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1"/>
  </bookViews>
  <sheets>
    <sheet name="Cover" sheetId="1" r:id="rId1"/>
    <sheet name="Reporting Dashboard" sheetId="2" r:id="rId2"/>
    <sheet name="Prior Year Comparison" sheetId="3" r:id="rId3"/>
    <sheet name="Sensitivities" sheetId="4" r:id="rId4"/>
    <sheet name="Base Case" sheetId="5" r:id="rId5"/>
    <sheet name="Global Inputs" sheetId="6" r:id="rId6"/>
    <sheet name="hub DBFM" sheetId="7" r:id="rId7"/>
    <sheet name="hub D&amp;B" sheetId="8" r:id="rId8"/>
    <sheet name="NPD" sheetId="9" r:id="rId9"/>
    <sheet name="Schools" sheetId="10" r:id="rId10"/>
    <sheet name="Queensferry Crossing" sheetId="11" r:id="rId11"/>
    <sheet name="Econ Investment" sheetId="12" r:id="rId12"/>
    <sheet name="Housing" sheetId="13" r:id="rId13"/>
    <sheet name="LAR" sheetId="14" r:id="rId14"/>
    <sheet name="Low Carbon" sheetId="15" r:id="rId15"/>
    <sheet name="LifecycleFM Basket Saving" sheetId="16" r:id="rId16"/>
    <sheet name="Asset Management" sheetId="17" r:id="rId17"/>
    <sheet name="Operational PPP" sheetId="18" r:id="rId18"/>
    <sheet name="Waste" sheetId="19" r:id="rId19"/>
    <sheet name="Digital" sheetId="20" r:id="rId20"/>
  </sheets>
  <definedNames>
    <definedName name="_xlnm._FilterDatabase" localSheetId="7" hidden="1">'hub D&amp;B'!$A$26:$DU$238</definedName>
    <definedName name="_xlnm._FilterDatabase" localSheetId="6" hidden="1">'hub DBFM'!$A$24:$DT$97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"09/25/2015 12:54:31"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6">'Asset Management'!$F$31:$M$47</definedName>
    <definedName name="_xlnm.Print_Area" localSheetId="4">'Base Case'!$A$1:$N$34</definedName>
    <definedName name="_xlnm.Print_Area" localSheetId="0">'Cover'!$A$1:$T$58</definedName>
    <definedName name="_xlnm.Print_Area" localSheetId="5">'Global Inputs'!$A$1:$K$53</definedName>
    <definedName name="_xlnm.Print_Area" localSheetId="12">'Housing'!$A$1:$L$27</definedName>
    <definedName name="_xlnm.Print_Area" localSheetId="7">'hub D&amp;B'!$A$1:$DU$259</definedName>
    <definedName name="_xlnm.Print_Area" localSheetId="6">'hub DBFM'!$A$1:$DT$117</definedName>
    <definedName name="_xlnm.Print_Area" localSheetId="17">'Operational PPP'!$A$1:$L$27</definedName>
    <definedName name="_xlnm.Print_Area" localSheetId="2">'Prior Year Comparison'!$A$1:$S$55</definedName>
    <definedName name="_xlnm.Print_Area" localSheetId="10">'Queensferry Crossing'!$A$1:$L$15</definedName>
    <definedName name="_xlnm.Print_Area" localSheetId="1">'Reporting Dashboard'!$A$1:$K$85</definedName>
    <definedName name="_xlnm.Print_Area" localSheetId="9">'Schools'!$A$1:$L$20</definedName>
    <definedName name="_xlnm.Print_Area" localSheetId="18">'Waste'!$A$1:$L$18</definedName>
    <definedName name="_xlnm.Print_Titles" localSheetId="7">'hub D&amp;B'!$A:$D</definedName>
    <definedName name="_xlnm.Print_Titles" localSheetId="6">'hub DBFM'!$A:$C</definedName>
    <definedName name="_xlnm.Print_Titles" localSheetId="8">'NPD'!$A:$B</definedName>
  </definedNames>
  <calcPr fullCalcOnLoad="1"/>
</workbook>
</file>

<file path=xl/comments18.xml><?xml version="1.0" encoding="utf-8"?>
<comments xmlns="http://schemas.openxmlformats.org/spreadsheetml/2006/main">
  <authors>
    <author>donna.stevenson</author>
  </authors>
  <commentList>
    <comment ref="F9" authorId="0">
      <text>
        <r>
          <rPr>
            <b/>
            <sz val="9"/>
            <rFont val="Tahoma"/>
            <family val="2"/>
          </rPr>
          <t>donna.stevenson:</t>
        </r>
        <r>
          <rPr>
            <sz val="9"/>
            <rFont val="Tahoma"/>
            <family val="2"/>
          </rPr>
          <t xml:space="preserve">
There is a one off insurance 
 saving of £250k that was omitted form the benfits staement in 2013/14
</t>
        </r>
      </text>
    </comment>
  </commentList>
</comments>
</file>

<file path=xl/sharedStrings.xml><?xml version="1.0" encoding="utf-8"?>
<sst xmlns="http://schemas.openxmlformats.org/spreadsheetml/2006/main" count="1177" uniqueCount="400">
  <si>
    <t>Scottish Futures Trust</t>
  </si>
  <si>
    <t>Annual Benefits Calculation Model</t>
  </si>
  <si>
    <t>Prepared By: James King</t>
  </si>
  <si>
    <t>Reviewed By: Peter Reekie</t>
  </si>
  <si>
    <t>Approved By: Barry White</t>
  </si>
  <si>
    <t>Benefits Calculation Model</t>
  </si>
  <si>
    <t>Global Inputs</t>
  </si>
  <si>
    <t>Savings/Efficiency Percentages</t>
  </si>
  <si>
    <t>NPD</t>
  </si>
  <si>
    <t>Low Carbon</t>
  </si>
  <si>
    <t>Operational PPP</t>
  </si>
  <si>
    <t>Asset Management</t>
  </si>
  <si>
    <t>Total</t>
  </si>
  <si>
    <t>Other</t>
  </si>
  <si>
    <t>Pipeline</t>
  </si>
  <si>
    <t>South East</t>
  </si>
  <si>
    <t>North</t>
  </si>
  <si>
    <t>East Central</t>
  </si>
  <si>
    <t>West</t>
  </si>
  <si>
    <t>South West</t>
  </si>
  <si>
    <t>Roads</t>
  </si>
  <si>
    <t>Colleges</t>
  </si>
  <si>
    <t>Healthcare</t>
  </si>
  <si>
    <t>Type</t>
  </si>
  <si>
    <t>Project</t>
  </si>
  <si>
    <t>M8, M73, M73 (Partial VAT payable)</t>
  </si>
  <si>
    <t>AWPR (Excl VAT)</t>
  </si>
  <si>
    <t>Sick Kids &amp; DCN</t>
  </si>
  <si>
    <t>SNBTS</t>
  </si>
  <si>
    <t>DGRI</t>
  </si>
  <si>
    <t>Ayrshire &amp; Arran</t>
  </si>
  <si>
    <t>Balfour, Orkney</t>
  </si>
  <si>
    <t>Total NPD</t>
  </si>
  <si>
    <t>Year</t>
  </si>
  <si>
    <t xml:space="preserve"> Total</t>
  </si>
  <si>
    <t>Territory</t>
  </si>
  <si>
    <t>Baldragon Academy</t>
  </si>
  <si>
    <t>Stirling Care Village</t>
  </si>
  <si>
    <t>Alford Community Campus DBFM</t>
  </si>
  <si>
    <t>Elgin High School</t>
  </si>
  <si>
    <t>Aberdeen Community Healthcare Village</t>
  </si>
  <si>
    <t>Anderson High School</t>
  </si>
  <si>
    <t>Kelso High School</t>
  </si>
  <si>
    <t>James Gillespies High School (DBFM)</t>
  </si>
  <si>
    <t>Newbattle High School</t>
  </si>
  <si>
    <t>Royal Edinburgh Mental Health - Phase 1</t>
  </si>
  <si>
    <t>Dalbeattie High School</t>
  </si>
  <si>
    <t>Garnock Academy (Campus)</t>
  </si>
  <si>
    <t>Ayr Academy</t>
  </si>
  <si>
    <t>Barrhead High School</t>
  </si>
  <si>
    <t xml:space="preserve">Eastwood &amp; Maryhill Health Centre </t>
  </si>
  <si>
    <t>Our Lady &amp; St Patricks High School</t>
  </si>
  <si>
    <t>NHT1</t>
  </si>
  <si>
    <t>NHT2</t>
  </si>
  <si>
    <t>NHT2B</t>
  </si>
  <si>
    <t>Council Variant</t>
  </si>
  <si>
    <t>Source</t>
  </si>
  <si>
    <t>Model</t>
  </si>
  <si>
    <t>Sheet</t>
  </si>
  <si>
    <t>Cells</t>
  </si>
  <si>
    <t>Revenue Savings</t>
  </si>
  <si>
    <t>Base Case</t>
  </si>
  <si>
    <t>Downside Sensitivity 1</t>
  </si>
  <si>
    <t>Downside Sensitivity 2</t>
  </si>
  <si>
    <t>Upside Sensitivity 1</t>
  </si>
  <si>
    <t>Upside Sensitivity 2</t>
  </si>
  <si>
    <t>TIF - Glasgow, Falkirk and Argyll &amp; Bute</t>
  </si>
  <si>
    <t>TIF - Edinburgh, Fife, Ravenscraig</t>
  </si>
  <si>
    <t>Downside 1</t>
  </si>
  <si>
    <t>Downside 2</t>
  </si>
  <si>
    <t>Upside 1</t>
  </si>
  <si>
    <t>Upside 2</t>
  </si>
  <si>
    <t>Construction Spend Profile - Scotland's Schools for the Future Programme</t>
  </si>
  <si>
    <t>Schools</t>
  </si>
  <si>
    <t>Benefits Calculations - Base Case</t>
  </si>
  <si>
    <t>Legacy - Queensferry Crossing</t>
  </si>
  <si>
    <t>Lifecycle/FM Basket Saving</t>
  </si>
  <si>
    <t>Queensferry Crossing Capital Expenditure</t>
  </si>
  <si>
    <t>Capital Spend Profile (from hub Sheet)</t>
  </si>
  <si>
    <t>Reprofile for Start of Lifecycle spend</t>
  </si>
  <si>
    <t>Waste</t>
  </si>
  <si>
    <t>Asset Management - Local Estate</t>
  </si>
  <si>
    <t>Tony Rose</t>
  </si>
  <si>
    <t>Sector</t>
  </si>
  <si>
    <t>Health</t>
  </si>
  <si>
    <t>hub DBFM</t>
  </si>
  <si>
    <t>hub D&amp;B</t>
  </si>
  <si>
    <t>Forfar Community Campus</t>
  </si>
  <si>
    <t>Greenfaulds High School</t>
  </si>
  <si>
    <t>Inverclyde Care Home</t>
  </si>
  <si>
    <t>Newbridge Fire and Rescue Station</t>
  </si>
  <si>
    <t>Rising Rolls (PS Extensions) Phase 2</t>
  </si>
  <si>
    <t>Galashiels Transport Interchange</t>
  </si>
  <si>
    <t xml:space="preserve">Clyde Valley Campus </t>
  </si>
  <si>
    <t>Hallpark Social Housing</t>
  </si>
  <si>
    <t>Spiers Centre Museum</t>
  </si>
  <si>
    <t>Harris Academy, Dundee</t>
  </si>
  <si>
    <t>Care Home Ostlers Way</t>
  </si>
  <si>
    <t>Burntisland Primary School</t>
  </si>
  <si>
    <t>Dunfermline Museum &amp; Art Gallery</t>
  </si>
  <si>
    <t>Madras College, St. Andrews</t>
  </si>
  <si>
    <t>Glenwood Health Centre</t>
  </si>
  <si>
    <t>Doune Health Centre</t>
  </si>
  <si>
    <t>Child and Adolescent Mental Health, Dundee</t>
  </si>
  <si>
    <t>Alyth Primary School</t>
  </si>
  <si>
    <t>Crieff Primary School</t>
  </si>
  <si>
    <t>Oakbank Primary School</t>
  </si>
  <si>
    <t>Brimmond Primary School (Formerly Bucksburn)</t>
  </si>
  <si>
    <t>Childrens School for Complex Needs</t>
  </si>
  <si>
    <t>Frederick Street Car Park</t>
  </si>
  <si>
    <t>Aberdeen Criminal Justice Centre - Kittybrewster</t>
  </si>
  <si>
    <t>Fraserburgh Dental Practice</t>
  </si>
  <si>
    <t>Duns Primary School</t>
  </si>
  <si>
    <t>Craigmillar - ENOLC</t>
  </si>
  <si>
    <t>Rising Rolls (PS Extensions)</t>
  </si>
  <si>
    <t>CEC Public Conveniences</t>
  </si>
  <si>
    <t>Haddington Primary School &amp; St. Mary's Infants</t>
  </si>
  <si>
    <t>Rosewell PS Extension</t>
  </si>
  <si>
    <t>Lauder Health Centre</t>
  </si>
  <si>
    <t>Roxburgh Health Centre</t>
  </si>
  <si>
    <t>East Lothian Community Hospital (Haddington)</t>
  </si>
  <si>
    <t>Gullane Surgery and Day Care Centre</t>
  </si>
  <si>
    <t>Tranent Health Centre</t>
  </si>
  <si>
    <t>Wester Hailes Healthy Living Centre</t>
  </si>
  <si>
    <t>West Calder High School</t>
  </si>
  <si>
    <t>Ardrossan Harbourside</t>
  </si>
  <si>
    <t>Ardrossan Medical Centre</t>
  </si>
  <si>
    <t>Irvine Annickbank</t>
  </si>
  <si>
    <t>Dalbeattie PCC</t>
  </si>
  <si>
    <t>Dunscore PCC</t>
  </si>
  <si>
    <t>Montrose House (care home on Arran)</t>
  </si>
  <si>
    <t>Cumbernauld Community Enterprise Development</t>
  </si>
  <si>
    <t>Dailly Primary School</t>
  </si>
  <si>
    <t>Tarbolton Primary Community Campus</t>
  </si>
  <si>
    <t>Marr College</t>
  </si>
  <si>
    <t>Clydebank Workshops</t>
  </si>
  <si>
    <t>Bearsden Community Hub</t>
  </si>
  <si>
    <t>Kirkintilloch Community hub  - Strategic Partnering Services only</t>
  </si>
  <si>
    <t>Lairdsland Primary School</t>
  </si>
  <si>
    <t>Lennoxtown Community hub</t>
  </si>
  <si>
    <t>Auchinairn/Woodhill PS</t>
  </si>
  <si>
    <t>Lenzie/Lenzie Moss PS</t>
  </si>
  <si>
    <t>St Andrews/St Josephs PS</t>
  </si>
  <si>
    <t>Johnstone Town Hall</t>
  </si>
  <si>
    <t>New WDC Corporate HQ</t>
  </si>
  <si>
    <t>Bellesmyre (St Peter's PS/Aitkenbar PS/Early Education &amp; Childcare Centre)</t>
  </si>
  <si>
    <t>Garshake Pilot Office Refurbishment</t>
  </si>
  <si>
    <t>Kilpatrick ASN School</t>
  </si>
  <si>
    <t>John Hope</t>
  </si>
  <si>
    <t>hub Overall Pipeline-Dashboard</t>
  </si>
  <si>
    <t>Benefits Output Schedule</t>
  </si>
  <si>
    <t>All</t>
  </si>
  <si>
    <t>Non-Hub</t>
  </si>
  <si>
    <t>Housing</t>
  </si>
  <si>
    <t>Kerry Alexander</t>
  </si>
  <si>
    <t>Yes</t>
  </si>
  <si>
    <t>No</t>
  </si>
  <si>
    <t>Lifecycle/FM as a Proportion of Capital Spend</t>
  </si>
  <si>
    <t>Sub sector</t>
  </si>
  <si>
    <t>Community</t>
  </si>
  <si>
    <t>Schools SSF Cap</t>
  </si>
  <si>
    <t>Police</t>
  </si>
  <si>
    <t>Asset Management - Central Estate</t>
  </si>
  <si>
    <t>Central Estate</t>
  </si>
  <si>
    <t>Local Estate</t>
  </si>
  <si>
    <t>Asset Management Benefits Submission Data</t>
  </si>
  <si>
    <t>Inputs</t>
  </si>
  <si>
    <t>B6:K7</t>
  </si>
  <si>
    <t>B11:K12</t>
  </si>
  <si>
    <t>SFT BUILD</t>
  </si>
  <si>
    <t>SFT HOME</t>
  </si>
  <si>
    <t>SFT PLACE</t>
  </si>
  <si>
    <t>SFT GREEN</t>
  </si>
  <si>
    <t>SFT INVEST</t>
  </si>
  <si>
    <t>Pharmaceutical Specials Service (ex Unlicensed Medicines)</t>
  </si>
  <si>
    <t>Timmergreen Primary School (Arbroath PS)</t>
  </si>
  <si>
    <t>Brechin Community Campus (High School)</t>
  </si>
  <si>
    <t>Redwell Primary School (st johns/claremont)</t>
  </si>
  <si>
    <t>Hillhead Community Centre</t>
  </si>
  <si>
    <t>Clydebank Leisure Centre</t>
  </si>
  <si>
    <t>Glasgow Women's Library Refurb</t>
  </si>
  <si>
    <t>Renfrew Community Safety Hub</t>
  </si>
  <si>
    <t>Dumbarton Care Home</t>
  </si>
  <si>
    <t xml:space="preserve"> </t>
  </si>
  <si>
    <t>ROLLING 10 YEAR BENEFIT</t>
  </si>
  <si>
    <t>NHS Lanarkshire Bundle</t>
  </si>
  <si>
    <t>NHS Lothian Bundle</t>
  </si>
  <si>
    <t>Forres, Tain &amp; Woodside Bundle</t>
  </si>
  <si>
    <t>Arbroath Primary School (Wardykes)</t>
  </si>
  <si>
    <t>HQ Office Corporate Accomodation</t>
  </si>
  <si>
    <t>Carrongrange Special Needs School</t>
  </si>
  <si>
    <t>Carnegie Primary School Extension</t>
  </si>
  <si>
    <t>Fairfield Social Housing</t>
  </si>
  <si>
    <t>James Gillespies High School (D&amp;B) Enabling Works</t>
  </si>
  <si>
    <t>Alford Community Campus DBDA Enabling Works</t>
  </si>
  <si>
    <t>St Brendan's Hospital</t>
  </si>
  <si>
    <t>Ayrshire</t>
  </si>
  <si>
    <t>Inverness</t>
  </si>
  <si>
    <t>Glasgow</t>
  </si>
  <si>
    <t>Effectiveness Factors</t>
  </si>
  <si>
    <t>Component Benefits</t>
  </si>
  <si>
    <t>Blended EF</t>
  </si>
  <si>
    <t>Emergency Services</t>
  </si>
  <si>
    <t>NHS Property Disposals</t>
  </si>
  <si>
    <t>Local Authority Disposals</t>
  </si>
  <si>
    <t>Reduced Unitary Payments/Avoided Cost (50%)</t>
  </si>
  <si>
    <t>Reduced Unitary Payments/Avoided Cost (35%)</t>
  </si>
  <si>
    <t>Efficiency Gains/Value Realignment (50%)</t>
  </si>
  <si>
    <t>Efficiency Gains/Value Realignment (35%)</t>
  </si>
  <si>
    <t>SFT Annual Running Cost</t>
  </si>
  <si>
    <t>SFT CONNECT</t>
  </si>
  <si>
    <t>Digital</t>
  </si>
  <si>
    <t>Sensitivities</t>
  </si>
  <si>
    <t>ROLLING 10 YEAR OPERATING COST</t>
  </si>
  <si>
    <t>NET ROLLING 10 YEAR BENEFIT</t>
  </si>
  <si>
    <t>St Ninian's Primary School &amp; Cowie nursery</t>
  </si>
  <si>
    <t>Kirn Primary School, Dunoon</t>
  </si>
  <si>
    <t>Inverness Royal Academy</t>
  </si>
  <si>
    <t>Wick North Primary (Noss)</t>
  </si>
  <si>
    <t>Royston Care Home</t>
  </si>
  <si>
    <t>Drumbrae Library &amp; Community hub</t>
  </si>
  <si>
    <t>Rosemount Residential Care Facility</t>
  </si>
  <si>
    <t>Girvan Harbourside Facilities</t>
  </si>
  <si>
    <t>Carrick Leisure Centre</t>
  </si>
  <si>
    <t>The Shields Centre</t>
  </si>
  <si>
    <t>St Patricks PS</t>
  </si>
  <si>
    <t>Dundee Community Care Centre</t>
  </si>
  <si>
    <t xml:space="preserve">Wick Community Campus incl South PS </t>
  </si>
  <si>
    <t>Campbelltown/Oban High Schools</t>
  </si>
  <si>
    <t>Gorbals/Woodside Health Centre</t>
  </si>
  <si>
    <t>Levenmouth High Schools</t>
  </si>
  <si>
    <t>Lochgelly Health Centre</t>
  </si>
  <si>
    <t>Net Benefit</t>
  </si>
  <si>
    <t>Mikko Ramstedt</t>
  </si>
  <si>
    <t>Operating Cost</t>
  </si>
  <si>
    <t>Start Year</t>
  </si>
  <si>
    <t>End Year</t>
  </si>
  <si>
    <t>Reporting Year</t>
  </si>
  <si>
    <t>Model Start Year</t>
  </si>
  <si>
    <t>Model End Year</t>
  </si>
  <si>
    <t>Model Reporting Year</t>
  </si>
  <si>
    <t>World Class 2020</t>
  </si>
  <si>
    <t>to</t>
  </si>
  <si>
    <t>Subject to Confidence Factors?</t>
  </si>
  <si>
    <t>Confidence Factors</t>
  </si>
  <si>
    <t>Sectoral Breakdown</t>
  </si>
  <si>
    <t>Annual Benefit</t>
  </si>
  <si>
    <t>Rolling Average (Reported Benefit)</t>
  </si>
  <si>
    <t>GAM Edinburgh</t>
  </si>
  <si>
    <t>Office Rationalisation Rev</t>
  </si>
  <si>
    <t>Depots Rationalisation Rev</t>
  </si>
  <si>
    <t>NHT3</t>
  </si>
  <si>
    <t xml:space="preserve">                                              </t>
  </si>
  <si>
    <t xml:space="preserve">NDEE </t>
  </si>
  <si>
    <t>Street Lighting (excl financing costs as 2015 funded via salix, capital budgets and reserves)</t>
  </si>
  <si>
    <t>Economic Investment</t>
  </si>
  <si>
    <t xml:space="preserve">hub D&amp;B </t>
  </si>
  <si>
    <t>Seonaid Crosby</t>
  </si>
  <si>
    <t>School Benefits Data 2015</t>
  </si>
  <si>
    <t>Benefits Output Sheet</t>
  </si>
  <si>
    <t>B11:K14</t>
  </si>
  <si>
    <t>Largs Academy</t>
  </si>
  <si>
    <t>East Ayrshire Learning Campus (Kilmarnock / James Hamilton)</t>
  </si>
  <si>
    <t>Ann Street Housing</t>
  </si>
  <si>
    <t>Refurbishment of Wards 1, 18 &amp; 19 at Falkirk Community Hospital</t>
  </si>
  <si>
    <t>St Margarets PS &amp; Cowie nursery</t>
  </si>
  <si>
    <t>Forth Valley Royal Hospital Car Park</t>
  </si>
  <si>
    <t>Anderson High School Halls of Residence</t>
  </si>
  <si>
    <t>Windygoul Primary School</t>
  </si>
  <si>
    <t>Wester Hailes Underpass</t>
  </si>
  <si>
    <t>Rising Rolls 3</t>
  </si>
  <si>
    <t>Galashiels Ambulance Station</t>
  </si>
  <si>
    <t>Vale of Leven Workshops</t>
  </si>
  <si>
    <t>Per Kerry Alexander email (22/6/15)</t>
  </si>
  <si>
    <t>Delta</t>
  </si>
  <si>
    <t>ADJUSTMENTS</t>
  </si>
  <si>
    <t>GLASGOW COLLEGE</t>
  </si>
  <si>
    <t>David Macdonald</t>
  </si>
  <si>
    <t>Mark Pillans</t>
  </si>
  <si>
    <t>REPORTED BENEFIT IN ANNUAL REPORT</t>
  </si>
  <si>
    <t>AVERAGE BENEFIT</t>
  </si>
  <si>
    <t>% contribution</t>
  </si>
  <si>
    <t>10 Year Rolling Analysis</t>
  </si>
  <si>
    <t>Glasgow Waste</t>
  </si>
  <si>
    <t>Edinburgh Waste</t>
  </si>
  <si>
    <t>Text - 28/7/15</t>
  </si>
  <si>
    <t>LAR</t>
  </si>
  <si>
    <t>Allister McMillan</t>
  </si>
  <si>
    <t>Calculations</t>
  </si>
  <si>
    <t>Average Reported Benefit</t>
  </si>
  <si>
    <t>Data Received</t>
  </si>
  <si>
    <t>Data Challenged</t>
  </si>
  <si>
    <t>Muirfield/Ladyloan</t>
  </si>
  <si>
    <t>Bertha Park High School</t>
  </si>
  <si>
    <t>South of the City Academy</t>
  </si>
  <si>
    <t>Inverurie Academy</t>
  </si>
  <si>
    <t>Alness Academy</t>
  </si>
  <si>
    <t>Lossiemouth High School</t>
  </si>
  <si>
    <t>Newmachar, Balmedie, Blackburn, Elsick HCs</t>
  </si>
  <si>
    <t>Badenoch &amp; Strathspey Hospital</t>
  </si>
  <si>
    <t>Skye, Lochalsh, SW Ross Hospital</t>
  </si>
  <si>
    <t>Queensferry High School</t>
  </si>
  <si>
    <t>Royal Edinburgh Mental Health - Phase 2</t>
  </si>
  <si>
    <t>Cumbernauld Academy</t>
  </si>
  <si>
    <t>Queen Margaret Academy</t>
  </si>
  <si>
    <t>Carntyne, Blairdardie Primary Schools</t>
  </si>
  <si>
    <t>Clydebank Health Centre</t>
  </si>
  <si>
    <t>Greenock Health &amp; Care Centre</t>
  </si>
  <si>
    <t>esv</t>
  </si>
  <si>
    <t>Hayshead</t>
  </si>
  <si>
    <t>Waid Academy</t>
  </si>
  <si>
    <t>Perth Theatre</t>
  </si>
  <si>
    <t>Tulloch Primary School</t>
  </si>
  <si>
    <t>Kinross Primary School</t>
  </si>
  <si>
    <t>St Brendan's Care Home</t>
  </si>
  <si>
    <t>Prestonpans Health Centre</t>
  </si>
  <si>
    <t>Pinewood Primary School</t>
  </si>
  <si>
    <t>Free School Meals - Crammond</t>
  </si>
  <si>
    <t>Free School Meals - East Craigs</t>
  </si>
  <si>
    <t>Free School Meals - Towerbank</t>
  </si>
  <si>
    <t>RR4- Crammond</t>
  </si>
  <si>
    <t>RR4- East Craigs</t>
  </si>
  <si>
    <t>RR4- Fox Covert</t>
  </si>
  <si>
    <t>RR4- St Marys</t>
  </si>
  <si>
    <t>Blackhall Gym</t>
  </si>
  <si>
    <t>Duddingston</t>
  </si>
  <si>
    <t>Foxcovert</t>
  </si>
  <si>
    <t>Wardie</t>
  </si>
  <si>
    <t>CEC Asset Management Works - Summer</t>
  </si>
  <si>
    <t>CEC Property Rationalisation</t>
  </si>
  <si>
    <t>Rising Rolls - Simpsons Primary</t>
  </si>
  <si>
    <t>Cumbernauld Bus Station</t>
  </si>
  <si>
    <t>Marr College Synthetic Pitches and temporary accomodation</t>
  </si>
  <si>
    <t>Kirkintilloch Town Hall</t>
  </si>
  <si>
    <t>Kelvinbank Resource Centre</t>
  </si>
  <si>
    <t>Kilmardinney House</t>
  </si>
  <si>
    <t>St Agathas / St Flannans PS</t>
  </si>
  <si>
    <t>Low Carbon Input Sheet 2015_16 v1 (workings)</t>
  </si>
  <si>
    <t>Stephen Vere</t>
  </si>
  <si>
    <t>Movement</t>
  </si>
  <si>
    <t>Dunoon Primary School</t>
  </si>
  <si>
    <t>Denburn Health Centre</t>
  </si>
  <si>
    <t>GAM Dundee</t>
  </si>
  <si>
    <t>GAM/Growth Deal 3</t>
  </si>
  <si>
    <t>GAM/Growth Deal 4</t>
  </si>
  <si>
    <t>Reported/Projected Benefit Per Annual Report</t>
  </si>
  <si>
    <t>Cumulative Reported Benefit to 31/03/17</t>
  </si>
  <si>
    <t>Proportion of Total</t>
  </si>
  <si>
    <t>Benefits Calculations</t>
  </si>
  <si>
    <t>Sensitivity Percentages</t>
  </si>
  <si>
    <t>Average</t>
  </si>
  <si>
    <t>College Disposals</t>
  </si>
  <si>
    <t>New  Prog. Office Rationalisation Rev</t>
  </si>
  <si>
    <t>New Prog Emergency Services</t>
  </si>
  <si>
    <t>NHS Offices</t>
  </si>
  <si>
    <t>2016-17 Year Calculation</t>
  </si>
  <si>
    <t>Iain Wardrop</t>
  </si>
  <si>
    <t>1. 15/16 figure = actuals for year</t>
  </si>
  <si>
    <t>2. 16/17 figure = actuals for year, down from estimate last year of £23,336,910 (down to slippage in acquisitions)</t>
  </si>
  <si>
    <t>3. 17/18 and onward figure = pro rata of remainder of £55m SG loan, spread over 2 years.</t>
  </si>
  <si>
    <t>4. Projection covers only SG loan of 55m, with additional loans to be recognised once arranged (during 17/18)</t>
  </si>
  <si>
    <t>Inverurie and Foresterhill HCs</t>
  </si>
  <si>
    <t>Stobhill Mental Health</t>
  </si>
  <si>
    <t>Dumfries Learning town Phase 1 - North West</t>
  </si>
  <si>
    <t>Kilmacolm Primary School</t>
  </si>
  <si>
    <t>Dumfries Learning Town Phase 1 - St Jospehs</t>
  </si>
  <si>
    <t>Wallyford Primary School</t>
  </si>
  <si>
    <t>Tullibody</t>
  </si>
  <si>
    <t>Moorfoot PS</t>
  </si>
  <si>
    <t>Overton Community Centre</t>
  </si>
  <si>
    <t>Curling Academy</t>
  </si>
  <si>
    <t>Free School Meals - Sciennes</t>
  </si>
  <si>
    <t>Prestonpans Infant Centre</t>
  </si>
  <si>
    <t>Royal Edinburgh Phase 2 - DBDA</t>
  </si>
  <si>
    <t>St Ninians Primary School (W)</t>
  </si>
  <si>
    <t>West Calder High Bridge</t>
  </si>
  <si>
    <t>other</t>
  </si>
  <si>
    <t>Asset Resource Centre Refurb</t>
  </si>
  <si>
    <t>Greenock Early Years</t>
  </si>
  <si>
    <t>NLC Smarter Working</t>
  </si>
  <si>
    <t>Motherwell High School Review</t>
  </si>
  <si>
    <t>District Heating: DH Benefits 060417v1</t>
  </si>
  <si>
    <t>SEEP: SEEP Benefits calcs (TT)</t>
  </si>
  <si>
    <t>LCITP- Spent</t>
  </si>
  <si>
    <t>LCITP- Allocated</t>
  </si>
  <si>
    <t>LCITP- To be allocated/spent</t>
  </si>
  <si>
    <t>Movement on Year (%)</t>
  </si>
  <si>
    <t>TIF Wave 3</t>
  </si>
  <si>
    <t>Book 1</t>
  </si>
  <si>
    <t>Programmes</t>
  </si>
  <si>
    <t>schools</t>
  </si>
  <si>
    <t>New Ayrshire Riverside</t>
  </si>
  <si>
    <t xml:space="preserve">Schools </t>
  </si>
  <si>
    <t>Capital</t>
  </si>
  <si>
    <t>Levenmouth Enabling Works</t>
  </si>
  <si>
    <t>Office Accomodation/Rationalisation</t>
  </si>
  <si>
    <t>Rolling Average Benefit</t>
  </si>
  <si>
    <t>Phase 2 Rev Savings</t>
  </si>
  <si>
    <t>Operating Costs</t>
  </si>
  <si>
    <t>Total Contribution from Benefits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</si>
</sst>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"/>
    <numFmt numFmtId="178" formatCode="0.0000"/>
    <numFmt numFmtId="179" formatCode="0.0%"/>
    <numFmt numFmtId="180" formatCode="0.000%"/>
    <numFmt numFmtId="181" formatCode="#,##0_ ;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_-;_-@_-"/>
    <numFmt numFmtId="187" formatCode="yyyy"/>
    <numFmt numFmtId="188" formatCode="0.000000000000000%"/>
    <numFmt numFmtId="189" formatCode="0.0000000000000000%"/>
    <numFmt numFmtId="190" formatCode="0.00000000000000000%"/>
    <numFmt numFmtId="191" formatCode="0.00000000000000%"/>
    <numFmt numFmtId="192" formatCode="0.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0.000000%"/>
    <numFmt numFmtId="200" formatCode="0.00000%"/>
    <numFmt numFmtId="201" formatCode="0.0000%"/>
    <numFmt numFmtId="202" formatCode="_-&quot;£&quot;* #,##0_-;\-&quot;£&quot;* #,##0_-;_-&quot;£&quot;* &quot;-&quot;??_-;_-@_-"/>
    <numFmt numFmtId="203" formatCode="_-&quot;£&quot;* #,##0.0_-;\-&quot;£&quot;* #,##0.0_-;_-&quot;£&quot;* &quot;-&quot;?_-;_-@_-"/>
    <numFmt numFmtId="204" formatCode="_-&quot;£&quot;* #,##0_-;\-&quot;£&quot;* #,##0_-;_-&quot;£&quot;* &quot;-&quot;?_-;_-@_-"/>
    <numFmt numFmtId="205" formatCode="_-* #,##0.000_-;\-* #,##0.000_-;_-* &quot;-&quot;???_-;_-@_-"/>
    <numFmt numFmtId="206" formatCode="_-* #,##0.000_-;\-* #,##0.000_-;_-* &quot;-&quot;?_-;_-@_-"/>
    <numFmt numFmtId="207" formatCode="&quot;£&quot;#,##0"/>
    <numFmt numFmtId="208" formatCode="_-&quot;£&quot;* #,##0.000_-;\-&quot;£&quot;* #,##0.000_-;_-&quot;£&quot;* &quot;-&quot;??_-;_-@_-"/>
    <numFmt numFmtId="209" formatCode="#,##0.00_ ;[Red]\-#,##0.00\ "/>
    <numFmt numFmtId="210" formatCode="#,##0.0"/>
    <numFmt numFmtId="211" formatCode="#,##0\ ;\(#,##0\);\-\ "/>
    <numFmt numFmtId="212" formatCode="#,##0.000\ ;\(#,##0.000\);\-\ "/>
    <numFmt numFmtId="213" formatCode="_-[$£-809]* #,##0_-;\-[$£-809]* #,##0_-;_-[$£-809]* &quot;-&quot;??_-;_-@_-"/>
    <numFmt numFmtId="214" formatCode="_-&quot;£&quot;* #,##0.0_-;\-&quot;£&quot;* #,##0.0_-;_-&quot;£&quot;* &quot;-&quot;??_-;_-@_-"/>
    <numFmt numFmtId="215" formatCode="dd/mm/yy;@"/>
    <numFmt numFmtId="216" formatCode="[$-809]dddd\,\ d\ mmmm\ yy"/>
    <numFmt numFmtId="217" formatCode="#,##0;[Red]\(#,##0\)"/>
    <numFmt numFmtId="218" formatCode="[$-809]dddd\,\ d\ mmmm\ yyyy"/>
    <numFmt numFmtId="219" formatCode="0.0%;\ \(0.0%\)"/>
    <numFmt numFmtId="220" formatCode="_-* #,##0.000_-;\-* #,##0.000_-;_-* &quot;-&quot;??_-;_-@_-"/>
    <numFmt numFmtId="221" formatCode="_-* #,##0.0000_-;\-* #,##0.00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b/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26"/>
      <color indexed="9"/>
      <name val="Calibri"/>
      <family val="2"/>
    </font>
    <font>
      <sz val="26"/>
      <name val="Calibri"/>
      <family val="2"/>
    </font>
    <font>
      <sz val="18"/>
      <color indexed="8"/>
      <name val="Calibri"/>
      <family val="2"/>
    </font>
    <font>
      <sz val="26"/>
      <color indexed="10"/>
      <name val="Calibri"/>
      <family val="2"/>
    </font>
    <font>
      <sz val="8"/>
      <name val="Segoe UI"/>
      <family val="2"/>
    </font>
    <font>
      <sz val="14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6"/>
      <color theme="0"/>
      <name val="Calibri"/>
      <family val="2"/>
    </font>
    <font>
      <sz val="18"/>
      <color theme="1"/>
      <name val="Calibri"/>
      <family val="2"/>
    </font>
    <font>
      <sz val="26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175" fontId="0" fillId="0" borderId="10" xfId="42" applyNumberFormat="1" applyFont="1" applyBorder="1" applyAlignment="1">
      <alignment/>
    </xf>
    <xf numFmtId="175" fontId="0" fillId="34" borderId="0" xfId="42" applyNumberFormat="1" applyFont="1" applyFill="1" applyAlignment="1">
      <alignment/>
    </xf>
    <xf numFmtId="1" fontId="54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0" xfId="42" applyNumberFormat="1" applyFont="1" applyBorder="1" applyAlignment="1">
      <alignment/>
    </xf>
    <xf numFmtId="0" fontId="0" fillId="10" borderId="0" xfId="0" applyFill="1" applyAlignment="1">
      <alignment/>
    </xf>
    <xf numFmtId="175" fontId="0" fillId="10" borderId="0" xfId="42" applyNumberFormat="1" applyFont="1" applyFill="1" applyAlignment="1">
      <alignment/>
    </xf>
    <xf numFmtId="0" fontId="0" fillId="2" borderId="0" xfId="0" applyFill="1" applyAlignment="1">
      <alignment/>
    </xf>
    <xf numFmtId="175" fontId="0" fillId="2" borderId="0" xfId="42" applyNumberFormat="1" applyFont="1" applyFill="1" applyAlignment="1">
      <alignment/>
    </xf>
    <xf numFmtId="0" fontId="0" fillId="3" borderId="0" xfId="0" applyFill="1" applyAlignment="1">
      <alignment/>
    </xf>
    <xf numFmtId="175" fontId="0" fillId="3" borderId="0" xfId="42" applyNumberFormat="1" applyFont="1" applyFill="1" applyAlignment="1">
      <alignment/>
    </xf>
    <xf numFmtId="173" fontId="56" fillId="0" borderId="0" xfId="0" applyNumberFormat="1" applyFont="1" applyAlignment="1">
      <alignment/>
    </xf>
    <xf numFmtId="175" fontId="56" fillId="0" borderId="11" xfId="0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0" fillId="0" borderId="10" xfId="42" applyNumberFormat="1" applyFont="1" applyBorder="1" applyAlignment="1">
      <alignment/>
    </xf>
    <xf numFmtId="173" fontId="54" fillId="0" borderId="0" xfId="0" applyNumberFormat="1" applyFont="1" applyAlignment="1">
      <alignment horizontal="left"/>
    </xf>
    <xf numFmtId="173" fontId="54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175" fontId="0" fillId="0" borderId="10" xfId="42" applyNumberFormat="1" applyFont="1" applyBorder="1" applyAlignment="1">
      <alignment/>
    </xf>
    <xf numFmtId="175" fontId="0" fillId="34" borderId="0" xfId="42" applyNumberFormat="1" applyFont="1" applyFill="1" applyAlignment="1">
      <alignment/>
    </xf>
    <xf numFmtId="175" fontId="0" fillId="34" borderId="0" xfId="42" applyNumberFormat="1" applyFont="1" applyFill="1" applyAlignment="1">
      <alignment/>
    </xf>
    <xf numFmtId="175" fontId="0" fillId="0" borderId="0" xfId="42" applyNumberFormat="1" applyFont="1" applyAlignment="1">
      <alignment/>
    </xf>
    <xf numFmtId="175" fontId="0" fillId="0" borderId="10" xfId="42" applyNumberFormat="1" applyFont="1" applyBorder="1" applyAlignment="1">
      <alignment/>
    </xf>
    <xf numFmtId="175" fontId="54" fillId="0" borderId="10" xfId="42" applyNumberFormat="1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0" xfId="0" applyAlignment="1">
      <alignment horizontal="center"/>
    </xf>
    <xf numFmtId="173" fontId="0" fillId="34" borderId="0" xfId="0" applyNumberFormat="1" applyFill="1" applyAlignment="1">
      <alignment horizontal="center"/>
    </xf>
    <xf numFmtId="0" fontId="54" fillId="0" borderId="0" xfId="0" applyFont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179" fontId="54" fillId="0" borderId="0" xfId="0" applyNumberFormat="1" applyFont="1" applyAlignment="1">
      <alignment horizontal="center"/>
    </xf>
    <xf numFmtId="179" fontId="54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9" fontId="0" fillId="34" borderId="0" xfId="0" applyNumberFormat="1" applyFill="1" applyAlignment="1">
      <alignment horizontal="center"/>
    </xf>
    <xf numFmtId="0" fontId="54" fillId="0" borderId="0" xfId="0" applyFont="1" applyAlignment="1">
      <alignment horizontal="center" wrapText="1"/>
    </xf>
    <xf numFmtId="14" fontId="54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75" fontId="0" fillId="35" borderId="0" xfId="42" applyNumberFormat="1" applyFont="1" applyFill="1" applyAlignment="1">
      <alignment/>
    </xf>
    <xf numFmtId="0" fontId="0" fillId="35" borderId="0" xfId="0" applyFill="1" applyAlignment="1">
      <alignment/>
    </xf>
    <xf numFmtId="9" fontId="0" fillId="0" borderId="10" xfId="67" applyFont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67" applyNumberFormat="1" applyFont="1" applyFill="1" applyAlignment="1">
      <alignment horizontal="center"/>
    </xf>
    <xf numFmtId="9" fontId="0" fillId="34" borderId="0" xfId="67" applyFont="1" applyFill="1" applyAlignment="1">
      <alignment horizontal="center"/>
    </xf>
    <xf numFmtId="9" fontId="0" fillId="0" borderId="0" xfId="67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0" fillId="34" borderId="0" xfId="42" applyNumberFormat="1" applyFon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75" fontId="56" fillId="0" borderId="0" xfId="0" applyNumberFormat="1" applyFont="1" applyBorder="1" applyAlignment="1">
      <alignment/>
    </xf>
    <xf numFmtId="0" fontId="57" fillId="33" borderId="0" xfId="0" applyFont="1" applyFill="1" applyAlignment="1">
      <alignment horizontal="center"/>
    </xf>
    <xf numFmtId="175" fontId="0" fillId="0" borderId="0" xfId="42" applyNumberFormat="1" applyFont="1" applyAlignment="1">
      <alignment/>
    </xf>
    <xf numFmtId="0" fontId="0" fillId="33" borderId="0" xfId="0" applyFill="1" applyAlignment="1">
      <alignment horizontal="center"/>
    </xf>
    <xf numFmtId="175" fontId="56" fillId="36" borderId="11" xfId="0" applyNumberFormat="1" applyFont="1" applyFill="1" applyBorder="1" applyAlignment="1">
      <alignment/>
    </xf>
    <xf numFmtId="9" fontId="0" fillId="0" borderId="0" xfId="67" applyFont="1" applyAlignment="1">
      <alignment/>
    </xf>
    <xf numFmtId="9" fontId="0" fillId="34" borderId="0" xfId="67" applyFont="1" applyFill="1" applyAlignment="1">
      <alignment/>
    </xf>
    <xf numFmtId="9" fontId="0" fillId="34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42" applyNumberFormat="1" applyFont="1" applyFill="1" applyAlignment="1">
      <alignment/>
    </xf>
    <xf numFmtId="173" fontId="55" fillId="0" borderId="0" xfId="0" applyNumberFormat="1" applyFont="1" applyFill="1" applyAlignment="1">
      <alignment/>
    </xf>
    <xf numFmtId="175" fontId="55" fillId="0" borderId="0" xfId="42" applyNumberFormat="1" applyFont="1" applyFill="1" applyAlignment="1">
      <alignment/>
    </xf>
    <xf numFmtId="0" fontId="55" fillId="0" borderId="0" xfId="0" applyFont="1" applyFill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173" fontId="0" fillId="0" borderId="15" xfId="0" applyNumberFormat="1" applyBorder="1" applyAlignment="1">
      <alignment/>
    </xf>
    <xf numFmtId="175" fontId="0" fillId="3" borderId="0" xfId="0" applyNumberFormat="1" applyFill="1" applyBorder="1" applyAlignment="1">
      <alignment/>
    </xf>
    <xf numFmtId="175" fontId="0" fillId="2" borderId="0" xfId="42" applyNumberFormat="1" applyFont="1" applyFill="1" applyBorder="1" applyAlignment="1">
      <alignment/>
    </xf>
    <xf numFmtId="175" fontId="0" fillId="2" borderId="16" xfId="42" applyNumberFormat="1" applyFont="1" applyFill="1" applyBorder="1" applyAlignment="1">
      <alignment/>
    </xf>
    <xf numFmtId="0" fontId="0" fillId="0" borderId="15" xfId="0" applyBorder="1" applyAlignment="1">
      <alignment/>
    </xf>
    <xf numFmtId="0" fontId="54" fillId="0" borderId="17" xfId="0" applyFont="1" applyBorder="1" applyAlignment="1">
      <alignment/>
    </xf>
    <xf numFmtId="175" fontId="54" fillId="3" borderId="18" xfId="0" applyNumberFormat="1" applyFont="1" applyFill="1" applyBorder="1" applyAlignment="1">
      <alignment/>
    </xf>
    <xf numFmtId="175" fontId="54" fillId="2" borderId="18" xfId="42" applyNumberFormat="1" applyFont="1" applyFill="1" applyBorder="1" applyAlignment="1">
      <alignment/>
    </xf>
    <xf numFmtId="175" fontId="54" fillId="2" borderId="19" xfId="42" applyNumberFormat="1" applyFont="1" applyFill="1" applyBorder="1" applyAlignment="1">
      <alignment/>
    </xf>
    <xf numFmtId="9" fontId="0" fillId="0" borderId="10" xfId="67" applyFont="1" applyBorder="1" applyAlignment="1">
      <alignment/>
    </xf>
    <xf numFmtId="9" fontId="0" fillId="0" borderId="0" xfId="67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179" fontId="0" fillId="0" borderId="0" xfId="67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175" fontId="0" fillId="34" borderId="0" xfId="42" applyNumberFormat="1" applyFont="1" applyFill="1" applyAlignment="1">
      <alignment/>
    </xf>
    <xf numFmtId="10" fontId="0" fillId="34" borderId="0" xfId="0" applyNumberFormat="1" applyFill="1" applyAlignment="1">
      <alignment horizontal="center"/>
    </xf>
    <xf numFmtId="175" fontId="0" fillId="37" borderId="0" xfId="42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217" fontId="0" fillId="34" borderId="0" xfId="42" applyNumberFormat="1" applyFont="1" applyFill="1" applyAlignment="1">
      <alignment/>
    </xf>
    <xf numFmtId="217" fontId="0" fillId="0" borderId="0" xfId="42" applyNumberFormat="1" applyFont="1" applyAlignment="1">
      <alignment/>
    </xf>
    <xf numFmtId="217" fontId="0" fillId="0" borderId="10" xfId="42" applyNumberFormat="1" applyFont="1" applyBorder="1" applyAlignment="1">
      <alignment/>
    </xf>
    <xf numFmtId="217" fontId="0" fillId="0" borderId="0" xfId="42" applyNumberFormat="1" applyFont="1" applyFill="1" applyBorder="1" applyAlignment="1">
      <alignment/>
    </xf>
    <xf numFmtId="9" fontId="0" fillId="35" borderId="0" xfId="0" applyNumberFormat="1" applyFill="1" applyAlignment="1">
      <alignment horizontal="center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 wrapText="1"/>
    </xf>
    <xf numFmtId="9" fontId="0" fillId="0" borderId="0" xfId="67" applyFont="1" applyAlignment="1">
      <alignment/>
    </xf>
    <xf numFmtId="179" fontId="0" fillId="0" borderId="0" xfId="0" applyNumberFormat="1" applyAlignment="1">
      <alignment/>
    </xf>
    <xf numFmtId="9" fontId="5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75" fontId="0" fillId="38" borderId="0" xfId="42" applyNumberFormat="1" applyFont="1" applyFill="1" applyAlignment="1">
      <alignment/>
    </xf>
    <xf numFmtId="0" fontId="0" fillId="0" borderId="0" xfId="0" applyAlignment="1">
      <alignment vertical="center"/>
    </xf>
    <xf numFmtId="9" fontId="0" fillId="0" borderId="0" xfId="67" applyFont="1" applyAlignment="1">
      <alignment vertical="center"/>
    </xf>
    <xf numFmtId="219" fontId="0" fillId="0" borderId="0" xfId="67" applyNumberFormat="1" applyFont="1" applyAlignment="1">
      <alignment vertical="center"/>
    </xf>
    <xf numFmtId="0" fontId="54" fillId="0" borderId="0" xfId="0" applyFont="1" applyAlignment="1">
      <alignment vertical="center"/>
    </xf>
    <xf numFmtId="175" fontId="0" fillId="0" borderId="0" xfId="42" applyNumberFormat="1" applyFont="1" applyAlignment="1">
      <alignment/>
    </xf>
    <xf numFmtId="0" fontId="0" fillId="0" borderId="0" xfId="0" applyAlignment="1">
      <alignment wrapText="1"/>
    </xf>
    <xf numFmtId="175" fontId="0" fillId="0" borderId="0" xfId="42" applyNumberFormat="1" applyFont="1" applyAlignment="1">
      <alignment/>
    </xf>
    <xf numFmtId="217" fontId="0" fillId="0" borderId="0" xfId="0" applyNumberFormat="1" applyAlignment="1">
      <alignment/>
    </xf>
    <xf numFmtId="175" fontId="0" fillId="0" borderId="0" xfId="42" applyNumberFormat="1" applyFont="1" applyAlignment="1">
      <alignment/>
    </xf>
    <xf numFmtId="0" fontId="58" fillId="33" borderId="0" xfId="0" applyFont="1" applyFill="1" applyAlignment="1">
      <alignment horizontal="center"/>
    </xf>
    <xf numFmtId="173" fontId="57" fillId="33" borderId="0" xfId="0" applyNumberFormat="1" applyFont="1" applyFill="1" applyAlignment="1">
      <alignment horizontal="center"/>
    </xf>
    <xf numFmtId="173" fontId="59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3" fontId="32" fillId="33" borderId="0" xfId="0" applyNumberFormat="1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Currency 2" xfId="51"/>
    <cellStyle name="Currency 2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3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Benefits Analysis 2009 - 2019</a:t>
            </a:r>
          </a:p>
        </c:rich>
      </c:tx>
      <c:layout>
        <c:manualLayout>
          <c:xMode val="factor"/>
          <c:yMode val="factor"/>
          <c:x val="-0.000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825"/>
          <c:w val="0.862"/>
          <c:h val="0.92225"/>
        </c:manualLayout>
      </c:layout>
      <c:areaChart>
        <c:grouping val="standard"/>
        <c:varyColors val="0"/>
        <c:ser>
          <c:idx val="1"/>
          <c:order val="1"/>
          <c:tx>
            <c:strRef>
              <c:f>'Reporting Dashboard'!$A$37</c:f>
              <c:strCache>
                <c:ptCount val="1"/>
                <c:pt idx="0">
                  <c:v>Rolling Average (Reported Benefit)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'Reporting Dashboard'!$B$26:$K$26</c:f>
              <c:strCache/>
            </c:strRef>
          </c:cat>
          <c:val>
            <c:numRef>
              <c:f>'Reporting Dashboard'!$B$37:$K$37</c:f>
              <c:numCache/>
            </c:numRef>
          </c:val>
        </c:ser>
        <c:axId val="48173420"/>
        <c:axId val="30907597"/>
      </c:areaChart>
      <c:lineChart>
        <c:grouping val="standard"/>
        <c:varyColors val="0"/>
        <c:ser>
          <c:idx val="0"/>
          <c:order val="0"/>
          <c:tx>
            <c:strRef>
              <c:f>'Reporting Dashboard'!$A$35</c:f>
              <c:strCache>
                <c:ptCount val="1"/>
                <c:pt idx="0">
                  <c:v>Net Benefit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'Reporting Dashboard'!$B$26:$K$26</c:f>
              <c:strCache/>
            </c:strRef>
          </c:cat>
          <c:val>
            <c:numRef>
              <c:f>'Reporting Dashboard'!$B$35:$K$35</c:f>
              <c:numCache/>
            </c:numRef>
          </c:val>
          <c:smooth val="0"/>
        </c:ser>
        <c:axId val="48173420"/>
        <c:axId val="30907597"/>
      </c:lineChart>
      <c:dateAx>
        <c:axId val="48173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0759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73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13"/>
          <c:w val="0.12725"/>
          <c:h val="0.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625"/>
          <c:y val="0.094"/>
          <c:w val="0.966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'Reporting Dashboard'!$A$70</c:f>
              <c:strCache>
                <c:ptCount val="1"/>
                <c:pt idx="0">
                  <c:v>Reported/Projected Benefit Per Annual Report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D7E4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D7E4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'Reporting Dashboard'!$B$69:$K$69</c:f>
              <c:strCache/>
            </c:strRef>
          </c:cat>
          <c:val>
            <c:numRef>
              <c:f>'Reporting Dashboard'!$B$70:$K$70</c:f>
              <c:numCache/>
            </c:numRef>
          </c:val>
        </c:ser>
        <c:axId val="9732918"/>
        <c:axId val="20487399"/>
      </c:barChart>
      <c:catAx>
        <c:axId val="973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Reporting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487399"/>
        <c:crosses val="autoZero"/>
        <c:auto val="0"/>
        <c:lblOffset val="100"/>
        <c:tickLblSkip val="1"/>
        <c:noMultiLvlLbl val="0"/>
      </c:catAx>
      <c:valAx>
        <c:axId val="2048739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Benefit (£M)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732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Benefits Analysis 2009 - 2019</a:t>
            </a:r>
          </a:p>
        </c:rich>
      </c:tx>
      <c:layout>
        <c:manualLayout>
          <c:xMode val="factor"/>
          <c:yMode val="factor"/>
          <c:x val="-0.0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7825"/>
          <c:w val="0.8255"/>
          <c:h val="0.92225"/>
        </c:manualLayout>
      </c:layout>
      <c:areaChart>
        <c:grouping val="standard"/>
        <c:varyColors val="0"/>
        <c:ser>
          <c:idx val="1"/>
          <c:order val="1"/>
          <c:tx>
            <c:strRef>
              <c:f>'Reporting Dashboard'!$A$120</c:f>
              <c:strCache>
                <c:ptCount val="1"/>
                <c:pt idx="0">
                  <c:v>Rolling Average Benefit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'Reporting Dashboard'!$B$118:$K$118</c:f>
              <c:strCache/>
            </c:strRef>
          </c:cat>
          <c:val>
            <c:numRef>
              <c:f>'Reporting Dashboard'!$B$120:$K$120</c:f>
              <c:numCache/>
            </c:numRef>
          </c:val>
        </c:ser>
        <c:axId val="50168864"/>
        <c:axId val="48866593"/>
      </c:areaChart>
      <c:lineChart>
        <c:grouping val="standard"/>
        <c:varyColors val="0"/>
        <c:ser>
          <c:idx val="0"/>
          <c:order val="0"/>
          <c:tx>
            <c:strRef>
              <c:f>'Reporting Dashboard'!$A$119</c:f>
              <c:strCache>
                <c:ptCount val="1"/>
                <c:pt idx="0">
                  <c:v>Net Benefit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'Reporting Dashboard'!$B$118:$K$118</c:f>
              <c:strCache/>
            </c:strRef>
          </c:cat>
          <c:val>
            <c:numRef>
              <c:f>'Reporting Dashboard'!$B$119:$K$119</c:f>
              <c:numCache/>
            </c:numRef>
          </c:val>
          <c:smooth val="0"/>
        </c:ser>
        <c:ser>
          <c:idx val="2"/>
          <c:order val="2"/>
          <c:tx>
            <c:strRef>
              <c:f>'Reporting Dashboard'!$A$121</c:f>
              <c:strCache>
                <c:ptCount val="1"/>
                <c:pt idx="0">
                  <c:v>Reported/Projected Benefit Per Annual Report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'Reporting Dashboard'!$B$118:$K$118</c:f>
              <c:strCache/>
            </c:strRef>
          </c:cat>
          <c:val>
            <c:numRef>
              <c:f>'Reporting Dashboard'!$B$121:$K$121</c:f>
              <c:numCache/>
            </c:numRef>
          </c:val>
          <c:smooth val="0"/>
        </c:ser>
        <c:axId val="50168864"/>
        <c:axId val="48866593"/>
      </c:lineChart>
      <c:dateAx>
        <c:axId val="50168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6659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8866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6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41675"/>
          <c:w val="0.150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Benefit Contribution by Workstream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13375"/>
          <c:w val="0.48725"/>
          <c:h val="0.7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'Prior Year Comparison'!$A$9:$A$22</c:f>
              <c:strCache/>
            </c:strRef>
          </c:cat>
          <c:val>
            <c:numRef>
              <c:f>'Prior Year Comparison'!$E$9:$E$22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Benefit Contribution by Workstream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152"/>
          <c:w val="0.513"/>
          <c:h val="0.77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'Prior Year Comparison'!$A$56:$A$69</c:f>
              <c:strCache/>
            </c:strRef>
          </c:cat>
          <c:val>
            <c:numRef>
              <c:f>'Prior Year Comparison'!$B$56:$B$69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07125"/>
          <c:w val="0.20175"/>
          <c:h val="0.9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48</xdr:row>
      <xdr:rowOff>123825</xdr:rowOff>
    </xdr:from>
    <xdr:to>
      <xdr:col>19</xdr:col>
      <xdr:colOff>466725</xdr:colOff>
      <xdr:row>56</xdr:row>
      <xdr:rowOff>66675</xdr:rowOff>
    </xdr:to>
    <xdr:pic>
      <xdr:nvPicPr>
        <xdr:cNvPr id="1" name="Picture 1" descr="SFT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1315700"/>
          <a:ext cx="4133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9</xdr:col>
      <xdr:colOff>9525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3524250" y="7486650"/>
        <a:ext cx="12220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71</xdr:row>
      <xdr:rowOff>0</xdr:rowOff>
    </xdr:from>
    <xdr:to>
      <xdr:col>9</xdr:col>
      <xdr:colOff>228600</xdr:colOff>
      <xdr:row>92</xdr:row>
      <xdr:rowOff>9525</xdr:rowOff>
    </xdr:to>
    <xdr:graphicFrame>
      <xdr:nvGraphicFramePr>
        <xdr:cNvPr id="2" name="Chart 1"/>
        <xdr:cNvGraphicFramePr/>
      </xdr:nvGraphicFramePr>
      <xdr:xfrm>
        <a:off x="3581400" y="13592175"/>
        <a:ext cx="123825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9</xdr:col>
      <xdr:colOff>9525</xdr:colOff>
      <xdr:row>116</xdr:row>
      <xdr:rowOff>123825</xdr:rowOff>
    </xdr:to>
    <xdr:graphicFrame>
      <xdr:nvGraphicFramePr>
        <xdr:cNvPr id="3" name="Chart 1"/>
        <xdr:cNvGraphicFramePr/>
      </xdr:nvGraphicFramePr>
      <xdr:xfrm>
        <a:off x="3524250" y="17973675"/>
        <a:ext cx="12220575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22</xdr:row>
      <xdr:rowOff>28575</xdr:rowOff>
    </xdr:from>
    <xdr:to>
      <xdr:col>18</xdr:col>
      <xdr:colOff>352425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439150" y="4010025"/>
        <a:ext cx="86487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55</xdr:row>
      <xdr:rowOff>114300</xdr:rowOff>
    </xdr:from>
    <xdr:to>
      <xdr:col>18</xdr:col>
      <xdr:colOff>361950</xdr:colOff>
      <xdr:row>89</xdr:row>
      <xdr:rowOff>95250</xdr:rowOff>
    </xdr:to>
    <xdr:graphicFrame>
      <xdr:nvGraphicFramePr>
        <xdr:cNvPr id="2" name="Chart 1"/>
        <xdr:cNvGraphicFramePr/>
      </xdr:nvGraphicFramePr>
      <xdr:xfrm>
        <a:off x="8448675" y="10115550"/>
        <a:ext cx="864870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6"/>
  <sheetViews>
    <sheetView zoomScaleSheetLayoutView="55" zoomScalePageLayoutView="55" workbookViewId="0" topLeftCell="C11">
      <selection activeCell="I26" sqref="I26"/>
    </sheetView>
  </sheetViews>
  <sheetFormatPr defaultColWidth="8.8515625" defaultRowHeight="15"/>
  <cols>
    <col min="1" max="6" width="8.8515625" style="0" customWidth="1"/>
    <col min="7" max="7" width="19.140625" style="0" customWidth="1"/>
    <col min="8" max="8" width="52.8515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3">
      <c r="A10" s="1"/>
      <c r="B10" s="1"/>
      <c r="C10" s="1"/>
      <c r="D10" s="1"/>
      <c r="E10" s="1"/>
      <c r="F10" s="1" t="s">
        <v>183</v>
      </c>
      <c r="G10" s="122" t="s">
        <v>0</v>
      </c>
      <c r="H10" s="1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3">
      <c r="A11" s="1"/>
      <c r="B11" s="1"/>
      <c r="C11" s="1"/>
      <c r="D11" s="1"/>
      <c r="E11" s="1"/>
      <c r="F11" s="1"/>
      <c r="G11" s="122" t="s">
        <v>1</v>
      </c>
      <c r="H11" s="12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3">
      <c r="A12" s="1"/>
      <c r="B12" s="1"/>
      <c r="C12" s="1"/>
      <c r="D12" s="1"/>
      <c r="E12" s="1"/>
      <c r="F12" s="1"/>
      <c r="G12" s="61"/>
      <c r="H12" s="6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3">
      <c r="A13" s="1"/>
      <c r="B13" s="1"/>
      <c r="C13" s="1"/>
      <c r="D13" s="1"/>
      <c r="E13" s="1"/>
      <c r="F13" s="1"/>
      <c r="G13" s="123" t="s">
        <v>282</v>
      </c>
      <c r="H13" s="1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3">
      <c r="A14" s="1"/>
      <c r="B14" s="1"/>
      <c r="C14" s="1"/>
      <c r="D14" s="1"/>
      <c r="E14" s="1"/>
      <c r="F14" s="1"/>
      <c r="G14" s="120">
        <f>'Reporting Dashboard'!B4</f>
        <v>40268</v>
      </c>
      <c r="H14" s="1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3">
      <c r="A15" s="1"/>
      <c r="B15" s="1"/>
      <c r="C15" s="1"/>
      <c r="D15" s="1"/>
      <c r="E15" s="1"/>
      <c r="F15" s="1"/>
      <c r="G15" s="120" t="s">
        <v>242</v>
      </c>
      <c r="H15" s="1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3">
      <c r="A16" s="1"/>
      <c r="B16" s="1"/>
      <c r="C16" s="1"/>
      <c r="D16" s="1"/>
      <c r="E16" s="1"/>
      <c r="F16" s="1"/>
      <c r="G16" s="120">
        <f>'Reporting Dashboard'!B5</f>
        <v>43555</v>
      </c>
      <c r="H16" s="1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3">
      <c r="A18" s="1"/>
      <c r="B18" s="1"/>
      <c r="C18" s="1"/>
      <c r="D18" s="1"/>
      <c r="E18" s="1"/>
      <c r="F18" s="1"/>
      <c r="G18" s="121" t="s">
        <v>237</v>
      </c>
      <c r="H18" s="1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3">
      <c r="A19" s="1"/>
      <c r="B19" s="1"/>
      <c r="C19" s="1"/>
      <c r="D19" s="1"/>
      <c r="E19" s="1"/>
      <c r="F19" s="1"/>
      <c r="G19" s="120">
        <f>'Reporting Dashboard'!B6</f>
        <v>42825</v>
      </c>
      <c r="H19" s="1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"/>
      <c r="C20" s="1"/>
      <c r="D20" s="1"/>
      <c r="E20" s="1"/>
      <c r="F20" s="1"/>
      <c r="G20" s="63"/>
      <c r="H20" s="6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"/>
      <c r="C21" s="1"/>
      <c r="D21" s="1"/>
      <c r="E21" s="1"/>
      <c r="F21" s="1"/>
      <c r="G21" s="63"/>
      <c r="H21" s="6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3.25">
      <c r="A22" s="1"/>
      <c r="B22" s="1"/>
      <c r="C22" s="1"/>
      <c r="D22" s="1"/>
      <c r="E22" s="1"/>
      <c r="F22" s="1"/>
      <c r="G22" s="119" t="s">
        <v>2</v>
      </c>
      <c r="H22" s="1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1"/>
      <c r="B23" s="1"/>
      <c r="C23" s="1"/>
      <c r="D23" s="1"/>
      <c r="E23" s="1"/>
      <c r="F23" s="1"/>
      <c r="G23" s="119" t="s">
        <v>3</v>
      </c>
      <c r="H23" s="1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>
      <c r="A24" s="1"/>
      <c r="B24" s="1"/>
      <c r="C24" s="1"/>
      <c r="D24" s="1"/>
      <c r="E24" s="1"/>
      <c r="F24" s="1"/>
      <c r="G24" s="119" t="s">
        <v>4</v>
      </c>
      <c r="H24" s="1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1">
    <mergeCell ref="G10:H10"/>
    <mergeCell ref="G11:H11"/>
    <mergeCell ref="G13:H13"/>
    <mergeCell ref="G22:H22"/>
    <mergeCell ref="G23:H23"/>
    <mergeCell ref="G24:H24"/>
    <mergeCell ref="G14:H14"/>
    <mergeCell ref="G15:H15"/>
    <mergeCell ref="G16:H16"/>
    <mergeCell ref="G18:H18"/>
    <mergeCell ref="G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/>
  <headerFoot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W57"/>
  <sheetViews>
    <sheetView zoomScaleSheetLayoutView="100" workbookViewId="0" topLeftCell="A1">
      <selection activeCell="G22" sqref="G22"/>
    </sheetView>
  </sheetViews>
  <sheetFormatPr defaultColWidth="8.8515625" defaultRowHeight="15"/>
  <cols>
    <col min="1" max="1" width="26.140625" style="0" customWidth="1"/>
    <col min="2" max="2" width="26.00390625" style="0" customWidth="1"/>
    <col min="3" max="3" width="15.421875" style="0" bestFit="1" customWidth="1"/>
    <col min="4" max="6" width="14.140625" style="0" bestFit="1" customWidth="1"/>
    <col min="7" max="7" width="13.421875" style="0" bestFit="1" customWidth="1"/>
    <col min="8" max="11" width="14.421875" style="0" bestFit="1" customWidth="1"/>
    <col min="12" max="12" width="15.140625" style="0" bestFit="1" customWidth="1"/>
    <col min="13" max="25" width="14.140625" style="0" bestFit="1" customWidth="1"/>
    <col min="26" max="26" width="15.140625" style="0" bestFit="1" customWidth="1"/>
    <col min="27" max="56" width="14.140625" style="0" bestFit="1" customWidth="1"/>
    <col min="57" max="64" width="13.140625" style="0" bestFit="1" customWidth="1"/>
    <col min="65" max="75" width="10.8515625" style="0" bestFit="1" customWidth="1"/>
    <col min="76" max="76" width="6.00390625" style="0" bestFit="1" customWidth="1"/>
  </cols>
  <sheetData>
    <row r="1" ht="14.25">
      <c r="A1" s="3" t="str">
        <f>NPD!A1</f>
        <v>Scottish Futures Trust</v>
      </c>
    </row>
    <row r="2" ht="14.25">
      <c r="A2" s="3" t="str">
        <f>NPD!A2</f>
        <v>Benefits Calculation Model</v>
      </c>
    </row>
    <row r="3" ht="14.25">
      <c r="A3" s="3"/>
    </row>
    <row r="4" spans="1:2" ht="14.25">
      <c r="A4" s="22" t="str">
        <f>NPD!A4</f>
        <v>Model Start Year</v>
      </c>
      <c r="B4" s="22">
        <f>NPD!B4</f>
        <v>40268</v>
      </c>
    </row>
    <row r="5" spans="1:2" ht="14.25">
      <c r="A5" s="22" t="str">
        <f>NPD!A5</f>
        <v>Model End Year</v>
      </c>
      <c r="B5" s="22">
        <f>NPD!B5</f>
        <v>43555</v>
      </c>
    </row>
    <row r="6" spans="1:2" ht="14.25">
      <c r="A6" s="22" t="str">
        <f>NPD!A6</f>
        <v>Model Reporting Year</v>
      </c>
      <c r="B6" s="22">
        <f>NPD!B6</f>
        <v>42825</v>
      </c>
    </row>
    <row r="8" ht="14.25">
      <c r="A8" s="3" t="s">
        <v>72</v>
      </c>
    </row>
    <row r="10" spans="2:12" ht="14.25">
      <c r="B10" s="4">
        <f>'Base Case'!D9</f>
        <v>40268</v>
      </c>
      <c r="C10" s="4">
        <f>'Base Case'!E9</f>
        <v>40633</v>
      </c>
      <c r="D10" s="4">
        <f>'Base Case'!F9</f>
        <v>40999</v>
      </c>
      <c r="E10" s="4">
        <f>'Base Case'!G9</f>
        <v>41364</v>
      </c>
      <c r="F10" s="4">
        <f>'Base Case'!H9</f>
        <v>41729</v>
      </c>
      <c r="G10" s="4">
        <f>'Base Case'!I9</f>
        <v>42094</v>
      </c>
      <c r="H10" s="4">
        <f>'Base Case'!J9</f>
        <v>42460</v>
      </c>
      <c r="I10" s="4">
        <f>'Base Case'!K9</f>
        <v>42825</v>
      </c>
      <c r="J10" s="4">
        <f>'Base Case'!L9</f>
        <v>43190</v>
      </c>
      <c r="K10" s="4">
        <f>'Base Case'!M9</f>
        <v>43555</v>
      </c>
      <c r="L10" s="4" t="str">
        <f>'Base Case'!C9</f>
        <v>Total</v>
      </c>
    </row>
    <row r="11" spans="1:12" ht="14.25">
      <c r="A11" t="s">
        <v>85</v>
      </c>
      <c r="B11" s="49">
        <v>0</v>
      </c>
      <c r="C11" s="49">
        <v>0</v>
      </c>
      <c r="D11" s="49">
        <v>0</v>
      </c>
      <c r="E11" s="49">
        <v>0</v>
      </c>
      <c r="F11" s="49">
        <v>5308370</v>
      </c>
      <c r="G11" s="49">
        <v>66577941.941515155</v>
      </c>
      <c r="H11" s="49">
        <v>135284710.07929027</v>
      </c>
      <c r="I11" s="27">
        <v>250932126.637461</v>
      </c>
      <c r="J11" s="27">
        <v>262301772.28115004</v>
      </c>
      <c r="K11" s="27">
        <v>151693783.12287542</v>
      </c>
      <c r="L11" s="28">
        <f>SUM(B11:K11)</f>
        <v>872098704.0622919</v>
      </c>
    </row>
    <row r="12" spans="1:12" ht="14.25">
      <c r="A12" t="s">
        <v>256</v>
      </c>
      <c r="B12" s="49">
        <v>0</v>
      </c>
      <c r="C12" s="49">
        <v>0</v>
      </c>
      <c r="D12" s="49">
        <v>4896000</v>
      </c>
      <c r="E12" s="49">
        <v>5304000</v>
      </c>
      <c r="F12" s="49">
        <v>11248000</v>
      </c>
      <c r="G12" s="49">
        <v>89361000</v>
      </c>
      <c r="H12" s="49">
        <v>110822500</v>
      </c>
      <c r="I12" s="27">
        <v>125703000</v>
      </c>
      <c r="J12" s="27">
        <v>78445000</v>
      </c>
      <c r="K12" s="27">
        <v>83610500</v>
      </c>
      <c r="L12" s="62">
        <f>SUM(B12:K12)</f>
        <v>509390000</v>
      </c>
    </row>
    <row r="13" spans="1:12" ht="14.25">
      <c r="A13" t="s">
        <v>152</v>
      </c>
      <c r="B13" s="49">
        <v>0</v>
      </c>
      <c r="C13" s="49">
        <v>1645496.46</v>
      </c>
      <c r="D13" s="49">
        <v>56191010.34750001</v>
      </c>
      <c r="E13" s="49">
        <v>103372842.6175</v>
      </c>
      <c r="F13" s="49">
        <v>51611513.56</v>
      </c>
      <c r="G13" s="49">
        <v>32744411.415000003</v>
      </c>
      <c r="H13" s="49">
        <v>83205182.35376668</v>
      </c>
      <c r="I13" s="27">
        <v>106783348.20623334</v>
      </c>
      <c r="J13" s="27">
        <v>96588584.22</v>
      </c>
      <c r="K13" s="27">
        <v>72752245.82</v>
      </c>
      <c r="L13" s="62">
        <f>SUM(B13:K13)</f>
        <v>604894635</v>
      </c>
    </row>
    <row r="14" spans="1:12" ht="14.25" thickBot="1">
      <c r="A14" t="s">
        <v>12</v>
      </c>
      <c r="B14" s="21">
        <f aca="true" t="shared" si="0" ref="B14:K14">SUM(B11:B13)</f>
        <v>0</v>
      </c>
      <c r="C14" s="29">
        <f t="shared" si="0"/>
        <v>1645496.46</v>
      </c>
      <c r="D14" s="29">
        <f t="shared" si="0"/>
        <v>61087010.34750001</v>
      </c>
      <c r="E14" s="29">
        <f t="shared" si="0"/>
        <v>108676842.6175</v>
      </c>
      <c r="F14" s="29">
        <f t="shared" si="0"/>
        <v>68167883.56</v>
      </c>
      <c r="G14" s="29">
        <f t="shared" si="0"/>
        <v>188683353.35651514</v>
      </c>
      <c r="H14" s="29">
        <f t="shared" si="0"/>
        <v>329312392.43305695</v>
      </c>
      <c r="I14" s="29">
        <f t="shared" si="0"/>
        <v>483418474.8436943</v>
      </c>
      <c r="J14" s="29">
        <f t="shared" si="0"/>
        <v>437335356.50115</v>
      </c>
      <c r="K14" s="29">
        <f t="shared" si="0"/>
        <v>308056528.9428754</v>
      </c>
      <c r="L14" s="29">
        <f>SUM(B14:K14)</f>
        <v>1986383339.062292</v>
      </c>
    </row>
    <row r="15" ht="14.25" thickTop="1"/>
    <row r="16" spans="3:12" ht="14.25"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4.25">
      <c r="A17" t="s">
        <v>56</v>
      </c>
      <c r="B17" t="s">
        <v>257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ht="14.25">
      <c r="A18" t="s">
        <v>57</v>
      </c>
      <c r="B18" t="s">
        <v>258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1" ht="14.25">
      <c r="A19" t="s">
        <v>58</v>
      </c>
      <c r="B19" t="s">
        <v>259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1:75" ht="14.25">
      <c r="A20" t="s">
        <v>59</v>
      </c>
      <c r="B20" t="s">
        <v>260</v>
      </c>
      <c r="C20" s="89"/>
      <c r="D20" s="89"/>
      <c r="E20" s="89"/>
      <c r="F20" s="89"/>
      <c r="G20" s="89"/>
      <c r="H20" s="89"/>
      <c r="I20" s="89"/>
      <c r="J20" s="89"/>
      <c r="K20" s="8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3:11" ht="14.25">
      <c r="C21" s="89"/>
      <c r="D21" s="89"/>
      <c r="E21" s="89"/>
      <c r="F21" s="89"/>
      <c r="G21" s="89"/>
      <c r="H21" s="89"/>
      <c r="I21" s="89"/>
      <c r="J21" s="89"/>
      <c r="K21" s="89"/>
    </row>
    <row r="22" spans="3:11" ht="14.25">
      <c r="C22" s="89"/>
      <c r="D22" s="89"/>
      <c r="E22" s="89"/>
      <c r="F22" s="89"/>
      <c r="G22" s="89"/>
      <c r="H22" s="89"/>
      <c r="I22" s="89"/>
      <c r="J22" s="89"/>
      <c r="K22" s="89"/>
    </row>
    <row r="56" spans="3:75" ht="14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3:75" ht="14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/>
  <headerFooter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5"/>
  <sheetViews>
    <sheetView zoomScaleSheetLayoutView="100" workbookViewId="0" topLeftCell="A1">
      <selection activeCell="E16" sqref="E16"/>
    </sheetView>
  </sheetViews>
  <sheetFormatPr defaultColWidth="8.8515625" defaultRowHeight="15"/>
  <cols>
    <col min="1" max="1" width="38.8515625" style="0" bestFit="1" customWidth="1"/>
    <col min="2" max="3" width="14.8515625" style="0" bestFit="1" customWidth="1"/>
    <col min="4" max="4" width="14.140625" style="0" bestFit="1" customWidth="1"/>
    <col min="5" max="9" width="12.421875" style="0" bestFit="1" customWidth="1"/>
    <col min="10" max="11" width="12.00390625" style="0" bestFit="1" customWidth="1"/>
    <col min="12" max="12" width="14.8515625" style="0" bestFit="1" customWidth="1"/>
  </cols>
  <sheetData>
    <row r="1" ht="14.25">
      <c r="A1" s="3" t="str">
        <f>'Base Case'!A1</f>
        <v>Scottish Futures Trust</v>
      </c>
    </row>
    <row r="2" ht="14.25">
      <c r="A2" s="3" t="str">
        <f>'Base Case'!A2</f>
        <v>Benefits Calculation Model</v>
      </c>
    </row>
    <row r="3" ht="14.25">
      <c r="A3" s="3"/>
    </row>
    <row r="4" spans="1:2" ht="14.25">
      <c r="A4" s="22" t="str">
        <f>'Base Case'!A4</f>
        <v>Model Start Year</v>
      </c>
      <c r="B4" s="22">
        <f>'Base Case'!B4</f>
        <v>40268</v>
      </c>
    </row>
    <row r="5" spans="1:2" ht="14.25">
      <c r="A5" s="22" t="str">
        <f>'Base Case'!A5</f>
        <v>Model End Year</v>
      </c>
      <c r="B5" s="22">
        <f>'Base Case'!B5</f>
        <v>43555</v>
      </c>
    </row>
    <row r="6" spans="1:2" ht="14.25">
      <c r="A6" s="22" t="str">
        <f>'Base Case'!A6</f>
        <v>Model Reporting Year</v>
      </c>
      <c r="B6" s="22">
        <f>'Base Case'!B6</f>
        <v>42825</v>
      </c>
    </row>
    <row r="7" ht="14.25">
      <c r="A7" s="22"/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t="s">
        <v>77</v>
      </c>
      <c r="B9" s="49"/>
      <c r="C9" s="49"/>
      <c r="D9" s="49">
        <v>200000000</v>
      </c>
      <c r="E9" s="49">
        <v>282000000</v>
      </c>
      <c r="F9" s="49">
        <v>259000000</v>
      </c>
      <c r="G9" s="49">
        <v>241000000</v>
      </c>
      <c r="H9" s="49">
        <v>219000000</v>
      </c>
      <c r="I9" s="92">
        <v>134000000</v>
      </c>
      <c r="J9" s="26">
        <v>0</v>
      </c>
      <c r="K9" s="26">
        <v>0</v>
      </c>
      <c r="L9" s="24">
        <f>SUM(B9:K9)</f>
        <v>1335000000</v>
      </c>
    </row>
    <row r="10" spans="1:12" ht="14.25" thickBot="1">
      <c r="A10" t="s">
        <v>12</v>
      </c>
      <c r="B10" s="25">
        <f>SUM(B9)</f>
        <v>0</v>
      </c>
      <c r="C10" s="25">
        <f aca="true" t="shared" si="0" ref="C10:K10">SUM(C9)</f>
        <v>0</v>
      </c>
      <c r="D10" s="25">
        <f t="shared" si="0"/>
        <v>200000000</v>
      </c>
      <c r="E10" s="25">
        <f t="shared" si="0"/>
        <v>282000000</v>
      </c>
      <c r="F10" s="25">
        <f t="shared" si="0"/>
        <v>259000000</v>
      </c>
      <c r="G10" s="25">
        <f t="shared" si="0"/>
        <v>241000000</v>
      </c>
      <c r="H10" s="25">
        <f t="shared" si="0"/>
        <v>219000000</v>
      </c>
      <c r="I10" s="25">
        <f t="shared" si="0"/>
        <v>134000000</v>
      </c>
      <c r="J10" s="25">
        <f t="shared" si="0"/>
        <v>0</v>
      </c>
      <c r="K10" s="25">
        <f t="shared" si="0"/>
        <v>0</v>
      </c>
      <c r="L10" s="24">
        <f>SUM(B10:K10)</f>
        <v>1335000000</v>
      </c>
    </row>
    <row r="11" ht="14.25" thickTop="1"/>
    <row r="12" spans="1:2" ht="14.25">
      <c r="A12" t="s">
        <v>56</v>
      </c>
      <c r="B12" t="s">
        <v>82</v>
      </c>
    </row>
    <row r="13" ht="14.25">
      <c r="A13" s="89"/>
    </row>
    <row r="14" ht="14.25">
      <c r="A14" s="89"/>
    </row>
    <row r="15" ht="14.25">
      <c r="A15" s="8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/>
  <headerFooter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2"/>
  <sheetViews>
    <sheetView zoomScaleSheetLayoutView="100" workbookViewId="0" topLeftCell="A1">
      <selection activeCell="F26" sqref="F26"/>
    </sheetView>
  </sheetViews>
  <sheetFormatPr defaultColWidth="8.8515625" defaultRowHeight="15"/>
  <cols>
    <col min="1" max="1" width="36.00390625" style="0" bestFit="1" customWidth="1"/>
    <col min="2" max="2" width="17.8515625" style="0" bestFit="1" customWidth="1"/>
    <col min="3" max="9" width="14.140625" style="0" bestFit="1" customWidth="1"/>
    <col min="10" max="11" width="13.140625" style="0" bestFit="1" customWidth="1"/>
    <col min="12" max="12" width="15.14062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t="s">
        <v>66</v>
      </c>
      <c r="B9" s="49">
        <v>0</v>
      </c>
      <c r="C9" s="49">
        <v>0</v>
      </c>
      <c r="D9" s="49">
        <v>0</v>
      </c>
      <c r="E9" s="49">
        <v>0</v>
      </c>
      <c r="F9" s="49">
        <v>2570431</v>
      </c>
      <c r="G9" s="49">
        <v>9069000</v>
      </c>
      <c r="H9" s="7">
        <v>7604000</v>
      </c>
      <c r="I9" s="7">
        <v>1484000</v>
      </c>
      <c r="J9" s="7">
        <v>23486000</v>
      </c>
      <c r="K9" s="7">
        <v>59843000</v>
      </c>
      <c r="L9" s="5">
        <f aca="true" t="shared" si="0" ref="L9:L15">SUM(B9:K9)</f>
        <v>104056431</v>
      </c>
    </row>
    <row r="10" spans="1:12" ht="14.25">
      <c r="A10" t="s">
        <v>67</v>
      </c>
      <c r="B10" s="49">
        <v>0</v>
      </c>
      <c r="C10" s="49">
        <v>0</v>
      </c>
      <c r="D10" s="49">
        <v>0</v>
      </c>
      <c r="E10" s="49">
        <v>0</v>
      </c>
      <c r="F10" s="49"/>
      <c r="G10" s="49"/>
      <c r="H10" s="7">
        <v>0</v>
      </c>
      <c r="I10" s="7">
        <v>0</v>
      </c>
      <c r="J10" s="7">
        <v>0</v>
      </c>
      <c r="K10" s="7">
        <v>3814000</v>
      </c>
      <c r="L10" s="5">
        <f t="shared" si="0"/>
        <v>3814000</v>
      </c>
    </row>
    <row r="11" spans="1:12" s="89" customFormat="1" ht="14.25">
      <c r="A11" s="89" t="s">
        <v>387</v>
      </c>
      <c r="B11" s="49"/>
      <c r="C11" s="49"/>
      <c r="D11" s="49"/>
      <c r="E11" s="49"/>
      <c r="F11" s="49"/>
      <c r="G11" s="49"/>
      <c r="H11" s="92">
        <v>0</v>
      </c>
      <c r="I11" s="92">
        <v>0</v>
      </c>
      <c r="J11" s="92">
        <v>0</v>
      </c>
      <c r="K11" s="92">
        <v>15000000</v>
      </c>
      <c r="L11" s="62">
        <f t="shared" si="0"/>
        <v>15000000</v>
      </c>
    </row>
    <row r="12" spans="1:12" ht="14.25">
      <c r="A12" t="s">
        <v>248</v>
      </c>
      <c r="B12" s="49">
        <v>0</v>
      </c>
      <c r="C12" s="49">
        <v>0</v>
      </c>
      <c r="D12" s="49">
        <v>0</v>
      </c>
      <c r="E12" s="49">
        <v>0</v>
      </c>
      <c r="F12" s="49"/>
      <c r="G12" s="49"/>
      <c r="H12" s="27">
        <v>0</v>
      </c>
      <c r="I12" s="27">
        <v>11018000</v>
      </c>
      <c r="J12" s="27">
        <v>3838370</v>
      </c>
      <c r="K12" s="27">
        <v>15524000</v>
      </c>
      <c r="L12" s="62">
        <f t="shared" si="0"/>
        <v>30380370</v>
      </c>
    </row>
    <row r="13" spans="1:12" ht="14.25">
      <c r="A13" t="s">
        <v>342</v>
      </c>
      <c r="B13" s="49">
        <v>0</v>
      </c>
      <c r="C13" s="49">
        <v>0</v>
      </c>
      <c r="D13" s="49">
        <v>0</v>
      </c>
      <c r="E13" s="49">
        <v>0</v>
      </c>
      <c r="F13" s="49"/>
      <c r="G13" s="49"/>
      <c r="H13" s="27">
        <v>3741000</v>
      </c>
      <c r="I13" s="27">
        <v>5452000</v>
      </c>
      <c r="J13" s="27">
        <v>22110000</v>
      </c>
      <c r="K13" s="27">
        <v>6510000</v>
      </c>
      <c r="L13" s="62">
        <f t="shared" si="0"/>
        <v>37813000</v>
      </c>
    </row>
    <row r="14" spans="1:12" ht="14.25">
      <c r="A14" t="s">
        <v>343</v>
      </c>
      <c r="B14" s="49"/>
      <c r="C14" s="49"/>
      <c r="D14" s="49"/>
      <c r="E14" s="49"/>
      <c r="F14" s="49"/>
      <c r="G14" s="49"/>
      <c r="H14" s="27">
        <v>0</v>
      </c>
      <c r="I14" s="92">
        <v>0</v>
      </c>
      <c r="J14" s="27">
        <v>10000000</v>
      </c>
      <c r="K14" s="27">
        <v>10000000</v>
      </c>
      <c r="L14" s="62">
        <f t="shared" si="0"/>
        <v>20000000</v>
      </c>
    </row>
    <row r="15" spans="1:12" ht="14.25">
      <c r="A15" t="s">
        <v>344</v>
      </c>
      <c r="B15" s="49"/>
      <c r="C15" s="49"/>
      <c r="D15" s="49"/>
      <c r="E15" s="49"/>
      <c r="F15" s="49"/>
      <c r="G15" s="49"/>
      <c r="H15" s="92">
        <v>0</v>
      </c>
      <c r="I15" s="92">
        <v>0</v>
      </c>
      <c r="J15" s="92">
        <v>0</v>
      </c>
      <c r="K15" s="27">
        <v>10000000</v>
      </c>
      <c r="L15" s="62">
        <f t="shared" si="0"/>
        <v>10000000</v>
      </c>
    </row>
    <row r="16" spans="1:12" ht="14.25" thickBot="1">
      <c r="A16" t="s">
        <v>12</v>
      </c>
      <c r="B16" s="6">
        <f>SUM(B9:B15)</f>
        <v>0</v>
      </c>
      <c r="C16" s="29">
        <f aca="true" t="shared" si="1" ref="C16:L16">SUM(C9:C15)</f>
        <v>0</v>
      </c>
      <c r="D16" s="29">
        <f t="shared" si="1"/>
        <v>0</v>
      </c>
      <c r="E16" s="29">
        <f t="shared" si="1"/>
        <v>0</v>
      </c>
      <c r="F16" s="29">
        <f t="shared" si="1"/>
        <v>2570431</v>
      </c>
      <c r="G16" s="29">
        <f t="shared" si="1"/>
        <v>9069000</v>
      </c>
      <c r="H16" s="29">
        <f t="shared" si="1"/>
        <v>11345000</v>
      </c>
      <c r="I16" s="29">
        <f t="shared" si="1"/>
        <v>17954000</v>
      </c>
      <c r="J16" s="29">
        <f t="shared" si="1"/>
        <v>59434370</v>
      </c>
      <c r="K16" s="29">
        <f t="shared" si="1"/>
        <v>120691000</v>
      </c>
      <c r="L16" s="29">
        <f t="shared" si="1"/>
        <v>221063801</v>
      </c>
    </row>
    <row r="17" ht="14.25" thickTop="1"/>
    <row r="19" spans="1:2" ht="14.25">
      <c r="A19" t="s">
        <v>56</v>
      </c>
      <c r="B19" t="s">
        <v>82</v>
      </c>
    </row>
    <row r="20" spans="1:2" ht="14.25">
      <c r="A20" t="s">
        <v>57</v>
      </c>
      <c r="B20" t="s">
        <v>388</v>
      </c>
    </row>
    <row r="21" ht="14.25">
      <c r="A21" t="s">
        <v>58</v>
      </c>
    </row>
    <row r="22" ht="14.25">
      <c r="A22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/>
  <headerFooter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5"/>
  <sheetViews>
    <sheetView zoomScaleSheetLayoutView="100" workbookViewId="0" topLeftCell="A3">
      <selection activeCell="D22" sqref="D22"/>
    </sheetView>
  </sheetViews>
  <sheetFormatPr defaultColWidth="8.8515625" defaultRowHeight="15"/>
  <cols>
    <col min="1" max="1" width="25.421875" style="0" bestFit="1" customWidth="1"/>
    <col min="2" max="2" width="15.421875" style="0" bestFit="1" customWidth="1"/>
    <col min="3" max="3" width="19.421875" style="0" bestFit="1" customWidth="1"/>
    <col min="4" max="7" width="11.421875" style="0" bestFit="1" customWidth="1"/>
    <col min="8" max="8" width="12.00390625" style="0" bestFit="1" customWidth="1"/>
    <col min="9" max="9" width="11.421875" style="0" bestFit="1" customWidth="1"/>
    <col min="10" max="10" width="12.421875" style="0" bestFit="1" customWidth="1"/>
    <col min="11" max="11" width="12.00390625" style="0" bestFit="1" customWidth="1"/>
    <col min="12" max="12" width="13.851562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t="s">
        <v>52</v>
      </c>
      <c r="B9" s="49">
        <v>0</v>
      </c>
      <c r="C9" s="49">
        <v>0</v>
      </c>
      <c r="D9" s="49">
        <v>2390000</v>
      </c>
      <c r="E9" s="49">
        <v>21425010</v>
      </c>
      <c r="F9" s="49">
        <v>53089000</v>
      </c>
      <c r="G9" s="49">
        <v>15620000</v>
      </c>
      <c r="H9" s="49">
        <v>0</v>
      </c>
      <c r="I9" s="27">
        <v>0</v>
      </c>
      <c r="J9" s="27">
        <v>0</v>
      </c>
      <c r="K9" s="27">
        <v>0</v>
      </c>
      <c r="L9" s="5">
        <f>SUM(B9:K9)</f>
        <v>92524010</v>
      </c>
    </row>
    <row r="10" spans="1:12" ht="14.25">
      <c r="A10" t="s">
        <v>53</v>
      </c>
      <c r="B10" s="49">
        <v>0</v>
      </c>
      <c r="C10" s="49">
        <v>0</v>
      </c>
      <c r="D10" s="49">
        <v>0</v>
      </c>
      <c r="E10" s="49">
        <v>0</v>
      </c>
      <c r="F10" s="49">
        <v>4849000</v>
      </c>
      <c r="G10" s="49">
        <v>20916996</v>
      </c>
      <c r="H10" s="49">
        <v>14662000</v>
      </c>
      <c r="I10" s="27">
        <v>1650000</v>
      </c>
      <c r="J10" s="27">
        <v>1935000</v>
      </c>
      <c r="K10" s="27">
        <v>0</v>
      </c>
      <c r="L10" s="5">
        <f>SUM(B10:K10)</f>
        <v>44012996</v>
      </c>
    </row>
    <row r="11" spans="1:12" ht="14.25">
      <c r="A11" t="s">
        <v>54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2136000</v>
      </c>
      <c r="H11" s="49">
        <v>13982000</v>
      </c>
      <c r="I11" s="27">
        <v>23279500</v>
      </c>
      <c r="J11" s="27">
        <v>0</v>
      </c>
      <c r="K11" s="27">
        <v>0</v>
      </c>
      <c r="L11" s="5">
        <f>SUM(B11:K11)</f>
        <v>39397500</v>
      </c>
    </row>
    <row r="12" spans="1:12" ht="14.25">
      <c r="A12" t="s">
        <v>251</v>
      </c>
      <c r="B12" s="49"/>
      <c r="C12" s="49"/>
      <c r="D12" s="49"/>
      <c r="E12" s="49"/>
      <c r="F12" s="49"/>
      <c r="G12" s="49"/>
      <c r="H12" s="49"/>
      <c r="I12" s="27">
        <v>3758000</v>
      </c>
      <c r="J12" s="27">
        <v>27488500</v>
      </c>
      <c r="K12" s="27">
        <v>27833600</v>
      </c>
      <c r="L12" s="62">
        <f>SUM(B12:K12)</f>
        <v>59080100</v>
      </c>
    </row>
    <row r="13" spans="1:12" ht="14.25">
      <c r="A13" t="s">
        <v>55</v>
      </c>
      <c r="B13" s="49">
        <v>0</v>
      </c>
      <c r="C13" s="49">
        <v>0</v>
      </c>
      <c r="D13" s="49">
        <v>0</v>
      </c>
      <c r="E13" s="49">
        <v>0</v>
      </c>
      <c r="F13" s="49">
        <v>686000</v>
      </c>
      <c r="G13" s="49">
        <v>3604034</v>
      </c>
      <c r="H13" s="49">
        <v>14716244</v>
      </c>
      <c r="I13" s="7">
        <v>4046172</v>
      </c>
      <c r="J13" s="27">
        <v>0</v>
      </c>
      <c r="K13" s="27">
        <v>0</v>
      </c>
      <c r="L13" s="5">
        <f>SUM(B13:K13)</f>
        <v>23052450</v>
      </c>
    </row>
    <row r="14" spans="2:12" ht="14.25" thickBot="1">
      <c r="B14" s="6">
        <f>SUM(B9:B13)</f>
        <v>0</v>
      </c>
      <c r="C14" s="6">
        <f aca="true" t="shared" si="0" ref="C14:L14">SUM(C9:C13)</f>
        <v>0</v>
      </c>
      <c r="D14" s="6">
        <f t="shared" si="0"/>
        <v>2390000</v>
      </c>
      <c r="E14" s="6">
        <f t="shared" si="0"/>
        <v>21425010</v>
      </c>
      <c r="F14" s="6">
        <f t="shared" si="0"/>
        <v>58624000</v>
      </c>
      <c r="G14" s="6">
        <f t="shared" si="0"/>
        <v>42277030</v>
      </c>
      <c r="H14" s="6">
        <f t="shared" si="0"/>
        <v>43360244</v>
      </c>
      <c r="I14" s="6">
        <f t="shared" si="0"/>
        <v>32733672</v>
      </c>
      <c r="J14" s="6">
        <f t="shared" si="0"/>
        <v>29423500</v>
      </c>
      <c r="K14" s="6">
        <f t="shared" si="0"/>
        <v>27833600</v>
      </c>
      <c r="L14" s="6">
        <f t="shared" si="0"/>
        <v>258067056</v>
      </c>
    </row>
    <row r="15" spans="2:12" ht="14.25" thickTop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3" t="s">
        <v>199</v>
      </c>
      <c r="C16" t="s">
        <v>200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25">
      <c r="A17" t="str">
        <f>A9</f>
        <v>NHT1</v>
      </c>
      <c r="B17" s="44">
        <v>0.5</v>
      </c>
      <c r="C17" s="9">
        <f>B17*I9</f>
        <v>0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>
      <c r="A18" t="str">
        <f>A10</f>
        <v>NHT2</v>
      </c>
      <c r="B18" s="44">
        <v>0.5</v>
      </c>
      <c r="C18" s="9">
        <f>B18*I10</f>
        <v>825000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>
      <c r="A19" t="str">
        <f>A11</f>
        <v>NHT2B</v>
      </c>
      <c r="B19" s="44">
        <v>0.5</v>
      </c>
      <c r="C19" s="9">
        <f>B19*I11</f>
        <v>11639750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2" s="89" customFormat="1" ht="14.25">
      <c r="A20" s="89" t="str">
        <f>A12</f>
        <v>NHT3</v>
      </c>
      <c r="B20" s="44">
        <v>0.5</v>
      </c>
      <c r="C20" s="9">
        <f>B20*I12</f>
        <v>1879000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4.25">
      <c r="A21" s="89" t="str">
        <f>A13</f>
        <v>Council Variant</v>
      </c>
      <c r="B21" s="44">
        <v>0.5</v>
      </c>
      <c r="C21" s="9">
        <f>B21*I13</f>
        <v>2023086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 thickBot="1">
      <c r="A22" t="s">
        <v>201</v>
      </c>
      <c r="B22" s="51">
        <f>C22/I14</f>
        <v>0.5</v>
      </c>
      <c r="C22" s="10">
        <f>SUM(C17:C21)</f>
        <v>16366836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4:12" ht="14.25" thickTop="1"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>
      <c r="A24" t="s">
        <v>56</v>
      </c>
      <c r="B24" t="s">
        <v>233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4.25">
      <c r="A25" t="s">
        <v>57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4.25">
      <c r="A26" t="s">
        <v>58</v>
      </c>
      <c r="D26" s="11"/>
      <c r="E26" s="11"/>
      <c r="F26" s="11"/>
      <c r="G26" s="11"/>
      <c r="H26" s="11"/>
      <c r="I26" s="11"/>
      <c r="J26" s="11"/>
      <c r="K26" s="11"/>
      <c r="L26" s="11"/>
    </row>
    <row r="27" ht="14.25">
      <c r="A27" t="s">
        <v>59</v>
      </c>
    </row>
    <row r="29" ht="14.25">
      <c r="A29" s="3" t="s">
        <v>288</v>
      </c>
    </row>
    <row r="30" spans="1:12" ht="14.25">
      <c r="A30" t="str">
        <f>A9</f>
        <v>NHT1</v>
      </c>
      <c r="B30" s="9">
        <f>$B17*B9</f>
        <v>0</v>
      </c>
      <c r="C30" s="9">
        <f aca="true" t="shared" si="1" ref="C30:H30">$B17*C9</f>
        <v>0</v>
      </c>
      <c r="D30" s="9">
        <f t="shared" si="1"/>
        <v>1195000</v>
      </c>
      <c r="E30" s="9">
        <f t="shared" si="1"/>
        <v>10712505</v>
      </c>
      <c r="F30" s="9">
        <f t="shared" si="1"/>
        <v>26544500</v>
      </c>
      <c r="G30" s="9">
        <f t="shared" si="1"/>
        <v>7810000</v>
      </c>
      <c r="H30" s="9">
        <f t="shared" si="1"/>
        <v>0</v>
      </c>
      <c r="I30" s="9">
        <f aca="true" t="shared" si="2" ref="I30:K34">$B17*I9</f>
        <v>0</v>
      </c>
      <c r="J30" s="9">
        <f t="shared" si="2"/>
        <v>0</v>
      </c>
      <c r="K30" s="9">
        <f t="shared" si="2"/>
        <v>0</v>
      </c>
      <c r="L30" s="9">
        <f aca="true" t="shared" si="3" ref="L30:L35">SUM(B30:K30)</f>
        <v>46262005</v>
      </c>
    </row>
    <row r="31" spans="1:12" ht="14.25">
      <c r="A31" s="89" t="str">
        <f>A10</f>
        <v>NHT2</v>
      </c>
      <c r="B31" s="9">
        <f aca="true" t="shared" si="4" ref="B31:H34">$B18*B10</f>
        <v>0</v>
      </c>
      <c r="C31" s="9">
        <f t="shared" si="4"/>
        <v>0</v>
      </c>
      <c r="D31" s="9">
        <f t="shared" si="4"/>
        <v>0</v>
      </c>
      <c r="E31" s="9">
        <f t="shared" si="4"/>
        <v>0</v>
      </c>
      <c r="F31" s="9">
        <f t="shared" si="4"/>
        <v>2424500</v>
      </c>
      <c r="G31" s="9">
        <f t="shared" si="4"/>
        <v>10458498</v>
      </c>
      <c r="H31" s="9">
        <f t="shared" si="4"/>
        <v>7331000</v>
      </c>
      <c r="I31" s="9">
        <f t="shared" si="2"/>
        <v>825000</v>
      </c>
      <c r="J31" s="9">
        <f t="shared" si="2"/>
        <v>967500</v>
      </c>
      <c r="K31" s="9">
        <f t="shared" si="2"/>
        <v>0</v>
      </c>
      <c r="L31" s="9">
        <f t="shared" si="3"/>
        <v>22006498</v>
      </c>
    </row>
    <row r="32" spans="1:12" ht="14.25">
      <c r="A32" s="89" t="str">
        <f>A11</f>
        <v>NHT2B</v>
      </c>
      <c r="B32" s="9">
        <f t="shared" si="4"/>
        <v>0</v>
      </c>
      <c r="C32" s="9">
        <f t="shared" si="4"/>
        <v>0</v>
      </c>
      <c r="D32" s="9">
        <f t="shared" si="4"/>
        <v>0</v>
      </c>
      <c r="E32" s="9">
        <f t="shared" si="4"/>
        <v>0</v>
      </c>
      <c r="F32" s="9">
        <f t="shared" si="4"/>
        <v>0</v>
      </c>
      <c r="G32" s="9">
        <f t="shared" si="4"/>
        <v>1068000</v>
      </c>
      <c r="H32" s="9">
        <f t="shared" si="4"/>
        <v>6991000</v>
      </c>
      <c r="I32" s="9">
        <f t="shared" si="2"/>
        <v>11639750</v>
      </c>
      <c r="J32" s="9">
        <f t="shared" si="2"/>
        <v>0</v>
      </c>
      <c r="K32" s="9">
        <f t="shared" si="2"/>
        <v>0</v>
      </c>
      <c r="L32" s="9">
        <f t="shared" si="3"/>
        <v>19698750</v>
      </c>
    </row>
    <row r="33" spans="1:12" ht="14.25">
      <c r="A33" s="89" t="str">
        <f>A12</f>
        <v>NHT3</v>
      </c>
      <c r="B33" s="9">
        <f t="shared" si="4"/>
        <v>0</v>
      </c>
      <c r="C33" s="9">
        <f t="shared" si="4"/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  <c r="I33" s="9">
        <f t="shared" si="2"/>
        <v>1879000</v>
      </c>
      <c r="J33" s="9">
        <f t="shared" si="2"/>
        <v>13744250</v>
      </c>
      <c r="K33" s="9">
        <f t="shared" si="2"/>
        <v>13916800</v>
      </c>
      <c r="L33" s="9">
        <f t="shared" si="3"/>
        <v>29540050</v>
      </c>
    </row>
    <row r="34" spans="1:12" ht="14.25">
      <c r="A34" s="89" t="str">
        <f>A13</f>
        <v>Council Variant</v>
      </c>
      <c r="B34" s="9">
        <f t="shared" si="4"/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343000</v>
      </c>
      <c r="G34" s="9">
        <f t="shared" si="4"/>
        <v>1802017</v>
      </c>
      <c r="H34" s="9">
        <f t="shared" si="4"/>
        <v>7358122</v>
      </c>
      <c r="I34" s="9">
        <f t="shared" si="2"/>
        <v>2023086</v>
      </c>
      <c r="J34" s="9">
        <f t="shared" si="2"/>
        <v>0</v>
      </c>
      <c r="K34" s="9">
        <f t="shared" si="2"/>
        <v>0</v>
      </c>
      <c r="L34" s="9">
        <f t="shared" si="3"/>
        <v>11526225</v>
      </c>
    </row>
    <row r="35" spans="1:12" ht="14.25" thickBot="1">
      <c r="A35" s="89" t="s">
        <v>12</v>
      </c>
      <c r="B35" s="10">
        <f>SUM(B30:B34)</f>
        <v>0</v>
      </c>
      <c r="C35" s="10">
        <f aca="true" t="shared" si="5" ref="C35:K35">SUM(C30:C34)</f>
        <v>0</v>
      </c>
      <c r="D35" s="10">
        <f t="shared" si="5"/>
        <v>1195000</v>
      </c>
      <c r="E35" s="10">
        <f t="shared" si="5"/>
        <v>10712505</v>
      </c>
      <c r="F35" s="10">
        <f t="shared" si="5"/>
        <v>29312000</v>
      </c>
      <c r="G35" s="10">
        <f t="shared" si="5"/>
        <v>21138515</v>
      </c>
      <c r="H35" s="10">
        <f t="shared" si="5"/>
        <v>21680122</v>
      </c>
      <c r="I35" s="10">
        <f t="shared" si="5"/>
        <v>16366836</v>
      </c>
      <c r="J35" s="10">
        <f t="shared" si="5"/>
        <v>14711750</v>
      </c>
      <c r="K35" s="10">
        <f t="shared" si="5"/>
        <v>13916800</v>
      </c>
      <c r="L35" s="10">
        <f t="shared" si="3"/>
        <v>129033528</v>
      </c>
    </row>
    <row r="36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  <headerFooter>
    <oddHeader>&amp;C&amp;A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8"/>
  <sheetViews>
    <sheetView zoomScaleSheetLayoutView="100" workbookViewId="0" topLeftCell="A1">
      <selection activeCell="L17" sqref="L17"/>
    </sheetView>
  </sheetViews>
  <sheetFormatPr defaultColWidth="11.421875" defaultRowHeight="15"/>
  <cols>
    <col min="1" max="1" width="25.421875" style="89" bestFit="1" customWidth="1"/>
    <col min="2" max="2" width="15.421875" style="89" bestFit="1" customWidth="1"/>
    <col min="3" max="3" width="19.421875" style="89" bestFit="1" customWidth="1"/>
    <col min="4" max="7" width="11.421875" style="89" bestFit="1" customWidth="1"/>
    <col min="8" max="8" width="12.00390625" style="89" bestFit="1" customWidth="1"/>
    <col min="9" max="9" width="11.421875" style="89" bestFit="1" customWidth="1"/>
    <col min="10" max="10" width="12.421875" style="89" bestFit="1" customWidth="1"/>
    <col min="11" max="11" width="12.00390625" style="89" bestFit="1" customWidth="1"/>
    <col min="12" max="12" width="13.8515625" style="89" bestFit="1" customWidth="1"/>
    <col min="13" max="16384" width="11.421875" style="89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s="89" t="s">
        <v>286</v>
      </c>
      <c r="B9" s="49"/>
      <c r="C9" s="49"/>
      <c r="D9" s="49"/>
      <c r="E9" s="49"/>
      <c r="F9" s="49"/>
      <c r="G9" s="49">
        <v>0</v>
      </c>
      <c r="H9" s="49">
        <v>5800000</v>
      </c>
      <c r="I9" s="92">
        <v>18800000</v>
      </c>
      <c r="J9" s="92">
        <v>15200000</v>
      </c>
      <c r="K9" s="92">
        <v>15200000</v>
      </c>
      <c r="L9" s="62">
        <f>SUM(B9:K9)</f>
        <v>55000000</v>
      </c>
    </row>
    <row r="10" spans="2:12" ht="14.25" thickBot="1">
      <c r="B10" s="29">
        <f aca="true" t="shared" si="0" ref="B10:L10">SUM(B9:B9)</f>
        <v>0</v>
      </c>
      <c r="C10" s="29">
        <f t="shared" si="0"/>
        <v>0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5800000</v>
      </c>
      <c r="I10" s="29">
        <f t="shared" si="0"/>
        <v>18800000</v>
      </c>
      <c r="J10" s="29">
        <f t="shared" si="0"/>
        <v>15200000</v>
      </c>
      <c r="K10" s="29">
        <f t="shared" si="0"/>
        <v>15200000</v>
      </c>
      <c r="L10" s="29">
        <f t="shared" si="0"/>
        <v>55000000</v>
      </c>
    </row>
    <row r="11" spans="4:12" ht="14.25" thickTop="1">
      <c r="D11" s="11"/>
      <c r="E11" s="11"/>
      <c r="F11" s="11"/>
      <c r="G11" s="11"/>
      <c r="H11" s="11"/>
      <c r="I11" s="11"/>
      <c r="J11" s="11"/>
      <c r="K11" s="11"/>
      <c r="L11" s="11"/>
    </row>
    <row r="12" spans="1:2" ht="14.25">
      <c r="A12" s="89" t="s">
        <v>56</v>
      </c>
      <c r="B12" s="89" t="s">
        <v>287</v>
      </c>
    </row>
    <row r="13" ht="14.25">
      <c r="A13" s="89" t="s">
        <v>57</v>
      </c>
    </row>
    <row r="14" ht="14.25">
      <c r="A14" s="89" t="s">
        <v>58</v>
      </c>
    </row>
    <row r="15" spans="1:3" ht="14.25">
      <c r="A15" s="89" t="s">
        <v>59</v>
      </c>
      <c r="C15" s="89" t="s">
        <v>357</v>
      </c>
    </row>
    <row r="16" ht="14.25">
      <c r="C16" s="89" t="s">
        <v>358</v>
      </c>
    </row>
    <row r="17" ht="14.25">
      <c r="C17" s="89" t="s">
        <v>359</v>
      </c>
    </row>
    <row r="18" ht="14.25">
      <c r="C18" s="89" t="s">
        <v>360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  <headerFooter>
    <oddHeader>&amp;C&amp;A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zoomScale="112" zoomScaleNormal="112" zoomScaleSheetLayoutView="95" zoomScalePageLayoutView="95" workbookViewId="0" topLeftCell="A1">
      <selection activeCell="A11" sqref="A11"/>
    </sheetView>
  </sheetViews>
  <sheetFormatPr defaultColWidth="8.8515625" defaultRowHeight="15"/>
  <cols>
    <col min="1" max="1" width="82.140625" style="0" bestFit="1" customWidth="1"/>
    <col min="2" max="2" width="14.140625" style="0" bestFit="1" customWidth="1"/>
    <col min="3" max="4" width="21.421875" style="0" bestFit="1" customWidth="1"/>
    <col min="5" max="5" width="18.421875" style="0" bestFit="1" customWidth="1"/>
    <col min="6" max="6" width="22.140625" style="0" bestFit="1" customWidth="1"/>
    <col min="7" max="11" width="13.421875" style="0" bestFit="1" customWidth="1"/>
    <col min="12" max="12" width="14.42187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8" spans="2:13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</row>
    <row r="9" spans="1:12" ht="14.25">
      <c r="A9" s="102" t="s">
        <v>253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315409</v>
      </c>
      <c r="H9" s="49">
        <v>366587</v>
      </c>
      <c r="I9" s="26">
        <v>351132</v>
      </c>
      <c r="J9" s="26">
        <v>2281460</v>
      </c>
      <c r="K9" s="26">
        <v>3351023</v>
      </c>
      <c r="L9" s="5">
        <f aca="true" t="shared" si="0" ref="L9:L15">SUM(B9:K9)</f>
        <v>6665611</v>
      </c>
    </row>
    <row r="10" spans="1:12" ht="14.25">
      <c r="A10" s="103" t="s">
        <v>254</v>
      </c>
      <c r="B10" s="49">
        <v>0</v>
      </c>
      <c r="C10" s="49">
        <v>0</v>
      </c>
      <c r="D10" s="49">
        <v>0</v>
      </c>
      <c r="E10" s="49">
        <v>0</v>
      </c>
      <c r="F10" s="49">
        <v>331760.154</v>
      </c>
      <c r="G10" s="49">
        <v>1793404.5524485428</v>
      </c>
      <c r="H10" s="49">
        <v>6048926.985685955</v>
      </c>
      <c r="I10" s="26">
        <v>12373986</v>
      </c>
      <c r="J10" s="26">
        <v>19950988</v>
      </c>
      <c r="K10" s="26">
        <v>29524982</v>
      </c>
      <c r="L10" s="5">
        <f t="shared" si="0"/>
        <v>70024047.6921345</v>
      </c>
    </row>
    <row r="11" spans="1:12" ht="14.25">
      <c r="A11" s="59" t="s">
        <v>381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27">
        <v>7400000</v>
      </c>
      <c r="J11" s="27">
        <v>14800000</v>
      </c>
      <c r="K11" s="27">
        <v>22200000</v>
      </c>
      <c r="L11" s="5">
        <f t="shared" si="0"/>
        <v>44400000</v>
      </c>
    </row>
    <row r="12" spans="1:12" s="89" customFormat="1" ht="14.25">
      <c r="A12" s="59" t="s">
        <v>383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92">
        <v>5200000</v>
      </c>
      <c r="J12" s="92">
        <v>0</v>
      </c>
      <c r="K12" s="92">
        <v>0</v>
      </c>
      <c r="L12" s="62">
        <f t="shared" si="0"/>
        <v>5200000</v>
      </c>
    </row>
    <row r="13" spans="1:12" s="89" customFormat="1" ht="14.25">
      <c r="A13" s="59" t="s">
        <v>384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92">
        <v>0</v>
      </c>
      <c r="J13" s="92">
        <v>24322000</v>
      </c>
      <c r="K13" s="92">
        <v>29167000</v>
      </c>
      <c r="L13" s="62">
        <f t="shared" si="0"/>
        <v>53489000</v>
      </c>
    </row>
    <row r="14" spans="1:12" s="89" customFormat="1" ht="14.25">
      <c r="A14" s="59" t="s">
        <v>385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92">
        <v>0</v>
      </c>
      <c r="J14" s="92">
        <v>0</v>
      </c>
      <c r="K14" s="92">
        <v>10000000</v>
      </c>
      <c r="L14" s="62">
        <f t="shared" si="0"/>
        <v>10000000</v>
      </c>
    </row>
    <row r="15" spans="1:12" ht="14.25">
      <c r="A15" s="59" t="s">
        <v>382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27">
        <v>0</v>
      </c>
      <c r="J15" s="27">
        <v>0</v>
      </c>
      <c r="K15" s="27">
        <v>107731793.51999997</v>
      </c>
      <c r="L15" s="5">
        <f t="shared" si="0"/>
        <v>107731793.51999997</v>
      </c>
    </row>
    <row r="16" spans="1:12" ht="14.25" thickBot="1">
      <c r="A16" s="3" t="s">
        <v>12</v>
      </c>
      <c r="B16" s="6">
        <f>SUM(B9:B15)</f>
        <v>0</v>
      </c>
      <c r="C16" s="6">
        <f aca="true" t="shared" si="1" ref="C16:L16">SUM(C9:C15)</f>
        <v>0</v>
      </c>
      <c r="D16" s="6">
        <f t="shared" si="1"/>
        <v>0</v>
      </c>
      <c r="E16" s="6">
        <f t="shared" si="1"/>
        <v>0</v>
      </c>
      <c r="F16" s="6">
        <f t="shared" si="1"/>
        <v>331760.154</v>
      </c>
      <c r="G16" s="6">
        <f t="shared" si="1"/>
        <v>2108813.552448543</v>
      </c>
      <c r="H16" s="6">
        <f t="shared" si="1"/>
        <v>6415513.985685955</v>
      </c>
      <c r="I16" s="6">
        <f t="shared" si="1"/>
        <v>25325118</v>
      </c>
      <c r="J16" s="6">
        <f t="shared" si="1"/>
        <v>61354448</v>
      </c>
      <c r="K16" s="6">
        <f t="shared" si="1"/>
        <v>201974798.51999998</v>
      </c>
      <c r="L16" s="6">
        <f t="shared" si="1"/>
        <v>297510452.2121345</v>
      </c>
    </row>
    <row r="17" ht="14.25" thickTop="1"/>
    <row r="19" spans="1:2" ht="14.25">
      <c r="A19" t="s">
        <v>56</v>
      </c>
      <c r="B19" t="s">
        <v>338</v>
      </c>
    </row>
    <row r="20" spans="1:6" ht="14.25">
      <c r="A20" t="s">
        <v>57</v>
      </c>
      <c r="B20" t="s">
        <v>337</v>
      </c>
      <c r="F20" t="s">
        <v>252</v>
      </c>
    </row>
    <row r="21" ht="14.25">
      <c r="A21" s="89"/>
    </row>
    <row r="22" spans="1:6" ht="14.25">
      <c r="A22" s="3" t="s">
        <v>199</v>
      </c>
      <c r="B22" t="s">
        <v>61</v>
      </c>
      <c r="C22" t="str">
        <f>A44</f>
        <v>Downside Sensitivity 1</v>
      </c>
      <c r="D22" t="str">
        <f>A45</f>
        <v>Downside Sensitivity 2</v>
      </c>
      <c r="E22" t="str">
        <f>A46</f>
        <v>Upside Sensitivity 1</v>
      </c>
      <c r="F22" t="str">
        <f>A47</f>
        <v>Upside Sensitivity 2</v>
      </c>
    </row>
    <row r="23" spans="1:6" ht="14.25">
      <c r="A23" s="2" t="str">
        <f aca="true" t="shared" si="2" ref="A23:A29">A9</f>
        <v>NDEE </v>
      </c>
      <c r="B23" s="67">
        <v>0.33</v>
      </c>
      <c r="C23" s="105">
        <f aca="true" t="shared" si="3" ref="C23:C29">B23*$B$44</f>
        <v>0.3135</v>
      </c>
      <c r="D23" s="105">
        <f aca="true" t="shared" si="4" ref="D23:D29">B23*$B$45</f>
        <v>0.29700000000000004</v>
      </c>
      <c r="E23" s="105">
        <f aca="true" t="shared" si="5" ref="E23:E29">B23*$B$46</f>
        <v>0.34650000000000003</v>
      </c>
      <c r="F23" s="105">
        <f aca="true" t="shared" si="6" ref="F23:F29">B23*$B$47</f>
        <v>0.36300000000000004</v>
      </c>
    </row>
    <row r="24" spans="1:6" ht="14.25">
      <c r="A24" s="2" t="str">
        <f t="shared" si="2"/>
        <v>Street Lighting (excl financing costs as 2015 funded via salix, capital budgets and reserves)</v>
      </c>
      <c r="B24" s="67">
        <v>0.33</v>
      </c>
      <c r="C24" s="105">
        <f t="shared" si="3"/>
        <v>0.3135</v>
      </c>
      <c r="D24" s="105">
        <f t="shared" si="4"/>
        <v>0.29700000000000004</v>
      </c>
      <c r="E24" s="105">
        <f t="shared" si="5"/>
        <v>0.34650000000000003</v>
      </c>
      <c r="F24" s="105">
        <f t="shared" si="6"/>
        <v>0.36300000000000004</v>
      </c>
    </row>
    <row r="25" spans="1:6" ht="14.25">
      <c r="A25" s="2" t="str">
        <f t="shared" si="2"/>
        <v>District Heating: DH Benefits 060417v1</v>
      </c>
      <c r="B25" s="67">
        <v>0.04</v>
      </c>
      <c r="C25" s="105">
        <f t="shared" si="3"/>
        <v>0.038</v>
      </c>
      <c r="D25" s="105">
        <f t="shared" si="4"/>
        <v>0.036000000000000004</v>
      </c>
      <c r="E25" s="105">
        <f t="shared" si="5"/>
        <v>0.042</v>
      </c>
      <c r="F25" s="105">
        <f t="shared" si="6"/>
        <v>0.044000000000000004</v>
      </c>
    </row>
    <row r="26" spans="1:6" ht="14.25">
      <c r="A26" s="2" t="str">
        <f t="shared" si="2"/>
        <v>LCITP- Spent</v>
      </c>
      <c r="B26" s="67">
        <v>0.13</v>
      </c>
      <c r="C26" s="105">
        <f t="shared" si="3"/>
        <v>0.1235</v>
      </c>
      <c r="D26" s="105">
        <f t="shared" si="4"/>
        <v>0.117</v>
      </c>
      <c r="E26" s="105">
        <f t="shared" si="5"/>
        <v>0.1365</v>
      </c>
      <c r="F26" s="105">
        <f t="shared" si="6"/>
        <v>0.14300000000000002</v>
      </c>
    </row>
    <row r="27" spans="1:6" s="89" customFormat="1" ht="14.25">
      <c r="A27" s="2" t="str">
        <f t="shared" si="2"/>
        <v>LCITP- Allocated</v>
      </c>
      <c r="B27" s="67">
        <v>0.11</v>
      </c>
      <c r="C27" s="105">
        <f t="shared" si="3"/>
        <v>0.1045</v>
      </c>
      <c r="D27" s="105">
        <f t="shared" si="4"/>
        <v>0.099</v>
      </c>
      <c r="E27" s="105">
        <f t="shared" si="5"/>
        <v>0.1155</v>
      </c>
      <c r="F27" s="105">
        <f t="shared" si="6"/>
        <v>0.12100000000000001</v>
      </c>
    </row>
    <row r="28" spans="1:6" ht="14.25">
      <c r="A28" s="2" t="str">
        <f t="shared" si="2"/>
        <v>LCITP- To be allocated/spent</v>
      </c>
      <c r="B28" s="67">
        <v>0.09</v>
      </c>
      <c r="C28" s="105">
        <f t="shared" si="3"/>
        <v>0.08549999999999999</v>
      </c>
      <c r="D28" s="105">
        <f t="shared" si="4"/>
        <v>0.081</v>
      </c>
      <c r="E28" s="105">
        <f t="shared" si="5"/>
        <v>0.0945</v>
      </c>
      <c r="F28" s="105">
        <f t="shared" si="6"/>
        <v>0.099</v>
      </c>
    </row>
    <row r="29" spans="1:6" ht="14.25">
      <c r="A29" s="2" t="str">
        <f t="shared" si="2"/>
        <v>SEEP: SEEP Benefits calcs (TT)</v>
      </c>
      <c r="B29" s="67">
        <v>0.03</v>
      </c>
      <c r="C29" s="105">
        <f t="shared" si="3"/>
        <v>0.028499999999999998</v>
      </c>
      <c r="D29" s="105">
        <f t="shared" si="4"/>
        <v>0.027</v>
      </c>
      <c r="E29" s="105">
        <f t="shared" si="5"/>
        <v>0.0315</v>
      </c>
      <c r="F29" s="105">
        <f t="shared" si="6"/>
        <v>0.033</v>
      </c>
    </row>
    <row r="30" spans="1:6" ht="14.25">
      <c r="A30" t="s">
        <v>350</v>
      </c>
      <c r="B30" s="106">
        <f>AVERAGE(B23:B29)</f>
        <v>0.15142857142857144</v>
      </c>
      <c r="C30" s="106">
        <f>AVERAGE(C23:C29)</f>
        <v>0.14385714285714288</v>
      </c>
      <c r="D30" s="106">
        <f>AVERAGE(D23:D29)</f>
        <v>0.1362857142857143</v>
      </c>
      <c r="E30" s="106">
        <f>AVERAGE(E23:E29)</f>
        <v>0.15900000000000003</v>
      </c>
      <c r="F30" s="106">
        <f>AVERAGE(F23:F29)</f>
        <v>0.1665714285714286</v>
      </c>
    </row>
    <row r="32" spans="1:13" ht="14.25">
      <c r="A32" s="3" t="s">
        <v>348</v>
      </c>
      <c r="B32" s="4">
        <f>B8</f>
        <v>40268</v>
      </c>
      <c r="C32" s="4">
        <f aca="true" t="shared" si="7" ref="C32:L32">C8</f>
        <v>40633</v>
      </c>
      <c r="D32" s="4">
        <f t="shared" si="7"/>
        <v>40999</v>
      </c>
      <c r="E32" s="4">
        <f t="shared" si="7"/>
        <v>41364</v>
      </c>
      <c r="F32" s="4">
        <f t="shared" si="7"/>
        <v>41729</v>
      </c>
      <c r="G32" s="4">
        <f t="shared" si="7"/>
        <v>42094</v>
      </c>
      <c r="H32" s="4">
        <f t="shared" si="7"/>
        <v>42460</v>
      </c>
      <c r="I32" s="4">
        <f t="shared" si="7"/>
        <v>42825</v>
      </c>
      <c r="J32" s="4">
        <f t="shared" si="7"/>
        <v>43190</v>
      </c>
      <c r="K32" s="4">
        <f t="shared" si="7"/>
        <v>43555</v>
      </c>
      <c r="L32" s="4" t="str">
        <f t="shared" si="7"/>
        <v>Total</v>
      </c>
      <c r="M32" s="4"/>
    </row>
    <row r="33" spans="1:12" ht="14.25">
      <c r="A33" s="2" t="str">
        <f aca="true" t="shared" si="8" ref="A33:A39">A23</f>
        <v>NDEE </v>
      </c>
      <c r="B33" s="9">
        <f>$B$23*B9</f>
        <v>0</v>
      </c>
      <c r="C33" s="9">
        <f aca="true" t="shared" si="9" ref="C33:K33">$B$23*C9</f>
        <v>0</v>
      </c>
      <c r="D33" s="9">
        <f t="shared" si="9"/>
        <v>0</v>
      </c>
      <c r="E33" s="9">
        <f t="shared" si="9"/>
        <v>0</v>
      </c>
      <c r="F33" s="9">
        <f t="shared" si="9"/>
        <v>0</v>
      </c>
      <c r="G33" s="9">
        <f t="shared" si="9"/>
        <v>104084.97</v>
      </c>
      <c r="H33" s="9">
        <f t="shared" si="9"/>
        <v>120973.71</v>
      </c>
      <c r="I33" s="9">
        <f t="shared" si="9"/>
        <v>115873.56000000001</v>
      </c>
      <c r="J33" s="9">
        <f t="shared" si="9"/>
        <v>752881.8</v>
      </c>
      <c r="K33" s="9">
        <f t="shared" si="9"/>
        <v>1105837.59</v>
      </c>
      <c r="L33" s="9">
        <f aca="true" t="shared" si="10" ref="L33:L39">SUM(B33:K33)</f>
        <v>2199651.63</v>
      </c>
    </row>
    <row r="34" spans="1:12" ht="14.25">
      <c r="A34" s="2" t="str">
        <f t="shared" si="8"/>
        <v>Street Lighting (excl financing costs as 2015 funded via salix, capital budgets and reserves)</v>
      </c>
      <c r="B34" s="9">
        <f>$B$24*B10</f>
        <v>0</v>
      </c>
      <c r="C34" s="9">
        <f aca="true" t="shared" si="11" ref="C34:K34">$B$24*C10</f>
        <v>0</v>
      </c>
      <c r="D34" s="9">
        <f t="shared" si="11"/>
        <v>0</v>
      </c>
      <c r="E34" s="9">
        <f t="shared" si="11"/>
        <v>0</v>
      </c>
      <c r="F34" s="9">
        <f t="shared" si="11"/>
        <v>109480.85081999999</v>
      </c>
      <c r="G34" s="9">
        <f t="shared" si="11"/>
        <v>591823.5023080192</v>
      </c>
      <c r="H34" s="9">
        <f t="shared" si="11"/>
        <v>1996145.905276365</v>
      </c>
      <c r="I34" s="9">
        <f t="shared" si="11"/>
        <v>4083415.3800000004</v>
      </c>
      <c r="J34" s="9">
        <f t="shared" si="11"/>
        <v>6583826.04</v>
      </c>
      <c r="K34" s="9">
        <f t="shared" si="11"/>
        <v>9743244.06</v>
      </c>
      <c r="L34" s="9">
        <f t="shared" si="10"/>
        <v>23107935.738404386</v>
      </c>
    </row>
    <row r="35" spans="1:12" ht="14.25">
      <c r="A35" s="2" t="str">
        <f t="shared" si="8"/>
        <v>District Heating: DH Benefits 060417v1</v>
      </c>
      <c r="B35" s="9">
        <f>$B$25*B11</f>
        <v>0</v>
      </c>
      <c r="C35" s="9">
        <f aca="true" t="shared" si="12" ref="C35:K35">$B$25*C11</f>
        <v>0</v>
      </c>
      <c r="D35" s="9">
        <f t="shared" si="12"/>
        <v>0</v>
      </c>
      <c r="E35" s="9">
        <f t="shared" si="12"/>
        <v>0</v>
      </c>
      <c r="F35" s="9">
        <f t="shared" si="12"/>
        <v>0</v>
      </c>
      <c r="G35" s="9">
        <f t="shared" si="12"/>
        <v>0</v>
      </c>
      <c r="H35" s="9">
        <f t="shared" si="12"/>
        <v>0</v>
      </c>
      <c r="I35" s="9">
        <f t="shared" si="12"/>
        <v>296000</v>
      </c>
      <c r="J35" s="9">
        <f t="shared" si="12"/>
        <v>592000</v>
      </c>
      <c r="K35" s="9">
        <f t="shared" si="12"/>
        <v>888000</v>
      </c>
      <c r="L35" s="9">
        <f t="shared" si="10"/>
        <v>1776000</v>
      </c>
    </row>
    <row r="36" spans="1:12" ht="14.25">
      <c r="A36" s="2" t="str">
        <f t="shared" si="8"/>
        <v>LCITP- Spent</v>
      </c>
      <c r="B36" s="9">
        <f>$B$26*B12</f>
        <v>0</v>
      </c>
      <c r="C36" s="9">
        <f aca="true" t="shared" si="13" ref="C36:K36">$B$26*C12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  <c r="I36" s="9">
        <f t="shared" si="13"/>
        <v>676000</v>
      </c>
      <c r="J36" s="9">
        <f t="shared" si="13"/>
        <v>0</v>
      </c>
      <c r="K36" s="9">
        <f t="shared" si="13"/>
        <v>0</v>
      </c>
      <c r="L36" s="9">
        <f t="shared" si="10"/>
        <v>676000</v>
      </c>
    </row>
    <row r="37" spans="1:12" s="89" customFormat="1" ht="14.25">
      <c r="A37" s="2" t="str">
        <f t="shared" si="8"/>
        <v>LCITP- Allocated</v>
      </c>
      <c r="B37" s="9">
        <f>$B$27*B13</f>
        <v>0</v>
      </c>
      <c r="C37" s="9">
        <f aca="true" t="shared" si="14" ref="C37:K37">$B$27*C13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0</v>
      </c>
      <c r="J37" s="9">
        <f t="shared" si="14"/>
        <v>2675420</v>
      </c>
      <c r="K37" s="9">
        <f t="shared" si="14"/>
        <v>3208370</v>
      </c>
      <c r="L37" s="9">
        <f t="shared" si="10"/>
        <v>5883790</v>
      </c>
    </row>
    <row r="38" spans="1:12" ht="14.25">
      <c r="A38" s="2" t="str">
        <f t="shared" si="8"/>
        <v>LCITP- To be allocated/spent</v>
      </c>
      <c r="B38" s="9">
        <f>$B$28*B14</f>
        <v>0</v>
      </c>
      <c r="C38" s="9">
        <f aca="true" t="shared" si="15" ref="C38:K38">$B$28*C14</f>
        <v>0</v>
      </c>
      <c r="D38" s="9">
        <f t="shared" si="15"/>
        <v>0</v>
      </c>
      <c r="E38" s="9">
        <f t="shared" si="15"/>
        <v>0</v>
      </c>
      <c r="F38" s="9">
        <f t="shared" si="15"/>
        <v>0</v>
      </c>
      <c r="G38" s="9">
        <f t="shared" si="15"/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9">
        <f t="shared" si="15"/>
        <v>900000</v>
      </c>
      <c r="L38" s="9">
        <f t="shared" si="10"/>
        <v>900000</v>
      </c>
    </row>
    <row r="39" spans="1:12" ht="14.25">
      <c r="A39" s="2" t="str">
        <f t="shared" si="8"/>
        <v>SEEP: SEEP Benefits calcs (TT)</v>
      </c>
      <c r="B39" s="9">
        <f>$B$29*B15</f>
        <v>0</v>
      </c>
      <c r="C39" s="9">
        <f aca="true" t="shared" si="16" ref="C39:K39">$B$29*C15</f>
        <v>0</v>
      </c>
      <c r="D39" s="9">
        <f t="shared" si="16"/>
        <v>0</v>
      </c>
      <c r="E39" s="9">
        <f t="shared" si="16"/>
        <v>0</v>
      </c>
      <c r="F39" s="9">
        <f t="shared" si="16"/>
        <v>0</v>
      </c>
      <c r="G39" s="9">
        <f t="shared" si="16"/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9">
        <f t="shared" si="16"/>
        <v>3231953.8055999987</v>
      </c>
      <c r="L39" s="9">
        <f t="shared" si="10"/>
        <v>3231953.8055999987</v>
      </c>
    </row>
    <row r="40" spans="1:12" ht="14.25" thickBot="1">
      <c r="A40" s="3" t="s">
        <v>12</v>
      </c>
      <c r="B40" s="10">
        <f>SUM(B33:B39)</f>
        <v>0</v>
      </c>
      <c r="C40" s="10">
        <f aca="true" t="shared" si="17" ref="C40:L40">SUM(C33:C39)</f>
        <v>0</v>
      </c>
      <c r="D40" s="10">
        <f t="shared" si="17"/>
        <v>0</v>
      </c>
      <c r="E40" s="10">
        <f t="shared" si="17"/>
        <v>0</v>
      </c>
      <c r="F40" s="10">
        <f t="shared" si="17"/>
        <v>109480.85081999999</v>
      </c>
      <c r="G40" s="10">
        <f t="shared" si="17"/>
        <v>695908.4723080192</v>
      </c>
      <c r="H40" s="10">
        <f t="shared" si="17"/>
        <v>2117119.615276365</v>
      </c>
      <c r="I40" s="10">
        <f t="shared" si="17"/>
        <v>5171288.94</v>
      </c>
      <c r="J40" s="10">
        <f t="shared" si="17"/>
        <v>10604127.84</v>
      </c>
      <c r="K40" s="10">
        <f t="shared" si="17"/>
        <v>19077405.4556</v>
      </c>
      <c r="L40" s="10">
        <f t="shared" si="17"/>
        <v>37775331.17400439</v>
      </c>
    </row>
    <row r="41" ht="14.25" thickTop="1"/>
    <row r="43" ht="14.25">
      <c r="A43" t="s">
        <v>349</v>
      </c>
    </row>
    <row r="44" spans="1:2" ht="14.25">
      <c r="A44" t="str">
        <f>'Global Inputs'!A50</f>
        <v>Downside Sensitivity 1</v>
      </c>
      <c r="B44" s="104">
        <f>'Global Inputs'!B50</f>
        <v>0.95</v>
      </c>
    </row>
    <row r="45" spans="1:2" ht="14.25">
      <c r="A45" s="89" t="str">
        <f>'Global Inputs'!A51</f>
        <v>Downside Sensitivity 2</v>
      </c>
      <c r="B45" s="104">
        <f>'Global Inputs'!B51</f>
        <v>0.9</v>
      </c>
    </row>
    <row r="46" spans="1:2" ht="14.25">
      <c r="A46" s="89" t="str">
        <f>'Global Inputs'!A52</f>
        <v>Upside Sensitivity 1</v>
      </c>
      <c r="B46" s="104">
        <f>'Global Inputs'!B52</f>
        <v>1.05</v>
      </c>
    </row>
    <row r="47" spans="1:2" ht="14.25">
      <c r="A47" s="89" t="str">
        <f>'Global Inputs'!A53</f>
        <v>Upside Sensitivity 2</v>
      </c>
      <c r="B47" s="104">
        <f>'Global Inputs'!B53</f>
        <v>1.1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  <headerFooter>
    <oddHeader>&amp;C&amp;A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"/>
  <sheetViews>
    <sheetView zoomScaleSheetLayoutView="100" workbookViewId="0" topLeftCell="A1">
      <selection activeCell="H10" sqref="H10"/>
    </sheetView>
  </sheetViews>
  <sheetFormatPr defaultColWidth="8.8515625" defaultRowHeight="15"/>
  <cols>
    <col min="1" max="1" width="36.140625" style="0" bestFit="1" customWidth="1"/>
    <col min="2" max="2" width="13.421875" style="0" bestFit="1" customWidth="1"/>
    <col min="3" max="3" width="1.8515625" style="0" customWidth="1"/>
    <col min="4" max="4" width="14.421875" style="0" bestFit="1" customWidth="1"/>
    <col min="5" max="6" width="15.421875" style="0" bestFit="1" customWidth="1"/>
    <col min="7" max="9" width="14.421875" style="0" bestFit="1" customWidth="1"/>
    <col min="10" max="10" width="14.8515625" style="0" bestFit="1" customWidth="1"/>
    <col min="11" max="11" width="14.421875" style="0" bestFit="1" customWidth="1"/>
    <col min="12" max="13" width="14.8515625" style="0" bestFit="1" customWidth="1"/>
    <col min="14" max="14" width="14.140625" style="0" bestFit="1" customWidth="1"/>
  </cols>
  <sheetData>
    <row r="1" spans="1:3" ht="14.25">
      <c r="A1" s="3" t="str">
        <f>'Base Case'!A1</f>
        <v>Scottish Futures Trust</v>
      </c>
      <c r="B1" s="3"/>
      <c r="C1" s="3"/>
    </row>
    <row r="2" spans="1:3" ht="14.25">
      <c r="A2" s="3" t="str">
        <f>'Base Case'!A2</f>
        <v>Benefits Calculation Model</v>
      </c>
      <c r="B2" s="3"/>
      <c r="C2" s="3"/>
    </row>
    <row r="3" spans="1:3" ht="14.25">
      <c r="A3" s="3"/>
      <c r="B3" s="3"/>
      <c r="C3" s="3"/>
    </row>
    <row r="4" spans="1:3" ht="14.25">
      <c r="A4" s="22" t="str">
        <f>'Base Case'!A4</f>
        <v>Model Start Year</v>
      </c>
      <c r="B4" s="22">
        <f>'Base Case'!B4</f>
        <v>40268</v>
      </c>
      <c r="C4" s="22"/>
    </row>
    <row r="5" spans="1:3" ht="14.25">
      <c r="A5" s="22" t="str">
        <f>'Base Case'!A5</f>
        <v>Model End Year</v>
      </c>
      <c r="B5" s="22">
        <f>'Base Case'!B5</f>
        <v>43555</v>
      </c>
      <c r="C5" s="22"/>
    </row>
    <row r="6" spans="1:3" ht="14.25">
      <c r="A6" s="22" t="str">
        <f>'Base Case'!A6</f>
        <v>Model Reporting Year</v>
      </c>
      <c r="B6" s="22">
        <f>'Base Case'!B6</f>
        <v>42825</v>
      </c>
      <c r="C6" s="22"/>
    </row>
    <row r="7" spans="1:3" ht="14.25">
      <c r="A7" s="22"/>
      <c r="B7" s="22"/>
      <c r="C7" s="22"/>
    </row>
    <row r="8" spans="4:14" ht="14.25">
      <c r="D8" s="4">
        <f>'Base Case'!D9</f>
        <v>40268</v>
      </c>
      <c r="E8" s="4">
        <f>'Base Case'!E9</f>
        <v>40633</v>
      </c>
      <c r="F8" s="4">
        <f>'Base Case'!F9</f>
        <v>40999</v>
      </c>
      <c r="G8" s="4">
        <f>'Base Case'!G9</f>
        <v>41364</v>
      </c>
      <c r="H8" s="4">
        <f>'Base Case'!H9</f>
        <v>41729</v>
      </c>
      <c r="I8" s="4">
        <f>'Base Case'!I9</f>
        <v>42094</v>
      </c>
      <c r="J8" s="4">
        <f>'Base Case'!J9</f>
        <v>42460</v>
      </c>
      <c r="K8" s="4">
        <f>'Base Case'!K9</f>
        <v>42825</v>
      </c>
      <c r="L8" s="4">
        <f>'Base Case'!L9</f>
        <v>43190</v>
      </c>
      <c r="M8" s="4">
        <f>'Base Case'!M9</f>
        <v>43555</v>
      </c>
      <c r="N8" s="4" t="str">
        <f>'Base Case'!C9</f>
        <v>Total</v>
      </c>
    </row>
    <row r="9" spans="1:14" ht="14.25">
      <c r="A9" t="s">
        <v>78</v>
      </c>
      <c r="D9" s="24">
        <f>'hub DBFM'!C16</f>
        <v>0</v>
      </c>
      <c r="E9" s="24">
        <f>'hub DBFM'!D16</f>
        <v>0</v>
      </c>
      <c r="F9" s="24">
        <f>'hub DBFM'!E16</f>
        <v>0</v>
      </c>
      <c r="G9" s="24">
        <f>'hub DBFM'!F16</f>
        <v>12210597.720000003</v>
      </c>
      <c r="H9" s="24">
        <f>'hub DBFM'!G16</f>
        <v>29249195.46776152</v>
      </c>
      <c r="I9" s="24">
        <f>'hub DBFM'!H16</f>
        <v>101456358.88705863</v>
      </c>
      <c r="J9" s="24">
        <f>'hub DBFM'!I16</f>
        <v>192771794.1253007</v>
      </c>
      <c r="K9" s="24">
        <f>'hub DBFM'!J16</f>
        <v>312426149.82812876</v>
      </c>
      <c r="L9" s="24">
        <f>'hub DBFM'!K16</f>
        <v>378479711.5191437</v>
      </c>
      <c r="M9" s="24">
        <f>'hub DBFM'!L16</f>
        <v>292112204.62768567</v>
      </c>
      <c r="N9" s="24">
        <f>SUM(D9:M9)</f>
        <v>1318706012.1750789</v>
      </c>
    </row>
    <row r="10" spans="1:14" ht="14.25" thickBot="1">
      <c r="A10" t="s">
        <v>79</v>
      </c>
      <c r="D10" s="10">
        <v>0</v>
      </c>
      <c r="E10" s="10">
        <v>0</v>
      </c>
      <c r="F10" s="10">
        <f>SUM($D$9:D9)</f>
        <v>0</v>
      </c>
      <c r="G10" s="10">
        <f>SUM($D$9:E9)</f>
        <v>0</v>
      </c>
      <c r="H10" s="10">
        <f>SUM($D$9:F9)</f>
        <v>0</v>
      </c>
      <c r="I10" s="10">
        <f>SUM($D$9:G9)</f>
        <v>12210597.720000003</v>
      </c>
      <c r="J10" s="10">
        <f>SUM($D$9:H9)</f>
        <v>41459793.18776152</v>
      </c>
      <c r="K10" s="10">
        <f>SUM($D$9:I9)</f>
        <v>142916152.07482016</v>
      </c>
      <c r="L10" s="10">
        <f>SUM($D$9:J9)</f>
        <v>335687946.20012087</v>
      </c>
      <c r="M10" s="10">
        <f>SUM($D$9:K9)</f>
        <v>648114096.0282496</v>
      </c>
      <c r="N10" s="62"/>
    </row>
    <row r="11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/>
  <headerFooter>
    <oddHeader>&amp;C&amp;A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60"/>
  <sheetViews>
    <sheetView zoomScaleSheetLayoutView="96" zoomScalePageLayoutView="89" workbookViewId="0" topLeftCell="A4">
      <selection activeCell="K11" sqref="K11"/>
    </sheetView>
  </sheetViews>
  <sheetFormatPr defaultColWidth="8.8515625" defaultRowHeight="15"/>
  <cols>
    <col min="1" max="1" width="34.8515625" style="0" bestFit="1" customWidth="1"/>
    <col min="2" max="2" width="15.00390625" style="0" customWidth="1"/>
    <col min="3" max="3" width="12.140625" style="0" bestFit="1" customWidth="1"/>
    <col min="4" max="4" width="13.140625" style="0" bestFit="1" customWidth="1"/>
    <col min="5" max="6" width="14.140625" style="0" bestFit="1" customWidth="1"/>
    <col min="7" max="7" width="24.28125" style="0" bestFit="1" customWidth="1"/>
    <col min="8" max="11" width="14.140625" style="0" bestFit="1" customWidth="1"/>
    <col min="12" max="12" width="15.14062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8" spans="1:13" s="3" customFormat="1" ht="14.25">
      <c r="A8" s="3" t="s">
        <v>163</v>
      </c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</row>
    <row r="9" spans="1:12" ht="14.25">
      <c r="A9" t="s">
        <v>60</v>
      </c>
      <c r="B9" s="49"/>
      <c r="C9" s="49"/>
      <c r="D9" s="49"/>
      <c r="E9" s="49">
        <v>3600000</v>
      </c>
      <c r="F9" s="49">
        <f>E9+2900000</f>
        <v>6500000</v>
      </c>
      <c r="G9" s="49">
        <v>12100000</v>
      </c>
      <c r="H9" s="49">
        <v>17800000</v>
      </c>
      <c r="I9" s="27">
        <v>23100000</v>
      </c>
      <c r="J9" s="92">
        <v>23100000</v>
      </c>
      <c r="K9" s="92">
        <v>23100000</v>
      </c>
      <c r="L9" s="5">
        <f>SUM(B9:K9)</f>
        <v>109300000</v>
      </c>
    </row>
    <row r="10" spans="1:12" ht="14.25">
      <c r="A10" t="s">
        <v>397</v>
      </c>
      <c r="B10" s="49"/>
      <c r="C10" s="49"/>
      <c r="D10" s="49"/>
      <c r="E10" s="49"/>
      <c r="F10" s="49"/>
      <c r="G10" s="49"/>
      <c r="H10" s="49"/>
      <c r="I10" s="27"/>
      <c r="J10" s="27">
        <v>5500000</v>
      </c>
      <c r="K10" s="92">
        <v>5500000</v>
      </c>
      <c r="L10" s="5">
        <f>SUM(B10:K10)</f>
        <v>11000000</v>
      </c>
    </row>
    <row r="11" spans="1:12" ht="14.25" thickBot="1">
      <c r="A11" t="s">
        <v>12</v>
      </c>
      <c r="B11" s="6">
        <f>SUM(B9:B10)</f>
        <v>0</v>
      </c>
      <c r="C11" s="6">
        <f aca="true" t="shared" si="0" ref="C11:L11">SUM(C9:C10)</f>
        <v>0</v>
      </c>
      <c r="D11" s="6">
        <f t="shared" si="0"/>
        <v>0</v>
      </c>
      <c r="E11" s="6">
        <f t="shared" si="0"/>
        <v>3600000</v>
      </c>
      <c r="F11" s="6">
        <f t="shared" si="0"/>
        <v>6500000</v>
      </c>
      <c r="G11" s="6">
        <f t="shared" si="0"/>
        <v>12100000</v>
      </c>
      <c r="H11" s="6">
        <f t="shared" si="0"/>
        <v>17800000</v>
      </c>
      <c r="I11" s="6">
        <f t="shared" si="0"/>
        <v>23100000</v>
      </c>
      <c r="J11" s="6">
        <f t="shared" si="0"/>
        <v>28600000</v>
      </c>
      <c r="K11" s="6">
        <f t="shared" si="0"/>
        <v>28600000</v>
      </c>
      <c r="L11" s="6">
        <f t="shared" si="0"/>
        <v>120300000</v>
      </c>
    </row>
    <row r="12" ht="14.25" thickTop="1"/>
    <row r="13" spans="1:12" ht="14.25">
      <c r="A13" s="3" t="s">
        <v>164</v>
      </c>
      <c r="B13" s="4">
        <f>B8</f>
        <v>40268</v>
      </c>
      <c r="C13" s="4">
        <f aca="true" t="shared" si="1" ref="C13:L13">C8</f>
        <v>40633</v>
      </c>
      <c r="D13" s="4">
        <f t="shared" si="1"/>
        <v>40999</v>
      </c>
      <c r="E13" s="4">
        <f t="shared" si="1"/>
        <v>41364</v>
      </c>
      <c r="F13" s="4">
        <f t="shared" si="1"/>
        <v>41729</v>
      </c>
      <c r="G13" s="4">
        <f t="shared" si="1"/>
        <v>42094</v>
      </c>
      <c r="H13" s="4">
        <f t="shared" si="1"/>
        <v>42460</v>
      </c>
      <c r="I13" s="4">
        <f t="shared" si="1"/>
        <v>42825</v>
      </c>
      <c r="J13" s="4">
        <f t="shared" si="1"/>
        <v>43190</v>
      </c>
      <c r="K13" s="4">
        <f t="shared" si="1"/>
        <v>43555</v>
      </c>
      <c r="L13" s="4" t="str">
        <f t="shared" si="1"/>
        <v>Total</v>
      </c>
    </row>
    <row r="14" spans="1:12" ht="14.25">
      <c r="A14" t="s">
        <v>249</v>
      </c>
      <c r="B14" s="49"/>
      <c r="C14" s="49"/>
      <c r="D14" s="49"/>
      <c r="E14" s="49">
        <v>24000000</v>
      </c>
      <c r="F14" s="49">
        <v>31500000</v>
      </c>
      <c r="G14" s="49">
        <v>41000000</v>
      </c>
      <c r="H14" s="49">
        <v>58000000</v>
      </c>
      <c r="I14" s="27">
        <v>68000000</v>
      </c>
      <c r="J14" s="92">
        <v>68000000</v>
      </c>
      <c r="K14" s="92">
        <v>68000000</v>
      </c>
      <c r="L14" s="28">
        <f aca="true" t="shared" si="2" ref="L14:L22">SUM(B14:K14)</f>
        <v>358500000</v>
      </c>
    </row>
    <row r="15" spans="1:12" s="89" customFormat="1" ht="14.25">
      <c r="A15" s="89" t="s">
        <v>352</v>
      </c>
      <c r="B15" s="49"/>
      <c r="C15" s="49"/>
      <c r="D15" s="49"/>
      <c r="E15" s="49"/>
      <c r="F15" s="49"/>
      <c r="G15" s="49"/>
      <c r="H15" s="49"/>
      <c r="I15" s="92"/>
      <c r="J15" s="92">
        <v>3500000</v>
      </c>
      <c r="K15" s="92">
        <v>10000000</v>
      </c>
      <c r="L15" s="62">
        <f t="shared" si="2"/>
        <v>13500000</v>
      </c>
    </row>
    <row r="16" spans="1:12" ht="14.25">
      <c r="A16" t="s">
        <v>250</v>
      </c>
      <c r="B16" s="49"/>
      <c r="C16" s="49"/>
      <c r="D16" s="49"/>
      <c r="E16" s="49">
        <f>0.8*4000000</f>
        <v>3200000</v>
      </c>
      <c r="F16" s="49">
        <f>0.8*4000000</f>
        <v>3200000</v>
      </c>
      <c r="G16" s="49">
        <v>4000000</v>
      </c>
      <c r="H16" s="49">
        <v>4000000</v>
      </c>
      <c r="I16" s="27">
        <v>5000000</v>
      </c>
      <c r="J16" s="27"/>
      <c r="K16" s="27"/>
      <c r="L16" s="62">
        <f t="shared" si="2"/>
        <v>19400000</v>
      </c>
    </row>
    <row r="17" spans="1:12" ht="14.25">
      <c r="A17" t="s">
        <v>202</v>
      </c>
      <c r="B17" s="49"/>
      <c r="C17" s="49"/>
      <c r="D17" s="49"/>
      <c r="E17" s="49">
        <v>5100000</v>
      </c>
      <c r="F17" s="49">
        <v>8000000</v>
      </c>
      <c r="G17" s="49">
        <v>7400000</v>
      </c>
      <c r="H17" s="49">
        <v>14900000</v>
      </c>
      <c r="I17" s="27">
        <v>31800000</v>
      </c>
      <c r="J17" s="27">
        <v>21000000</v>
      </c>
      <c r="K17" s="27">
        <v>18000000</v>
      </c>
      <c r="L17" s="28">
        <f t="shared" si="2"/>
        <v>106200000</v>
      </c>
    </row>
    <row r="18" spans="1:12" s="89" customFormat="1" ht="14.25">
      <c r="A18" s="89" t="s">
        <v>353</v>
      </c>
      <c r="B18" s="49"/>
      <c r="C18" s="49"/>
      <c r="D18" s="49"/>
      <c r="E18" s="49"/>
      <c r="F18" s="49"/>
      <c r="G18" s="49"/>
      <c r="H18" s="49"/>
      <c r="I18" s="92"/>
      <c r="J18" s="92">
        <v>4700000</v>
      </c>
      <c r="K18" s="92">
        <v>4700000</v>
      </c>
      <c r="L18" s="62">
        <f t="shared" si="2"/>
        <v>9400000</v>
      </c>
    </row>
    <row r="19" spans="1:12" ht="14.25">
      <c r="A19" t="s">
        <v>203</v>
      </c>
      <c r="B19" s="49"/>
      <c r="C19" s="49"/>
      <c r="D19" s="49"/>
      <c r="E19" s="49">
        <v>8900000</v>
      </c>
      <c r="F19" s="49">
        <v>15900000</v>
      </c>
      <c r="G19" s="49">
        <v>9400000</v>
      </c>
      <c r="H19" s="49">
        <v>24600000</v>
      </c>
      <c r="I19" s="27">
        <v>53500000</v>
      </c>
      <c r="J19" s="27">
        <v>20000000</v>
      </c>
      <c r="K19" s="27">
        <v>15000000</v>
      </c>
      <c r="L19" s="62">
        <f t="shared" si="2"/>
        <v>147300000</v>
      </c>
    </row>
    <row r="20" spans="1:12" s="89" customFormat="1" ht="14.25">
      <c r="A20" s="89" t="s">
        <v>204</v>
      </c>
      <c r="B20" s="49"/>
      <c r="C20" s="49"/>
      <c r="D20" s="49"/>
      <c r="E20" s="49">
        <v>59100000</v>
      </c>
      <c r="F20" s="49">
        <v>52000000</v>
      </c>
      <c r="G20" s="49">
        <v>109400000</v>
      </c>
      <c r="H20" s="49">
        <v>94000000</v>
      </c>
      <c r="I20" s="92">
        <v>63000000</v>
      </c>
      <c r="J20" s="92">
        <v>40000000</v>
      </c>
      <c r="K20" s="92">
        <v>40000000</v>
      </c>
      <c r="L20" s="62">
        <f t="shared" si="2"/>
        <v>457500000</v>
      </c>
    </row>
    <row r="21" spans="1:12" s="89" customFormat="1" ht="14.25">
      <c r="A21" s="89" t="s">
        <v>351</v>
      </c>
      <c r="B21" s="49"/>
      <c r="C21" s="49"/>
      <c r="D21" s="49"/>
      <c r="E21" s="49"/>
      <c r="F21" s="49"/>
      <c r="G21" s="49"/>
      <c r="H21" s="49"/>
      <c r="I21" s="92">
        <v>2900000</v>
      </c>
      <c r="J21" s="92">
        <v>500000</v>
      </c>
      <c r="K21" s="92">
        <v>10000000</v>
      </c>
      <c r="L21" s="62">
        <f t="shared" si="2"/>
        <v>13400000</v>
      </c>
    </row>
    <row r="22" spans="1:12" ht="14.25">
      <c r="A22" t="s">
        <v>354</v>
      </c>
      <c r="B22" s="49"/>
      <c r="C22" s="49"/>
      <c r="D22" s="49"/>
      <c r="E22" s="49"/>
      <c r="F22" s="49"/>
      <c r="G22" s="49"/>
      <c r="H22" s="49"/>
      <c r="I22" s="27"/>
      <c r="J22" s="92">
        <v>500000</v>
      </c>
      <c r="K22" s="27">
        <v>3300000</v>
      </c>
      <c r="L22" s="62">
        <f t="shared" si="2"/>
        <v>3800000</v>
      </c>
    </row>
    <row r="23" spans="1:12" ht="14.25" thickBot="1">
      <c r="A23" t="s">
        <v>12</v>
      </c>
      <c r="B23" s="29">
        <f>SUM(B14:B22)</f>
        <v>0</v>
      </c>
      <c r="C23" s="29">
        <f aca="true" t="shared" si="3" ref="C23:L23">SUM(C14:C22)</f>
        <v>0</v>
      </c>
      <c r="D23" s="29">
        <f t="shared" si="3"/>
        <v>0</v>
      </c>
      <c r="E23" s="29">
        <f t="shared" si="3"/>
        <v>100300000</v>
      </c>
      <c r="F23" s="29">
        <f t="shared" si="3"/>
        <v>110600000</v>
      </c>
      <c r="G23" s="29">
        <f t="shared" si="3"/>
        <v>171200000</v>
      </c>
      <c r="H23" s="29">
        <f t="shared" si="3"/>
        <v>195500000</v>
      </c>
      <c r="I23" s="29">
        <f t="shared" si="3"/>
        <v>224200000</v>
      </c>
      <c r="J23" s="29">
        <f t="shared" si="3"/>
        <v>158200000</v>
      </c>
      <c r="K23" s="29">
        <f t="shared" si="3"/>
        <v>169000000</v>
      </c>
      <c r="L23" s="29">
        <f t="shared" si="3"/>
        <v>1129000000</v>
      </c>
    </row>
    <row r="24" ht="14.25" thickTop="1"/>
    <row r="25" spans="1:14" ht="14.25">
      <c r="A25" t="s">
        <v>56</v>
      </c>
      <c r="B25" t="s">
        <v>356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1" ht="14.25">
      <c r="A26" t="s">
        <v>57</v>
      </c>
      <c r="B26" t="s">
        <v>165</v>
      </c>
      <c r="H26" s="89"/>
      <c r="I26" s="89"/>
      <c r="J26" s="89"/>
      <c r="K26" s="89"/>
    </row>
    <row r="27" spans="1:2" ht="14.25">
      <c r="A27" t="s">
        <v>58</v>
      </c>
      <c r="B27" t="s">
        <v>166</v>
      </c>
    </row>
    <row r="28" spans="1:3" ht="14.25">
      <c r="A28" t="s">
        <v>59</v>
      </c>
      <c r="B28" t="s">
        <v>163</v>
      </c>
      <c r="C28" t="s">
        <v>167</v>
      </c>
    </row>
    <row r="29" spans="2:7" ht="14.25">
      <c r="B29" t="s">
        <v>164</v>
      </c>
      <c r="C29" t="s">
        <v>168</v>
      </c>
      <c r="G29" s="115"/>
    </row>
    <row r="30" spans="6:13" ht="14.25">
      <c r="F30" s="89"/>
      <c r="G30" s="89"/>
      <c r="H30" s="89"/>
      <c r="I30" s="89"/>
      <c r="J30" s="89"/>
      <c r="K30" s="89"/>
      <c r="L30" s="89"/>
      <c r="M30" s="89"/>
    </row>
    <row r="31" spans="1:13" ht="14.25">
      <c r="A31" s="3" t="s">
        <v>355</v>
      </c>
      <c r="F31" s="89"/>
      <c r="G31" s="115"/>
      <c r="H31" s="89"/>
      <c r="I31" s="89"/>
      <c r="J31" s="89"/>
      <c r="K31" s="89"/>
      <c r="L31" s="89"/>
      <c r="M31" s="89"/>
    </row>
    <row r="32" spans="1:13" ht="14.25">
      <c r="A32" s="3" t="s">
        <v>163</v>
      </c>
      <c r="F32" s="89"/>
      <c r="G32" s="89"/>
      <c r="H32" s="89"/>
      <c r="I32" s="89"/>
      <c r="J32" s="89"/>
      <c r="K32" s="89"/>
      <c r="L32" s="89"/>
      <c r="M32" s="89"/>
    </row>
    <row r="33" spans="1:13" ht="14.25">
      <c r="A33" t="str">
        <f>A9</f>
        <v>Revenue Savings</v>
      </c>
      <c r="B33" s="67">
        <v>0.25</v>
      </c>
      <c r="C33" s="9">
        <f>B33*I11</f>
        <v>5775000</v>
      </c>
      <c r="F33" s="89"/>
      <c r="G33" s="115"/>
      <c r="H33" s="89"/>
      <c r="I33" s="89"/>
      <c r="J33" s="89"/>
      <c r="K33" s="89"/>
      <c r="L33" s="89"/>
      <c r="M33" s="89"/>
    </row>
    <row r="34" spans="1:13" ht="14.25">
      <c r="A34" s="89" t="str">
        <f>A10</f>
        <v>Phase 2 Rev Savings</v>
      </c>
      <c r="B34" s="67">
        <v>0.25</v>
      </c>
      <c r="C34" s="9">
        <f>B34*I12</f>
        <v>0</v>
      </c>
      <c r="F34" s="89"/>
      <c r="G34" s="89"/>
      <c r="H34" s="89"/>
      <c r="I34" s="89"/>
      <c r="J34" s="89"/>
      <c r="K34" s="89"/>
      <c r="L34" s="89"/>
      <c r="M34" s="89"/>
    </row>
    <row r="35" s="89" customFormat="1" ht="14.25">
      <c r="G35" s="115"/>
    </row>
    <row r="36" spans="1:13" ht="14.25">
      <c r="A36" s="3" t="s">
        <v>164</v>
      </c>
      <c r="F36" s="89"/>
      <c r="G36" s="89"/>
      <c r="H36" s="89"/>
      <c r="I36" s="89"/>
      <c r="J36" s="89"/>
      <c r="K36" s="89"/>
      <c r="L36" s="89"/>
      <c r="M36" s="89"/>
    </row>
    <row r="37" spans="1:13" ht="14.25">
      <c r="A37" t="str">
        <f>A14</f>
        <v>Office Rationalisation Rev</v>
      </c>
      <c r="B37" s="66">
        <v>0.25</v>
      </c>
      <c r="C37" s="9">
        <f>B37*H14</f>
        <v>14500000</v>
      </c>
      <c r="F37" s="89"/>
      <c r="G37" s="115"/>
      <c r="H37" s="89"/>
      <c r="I37" s="89"/>
      <c r="J37" s="89"/>
      <c r="K37" s="89"/>
      <c r="L37" s="89"/>
      <c r="M37" s="89"/>
    </row>
    <row r="38" spans="1:13" ht="14.25">
      <c r="A38" s="89" t="str">
        <f aca="true" t="shared" si="4" ref="A38:A45">A15</f>
        <v>New  Prog. Office Rationalisation Rev</v>
      </c>
      <c r="B38" s="66">
        <v>0.25</v>
      </c>
      <c r="C38" s="9">
        <f aca="true" t="shared" si="5" ref="C38:C45">B38*H15</f>
        <v>0</v>
      </c>
      <c r="F38" s="89"/>
      <c r="G38" s="89"/>
      <c r="H38" s="89"/>
      <c r="I38" s="89"/>
      <c r="J38" s="89"/>
      <c r="K38" s="89"/>
      <c r="L38" s="89"/>
      <c r="M38" s="89"/>
    </row>
    <row r="39" spans="1:13" ht="14.25">
      <c r="A39" s="89" t="str">
        <f t="shared" si="4"/>
        <v>Depots Rationalisation Rev</v>
      </c>
      <c r="B39" s="66">
        <v>0.25</v>
      </c>
      <c r="C39" s="9">
        <f t="shared" si="5"/>
        <v>1000000</v>
      </c>
      <c r="F39" s="89"/>
      <c r="G39" s="115"/>
      <c r="H39" s="89"/>
      <c r="I39" s="89"/>
      <c r="J39" s="89"/>
      <c r="K39" s="89"/>
      <c r="L39" s="89"/>
      <c r="M39" s="89"/>
    </row>
    <row r="40" spans="1:13" ht="14.25">
      <c r="A40" s="89" t="str">
        <f t="shared" si="4"/>
        <v>Emergency Services</v>
      </c>
      <c r="B40" s="66">
        <v>0.25</v>
      </c>
      <c r="C40" s="9">
        <f t="shared" si="5"/>
        <v>3725000</v>
      </c>
      <c r="F40" s="89"/>
      <c r="G40" s="89"/>
      <c r="H40" s="89"/>
      <c r="I40" s="89"/>
      <c r="J40" s="89"/>
      <c r="K40" s="89"/>
      <c r="L40" s="89"/>
      <c r="M40" s="89"/>
    </row>
    <row r="41" spans="1:7" s="89" customFormat="1" ht="14.25">
      <c r="A41" s="89" t="str">
        <f t="shared" si="4"/>
        <v>New Prog Emergency Services</v>
      </c>
      <c r="B41" s="66">
        <v>0.25</v>
      </c>
      <c r="C41" s="9">
        <f t="shared" si="5"/>
        <v>0</v>
      </c>
      <c r="G41" s="115"/>
    </row>
    <row r="42" spans="1:3" s="89" customFormat="1" ht="14.25">
      <c r="A42" s="89" t="str">
        <f t="shared" si="4"/>
        <v>NHS Property Disposals</v>
      </c>
      <c r="B42" s="66">
        <v>0.25</v>
      </c>
      <c r="C42" s="9">
        <f t="shared" si="5"/>
        <v>6150000</v>
      </c>
    </row>
    <row r="43" spans="1:7" s="89" customFormat="1" ht="14.25">
      <c r="A43" s="89" t="str">
        <f t="shared" si="4"/>
        <v>Local Authority Disposals</v>
      </c>
      <c r="B43" s="66">
        <v>0.25</v>
      </c>
      <c r="C43" s="9">
        <f t="shared" si="5"/>
        <v>23500000</v>
      </c>
      <c r="G43" s="115"/>
    </row>
    <row r="44" spans="1:3" s="89" customFormat="1" ht="14.25">
      <c r="A44" s="89" t="str">
        <f t="shared" si="4"/>
        <v>College Disposals</v>
      </c>
      <c r="B44" s="66">
        <v>0.25</v>
      </c>
      <c r="C44" s="9">
        <f t="shared" si="5"/>
        <v>0</v>
      </c>
    </row>
    <row r="45" spans="1:7" s="89" customFormat="1" ht="14.25">
      <c r="A45" s="89" t="str">
        <f t="shared" si="4"/>
        <v>NHS Offices</v>
      </c>
      <c r="B45" s="66">
        <v>0.25</v>
      </c>
      <c r="C45" s="9">
        <f t="shared" si="5"/>
        <v>0</v>
      </c>
      <c r="G45" s="115"/>
    </row>
    <row r="46" spans="2:13" ht="14.25" thickBot="1">
      <c r="B46" s="65">
        <f>C46/H23</f>
        <v>0.25</v>
      </c>
      <c r="C46" s="10">
        <f>SUM(C37:C45)</f>
        <v>48875000</v>
      </c>
      <c r="F46" s="89"/>
      <c r="G46" s="89"/>
      <c r="H46" s="89"/>
      <c r="I46" s="89"/>
      <c r="J46" s="89"/>
      <c r="K46" s="89"/>
      <c r="L46" s="89"/>
      <c r="M46" s="89"/>
    </row>
    <row r="47" spans="6:13" ht="14.25" thickTop="1">
      <c r="F47" s="89"/>
      <c r="G47" s="115"/>
      <c r="H47" s="89"/>
      <c r="I47" s="89"/>
      <c r="J47" s="89"/>
      <c r="K47" s="89"/>
      <c r="L47" s="89"/>
      <c r="M47" s="89"/>
    </row>
    <row r="48" ht="14.25">
      <c r="A48" s="3" t="s">
        <v>288</v>
      </c>
    </row>
    <row r="49" spans="1:12" ht="14.25">
      <c r="A49" t="str">
        <f>A9</f>
        <v>Revenue Savings</v>
      </c>
      <c r="B49" s="9">
        <f aca="true" t="shared" si="6" ref="B49:K49">$B33*B9</f>
        <v>0</v>
      </c>
      <c r="C49" s="9">
        <f t="shared" si="6"/>
        <v>0</v>
      </c>
      <c r="D49" s="9">
        <f t="shared" si="6"/>
        <v>0</v>
      </c>
      <c r="E49" s="9">
        <f t="shared" si="6"/>
        <v>900000</v>
      </c>
      <c r="F49" s="9">
        <f t="shared" si="6"/>
        <v>1625000</v>
      </c>
      <c r="G49" s="9">
        <f t="shared" si="6"/>
        <v>3025000</v>
      </c>
      <c r="H49" s="9">
        <f t="shared" si="6"/>
        <v>4450000</v>
      </c>
      <c r="I49" s="9">
        <f t="shared" si="6"/>
        <v>5775000</v>
      </c>
      <c r="J49" s="9">
        <f t="shared" si="6"/>
        <v>5775000</v>
      </c>
      <c r="K49" s="9">
        <f t="shared" si="6"/>
        <v>5775000</v>
      </c>
      <c r="L49" s="9">
        <f>SUM(B49:K49)</f>
        <v>27325000</v>
      </c>
    </row>
    <row r="50" spans="1:12" s="89" customFormat="1" ht="14.25">
      <c r="A50" s="89" t="str">
        <f>A10</f>
        <v>Phase 2 Rev Savings</v>
      </c>
      <c r="B50" s="9">
        <f>$B34*B10</f>
        <v>0</v>
      </c>
      <c r="C50" s="9">
        <f aca="true" t="shared" si="7" ref="C50:K50">$B34*C10</f>
        <v>0</v>
      </c>
      <c r="D50" s="9">
        <f t="shared" si="7"/>
        <v>0</v>
      </c>
      <c r="E50" s="9">
        <f t="shared" si="7"/>
        <v>0</v>
      </c>
      <c r="F50" s="9">
        <f t="shared" si="7"/>
        <v>0</v>
      </c>
      <c r="G50" s="9">
        <f t="shared" si="7"/>
        <v>0</v>
      </c>
      <c r="H50" s="9">
        <f t="shared" si="7"/>
        <v>0</v>
      </c>
      <c r="I50" s="9">
        <f t="shared" si="7"/>
        <v>0</v>
      </c>
      <c r="J50" s="9">
        <f t="shared" si="7"/>
        <v>1375000</v>
      </c>
      <c r="K50" s="9">
        <f t="shared" si="7"/>
        <v>1375000</v>
      </c>
      <c r="L50" s="9">
        <f>SUM(B50:K50)</f>
        <v>2750000</v>
      </c>
    </row>
    <row r="51" spans="1:12" ht="14.25">
      <c r="A51" t="str">
        <f>A14</f>
        <v>Office Rationalisation Rev</v>
      </c>
      <c r="B51" s="9">
        <f>$B37*B14</f>
        <v>0</v>
      </c>
      <c r="C51" s="9">
        <f aca="true" t="shared" si="8" ref="C51:K51">$B37*C14</f>
        <v>0</v>
      </c>
      <c r="D51" s="9">
        <f t="shared" si="8"/>
        <v>0</v>
      </c>
      <c r="E51" s="9">
        <f t="shared" si="8"/>
        <v>6000000</v>
      </c>
      <c r="F51" s="9">
        <f t="shared" si="8"/>
        <v>7875000</v>
      </c>
      <c r="G51" s="9">
        <f t="shared" si="8"/>
        <v>10250000</v>
      </c>
      <c r="H51" s="9">
        <f t="shared" si="8"/>
        <v>14500000</v>
      </c>
      <c r="I51" s="9">
        <f t="shared" si="8"/>
        <v>17000000</v>
      </c>
      <c r="J51" s="9">
        <f t="shared" si="8"/>
        <v>17000000</v>
      </c>
      <c r="K51" s="9">
        <f t="shared" si="8"/>
        <v>17000000</v>
      </c>
      <c r="L51" s="9">
        <f>SUM(B51:K51)</f>
        <v>89625000</v>
      </c>
    </row>
    <row r="52" spans="1:12" ht="14.25">
      <c r="A52" s="89" t="str">
        <f aca="true" t="shared" si="9" ref="A52:A59">A15</f>
        <v>New  Prog. Office Rationalisation Rev</v>
      </c>
      <c r="B52" s="9">
        <f aca="true" t="shared" si="10" ref="B52:K59">$B38*B15</f>
        <v>0</v>
      </c>
      <c r="C52" s="9">
        <f t="shared" si="10"/>
        <v>0</v>
      </c>
      <c r="D52" s="9">
        <f t="shared" si="10"/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875000</v>
      </c>
      <c r="K52" s="9">
        <f t="shared" si="10"/>
        <v>2500000</v>
      </c>
      <c r="L52" s="9">
        <f>SUM(B52:K52)</f>
        <v>3375000</v>
      </c>
    </row>
    <row r="53" spans="1:12" ht="14.25">
      <c r="A53" s="89" t="str">
        <f t="shared" si="9"/>
        <v>Depots Rationalisation Rev</v>
      </c>
      <c r="B53" s="9">
        <f t="shared" si="10"/>
        <v>0</v>
      </c>
      <c r="C53" s="9">
        <f t="shared" si="10"/>
        <v>0</v>
      </c>
      <c r="D53" s="9">
        <f t="shared" si="10"/>
        <v>0</v>
      </c>
      <c r="E53" s="9">
        <f t="shared" si="10"/>
        <v>800000</v>
      </c>
      <c r="F53" s="9">
        <f t="shared" si="10"/>
        <v>800000</v>
      </c>
      <c r="G53" s="9">
        <f t="shared" si="10"/>
        <v>1000000</v>
      </c>
      <c r="H53" s="9">
        <f t="shared" si="10"/>
        <v>1000000</v>
      </c>
      <c r="I53" s="9">
        <f t="shared" si="10"/>
        <v>1250000</v>
      </c>
      <c r="J53" s="9">
        <f t="shared" si="10"/>
        <v>0</v>
      </c>
      <c r="K53" s="9">
        <f t="shared" si="10"/>
        <v>0</v>
      </c>
      <c r="L53" s="9">
        <f aca="true" t="shared" si="11" ref="L53:L60">SUM(B53:K53)</f>
        <v>4850000</v>
      </c>
    </row>
    <row r="54" spans="1:12" ht="14.25">
      <c r="A54" s="89" t="str">
        <f t="shared" si="9"/>
        <v>Emergency Services</v>
      </c>
      <c r="B54" s="9">
        <f t="shared" si="10"/>
        <v>0</v>
      </c>
      <c r="C54" s="9">
        <f t="shared" si="10"/>
        <v>0</v>
      </c>
      <c r="D54" s="9">
        <f t="shared" si="10"/>
        <v>0</v>
      </c>
      <c r="E54" s="9">
        <f t="shared" si="10"/>
        <v>1275000</v>
      </c>
      <c r="F54" s="9">
        <f t="shared" si="10"/>
        <v>2000000</v>
      </c>
      <c r="G54" s="9">
        <f t="shared" si="10"/>
        <v>1850000</v>
      </c>
      <c r="H54" s="9">
        <f t="shared" si="10"/>
        <v>3725000</v>
      </c>
      <c r="I54" s="9">
        <f t="shared" si="10"/>
        <v>7950000</v>
      </c>
      <c r="J54" s="9">
        <f t="shared" si="10"/>
        <v>5250000</v>
      </c>
      <c r="K54" s="9">
        <f t="shared" si="10"/>
        <v>4500000</v>
      </c>
      <c r="L54" s="9">
        <f t="shared" si="11"/>
        <v>26550000</v>
      </c>
    </row>
    <row r="55" spans="1:12" s="89" customFormat="1" ht="14.25">
      <c r="A55" s="89" t="str">
        <f t="shared" si="9"/>
        <v>New Prog Emergency Services</v>
      </c>
      <c r="B55" s="9">
        <f t="shared" si="10"/>
        <v>0</v>
      </c>
      <c r="C55" s="9">
        <f t="shared" si="10"/>
        <v>0</v>
      </c>
      <c r="D55" s="9">
        <f t="shared" si="10"/>
        <v>0</v>
      </c>
      <c r="E55" s="9">
        <f t="shared" si="10"/>
        <v>0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1175000</v>
      </c>
      <c r="K55" s="9">
        <f t="shared" si="10"/>
        <v>1175000</v>
      </c>
      <c r="L55" s="9">
        <f t="shared" si="11"/>
        <v>2350000</v>
      </c>
    </row>
    <row r="56" spans="1:12" s="89" customFormat="1" ht="14.25">
      <c r="A56" s="89" t="str">
        <f t="shared" si="9"/>
        <v>NHS Property Disposals</v>
      </c>
      <c r="B56" s="9">
        <f t="shared" si="10"/>
        <v>0</v>
      </c>
      <c r="C56" s="9">
        <f t="shared" si="10"/>
        <v>0</v>
      </c>
      <c r="D56" s="9">
        <f t="shared" si="10"/>
        <v>0</v>
      </c>
      <c r="E56" s="9">
        <f t="shared" si="10"/>
        <v>2225000</v>
      </c>
      <c r="F56" s="9">
        <f t="shared" si="10"/>
        <v>3975000</v>
      </c>
      <c r="G56" s="9">
        <f t="shared" si="10"/>
        <v>2350000</v>
      </c>
      <c r="H56" s="9">
        <f t="shared" si="10"/>
        <v>6150000</v>
      </c>
      <c r="I56" s="9">
        <f t="shared" si="10"/>
        <v>13375000</v>
      </c>
      <c r="J56" s="9">
        <f t="shared" si="10"/>
        <v>5000000</v>
      </c>
      <c r="K56" s="9">
        <f t="shared" si="10"/>
        <v>3750000</v>
      </c>
      <c r="L56" s="9">
        <f t="shared" si="11"/>
        <v>36825000</v>
      </c>
    </row>
    <row r="57" spans="1:12" s="89" customFormat="1" ht="14.25">
      <c r="A57" s="89" t="str">
        <f t="shared" si="9"/>
        <v>Local Authority Disposals</v>
      </c>
      <c r="B57" s="9">
        <f t="shared" si="10"/>
        <v>0</v>
      </c>
      <c r="C57" s="9">
        <f t="shared" si="10"/>
        <v>0</v>
      </c>
      <c r="D57" s="9">
        <f t="shared" si="10"/>
        <v>0</v>
      </c>
      <c r="E57" s="9">
        <f t="shared" si="10"/>
        <v>14775000</v>
      </c>
      <c r="F57" s="9">
        <f t="shared" si="10"/>
        <v>13000000</v>
      </c>
      <c r="G57" s="9">
        <f t="shared" si="10"/>
        <v>27350000</v>
      </c>
      <c r="H57" s="9">
        <f t="shared" si="10"/>
        <v>23500000</v>
      </c>
      <c r="I57" s="9">
        <f t="shared" si="10"/>
        <v>15750000</v>
      </c>
      <c r="J57" s="9">
        <f t="shared" si="10"/>
        <v>10000000</v>
      </c>
      <c r="K57" s="9">
        <f t="shared" si="10"/>
        <v>10000000</v>
      </c>
      <c r="L57" s="9">
        <f t="shared" si="11"/>
        <v>114375000</v>
      </c>
    </row>
    <row r="58" spans="1:12" s="89" customFormat="1" ht="14.25">
      <c r="A58" s="89" t="str">
        <f t="shared" si="9"/>
        <v>College Disposals</v>
      </c>
      <c r="B58" s="9">
        <f t="shared" si="10"/>
        <v>0</v>
      </c>
      <c r="C58" s="9">
        <f t="shared" si="10"/>
        <v>0</v>
      </c>
      <c r="D58" s="9">
        <f t="shared" si="10"/>
        <v>0</v>
      </c>
      <c r="E58" s="9">
        <f t="shared" si="10"/>
        <v>0</v>
      </c>
      <c r="F58" s="9">
        <f t="shared" si="10"/>
        <v>0</v>
      </c>
      <c r="G58" s="9">
        <f t="shared" si="10"/>
        <v>0</v>
      </c>
      <c r="H58" s="9">
        <f t="shared" si="10"/>
        <v>0</v>
      </c>
      <c r="I58" s="9">
        <f t="shared" si="10"/>
        <v>725000</v>
      </c>
      <c r="J58" s="9">
        <f t="shared" si="10"/>
        <v>125000</v>
      </c>
      <c r="K58" s="9">
        <f t="shared" si="10"/>
        <v>2500000</v>
      </c>
      <c r="L58" s="9">
        <f t="shared" si="11"/>
        <v>3350000</v>
      </c>
    </row>
    <row r="59" spans="1:12" ht="14.25">
      <c r="A59" s="89" t="str">
        <f t="shared" si="9"/>
        <v>NHS Offices</v>
      </c>
      <c r="B59" s="9">
        <f t="shared" si="10"/>
        <v>0</v>
      </c>
      <c r="C59" s="9">
        <f t="shared" si="10"/>
        <v>0</v>
      </c>
      <c r="D59" s="9">
        <f t="shared" si="10"/>
        <v>0</v>
      </c>
      <c r="E59" s="9">
        <f t="shared" si="10"/>
        <v>0</v>
      </c>
      <c r="F59" s="9">
        <f t="shared" si="10"/>
        <v>0</v>
      </c>
      <c r="G59" s="9">
        <f t="shared" si="10"/>
        <v>0</v>
      </c>
      <c r="H59" s="9">
        <f t="shared" si="10"/>
        <v>0</v>
      </c>
      <c r="I59" s="9">
        <f t="shared" si="10"/>
        <v>0</v>
      </c>
      <c r="J59" s="9">
        <f t="shared" si="10"/>
        <v>125000</v>
      </c>
      <c r="K59" s="9">
        <f t="shared" si="10"/>
        <v>825000</v>
      </c>
      <c r="L59" s="9">
        <f t="shared" si="11"/>
        <v>950000</v>
      </c>
    </row>
    <row r="60" spans="1:12" ht="14.25" thickBot="1">
      <c r="A60" s="89" t="str">
        <f>A23</f>
        <v>Total</v>
      </c>
      <c r="B60" s="10">
        <f>SUM(B49:B59)</f>
        <v>0</v>
      </c>
      <c r="C60" s="10">
        <f aca="true" t="shared" si="12" ref="C60:K60">SUM(C49:C59)</f>
        <v>0</v>
      </c>
      <c r="D60" s="10">
        <f t="shared" si="12"/>
        <v>0</v>
      </c>
      <c r="E60" s="10">
        <f t="shared" si="12"/>
        <v>25975000</v>
      </c>
      <c r="F60" s="10">
        <f t="shared" si="12"/>
        <v>29275000</v>
      </c>
      <c r="G60" s="10">
        <f t="shared" si="12"/>
        <v>45825000</v>
      </c>
      <c r="H60" s="10">
        <f t="shared" si="12"/>
        <v>53325000</v>
      </c>
      <c r="I60" s="10">
        <f t="shared" si="12"/>
        <v>61825000</v>
      </c>
      <c r="J60" s="10">
        <f t="shared" si="12"/>
        <v>46700000</v>
      </c>
      <c r="K60" s="10">
        <f t="shared" si="12"/>
        <v>49400000</v>
      </c>
      <c r="L60" s="10">
        <f t="shared" si="11"/>
        <v>312325000</v>
      </c>
    </row>
    <row r="61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&amp;C&amp;A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3"/>
  <sheetViews>
    <sheetView zoomScaleSheetLayoutView="100" workbookViewId="0" topLeftCell="A1">
      <selection activeCell="K13" sqref="K13"/>
    </sheetView>
  </sheetViews>
  <sheetFormatPr defaultColWidth="8.8515625" defaultRowHeight="15"/>
  <cols>
    <col min="1" max="1" width="43.8515625" style="0" bestFit="1" customWidth="1"/>
    <col min="2" max="2" width="16.421875" style="0" bestFit="1" customWidth="1"/>
    <col min="3" max="11" width="13.140625" style="0" bestFit="1" customWidth="1"/>
    <col min="12" max="12" width="14.140625" style="0" bestFit="1" customWidth="1"/>
  </cols>
  <sheetData>
    <row r="1" ht="15">
      <c r="A1" s="3" t="s">
        <v>0</v>
      </c>
    </row>
    <row r="2" ht="15">
      <c r="A2" s="3" t="s">
        <v>5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42825</v>
      </c>
    </row>
    <row r="8" spans="2:12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5">
      <c r="A9" t="s">
        <v>205</v>
      </c>
      <c r="B9" s="49">
        <v>0</v>
      </c>
      <c r="C9" s="49">
        <v>0</v>
      </c>
      <c r="D9" s="49">
        <v>830000</v>
      </c>
      <c r="E9" s="49">
        <v>627000</v>
      </c>
      <c r="F9" s="49">
        <v>338500</v>
      </c>
      <c r="G9" s="49">
        <v>1042500</v>
      </c>
      <c r="H9" s="49">
        <v>4159500</v>
      </c>
      <c r="I9" s="27">
        <v>4385870</v>
      </c>
      <c r="J9" s="27">
        <v>3575870</v>
      </c>
      <c r="K9" s="27">
        <v>3628370</v>
      </c>
      <c r="L9" s="5">
        <f>SUM(B9:K9)</f>
        <v>18587610</v>
      </c>
    </row>
    <row r="10" spans="1:12" ht="15">
      <c r="A10" t="s">
        <v>206</v>
      </c>
      <c r="B10" s="49">
        <v>0</v>
      </c>
      <c r="C10" s="49">
        <v>0</v>
      </c>
      <c r="D10" s="49"/>
      <c r="E10" s="49">
        <v>0</v>
      </c>
      <c r="F10" s="49"/>
      <c r="G10" s="49">
        <v>2880000</v>
      </c>
      <c r="H10" s="49">
        <v>1828798</v>
      </c>
      <c r="I10" s="27">
        <v>2211298</v>
      </c>
      <c r="J10" s="27">
        <v>1876298</v>
      </c>
      <c r="K10" s="27">
        <v>1876298</v>
      </c>
      <c r="L10" s="28">
        <f>SUM(B10:K10)</f>
        <v>10672692</v>
      </c>
    </row>
    <row r="11" spans="1:12" ht="15">
      <c r="A11" t="s">
        <v>207</v>
      </c>
      <c r="B11" s="49">
        <v>0</v>
      </c>
      <c r="C11" s="49">
        <v>0</v>
      </c>
      <c r="D11" s="49"/>
      <c r="E11" s="49">
        <v>287016</v>
      </c>
      <c r="F11" s="49">
        <v>287016</v>
      </c>
      <c r="G11" s="49">
        <v>383016</v>
      </c>
      <c r="H11" s="49">
        <v>1091280</v>
      </c>
      <c r="I11" s="27">
        <v>742016</v>
      </c>
      <c r="J11" s="27">
        <v>462016</v>
      </c>
      <c r="K11" s="27">
        <v>462016</v>
      </c>
      <c r="L11" s="28">
        <f>SUM(B11:K11)</f>
        <v>3714376</v>
      </c>
    </row>
    <row r="12" spans="1:12" ht="15">
      <c r="A12" t="s">
        <v>208</v>
      </c>
      <c r="B12" s="49">
        <v>0</v>
      </c>
      <c r="C12" s="49">
        <v>0</v>
      </c>
      <c r="D12" s="49"/>
      <c r="E12" s="49">
        <v>0</v>
      </c>
      <c r="F12" s="49"/>
      <c r="G12" s="49">
        <v>330000</v>
      </c>
      <c r="H12" s="49">
        <v>1262516</v>
      </c>
      <c r="I12" s="27">
        <v>2838516</v>
      </c>
      <c r="J12" s="27">
        <v>2318516</v>
      </c>
      <c r="K12" s="27">
        <v>2318516</v>
      </c>
      <c r="L12" s="28">
        <f>SUM(B12:K12)</f>
        <v>9068064</v>
      </c>
    </row>
    <row r="13" spans="1:12" ht="14.25" thickBot="1">
      <c r="A13" t="s">
        <v>12</v>
      </c>
      <c r="B13" s="6">
        <f aca="true" t="shared" si="0" ref="B13:L13">SUM(B9:B12)</f>
        <v>0</v>
      </c>
      <c r="C13" s="6">
        <f t="shared" si="0"/>
        <v>0</v>
      </c>
      <c r="D13" s="6">
        <f t="shared" si="0"/>
        <v>830000</v>
      </c>
      <c r="E13" s="6">
        <f t="shared" si="0"/>
        <v>914016</v>
      </c>
      <c r="F13" s="6">
        <f t="shared" si="0"/>
        <v>625516</v>
      </c>
      <c r="G13" s="6">
        <f t="shared" si="0"/>
        <v>4635516</v>
      </c>
      <c r="H13" s="6">
        <f t="shared" si="0"/>
        <v>8342094</v>
      </c>
      <c r="I13" s="6">
        <f t="shared" si="0"/>
        <v>10177700</v>
      </c>
      <c r="J13" s="6">
        <f t="shared" si="0"/>
        <v>8232700</v>
      </c>
      <c r="K13" s="6">
        <f t="shared" si="0"/>
        <v>8285200</v>
      </c>
      <c r="L13" s="6">
        <f t="shared" si="0"/>
        <v>42042742</v>
      </c>
    </row>
    <row r="14" ht="14.25" thickTop="1"/>
    <row r="16" spans="1:3" ht="14.25">
      <c r="A16" s="3" t="s">
        <v>199</v>
      </c>
      <c r="B16" s="3"/>
      <c r="C16" s="3" t="s">
        <v>200</v>
      </c>
    </row>
    <row r="17" spans="1:3" ht="14.25">
      <c r="A17" t="str">
        <f>A9</f>
        <v>Reduced Unitary Payments/Avoided Cost (50%)</v>
      </c>
      <c r="B17" s="54">
        <v>0.5</v>
      </c>
      <c r="C17" s="9">
        <f>I9*B17</f>
        <v>2192935</v>
      </c>
    </row>
    <row r="18" spans="1:3" ht="14.25">
      <c r="A18" t="str">
        <f>A10</f>
        <v>Reduced Unitary Payments/Avoided Cost (35%)</v>
      </c>
      <c r="B18" s="54">
        <v>0.35</v>
      </c>
      <c r="C18" s="9">
        <f>I10*B18</f>
        <v>773954.2999999999</v>
      </c>
    </row>
    <row r="19" spans="1:3" ht="14.25">
      <c r="A19" t="str">
        <f>A11</f>
        <v>Efficiency Gains/Value Realignment (50%)</v>
      </c>
      <c r="B19" s="54">
        <v>0.5</v>
      </c>
      <c r="C19" s="9">
        <f>I11*B19</f>
        <v>371008</v>
      </c>
    </row>
    <row r="20" spans="1:8" ht="14.25">
      <c r="A20" t="str">
        <f>A12</f>
        <v>Efficiency Gains/Value Realignment (35%)</v>
      </c>
      <c r="B20" s="54">
        <v>0.35</v>
      </c>
      <c r="C20" s="9">
        <f>I12*B20</f>
        <v>993480.6</v>
      </c>
      <c r="H20" s="89"/>
    </row>
    <row r="21" spans="1:8" ht="14.25" thickBot="1">
      <c r="A21" t="s">
        <v>12</v>
      </c>
      <c r="B21" s="51">
        <f>C21/I13</f>
        <v>0.4255753166235986</v>
      </c>
      <c r="C21" s="10">
        <f>SUM(C17:C20)</f>
        <v>4331377.899999999</v>
      </c>
      <c r="H21" s="89"/>
    </row>
    <row r="22" spans="2:8" ht="14.25" thickTop="1">
      <c r="B22" s="55"/>
      <c r="C22" s="56"/>
      <c r="H22" s="89"/>
    </row>
    <row r="23" spans="1:8" ht="14.25">
      <c r="A23" t="s">
        <v>56</v>
      </c>
      <c r="B23" t="s">
        <v>278</v>
      </c>
      <c r="H23" s="89"/>
    </row>
    <row r="28" ht="14.25">
      <c r="A28" s="3" t="s">
        <v>288</v>
      </c>
    </row>
    <row r="29" spans="1:12" ht="14.25">
      <c r="A29" t="str">
        <f>A9</f>
        <v>Reduced Unitary Payments/Avoided Cost (50%)</v>
      </c>
      <c r="B29" s="9">
        <f>$B17*B9</f>
        <v>0</v>
      </c>
      <c r="C29" s="9">
        <f aca="true" t="shared" si="1" ref="C29:K29">$B17*C9</f>
        <v>0</v>
      </c>
      <c r="D29" s="9">
        <f t="shared" si="1"/>
        <v>415000</v>
      </c>
      <c r="E29" s="9">
        <f t="shared" si="1"/>
        <v>313500</v>
      </c>
      <c r="F29" s="9">
        <f t="shared" si="1"/>
        <v>169250</v>
      </c>
      <c r="G29" s="9">
        <f t="shared" si="1"/>
        <v>521250</v>
      </c>
      <c r="H29" s="9">
        <f t="shared" si="1"/>
        <v>2079750</v>
      </c>
      <c r="I29" s="9">
        <f t="shared" si="1"/>
        <v>2192935</v>
      </c>
      <c r="J29" s="9">
        <f t="shared" si="1"/>
        <v>1787935</v>
      </c>
      <c r="K29" s="9">
        <f t="shared" si="1"/>
        <v>1814185</v>
      </c>
      <c r="L29" s="9">
        <f>SUM(B29:K29)</f>
        <v>9293805</v>
      </c>
    </row>
    <row r="30" spans="1:12" ht="14.25">
      <c r="A30" s="89" t="str">
        <f>A10</f>
        <v>Reduced Unitary Payments/Avoided Cost (35%)</v>
      </c>
      <c r="B30" s="9">
        <f aca="true" t="shared" si="2" ref="B30:K32">$B18*B10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1007999.9999999999</v>
      </c>
      <c r="H30" s="9">
        <f t="shared" si="2"/>
        <v>640079.2999999999</v>
      </c>
      <c r="I30" s="9">
        <f t="shared" si="2"/>
        <v>773954.2999999999</v>
      </c>
      <c r="J30" s="9">
        <f t="shared" si="2"/>
        <v>656704.2999999999</v>
      </c>
      <c r="K30" s="9">
        <f t="shared" si="2"/>
        <v>656704.2999999999</v>
      </c>
      <c r="L30" s="9">
        <f>SUM(B30:K30)</f>
        <v>3735442.1999999993</v>
      </c>
    </row>
    <row r="31" spans="1:12" ht="14.25">
      <c r="A31" s="89" t="str">
        <f>A11</f>
        <v>Efficiency Gains/Value Realignment (50%)</v>
      </c>
      <c r="B31" s="9">
        <f t="shared" si="2"/>
        <v>0</v>
      </c>
      <c r="C31" s="9">
        <f t="shared" si="2"/>
        <v>0</v>
      </c>
      <c r="D31" s="9">
        <f t="shared" si="2"/>
        <v>0</v>
      </c>
      <c r="E31" s="9">
        <f t="shared" si="2"/>
        <v>143508</v>
      </c>
      <c r="F31" s="9">
        <f t="shared" si="2"/>
        <v>143508</v>
      </c>
      <c r="G31" s="9">
        <f t="shared" si="2"/>
        <v>191508</v>
      </c>
      <c r="H31" s="9">
        <f t="shared" si="2"/>
        <v>545640</v>
      </c>
      <c r="I31" s="9">
        <f t="shared" si="2"/>
        <v>371008</v>
      </c>
      <c r="J31" s="9">
        <f t="shared" si="2"/>
        <v>231008</v>
      </c>
      <c r="K31" s="9">
        <f t="shared" si="2"/>
        <v>231008</v>
      </c>
      <c r="L31" s="9">
        <f>SUM(B31:K31)</f>
        <v>1857188</v>
      </c>
    </row>
    <row r="32" spans="1:12" ht="14.25">
      <c r="A32" s="89" t="str">
        <f>A12</f>
        <v>Efficiency Gains/Value Realignment (35%)</v>
      </c>
      <c r="B32" s="9">
        <f t="shared" si="2"/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115499.99999999999</v>
      </c>
      <c r="H32" s="9">
        <f t="shared" si="2"/>
        <v>441880.6</v>
      </c>
      <c r="I32" s="9">
        <f t="shared" si="2"/>
        <v>993480.6</v>
      </c>
      <c r="J32" s="9">
        <f t="shared" si="2"/>
        <v>811480.6</v>
      </c>
      <c r="K32" s="9">
        <f t="shared" si="2"/>
        <v>811480.6</v>
      </c>
      <c r="L32" s="9">
        <f>SUM(B32:K32)</f>
        <v>3173822.4</v>
      </c>
    </row>
    <row r="33" spans="2:12" ht="14.25" thickBot="1">
      <c r="B33" s="10">
        <f>SUM(B29:B32)</f>
        <v>0</v>
      </c>
      <c r="C33" s="10">
        <f aca="true" t="shared" si="3" ref="C33:L33">SUM(C29:C32)</f>
        <v>0</v>
      </c>
      <c r="D33" s="10">
        <f t="shared" si="3"/>
        <v>415000</v>
      </c>
      <c r="E33" s="10">
        <f t="shared" si="3"/>
        <v>457008</v>
      </c>
      <c r="F33" s="10">
        <f t="shared" si="3"/>
        <v>312758</v>
      </c>
      <c r="G33" s="10">
        <f t="shared" si="3"/>
        <v>1836258</v>
      </c>
      <c r="H33" s="10">
        <f t="shared" si="3"/>
        <v>3707349.9</v>
      </c>
      <c r="I33" s="10">
        <f t="shared" si="3"/>
        <v>4331377.899999999</v>
      </c>
      <c r="J33" s="10">
        <f t="shared" si="3"/>
        <v>3487127.9</v>
      </c>
      <c r="K33" s="10">
        <f t="shared" si="3"/>
        <v>3513377.9</v>
      </c>
      <c r="L33" s="10">
        <f t="shared" si="3"/>
        <v>18060257.599999998</v>
      </c>
    </row>
    <row r="34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/>
  <headerFooter>
    <oddHeader>&amp;C&amp;A</oddHeader>
    <oddFooter>&amp;C&amp;F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8"/>
  <sheetViews>
    <sheetView zoomScaleSheetLayoutView="100" workbookViewId="0" topLeftCell="A1">
      <selection activeCell="K29" sqref="K29"/>
    </sheetView>
  </sheetViews>
  <sheetFormatPr defaultColWidth="8.8515625" defaultRowHeight="15"/>
  <cols>
    <col min="1" max="1" width="23.421875" style="0" bestFit="1" customWidth="1"/>
    <col min="2" max="2" width="13.8515625" style="0" bestFit="1" customWidth="1"/>
    <col min="3" max="5" width="11.8515625" style="0" bestFit="1" customWidth="1"/>
    <col min="6" max="11" width="13.421875" style="0" bestFit="1" customWidth="1"/>
    <col min="12" max="12" width="14.421875" style="0" bestFit="1" customWidth="1"/>
  </cols>
  <sheetData>
    <row r="1" ht="14.25">
      <c r="A1" s="3" t="str">
        <f>'Base Case'!A1</f>
        <v>Scottish Futures Trust</v>
      </c>
    </row>
    <row r="2" ht="14.25">
      <c r="A2" s="3" t="str">
        <f>'Base Case'!A2</f>
        <v>Benefits Calculation Model</v>
      </c>
    </row>
    <row r="3" ht="14.25">
      <c r="A3" s="3"/>
    </row>
    <row r="4" spans="1:2" ht="14.25">
      <c r="A4" s="22" t="str">
        <f>'Base Case'!A4</f>
        <v>Model Start Year</v>
      </c>
      <c r="B4" s="22">
        <f>'Base Case'!B4</f>
        <v>40268</v>
      </c>
    </row>
    <row r="5" spans="1:2" ht="14.25">
      <c r="A5" s="22" t="str">
        <f>'Base Case'!A5</f>
        <v>Model End Year</v>
      </c>
      <c r="B5" s="22">
        <f>'Base Case'!B5</f>
        <v>43555</v>
      </c>
    </row>
    <row r="6" spans="1:2" ht="14.25">
      <c r="A6" s="22" t="str">
        <f>'Base Case'!A6</f>
        <v>Model Reporting Year</v>
      </c>
      <c r="B6" s="22">
        <f>'Base Case'!B6</f>
        <v>42825</v>
      </c>
    </row>
    <row r="7" ht="14.25">
      <c r="A7" s="22"/>
    </row>
    <row r="8" spans="2:16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  <c r="N8" s="4"/>
      <c r="O8" s="4"/>
      <c r="P8" s="4"/>
    </row>
    <row r="9" spans="1:12" ht="14.25">
      <c r="A9" t="s">
        <v>283</v>
      </c>
      <c r="B9" s="94">
        <v>0</v>
      </c>
      <c r="C9" s="94">
        <v>0</v>
      </c>
      <c r="D9" s="94">
        <v>0</v>
      </c>
      <c r="E9" s="94">
        <v>0</v>
      </c>
      <c r="F9" s="94">
        <v>18000000</v>
      </c>
      <c r="G9" s="94">
        <v>68000000</v>
      </c>
      <c r="H9" s="94">
        <v>68000000</v>
      </c>
      <c r="I9" s="94">
        <v>0</v>
      </c>
      <c r="J9" s="94">
        <v>0</v>
      </c>
      <c r="K9" s="94">
        <v>0</v>
      </c>
      <c r="L9" s="28">
        <f>SUM(B9:K9)</f>
        <v>154000000</v>
      </c>
    </row>
    <row r="10" spans="1:12" ht="14.25">
      <c r="A10" t="s">
        <v>284</v>
      </c>
      <c r="B10" s="94">
        <v>0</v>
      </c>
      <c r="C10" s="94">
        <v>0</v>
      </c>
      <c r="D10" s="94">
        <v>0</v>
      </c>
      <c r="E10" s="94">
        <v>1000000</v>
      </c>
      <c r="F10" s="94">
        <v>500000</v>
      </c>
      <c r="G10" s="94">
        <v>9800000</v>
      </c>
      <c r="H10" s="94">
        <v>0</v>
      </c>
      <c r="I10" s="94">
        <v>0</v>
      </c>
      <c r="J10" s="94">
        <v>0</v>
      </c>
      <c r="K10" s="94">
        <v>0</v>
      </c>
      <c r="L10" s="28">
        <f>SUM(B10:K10)</f>
        <v>11300000</v>
      </c>
    </row>
    <row r="11" spans="2:12" ht="14.25"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28">
        <f>SUM(B11:K11)</f>
        <v>0</v>
      </c>
    </row>
    <row r="12" spans="1:12" ht="14.25" thickBot="1">
      <c r="A12" t="s">
        <v>12</v>
      </c>
      <c r="B12" s="29">
        <f>SUM(B9:B11)</f>
        <v>0</v>
      </c>
      <c r="C12" s="29">
        <f aca="true" t="shared" si="0" ref="C12:L12">SUM(C9:C11)</f>
        <v>0</v>
      </c>
      <c r="D12" s="29">
        <f t="shared" si="0"/>
        <v>0</v>
      </c>
      <c r="E12" s="29">
        <f t="shared" si="0"/>
        <v>1000000</v>
      </c>
      <c r="F12" s="29">
        <f t="shared" si="0"/>
        <v>18500000</v>
      </c>
      <c r="G12" s="29">
        <f t="shared" si="0"/>
        <v>77800000</v>
      </c>
      <c r="H12" s="29">
        <f t="shared" si="0"/>
        <v>68000000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165300000</v>
      </c>
    </row>
    <row r="13" ht="14.25" thickTop="1"/>
    <row r="15" spans="1:2" ht="14.25">
      <c r="A15" t="s">
        <v>56</v>
      </c>
      <c r="B15" s="37" t="s">
        <v>82</v>
      </c>
    </row>
    <row r="16" spans="1:2" ht="14.25">
      <c r="A16" t="s">
        <v>57</v>
      </c>
      <c r="B16" t="s">
        <v>285</v>
      </c>
    </row>
    <row r="17" ht="14.25">
      <c r="A17" t="s">
        <v>58</v>
      </c>
    </row>
    <row r="18" ht="14.25">
      <c r="A18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  <headerFooter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1"/>
  <sheetViews>
    <sheetView tabSelected="1" zoomScaleSheetLayoutView="100" workbookViewId="0" topLeftCell="A29">
      <selection activeCell="C22" sqref="C22"/>
    </sheetView>
  </sheetViews>
  <sheetFormatPr defaultColWidth="8.8515625" defaultRowHeight="15"/>
  <cols>
    <col min="1" max="1" width="52.8515625" style="0" bestFit="1" customWidth="1"/>
    <col min="2" max="2" width="23.00390625" style="0" bestFit="1" customWidth="1"/>
    <col min="3" max="3" width="21.00390625" style="0" bestFit="1" customWidth="1"/>
    <col min="4" max="4" width="31.140625" style="0" bestFit="1" customWidth="1"/>
    <col min="5" max="5" width="19.8515625" style="0" bestFit="1" customWidth="1"/>
    <col min="6" max="6" width="27.8515625" style="0" bestFit="1" customWidth="1"/>
    <col min="7" max="7" width="18.8515625" style="0" bestFit="1" customWidth="1"/>
    <col min="8" max="8" width="21.00390625" style="0" bestFit="1" customWidth="1"/>
    <col min="9" max="9" width="20.421875" style="0" bestFit="1" customWidth="1"/>
    <col min="10" max="11" width="19.140625" style="0" bestFit="1" customWidth="1"/>
  </cols>
  <sheetData>
    <row r="1" spans="1:1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 t="s">
        <v>235</v>
      </c>
      <c r="B4" s="22">
        <f>'Global Inputs'!B6</f>
        <v>40268</v>
      </c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22" t="s">
        <v>236</v>
      </c>
      <c r="B5" s="22">
        <f>'Global Inputs'!B7</f>
        <v>43555</v>
      </c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22" t="s">
        <v>237</v>
      </c>
      <c r="B6" s="22">
        <f>'Global Inputs'!B8</f>
        <v>42825</v>
      </c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2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23">
        <f>'Base Case'!D9</f>
        <v>40268</v>
      </c>
      <c r="C8" s="23">
        <f>'Base Case'!E9</f>
        <v>40633</v>
      </c>
      <c r="D8" s="23">
        <f>'Base Case'!F9</f>
        <v>40999</v>
      </c>
      <c r="E8" s="23">
        <f>'Base Case'!G9</f>
        <v>41364</v>
      </c>
      <c r="F8" s="23">
        <f>'Base Case'!H9</f>
        <v>41729</v>
      </c>
      <c r="G8" s="23">
        <f>'Base Case'!I9</f>
        <v>42094</v>
      </c>
      <c r="H8" s="23">
        <f>'Base Case'!J9</f>
        <v>42460</v>
      </c>
      <c r="I8" s="23">
        <f>'Base Case'!K9</f>
        <v>42825</v>
      </c>
      <c r="J8" s="23">
        <f>'Base Case'!L9</f>
        <v>43190</v>
      </c>
      <c r="K8" s="23">
        <f>'Base Case'!M9</f>
        <v>43555</v>
      </c>
    </row>
    <row r="9" spans="1:11" ht="14.25">
      <c r="A9" s="16" t="s">
        <v>63</v>
      </c>
      <c r="B9" s="17">
        <f>Sensitivities!B24</f>
        <v>0</v>
      </c>
      <c r="C9" s="17">
        <f>Sensitivities!C24</f>
        <v>383196.7035</v>
      </c>
      <c r="D9" s="17">
        <f>Sensitivities!D24</f>
        <v>16388201.328187503</v>
      </c>
      <c r="E9" s="17">
        <f>Sensitivities!E24</f>
        <v>60613129.28373751</v>
      </c>
      <c r="F9" s="17">
        <f>Sensitivities!F24</f>
        <v>81851807.16568634</v>
      </c>
      <c r="G9" s="17">
        <f>Sensitivities!G24</f>
        <v>149843201.03450125</v>
      </c>
      <c r="H9" s="17">
        <f>Sensitivities!H24</f>
        <v>239473578.5616855</v>
      </c>
      <c r="I9" s="17">
        <f>Sensitivities!I24</f>
        <v>290508664.45434815</v>
      </c>
      <c r="J9" s="17">
        <f>Sensitivities!J24</f>
        <v>236541760.25148323</v>
      </c>
      <c r="K9" s="17">
        <f>Sensitivities!K24</f>
        <v>229120309.00468513</v>
      </c>
    </row>
    <row r="10" spans="1:11" ht="14.25">
      <c r="A10" s="16" t="s">
        <v>62</v>
      </c>
      <c r="B10" s="17">
        <f>Sensitivities!B41</f>
        <v>0</v>
      </c>
      <c r="C10" s="17">
        <f>Sensitivities!C41</f>
        <v>404485.40924999997</v>
      </c>
      <c r="D10" s="17">
        <f>Sensitivities!D41</f>
        <v>17298656.95753125</v>
      </c>
      <c r="E10" s="17">
        <f>Sensitivities!E41</f>
        <v>63980525.35505625</v>
      </c>
      <c r="F10" s="17">
        <f>Sensitivities!F41</f>
        <v>86399129.78600225</v>
      </c>
      <c r="G10" s="17">
        <f>Sensitivities!G41</f>
        <v>158167823.31419575</v>
      </c>
      <c r="H10" s="17">
        <f>Sensitivities!H41</f>
        <v>252765421.81511247</v>
      </c>
      <c r="I10" s="17">
        <f>Sensitivities!I41</f>
        <v>306608345.81292295</v>
      </c>
      <c r="J10" s="17">
        <f>Sensitivities!J41</f>
        <v>249652484.70989898</v>
      </c>
      <c r="K10" s="17">
        <f>Sensitivities!K41</f>
        <v>241820335.06050098</v>
      </c>
    </row>
    <row r="11" spans="1:11" ht="14.25">
      <c r="A11" s="12" t="s">
        <v>61</v>
      </c>
      <c r="B11" s="13">
        <f>'Base Case'!D24</f>
        <v>0</v>
      </c>
      <c r="C11" s="13">
        <f>'Base Case'!E24</f>
        <v>425774.115</v>
      </c>
      <c r="D11" s="13">
        <f>'Base Case'!F24</f>
        <v>18209112.586875003</v>
      </c>
      <c r="E11" s="13">
        <f>'Base Case'!G24</f>
        <v>67347921.426375</v>
      </c>
      <c r="F11" s="13">
        <f>'Base Case'!H24</f>
        <v>90946452.40631814</v>
      </c>
      <c r="G11" s="13">
        <f>'Base Case'!I24</f>
        <v>166492445.59389028</v>
      </c>
      <c r="H11" s="13">
        <f>'Base Case'!J24</f>
        <v>266068865.06853944</v>
      </c>
      <c r="I11" s="13">
        <f>'Base Case'!K24</f>
        <v>322745627.17149794</v>
      </c>
      <c r="J11" s="13">
        <f>'Base Case'!L24</f>
        <v>262792089.1683147</v>
      </c>
      <c r="K11" s="13">
        <f>'Base Case'!M24</f>
        <v>254547721.11631683</v>
      </c>
    </row>
    <row r="12" spans="1:11" ht="14.25">
      <c r="A12" s="14" t="s">
        <v>64</v>
      </c>
      <c r="B12" s="15">
        <f>Sensitivities!B58</f>
        <v>0</v>
      </c>
      <c r="C12" s="15">
        <f>Sensitivities!C58</f>
        <v>447062.82075</v>
      </c>
      <c r="D12" s="15">
        <f>Sensitivities!D58</f>
        <v>19119568.216218755</v>
      </c>
      <c r="E12" s="15">
        <f>Sensitivities!E58</f>
        <v>70715317.49769375</v>
      </c>
      <c r="F12" s="15">
        <f>Sensitivities!F58</f>
        <v>95493775.02663405</v>
      </c>
      <c r="G12" s="15">
        <f>Sensitivities!G58</f>
        <v>174817067.8735848</v>
      </c>
      <c r="H12" s="15">
        <f>Sensitivities!H58</f>
        <v>278478528.3219664</v>
      </c>
      <c r="I12" s="15">
        <f>Sensitivities!I58</f>
        <v>335985828.5300728</v>
      </c>
      <c r="J12" s="15">
        <f>Sensitivities!J58</f>
        <v>273706489.62673044</v>
      </c>
      <c r="K12" s="15">
        <f>Sensitivities!K58</f>
        <v>265167019.17213267</v>
      </c>
    </row>
    <row r="13" spans="1:11" ht="14.25">
      <c r="A13" s="14" t="s">
        <v>65</v>
      </c>
      <c r="B13" s="15">
        <f>Sensitivities!B75</f>
        <v>0</v>
      </c>
      <c r="C13" s="15">
        <f>Sensitivities!C75</f>
        <v>468351.52650000004</v>
      </c>
      <c r="D13" s="15">
        <f>Sensitivities!D75</f>
        <v>20030023.845562503</v>
      </c>
      <c r="E13" s="15">
        <f>Sensitivities!E75</f>
        <v>74082713.56901251</v>
      </c>
      <c r="F13" s="15">
        <f>Sensitivities!F75</f>
        <v>100041097.64694996</v>
      </c>
      <c r="G13" s="15">
        <f>Sensitivities!G75</f>
        <v>183141690.1532793</v>
      </c>
      <c r="H13" s="15">
        <f>Sensitivities!H75</f>
        <v>291351060.5753934</v>
      </c>
      <c r="I13" s="15">
        <f>Sensitivities!I75</f>
        <v>350726363.88864774</v>
      </c>
      <c r="J13" s="15">
        <f>Sensitivities!J75</f>
        <v>285773274.2851461</v>
      </c>
      <c r="K13" s="15">
        <f>Sensitivities!K75</f>
        <v>276878049.6279486</v>
      </c>
    </row>
    <row r="14" spans="1:5" ht="14.25">
      <c r="A14" s="2"/>
      <c r="E14" t="s">
        <v>183</v>
      </c>
    </row>
    <row r="15" spans="1:11" ht="14.25">
      <c r="A15" s="2" t="s">
        <v>234</v>
      </c>
      <c r="B15" s="49">
        <v>3000000</v>
      </c>
      <c r="C15" s="49">
        <v>4000000</v>
      </c>
      <c r="D15" s="49">
        <v>4800000</v>
      </c>
      <c r="E15" s="49">
        <v>5615660</v>
      </c>
      <c r="F15" s="49">
        <v>6743702</v>
      </c>
      <c r="G15" s="49">
        <v>8730198</v>
      </c>
      <c r="H15" s="49">
        <v>9712877</v>
      </c>
      <c r="I15" s="70">
        <f>'Global Inputs'!B10</f>
        <v>10027198</v>
      </c>
      <c r="J15" s="70">
        <f>I15</f>
        <v>10027198</v>
      </c>
      <c r="K15" s="70">
        <f>J15</f>
        <v>10027198</v>
      </c>
    </row>
    <row r="16" spans="1:11" s="73" customFormat="1" ht="14.25" thickBo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8" ht="14.25" thickBot="1">
      <c r="A17" s="2"/>
      <c r="D17" s="74" t="s">
        <v>212</v>
      </c>
      <c r="E17" s="75" t="str">
        <f>A9</f>
        <v>Downside Sensitivity 2</v>
      </c>
      <c r="F17" s="75" t="str">
        <f>A10</f>
        <v>Downside Sensitivity 1</v>
      </c>
      <c r="G17" s="75" t="str">
        <f>A12</f>
        <v>Upside Sensitivity 1</v>
      </c>
      <c r="H17" s="76" t="str">
        <f>A13</f>
        <v>Upside Sensitivity 2</v>
      </c>
    </row>
    <row r="18" spans="1:8" ht="21" thickBot="1">
      <c r="A18" s="18" t="s">
        <v>184</v>
      </c>
      <c r="B18" s="19">
        <f>SUM(B11:K11)</f>
        <v>1449576008.6531272</v>
      </c>
      <c r="D18" s="77" t="str">
        <f>A18</f>
        <v>ROLLING 10 YEAR BENEFIT</v>
      </c>
      <c r="E18" s="78">
        <f>SUM(B9:K9)</f>
        <v>1304723847.7878146</v>
      </c>
      <c r="F18" s="78">
        <f>SUM(B10:K10)</f>
        <v>1377097208.220471</v>
      </c>
      <c r="G18" s="79">
        <f>SUM(B12:K12)</f>
        <v>1513930657.0857837</v>
      </c>
      <c r="H18" s="80">
        <f>SUM(B13:K13)</f>
        <v>1582492625.11844</v>
      </c>
    </row>
    <row r="19" spans="1:8" ht="21">
      <c r="A19" s="18"/>
      <c r="B19" s="60"/>
      <c r="D19" s="81"/>
      <c r="E19" s="78"/>
      <c r="F19" s="78"/>
      <c r="G19" s="79"/>
      <c r="H19" s="80"/>
    </row>
    <row r="20" spans="1:8" ht="21">
      <c r="A20" s="18" t="s">
        <v>213</v>
      </c>
      <c r="B20" s="60">
        <f>SUM(B15:K15)</f>
        <v>72684031</v>
      </c>
      <c r="D20" s="77" t="str">
        <f>A20</f>
        <v>ROLLING 10 YEAR OPERATING COST</v>
      </c>
      <c r="E20" s="78">
        <f>$B$20</f>
        <v>72684031</v>
      </c>
      <c r="F20" s="78">
        <f>$B$20</f>
        <v>72684031</v>
      </c>
      <c r="G20" s="79">
        <f>$B$20</f>
        <v>72684031</v>
      </c>
      <c r="H20" s="80">
        <f>$B$20</f>
        <v>72684031</v>
      </c>
    </row>
    <row r="21" spans="1:8" ht="21">
      <c r="A21" s="18"/>
      <c r="B21" s="60"/>
      <c r="D21" s="81"/>
      <c r="E21" s="78"/>
      <c r="F21" s="78"/>
      <c r="G21" s="79"/>
      <c r="H21" s="80"/>
    </row>
    <row r="22" spans="1:8" ht="21">
      <c r="A22" s="18" t="s">
        <v>214</v>
      </c>
      <c r="B22" s="60">
        <f>B18-B20</f>
        <v>1376891977.6531272</v>
      </c>
      <c r="D22" s="77" t="str">
        <f>A22</f>
        <v>NET ROLLING 10 YEAR BENEFIT</v>
      </c>
      <c r="E22" s="78">
        <f>E18-E20</f>
        <v>1232039816.7878146</v>
      </c>
      <c r="F22" s="78">
        <f>F18-F20</f>
        <v>1304413177.220471</v>
      </c>
      <c r="G22" s="79">
        <f>G18-G20</f>
        <v>1441246626.0857837</v>
      </c>
      <c r="H22" s="80">
        <f>H18-H20</f>
        <v>1509808594.11844</v>
      </c>
    </row>
    <row r="23" spans="1:8" ht="21" thickBot="1">
      <c r="A23" s="18"/>
      <c r="B23" s="60"/>
      <c r="D23" s="81"/>
      <c r="E23" s="78"/>
      <c r="F23" s="78"/>
      <c r="G23" s="79"/>
      <c r="H23" s="80"/>
    </row>
    <row r="24" spans="1:8" ht="21" thickBot="1">
      <c r="A24" s="18" t="s">
        <v>279</v>
      </c>
      <c r="B24" s="64">
        <f>B22/10</f>
        <v>137689197.76531273</v>
      </c>
      <c r="D24" s="82" t="s">
        <v>280</v>
      </c>
      <c r="E24" s="83">
        <f>E22/10</f>
        <v>123203981.67878146</v>
      </c>
      <c r="F24" s="83">
        <f>F22/10</f>
        <v>130441317.72204709</v>
      </c>
      <c r="G24" s="84">
        <f>G22/10</f>
        <v>144124662.60857838</v>
      </c>
      <c r="H24" s="85">
        <f>H22/10</f>
        <v>150980859.411844</v>
      </c>
    </row>
    <row r="25" ht="14.25">
      <c r="A25" s="2"/>
    </row>
    <row r="26" spans="1:11" ht="14.25">
      <c r="A26" s="23" t="s">
        <v>33</v>
      </c>
      <c r="B26" s="23">
        <f>B8</f>
        <v>40268</v>
      </c>
      <c r="C26" s="23">
        <f aca="true" t="shared" si="0" ref="C26:K26">C8</f>
        <v>40633</v>
      </c>
      <c r="D26" s="23">
        <f t="shared" si="0"/>
        <v>40999</v>
      </c>
      <c r="E26" s="23">
        <f t="shared" si="0"/>
        <v>41364</v>
      </c>
      <c r="F26" s="23">
        <f t="shared" si="0"/>
        <v>41729</v>
      </c>
      <c r="G26" s="23">
        <f t="shared" si="0"/>
        <v>42094</v>
      </c>
      <c r="H26" s="23">
        <f t="shared" si="0"/>
        <v>42460</v>
      </c>
      <c r="I26" s="23">
        <f t="shared" si="0"/>
        <v>42825</v>
      </c>
      <c r="J26" s="23">
        <f t="shared" si="0"/>
        <v>43190</v>
      </c>
      <c r="K26" s="23">
        <f t="shared" si="0"/>
        <v>43555</v>
      </c>
    </row>
    <row r="27" spans="1:11" ht="14.25">
      <c r="A27" t="str">
        <f>'Base Case'!B27</f>
        <v>SFT BUILD</v>
      </c>
      <c r="B27" s="24">
        <f>'Base Case'!D27</f>
        <v>0</v>
      </c>
      <c r="C27" s="28">
        <f>'Base Case'!E27</f>
        <v>425774.115</v>
      </c>
      <c r="D27" s="28">
        <f>'Base Case'!F27</f>
        <v>16599112.586875003</v>
      </c>
      <c r="E27" s="28">
        <f>'Base Case'!G27</f>
        <v>30198408.426375</v>
      </c>
      <c r="F27" s="28">
        <f>'Base Case'!H27</f>
        <v>22563528.636776153</v>
      </c>
      <c r="G27" s="28">
        <f>'Base Case'!I27</f>
        <v>62125103.92441466</v>
      </c>
      <c r="H27" s="28">
        <f>'Base Case'!J27</f>
        <v>107405443.21057594</v>
      </c>
      <c r="I27" s="28">
        <f>'Base Case'!K27</f>
        <v>158483697.92184868</v>
      </c>
      <c r="J27" s="28">
        <f>'Base Case'!L27</f>
        <v>143122431.37067693</v>
      </c>
      <c r="K27" s="28">
        <f>'Base Case'!M27</f>
        <v>99101735.21027681</v>
      </c>
    </row>
    <row r="28" spans="1:11" ht="14.25">
      <c r="A28" t="str">
        <f>'Base Case'!B28</f>
        <v>SFT INVEST</v>
      </c>
      <c r="B28" s="28">
        <f>'Base Case'!D28</f>
        <v>0</v>
      </c>
      <c r="C28" s="28">
        <f>'Base Case'!E28</f>
        <v>0</v>
      </c>
      <c r="D28" s="28">
        <f>'Base Case'!F28</f>
        <v>0</v>
      </c>
      <c r="E28" s="28">
        <f>'Base Case'!G28</f>
        <v>0</v>
      </c>
      <c r="F28" s="28">
        <f>'Base Case'!H28</f>
        <v>9281184.918721993</v>
      </c>
      <c r="G28" s="28">
        <f>'Base Case'!I28</f>
        <v>34482660.19716761</v>
      </c>
      <c r="H28" s="28">
        <f>'Base Case'!J28</f>
        <v>68853830.34268713</v>
      </c>
      <c r="I28" s="28">
        <f>'Base Case'!K28</f>
        <v>57527426.40964923</v>
      </c>
      <c r="J28" s="28">
        <f>'Base Case'!L28</f>
        <v>39167871.52963775</v>
      </c>
      <c r="K28" s="28">
        <f>'Base Case'!M28</f>
        <v>61622167.571</v>
      </c>
    </row>
    <row r="29" spans="1:11" ht="14.25">
      <c r="A29" t="str">
        <f>'Base Case'!B29</f>
        <v>SFT GREEN</v>
      </c>
      <c r="B29" s="28">
        <f>'Base Case'!D29</f>
        <v>0</v>
      </c>
      <c r="C29" s="28">
        <f>'Base Case'!E29</f>
        <v>0</v>
      </c>
      <c r="D29" s="28">
        <f>'Base Case'!F29</f>
        <v>0</v>
      </c>
      <c r="E29" s="28">
        <f>'Base Case'!G29</f>
        <v>5000</v>
      </c>
      <c r="F29" s="28">
        <f>'Base Case'!H29</f>
        <v>201980.85082</v>
      </c>
      <c r="G29" s="28">
        <f>'Base Case'!I29</f>
        <v>1084908.4723080192</v>
      </c>
      <c r="H29" s="28">
        <f>'Base Case'!J29</f>
        <v>2457119.615276365</v>
      </c>
      <c r="I29" s="28">
        <f>'Base Case'!K29</f>
        <v>5171288.94</v>
      </c>
      <c r="J29" s="28">
        <f>'Base Case'!L29</f>
        <v>10073921.447999999</v>
      </c>
      <c r="K29" s="28">
        <f>'Base Case'!M29</f>
        <v>17169664.910040002</v>
      </c>
    </row>
    <row r="30" spans="1:11" ht="14.25">
      <c r="A30" t="str">
        <f>'Base Case'!B30</f>
        <v>SFT HOME</v>
      </c>
      <c r="B30" s="24">
        <f>'Base Case'!D30</f>
        <v>0</v>
      </c>
      <c r="C30" s="28">
        <f>'Base Case'!E30</f>
        <v>0</v>
      </c>
      <c r="D30" s="28">
        <f>'Base Case'!F30</f>
        <v>1195000</v>
      </c>
      <c r="E30" s="28">
        <f>'Base Case'!G30</f>
        <v>10712505</v>
      </c>
      <c r="F30" s="28">
        <f>'Base Case'!H30</f>
        <v>29312000</v>
      </c>
      <c r="G30" s="28">
        <f>'Base Case'!I30</f>
        <v>21138515</v>
      </c>
      <c r="H30" s="28">
        <f>'Base Case'!J30</f>
        <v>26320122</v>
      </c>
      <c r="I30" s="28">
        <f>'Base Case'!K30</f>
        <v>31406836</v>
      </c>
      <c r="J30" s="28">
        <f>'Base Case'!L30</f>
        <v>25528162.5</v>
      </c>
      <c r="K30" s="28">
        <f>'Base Case'!M30</f>
        <v>23469120</v>
      </c>
    </row>
    <row r="31" spans="1:11" ht="14.25">
      <c r="A31" t="str">
        <f>'Base Case'!B31</f>
        <v>SFT PLACE</v>
      </c>
      <c r="B31" s="24">
        <f>'Base Case'!D31</f>
        <v>0</v>
      </c>
      <c r="C31" s="28">
        <f>'Base Case'!E31</f>
        <v>0</v>
      </c>
      <c r="D31" s="28">
        <f>'Base Case'!F31</f>
        <v>415000</v>
      </c>
      <c r="E31" s="28">
        <f>'Base Case'!G31</f>
        <v>26432008</v>
      </c>
      <c r="F31" s="28">
        <f>'Base Case'!H31</f>
        <v>29587758</v>
      </c>
      <c r="G31" s="28">
        <f>'Base Case'!I31</f>
        <v>47661258</v>
      </c>
      <c r="H31" s="28">
        <f>'Base Case'!J31</f>
        <v>57032349.9</v>
      </c>
      <c r="I31" s="28">
        <f>'Base Case'!K31</f>
        <v>66156377.9</v>
      </c>
      <c r="J31" s="28">
        <f>'Base Case'!L31</f>
        <v>40149702.32</v>
      </c>
      <c r="K31" s="28">
        <f>'Base Case'!M31</f>
        <v>39685033.425</v>
      </c>
    </row>
    <row r="32" spans="1:11" ht="14.25">
      <c r="A32" t="str">
        <f>'Base Case'!B32</f>
        <v>SFT CONNECT</v>
      </c>
      <c r="B32" s="28">
        <f>'Base Case'!D32</f>
        <v>0</v>
      </c>
      <c r="C32" s="28">
        <f>'Base Case'!E32</f>
        <v>0</v>
      </c>
      <c r="D32" s="28">
        <f>'Base Case'!F32</f>
        <v>0</v>
      </c>
      <c r="E32" s="28">
        <f>'Base Case'!G32</f>
        <v>0</v>
      </c>
      <c r="F32" s="28">
        <f>'Base Case'!H32</f>
        <v>0</v>
      </c>
      <c r="G32" s="28">
        <f>'Base Case'!I32</f>
        <v>0</v>
      </c>
      <c r="H32" s="28">
        <f>'Base Case'!J32</f>
        <v>4000000</v>
      </c>
      <c r="I32" s="28">
        <f>'Base Case'!K32</f>
        <v>4000000</v>
      </c>
      <c r="J32" s="28">
        <f>'Base Case'!L32</f>
        <v>4750000</v>
      </c>
      <c r="K32" s="28">
        <f>'Base Case'!M32</f>
        <v>13500000</v>
      </c>
    </row>
    <row r="33" spans="1:11" ht="14.25" thickBot="1">
      <c r="A33" t="s">
        <v>246</v>
      </c>
      <c r="B33" s="25">
        <f>'Base Case'!D33</f>
        <v>0</v>
      </c>
      <c r="C33" s="25">
        <f>'Base Case'!E33</f>
        <v>425774.115</v>
      </c>
      <c r="D33" s="25">
        <f>'Base Case'!F33</f>
        <v>18209112.586875003</v>
      </c>
      <c r="E33" s="25">
        <f>'Base Case'!G33</f>
        <v>67347921.426375</v>
      </c>
      <c r="F33" s="25">
        <f>'Base Case'!H33</f>
        <v>90946452.40631814</v>
      </c>
      <c r="G33" s="25">
        <f>'Base Case'!I33</f>
        <v>166492445.5938903</v>
      </c>
      <c r="H33" s="25">
        <f>'Base Case'!J33</f>
        <v>266068865.06853944</v>
      </c>
      <c r="I33" s="25">
        <f>'Base Case'!K33</f>
        <v>322745627.1714979</v>
      </c>
      <c r="J33" s="25">
        <f>'Base Case'!L33</f>
        <v>262792089.1683147</v>
      </c>
      <c r="K33" s="25">
        <f>'Base Case'!M33</f>
        <v>254547721.1163168</v>
      </c>
    </row>
    <row r="34" ht="14.25" thickTop="1"/>
    <row r="35" spans="1:11" ht="14.25">
      <c r="A35" t="s">
        <v>232</v>
      </c>
      <c r="B35" s="9">
        <f>B33-B15</f>
        <v>-3000000</v>
      </c>
      <c r="C35" s="9">
        <f aca="true" t="shared" si="1" ref="C35:K35">C33-C15</f>
        <v>-3574225.885</v>
      </c>
      <c r="D35" s="9">
        <f t="shared" si="1"/>
        <v>13409112.586875003</v>
      </c>
      <c r="E35" s="9">
        <f t="shared" si="1"/>
        <v>61732261.426375</v>
      </c>
      <c r="F35" s="9">
        <f t="shared" si="1"/>
        <v>84202750.40631814</v>
      </c>
      <c r="G35" s="9">
        <f t="shared" si="1"/>
        <v>157762247.5938903</v>
      </c>
      <c r="H35" s="9">
        <f t="shared" si="1"/>
        <v>256355988.06853944</v>
      </c>
      <c r="I35" s="9">
        <f t="shared" si="1"/>
        <v>312718429.1714979</v>
      </c>
      <c r="J35" s="9">
        <f t="shared" si="1"/>
        <v>252764891.1683147</v>
      </c>
      <c r="K35" s="9">
        <f t="shared" si="1"/>
        <v>244520523.1163168</v>
      </c>
    </row>
    <row r="37" spans="1:11" ht="14.25">
      <c r="A37" t="s">
        <v>247</v>
      </c>
      <c r="B37" s="9">
        <f>AVERAGE($B$35:$K$35)</f>
        <v>137689197.76531273</v>
      </c>
      <c r="C37" s="9">
        <f aca="true" t="shared" si="2" ref="C37:K37">AVERAGE($B$35:$K$35)</f>
        <v>137689197.76531273</v>
      </c>
      <c r="D37" s="9">
        <f t="shared" si="2"/>
        <v>137689197.76531273</v>
      </c>
      <c r="E37" s="9">
        <f t="shared" si="2"/>
        <v>137689197.76531273</v>
      </c>
      <c r="F37" s="9">
        <f t="shared" si="2"/>
        <v>137689197.76531273</v>
      </c>
      <c r="G37" s="9">
        <f>AVERAGE($B$35:$K$35)</f>
        <v>137689197.76531273</v>
      </c>
      <c r="H37" s="9">
        <f t="shared" si="2"/>
        <v>137689197.76531273</v>
      </c>
      <c r="I37" s="9">
        <f t="shared" si="2"/>
        <v>137689197.76531273</v>
      </c>
      <c r="J37" s="9">
        <f t="shared" si="2"/>
        <v>137689197.76531273</v>
      </c>
      <c r="K37" s="9">
        <f t="shared" si="2"/>
        <v>137689197.76531273</v>
      </c>
    </row>
    <row r="38" spans="2:11" ht="14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89" customFormat="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4" ht="14.25">
      <c r="A40" s="3"/>
      <c r="B40" s="3"/>
      <c r="C40" s="3"/>
      <c r="D40" s="3"/>
    </row>
    <row r="41" spans="1:4" ht="14.25">
      <c r="A41" s="3"/>
      <c r="B41" s="3"/>
      <c r="C41" s="3"/>
      <c r="D41" s="3"/>
    </row>
    <row r="42" spans="1:4" ht="14.25">
      <c r="A42" s="3"/>
      <c r="B42" s="3"/>
      <c r="C42" s="3"/>
      <c r="D42" s="3"/>
    </row>
    <row r="43" spans="1:4" ht="14.25">
      <c r="A43" s="3"/>
      <c r="B43" s="3"/>
      <c r="C43" s="3"/>
      <c r="D43" s="3"/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  <row r="46" spans="1:4" ht="14.25">
      <c r="A46" s="3"/>
      <c r="B46" s="3"/>
      <c r="C46" s="3"/>
      <c r="D46" s="3"/>
    </row>
    <row r="47" spans="1:4" ht="14.25">
      <c r="A47" s="3"/>
      <c r="B47" s="3"/>
      <c r="C47" s="3"/>
      <c r="D47" s="3"/>
    </row>
    <row r="48" spans="1:4" ht="14.25">
      <c r="A48" s="3"/>
      <c r="B48" s="3"/>
      <c r="C48" s="3"/>
      <c r="D48" s="3"/>
    </row>
    <row r="49" spans="1:4" ht="14.25">
      <c r="A49" s="3"/>
      <c r="B49" s="3"/>
      <c r="C49" s="3"/>
      <c r="D49" s="3"/>
    </row>
    <row r="50" spans="1:4" ht="14.25">
      <c r="A50" s="3"/>
      <c r="B50" s="3"/>
      <c r="C50" s="3"/>
      <c r="D50" s="3"/>
    </row>
    <row r="63" spans="2:11" ht="14.25">
      <c r="B63" s="2">
        <f aca="true" t="shared" si="3" ref="B63:K63">B26</f>
        <v>40268</v>
      </c>
      <c r="C63" s="2">
        <f t="shared" si="3"/>
        <v>40633</v>
      </c>
      <c r="D63" s="2">
        <f t="shared" si="3"/>
        <v>40999</v>
      </c>
      <c r="E63" s="2">
        <f t="shared" si="3"/>
        <v>41364</v>
      </c>
      <c r="F63" s="2">
        <f t="shared" si="3"/>
        <v>41729</v>
      </c>
      <c r="G63" s="2">
        <f t="shared" si="3"/>
        <v>42094</v>
      </c>
      <c r="H63" s="2">
        <f t="shared" si="3"/>
        <v>42460</v>
      </c>
      <c r="I63" s="2">
        <f t="shared" si="3"/>
        <v>42825</v>
      </c>
      <c r="J63" s="2">
        <f t="shared" si="3"/>
        <v>43190</v>
      </c>
      <c r="K63" s="2">
        <f t="shared" si="3"/>
        <v>43555</v>
      </c>
    </row>
    <row r="64" spans="1:11" ht="14.25">
      <c r="A64" t="s">
        <v>345</v>
      </c>
      <c r="B64" s="9">
        <v>111000000</v>
      </c>
      <c r="C64" s="9">
        <v>129000000</v>
      </c>
      <c r="D64" s="9">
        <v>131400000</v>
      </c>
      <c r="E64" s="9">
        <v>133100000</v>
      </c>
      <c r="F64" s="9">
        <v>139674032.41689748</v>
      </c>
      <c r="G64" s="9">
        <v>135357624.90582693</v>
      </c>
      <c r="H64" s="9">
        <v>146233683.7650292</v>
      </c>
      <c r="I64" s="9">
        <f>B24</f>
        <v>137689197.76531273</v>
      </c>
      <c r="J64" s="9">
        <f>I64</f>
        <v>137689197.76531273</v>
      </c>
      <c r="K64" s="9">
        <f>J64</f>
        <v>137689197.76531273</v>
      </c>
    </row>
    <row r="65" spans="1:2" ht="14.25">
      <c r="A65" t="s">
        <v>289</v>
      </c>
      <c r="B65" s="9">
        <f>AVERAGE(B64:I64)</f>
        <v>132931817.3566333</v>
      </c>
    </row>
    <row r="66" spans="1:2" ht="14.25">
      <c r="A66" t="s">
        <v>346</v>
      </c>
      <c r="B66" s="9">
        <f>SUM(B64:I64)</f>
        <v>1063454538.8530664</v>
      </c>
    </row>
    <row r="69" spans="2:11" ht="14.25">
      <c r="B69" s="2">
        <f>B63</f>
        <v>40268</v>
      </c>
      <c r="C69" s="2">
        <f>C63</f>
        <v>40633</v>
      </c>
      <c r="D69" s="2">
        <f>D63</f>
        <v>40999</v>
      </c>
      <c r="E69" s="2">
        <f>E63</f>
        <v>41364</v>
      </c>
      <c r="F69" s="2">
        <f aca="true" t="shared" si="4" ref="F69:K69">F63</f>
        <v>41729</v>
      </c>
      <c r="G69" s="2">
        <f t="shared" si="4"/>
        <v>42094</v>
      </c>
      <c r="H69" s="2">
        <f t="shared" si="4"/>
        <v>42460</v>
      </c>
      <c r="I69" s="2">
        <f t="shared" si="4"/>
        <v>42825</v>
      </c>
      <c r="J69" s="2">
        <f t="shared" si="4"/>
        <v>43190</v>
      </c>
      <c r="K69" s="2">
        <f t="shared" si="4"/>
        <v>43555</v>
      </c>
    </row>
    <row r="70" spans="1:11" ht="14.25">
      <c r="A70" s="89" t="str">
        <f>A64</f>
        <v>Reported/Projected Benefit Per Annual Report</v>
      </c>
      <c r="B70" s="9">
        <f>B64/1000000</f>
        <v>111</v>
      </c>
      <c r="C70" s="9">
        <f aca="true" t="shared" si="5" ref="C70:K70">C64/1000000</f>
        <v>129</v>
      </c>
      <c r="D70" s="9">
        <f t="shared" si="5"/>
        <v>131.4</v>
      </c>
      <c r="E70" s="9">
        <f t="shared" si="5"/>
        <v>133.1</v>
      </c>
      <c r="F70" s="9">
        <f t="shared" si="5"/>
        <v>139.6740324168975</v>
      </c>
      <c r="G70" s="9">
        <f t="shared" si="5"/>
        <v>135.35762490582692</v>
      </c>
      <c r="H70" s="9">
        <f t="shared" si="5"/>
        <v>146.23368376502918</v>
      </c>
      <c r="I70" s="9">
        <f t="shared" si="5"/>
        <v>137.68919776531274</v>
      </c>
      <c r="J70" s="9">
        <f t="shared" si="5"/>
        <v>137.68919776531274</v>
      </c>
      <c r="K70" s="9">
        <f t="shared" si="5"/>
        <v>137.68919776531274</v>
      </c>
    </row>
    <row r="71" ht="14.25">
      <c r="A71" s="89"/>
    </row>
    <row r="118" spans="2:11" ht="14.25">
      <c r="B118" s="2">
        <f>B63</f>
        <v>40268</v>
      </c>
      <c r="C118" s="2">
        <f aca="true" t="shared" si="6" ref="C118:K118">C63</f>
        <v>40633</v>
      </c>
      <c r="D118" s="2">
        <f t="shared" si="6"/>
        <v>40999</v>
      </c>
      <c r="E118" s="2">
        <f t="shared" si="6"/>
        <v>41364</v>
      </c>
      <c r="F118" s="2">
        <f t="shared" si="6"/>
        <v>41729</v>
      </c>
      <c r="G118" s="2">
        <f t="shared" si="6"/>
        <v>42094</v>
      </c>
      <c r="H118" s="2">
        <f t="shared" si="6"/>
        <v>42460</v>
      </c>
      <c r="I118" s="2">
        <f t="shared" si="6"/>
        <v>42825</v>
      </c>
      <c r="J118" s="2">
        <f>J63</f>
        <v>43190</v>
      </c>
      <c r="K118" s="2">
        <f t="shared" si="6"/>
        <v>43555</v>
      </c>
    </row>
    <row r="119" spans="1:11" ht="14.25">
      <c r="A119" t="str">
        <f aca="true" t="shared" si="7" ref="A119:K119">A35</f>
        <v>Net Benefit</v>
      </c>
      <c r="B119" s="114">
        <f t="shared" si="7"/>
        <v>-3000000</v>
      </c>
      <c r="C119" s="114">
        <f t="shared" si="7"/>
        <v>-3574225.885</v>
      </c>
      <c r="D119" s="114">
        <f t="shared" si="7"/>
        <v>13409112.586875003</v>
      </c>
      <c r="E119" s="114">
        <f t="shared" si="7"/>
        <v>61732261.426375</v>
      </c>
      <c r="F119" s="114">
        <f t="shared" si="7"/>
        <v>84202750.40631814</v>
      </c>
      <c r="G119" s="114">
        <f t="shared" si="7"/>
        <v>157762247.5938903</v>
      </c>
      <c r="H119" s="114">
        <f t="shared" si="7"/>
        <v>256355988.06853944</v>
      </c>
      <c r="I119" s="114">
        <f t="shared" si="7"/>
        <v>312718429.1714979</v>
      </c>
      <c r="J119" s="114">
        <f t="shared" si="7"/>
        <v>252764891.1683147</v>
      </c>
      <c r="K119" s="114">
        <f t="shared" si="7"/>
        <v>244520523.1163168</v>
      </c>
    </row>
    <row r="120" spans="1:11" ht="14.25">
      <c r="A120" t="s">
        <v>396</v>
      </c>
      <c r="B120" s="114">
        <f aca="true" t="shared" si="8" ref="B120:K120">B37</f>
        <v>137689197.76531273</v>
      </c>
      <c r="C120" s="114">
        <f t="shared" si="8"/>
        <v>137689197.76531273</v>
      </c>
      <c r="D120" s="114">
        <f t="shared" si="8"/>
        <v>137689197.76531273</v>
      </c>
      <c r="E120" s="114">
        <f t="shared" si="8"/>
        <v>137689197.76531273</v>
      </c>
      <c r="F120" s="114">
        <f t="shared" si="8"/>
        <v>137689197.76531273</v>
      </c>
      <c r="G120" s="114">
        <f t="shared" si="8"/>
        <v>137689197.76531273</v>
      </c>
      <c r="H120" s="114">
        <f t="shared" si="8"/>
        <v>137689197.76531273</v>
      </c>
      <c r="I120" s="114">
        <f t="shared" si="8"/>
        <v>137689197.76531273</v>
      </c>
      <c r="J120" s="114">
        <f t="shared" si="8"/>
        <v>137689197.76531273</v>
      </c>
      <c r="K120" s="114">
        <f t="shared" si="8"/>
        <v>137689197.76531273</v>
      </c>
    </row>
    <row r="121" spans="1:11" ht="14.25">
      <c r="A121" t="str">
        <f aca="true" t="shared" si="9" ref="A121:K121">A64</f>
        <v>Reported/Projected Benefit Per Annual Report</v>
      </c>
      <c r="B121" s="114">
        <f t="shared" si="9"/>
        <v>111000000</v>
      </c>
      <c r="C121" s="114">
        <f t="shared" si="9"/>
        <v>129000000</v>
      </c>
      <c r="D121" s="114">
        <f t="shared" si="9"/>
        <v>131400000</v>
      </c>
      <c r="E121" s="114">
        <f t="shared" si="9"/>
        <v>133100000</v>
      </c>
      <c r="F121" s="114">
        <f t="shared" si="9"/>
        <v>139674032.41689748</v>
      </c>
      <c r="G121" s="114">
        <f t="shared" si="9"/>
        <v>135357624.90582693</v>
      </c>
      <c r="H121" s="114">
        <f t="shared" si="9"/>
        <v>146233683.7650292</v>
      </c>
      <c r="I121" s="114">
        <f t="shared" si="9"/>
        <v>137689197.76531273</v>
      </c>
      <c r="J121" s="114">
        <f t="shared" si="9"/>
        <v>137689197.76531273</v>
      </c>
      <c r="K121" s="114">
        <f t="shared" si="9"/>
        <v>137689197.76531273</v>
      </c>
    </row>
  </sheetData>
  <sheetProtection/>
  <conditionalFormatting sqref="B18:B24">
    <cfRule type="cellIs" priority="1" dxfId="3" operator="greaterThan" stopIfTrue="1">
      <formula>500000000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/>
  <headerFooter>
    <oddHeader>&amp;C&amp;A</oddHeader>
    <oddFooter>&amp;C&amp;F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P28"/>
  <sheetViews>
    <sheetView zoomScalePageLayoutView="0" workbookViewId="0" topLeftCell="A1">
      <selection activeCell="P13" sqref="P13"/>
    </sheetView>
  </sheetViews>
  <sheetFormatPr defaultColWidth="8.8515625" defaultRowHeight="15"/>
  <cols>
    <col min="1" max="1" width="25.421875" style="0" bestFit="1" customWidth="1"/>
    <col min="2" max="2" width="13.8515625" style="0" bestFit="1" customWidth="1"/>
    <col min="3" max="5" width="11.8515625" style="0" bestFit="1" customWidth="1"/>
    <col min="6" max="7" width="13.421875" style="0" bestFit="1" customWidth="1"/>
    <col min="8" max="9" width="14.140625" style="0" bestFit="1" customWidth="1"/>
    <col min="10" max="11" width="13.421875" style="0" bestFit="1" customWidth="1"/>
    <col min="12" max="12" width="14.421875" style="0" bestFit="1" customWidth="1"/>
  </cols>
  <sheetData>
    <row r="1" ht="14.25">
      <c r="A1" s="3" t="str">
        <f>'Base Case'!A1</f>
        <v>Scottish Futures Trust</v>
      </c>
    </row>
    <row r="2" ht="14.25">
      <c r="A2" s="3" t="str">
        <f>'Base Case'!A2</f>
        <v>Benefits Calculation Model</v>
      </c>
    </row>
    <row r="3" ht="14.25">
      <c r="A3" s="3"/>
    </row>
    <row r="4" spans="1:2" ht="14.25">
      <c r="A4" s="22" t="str">
        <f>'Base Case'!A4</f>
        <v>Model Start Year</v>
      </c>
      <c r="B4" s="22">
        <f>'Base Case'!B4</f>
        <v>40268</v>
      </c>
    </row>
    <row r="5" spans="1:2" ht="14.25">
      <c r="A5" s="22" t="str">
        <f>'Base Case'!A5</f>
        <v>Model End Year</v>
      </c>
      <c r="B5" s="22">
        <f>'Base Case'!B5</f>
        <v>43555</v>
      </c>
    </row>
    <row r="6" spans="1:2" ht="14.25">
      <c r="A6" s="22" t="str">
        <f>'Base Case'!A6</f>
        <v>Model Reporting Year</v>
      </c>
      <c r="B6" s="22">
        <f>'Base Case'!B6</f>
        <v>42825</v>
      </c>
    </row>
    <row r="7" ht="14.25">
      <c r="A7" s="22"/>
    </row>
    <row r="8" spans="2:16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  <c r="N8" s="4"/>
      <c r="O8" s="4"/>
      <c r="P8" s="4"/>
    </row>
    <row r="9" spans="1:12" ht="14.25">
      <c r="A9" t="s">
        <v>389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27"/>
      <c r="J9" s="27"/>
      <c r="K9" s="27">
        <v>20000000</v>
      </c>
      <c r="L9" s="28">
        <f>SUM(B9:K9)</f>
        <v>20000000</v>
      </c>
    </row>
    <row r="10" spans="1:12" ht="14.25">
      <c r="A10" t="s">
        <v>241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400000000</v>
      </c>
      <c r="I10" s="27">
        <v>400000000</v>
      </c>
      <c r="J10" s="27">
        <v>500000000</v>
      </c>
      <c r="K10" s="92">
        <v>500000000</v>
      </c>
      <c r="L10" s="28">
        <f>SUM(B10:K10)</f>
        <v>1800000000</v>
      </c>
    </row>
    <row r="11" spans="2:12" ht="14.25"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27">
        <v>0</v>
      </c>
      <c r="J11" s="27">
        <v>0</v>
      </c>
      <c r="K11" s="27">
        <v>0</v>
      </c>
      <c r="L11" s="28">
        <f>SUM(B11:K11)</f>
        <v>0</v>
      </c>
    </row>
    <row r="12" spans="1:12" ht="14.25" thickBot="1">
      <c r="A12" t="s">
        <v>12</v>
      </c>
      <c r="B12" s="29">
        <f>SUM(B9:B11)</f>
        <v>0</v>
      </c>
      <c r="C12" s="29">
        <f aca="true" t="shared" si="0" ref="C12:L12">SUM(C9:C11)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400000000</v>
      </c>
      <c r="I12" s="29">
        <f t="shared" si="0"/>
        <v>400000000</v>
      </c>
      <c r="J12" s="29">
        <f t="shared" si="0"/>
        <v>500000000</v>
      </c>
      <c r="K12" s="29">
        <f t="shared" si="0"/>
        <v>520000000</v>
      </c>
      <c r="L12" s="29">
        <f t="shared" si="0"/>
        <v>1820000000</v>
      </c>
    </row>
    <row r="13" ht="14.25" thickTop="1"/>
    <row r="15" spans="1:2" ht="14.25">
      <c r="A15" t="s">
        <v>56</v>
      </c>
      <c r="B15" t="s">
        <v>82</v>
      </c>
    </row>
    <row r="16" ht="14.25">
      <c r="A16" t="s">
        <v>57</v>
      </c>
    </row>
    <row r="18" s="89" customFormat="1" ht="14.25">
      <c r="A18" s="3" t="s">
        <v>199</v>
      </c>
    </row>
    <row r="19" spans="1:2" s="89" customFormat="1" ht="14.25">
      <c r="A19" s="89" t="str">
        <f>A9</f>
        <v>Programmes</v>
      </c>
      <c r="B19" s="67">
        <v>0.5</v>
      </c>
    </row>
    <row r="20" spans="1:2" ht="14.25">
      <c r="A20" s="89" t="str">
        <f>A10</f>
        <v>World Class 2020</v>
      </c>
      <c r="B20" s="67">
        <v>0.01</v>
      </c>
    </row>
    <row r="21" spans="1:2" s="89" customFormat="1" ht="14.25">
      <c r="A21" s="89" t="s">
        <v>350</v>
      </c>
      <c r="B21" s="88">
        <f>AVERAGE(B19:B20)</f>
        <v>0.255</v>
      </c>
    </row>
    <row r="23" ht="14.25">
      <c r="A23" s="3" t="s">
        <v>348</v>
      </c>
    </row>
    <row r="24" spans="2:12" ht="14.25">
      <c r="B24" s="4">
        <f>B8</f>
        <v>40268</v>
      </c>
      <c r="C24" s="4">
        <f aca="true" t="shared" si="1" ref="C24:L24">C8</f>
        <v>40633</v>
      </c>
      <c r="D24" s="4">
        <f t="shared" si="1"/>
        <v>40999</v>
      </c>
      <c r="E24" s="4">
        <f t="shared" si="1"/>
        <v>41364</v>
      </c>
      <c r="F24" s="4">
        <f t="shared" si="1"/>
        <v>41729</v>
      </c>
      <c r="G24" s="4">
        <f t="shared" si="1"/>
        <v>42094</v>
      </c>
      <c r="H24" s="4">
        <f t="shared" si="1"/>
        <v>42460</v>
      </c>
      <c r="I24" s="4">
        <f t="shared" si="1"/>
        <v>42825</v>
      </c>
      <c r="J24" s="4">
        <f t="shared" si="1"/>
        <v>43190</v>
      </c>
      <c r="K24" s="4">
        <f t="shared" si="1"/>
        <v>43555</v>
      </c>
      <c r="L24" s="4" t="str">
        <f t="shared" si="1"/>
        <v>Total</v>
      </c>
    </row>
    <row r="25" spans="1:12" ht="14.25">
      <c r="A25" t="str">
        <f>A9</f>
        <v>Programmes</v>
      </c>
      <c r="B25" s="9">
        <f>B9*$B$19</f>
        <v>0</v>
      </c>
      <c r="C25" s="9">
        <f aca="true" t="shared" si="2" ref="C25:K25">C9*$B$19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10000000</v>
      </c>
      <c r="L25" s="9">
        <f>SUM(B25:K25)</f>
        <v>10000000</v>
      </c>
    </row>
    <row r="26" spans="1:12" ht="14.25">
      <c r="A26" s="89" t="str">
        <f>A10</f>
        <v>World Class 2020</v>
      </c>
      <c r="B26" s="9">
        <f>B10*$B$20</f>
        <v>0</v>
      </c>
      <c r="C26" s="9">
        <f aca="true" t="shared" si="3" ref="C26:K26">C10*$B$20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4000000</v>
      </c>
      <c r="I26" s="9">
        <f t="shared" si="3"/>
        <v>4000000</v>
      </c>
      <c r="J26" s="9">
        <f t="shared" si="3"/>
        <v>5000000</v>
      </c>
      <c r="K26" s="9">
        <f t="shared" si="3"/>
        <v>5000000</v>
      </c>
      <c r="L26" s="9">
        <f>SUM(B26:K26)</f>
        <v>18000000</v>
      </c>
    </row>
    <row r="27" spans="1:12" ht="14.25">
      <c r="A27" s="89"/>
      <c r="L27" s="9">
        <f>SUM(B27:K27)</f>
        <v>0</v>
      </c>
    </row>
    <row r="28" spans="1:12" ht="14.25" thickBot="1">
      <c r="A28" s="89" t="str">
        <f>A12</f>
        <v>Total</v>
      </c>
      <c r="B28" s="10">
        <f>SUM(B25:B27)</f>
        <v>0</v>
      </c>
      <c r="C28" s="10">
        <f aca="true" t="shared" si="4" ref="C28:L28">SUM(C25:C27)</f>
        <v>0</v>
      </c>
      <c r="D28" s="10">
        <f t="shared" si="4"/>
        <v>0</v>
      </c>
      <c r="E28" s="10">
        <f t="shared" si="4"/>
        <v>0</v>
      </c>
      <c r="F28" s="10">
        <f t="shared" si="4"/>
        <v>0</v>
      </c>
      <c r="G28" s="10">
        <f t="shared" si="4"/>
        <v>0</v>
      </c>
      <c r="H28" s="10">
        <f t="shared" si="4"/>
        <v>4000000</v>
      </c>
      <c r="I28" s="10">
        <f t="shared" si="4"/>
        <v>4000000</v>
      </c>
      <c r="J28" s="10">
        <f t="shared" si="4"/>
        <v>5000000</v>
      </c>
      <c r="K28" s="10">
        <f t="shared" si="4"/>
        <v>15000000</v>
      </c>
      <c r="L28" s="10">
        <f t="shared" si="4"/>
        <v>28000000</v>
      </c>
    </row>
    <row r="29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/>
  <headerFooter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9"/>
  <sheetViews>
    <sheetView zoomScale="112" zoomScaleNormal="112" zoomScalePageLayoutView="0" workbookViewId="0" topLeftCell="A1">
      <selection activeCell="G7" sqref="G7"/>
    </sheetView>
  </sheetViews>
  <sheetFormatPr defaultColWidth="8.8515625" defaultRowHeight="15"/>
  <cols>
    <col min="1" max="1" width="36.140625" style="0" bestFit="1" customWidth="1"/>
    <col min="2" max="3" width="16.8515625" style="0" bestFit="1" customWidth="1"/>
    <col min="4" max="4" width="15.140625" style="0" bestFit="1" customWidth="1"/>
    <col min="5" max="5" width="18.00390625" style="0" bestFit="1" customWidth="1"/>
    <col min="6" max="7" width="21.421875" style="0" bestFit="1" customWidth="1"/>
    <col min="8" max="8" width="11.140625" style="0" bestFit="1" customWidth="1"/>
    <col min="9" max="9" width="14.28125" style="0" bestFit="1" customWidth="1"/>
  </cols>
  <sheetData>
    <row r="1" spans="1:3" ht="14.25">
      <c r="A1" s="3" t="str">
        <f>'Reporting Dashboard'!A1</f>
        <v>Scottish Futures Trust</v>
      </c>
      <c r="B1" s="89"/>
      <c r="C1" s="89"/>
    </row>
    <row r="2" spans="1:3" ht="14.25">
      <c r="A2" s="3" t="str">
        <f>'Reporting Dashboard'!A2</f>
        <v>Benefits Calculation Model</v>
      </c>
      <c r="B2" s="89"/>
      <c r="C2" s="89"/>
    </row>
    <row r="3" spans="1:3" ht="14.25">
      <c r="A3" s="3"/>
      <c r="B3" s="89"/>
      <c r="C3" s="89"/>
    </row>
    <row r="4" spans="1:3" ht="14.25">
      <c r="A4" s="3" t="str">
        <f>'Reporting Dashboard'!A4</f>
        <v>Start Year</v>
      </c>
      <c r="B4" s="22">
        <f>'Reporting Dashboard'!B4</f>
        <v>40268</v>
      </c>
      <c r="C4" s="89"/>
    </row>
    <row r="5" spans="1:3" ht="14.25">
      <c r="A5" s="3" t="str">
        <f>'Reporting Dashboard'!A5</f>
        <v>End Year</v>
      </c>
      <c r="B5" s="22">
        <f>'Reporting Dashboard'!B5</f>
        <v>43555</v>
      </c>
      <c r="C5" s="89"/>
    </row>
    <row r="6" spans="1:3" ht="14.25">
      <c r="A6" s="3" t="str">
        <f>'Reporting Dashboard'!A6</f>
        <v>Reporting Year</v>
      </c>
      <c r="B6" s="22">
        <f>'Reporting Dashboard'!B6</f>
        <v>42825</v>
      </c>
      <c r="C6" s="89"/>
    </row>
    <row r="7" spans="1:3" ht="14.25">
      <c r="A7" s="89"/>
      <c r="B7" s="89"/>
      <c r="C7" s="89"/>
    </row>
    <row r="8" spans="2:6" ht="14.25">
      <c r="B8" s="22">
        <f>EOMONTH(B6,-12)</f>
        <v>42460</v>
      </c>
      <c r="C8" s="23">
        <f>B6</f>
        <v>42825</v>
      </c>
      <c r="D8" s="3" t="s">
        <v>339</v>
      </c>
      <c r="E8" s="113" t="s">
        <v>347</v>
      </c>
      <c r="F8" s="113" t="s">
        <v>386</v>
      </c>
    </row>
    <row r="9" spans="1:6" ht="14.25">
      <c r="A9" t="str">
        <f>'Base Case'!A10</f>
        <v>hub DBFM</v>
      </c>
      <c r="B9" s="97">
        <v>136200372.34835106</v>
      </c>
      <c r="C9" s="98">
        <f>'Base Case'!C10</f>
        <v>127057080.61363533</v>
      </c>
      <c r="D9" s="98">
        <f>C9-B9</f>
        <v>-9143291.73471573</v>
      </c>
      <c r="E9" s="111">
        <f aca="true" t="shared" si="0" ref="E9:E23">C9/$C$23</f>
        <v>0.08765120273457777</v>
      </c>
      <c r="F9" s="112">
        <f aca="true" t="shared" si="1" ref="F9:F23">D9/B9</f>
        <v>-0.06713118016542945</v>
      </c>
    </row>
    <row r="10" spans="1:9" ht="14.25">
      <c r="A10" s="89" t="str">
        <f>'Base Case'!A11</f>
        <v>hub D&amp;B</v>
      </c>
      <c r="B10" s="97">
        <v>19071052.5</v>
      </c>
      <c r="C10" s="98">
        <f>'Base Case'!C11</f>
        <v>21217236.036000002</v>
      </c>
      <c r="D10" s="98">
        <f aca="true" t="shared" si="2" ref="D10:D22">C10-B10</f>
        <v>2146183.536000002</v>
      </c>
      <c r="E10" s="111">
        <f t="shared" si="0"/>
        <v>0.014636856507934332</v>
      </c>
      <c r="F10" s="112">
        <f t="shared" si="1"/>
        <v>0.11253618729223268</v>
      </c>
      <c r="H10" s="117">
        <f>C9+C10</f>
        <v>148274316.64963534</v>
      </c>
      <c r="I10" s="118">
        <f>H10/10</f>
        <v>14827431.664963534</v>
      </c>
    </row>
    <row r="11" spans="1:9" ht="14.25">
      <c r="A11" s="89" t="str">
        <f>'Base Case'!A12</f>
        <v>NPD</v>
      </c>
      <c r="B11" s="97">
        <v>160829573.283473</v>
      </c>
      <c r="C11" s="98">
        <f>'Base Case'!C12</f>
        <v>161907322.31886372</v>
      </c>
      <c r="D11" s="98">
        <f t="shared" si="2"/>
        <v>1077749.0353907049</v>
      </c>
      <c r="E11" s="111">
        <f t="shared" si="0"/>
        <v>0.11169288216166036</v>
      </c>
      <c r="F11" s="112">
        <f t="shared" si="1"/>
        <v>0.006701186935882117</v>
      </c>
      <c r="H11" s="117">
        <f>C11</f>
        <v>161907322.31886372</v>
      </c>
      <c r="I11" s="118">
        <f aca="true" t="shared" si="3" ref="I11:I21">H11/10</f>
        <v>16190732.231886372</v>
      </c>
    </row>
    <row r="12" spans="1:9" ht="14.25">
      <c r="A12" s="89" t="str">
        <f>'Base Case'!A13</f>
        <v>Schools</v>
      </c>
      <c r="B12" s="97">
        <v>461091751.0525878</v>
      </c>
      <c r="C12" s="98">
        <f>'Base Case'!C13</f>
        <v>483427729.58573675</v>
      </c>
      <c r="D12" s="98">
        <f t="shared" si="2"/>
        <v>22335978.533148944</v>
      </c>
      <c r="E12" s="111">
        <f t="shared" si="0"/>
        <v>0.3334959510228879</v>
      </c>
      <c r="F12" s="112">
        <f t="shared" si="1"/>
        <v>0.048441505366686795</v>
      </c>
      <c r="H12" s="117">
        <f>C12</f>
        <v>483427729.58573675</v>
      </c>
      <c r="I12" s="118">
        <f t="shared" si="3"/>
        <v>48342772.95857368</v>
      </c>
    </row>
    <row r="13" spans="1:9" ht="14.25">
      <c r="A13" s="89" t="str">
        <f>'Base Case'!A14</f>
        <v>Legacy - Queensferry Crossing</v>
      </c>
      <c r="B13" s="97">
        <v>6641500</v>
      </c>
      <c r="C13" s="98">
        <f>'Base Case'!C14</f>
        <v>6675000</v>
      </c>
      <c r="D13" s="98">
        <f t="shared" si="2"/>
        <v>33500</v>
      </c>
      <c r="E13" s="111">
        <f t="shared" si="0"/>
        <v>0.0046047947538826</v>
      </c>
      <c r="F13" s="112">
        <f t="shared" si="1"/>
        <v>0.00504404125574042</v>
      </c>
      <c r="H13" s="117">
        <f>C13</f>
        <v>6675000</v>
      </c>
      <c r="I13" s="118">
        <f t="shared" si="3"/>
        <v>667500</v>
      </c>
    </row>
    <row r="14" spans="1:9" ht="14.25">
      <c r="A14" s="89" t="str">
        <f>'Base Case'!A15</f>
        <v>Economic Investment</v>
      </c>
      <c r="B14" s="97">
        <v>177297671.215</v>
      </c>
      <c r="C14" s="98">
        <f>'Base Case'!C15</f>
        <v>109027818.65</v>
      </c>
      <c r="D14" s="98">
        <f t="shared" si="2"/>
        <v>-68269852.565</v>
      </c>
      <c r="E14" s="111">
        <f t="shared" si="0"/>
        <v>0.07521359211187768</v>
      </c>
      <c r="F14" s="112">
        <f t="shared" si="1"/>
        <v>-0.38505780756822555</v>
      </c>
      <c r="H14" s="117">
        <f>C14</f>
        <v>109027818.65</v>
      </c>
      <c r="I14" s="118">
        <f t="shared" si="3"/>
        <v>10902781.865</v>
      </c>
    </row>
    <row r="15" spans="1:9" ht="14.25">
      <c r="A15" s="89" t="str">
        <f>'Base Case'!A16</f>
        <v>Housing</v>
      </c>
      <c r="B15" s="97">
        <v>131151595.275</v>
      </c>
      <c r="C15" s="98">
        <f>'Base Case'!C16</f>
        <v>126906260.5</v>
      </c>
      <c r="D15" s="98">
        <f t="shared" si="2"/>
        <v>-4245334.775000006</v>
      </c>
      <c r="E15" s="111">
        <f t="shared" si="0"/>
        <v>0.08754715843973912</v>
      </c>
      <c r="F15" s="112">
        <f t="shared" si="1"/>
        <v>-0.032369676984091156</v>
      </c>
      <c r="H15" s="117">
        <f>C15+C16</f>
        <v>169082260.5</v>
      </c>
      <c r="I15" s="118">
        <f t="shared" si="3"/>
        <v>16908226.05</v>
      </c>
    </row>
    <row r="16" spans="1:9" ht="14.25">
      <c r="A16" s="89" t="str">
        <f>'Base Case'!A17</f>
        <v>LAR</v>
      </c>
      <c r="B16" s="97">
        <v>40485224.9</v>
      </c>
      <c r="C16" s="98">
        <f>'Base Case'!C17</f>
        <v>42176000</v>
      </c>
      <c r="D16" s="98">
        <f t="shared" si="2"/>
        <v>1690775.1000000015</v>
      </c>
      <c r="E16" s="111">
        <f t="shared" si="0"/>
        <v>0.02909540427561836</v>
      </c>
      <c r="F16" s="112">
        <f t="shared" si="1"/>
        <v>0.04176276911333155</v>
      </c>
      <c r="H16" s="117">
        <f aca="true" t="shared" si="4" ref="H16:H21">C17</f>
        <v>1648189.167447182</v>
      </c>
      <c r="I16" s="118">
        <f t="shared" si="3"/>
        <v>164818.91674471818</v>
      </c>
    </row>
    <row r="17" spans="1:9" ht="14.25">
      <c r="A17" s="89" t="str">
        <f>'Base Case'!A18</f>
        <v>Lifecycle/FM Basket Saving</v>
      </c>
      <c r="B17" s="97">
        <v>1690420.737879951</v>
      </c>
      <c r="C17" s="98">
        <f>'Base Case'!C18</f>
        <v>1648189.167447182</v>
      </c>
      <c r="D17" s="98">
        <f t="shared" si="2"/>
        <v>-42231.570432769135</v>
      </c>
      <c r="E17" s="111">
        <f t="shared" si="0"/>
        <v>0.0011370146564295002</v>
      </c>
      <c r="F17" s="112">
        <f t="shared" si="1"/>
        <v>-0.024982875260826518</v>
      </c>
      <c r="H17" s="117">
        <f t="shared" si="4"/>
        <v>35337384.236444384</v>
      </c>
      <c r="I17" s="118">
        <f t="shared" si="3"/>
        <v>3533738.4236444384</v>
      </c>
    </row>
    <row r="18" spans="1:9" ht="14.25">
      <c r="A18" s="89" t="str">
        <f>'Base Case'!A19</f>
        <v>Low Carbon</v>
      </c>
      <c r="B18" s="97">
        <v>22174732.305</v>
      </c>
      <c r="C18" s="98">
        <f>'Base Case'!C19</f>
        <v>35337384.236444384</v>
      </c>
      <c r="D18" s="98">
        <f t="shared" si="2"/>
        <v>13162651.931444384</v>
      </c>
      <c r="E18" s="111">
        <f t="shared" si="0"/>
        <v>0.024377738059612405</v>
      </c>
      <c r="F18" s="112">
        <f t="shared" si="1"/>
        <v>0.593587861643608</v>
      </c>
      <c r="H18" s="117">
        <f t="shared" si="4"/>
        <v>16484487.545000002</v>
      </c>
      <c r="I18" s="118">
        <f t="shared" si="3"/>
        <v>1648448.7545000003</v>
      </c>
    </row>
    <row r="19" spans="1:9" ht="14.25">
      <c r="A19" s="89" t="str">
        <f>'Base Case'!A20</f>
        <v>Operational PPP</v>
      </c>
      <c r="B19" s="97">
        <v>12835512.033</v>
      </c>
      <c r="C19" s="98">
        <f>'Base Case'!C20</f>
        <v>16484487.545000002</v>
      </c>
      <c r="D19" s="98">
        <f t="shared" si="2"/>
        <v>3648975.512000002</v>
      </c>
      <c r="E19" s="111">
        <f t="shared" si="0"/>
        <v>0.011371937343469524</v>
      </c>
      <c r="F19" s="112">
        <f t="shared" si="1"/>
        <v>0.28428749103413364</v>
      </c>
      <c r="H19" s="117">
        <f t="shared" si="4"/>
        <v>290635000</v>
      </c>
      <c r="I19" s="118">
        <f t="shared" si="3"/>
        <v>29063500</v>
      </c>
    </row>
    <row r="20" spans="1:9" ht="14.25">
      <c r="A20" s="89" t="str">
        <f>'Base Case'!A21</f>
        <v>Asset Management</v>
      </c>
      <c r="B20" s="97">
        <v>356382000</v>
      </c>
      <c r="C20" s="98">
        <f>'Base Case'!C21</f>
        <v>290635000</v>
      </c>
      <c r="D20" s="98">
        <f t="shared" si="2"/>
        <v>-65747000</v>
      </c>
      <c r="E20" s="111">
        <f t="shared" si="0"/>
        <v>0.20049655779695424</v>
      </c>
      <c r="F20" s="112">
        <f t="shared" si="1"/>
        <v>-0.18448462604733123</v>
      </c>
      <c r="H20" s="117">
        <f t="shared" si="4"/>
        <v>826500</v>
      </c>
      <c r="I20" s="118">
        <f t="shared" si="3"/>
        <v>82650</v>
      </c>
    </row>
    <row r="21" spans="1:9" ht="14.25">
      <c r="A21" s="89" t="str">
        <f>'Base Case'!A22</f>
        <v>Waste</v>
      </c>
      <c r="B21" s="97">
        <v>826500</v>
      </c>
      <c r="C21" s="98">
        <f>'Base Case'!C22</f>
        <v>826500</v>
      </c>
      <c r="D21" s="98">
        <f t="shared" si="2"/>
        <v>0</v>
      </c>
      <c r="E21" s="111">
        <f t="shared" si="0"/>
        <v>0.0005701667212110815</v>
      </c>
      <c r="F21" s="112">
        <f t="shared" si="1"/>
        <v>0</v>
      </c>
      <c r="H21" s="117">
        <f t="shared" si="4"/>
        <v>26250000</v>
      </c>
      <c r="I21" s="118">
        <f t="shared" si="3"/>
        <v>2625000</v>
      </c>
    </row>
    <row r="22" spans="1:9" ht="14.25">
      <c r="A22" s="89" t="str">
        <f>'Base Case'!A23</f>
        <v>Digital</v>
      </c>
      <c r="B22" s="97">
        <v>7400000</v>
      </c>
      <c r="C22" s="98">
        <f>'Base Case'!C23</f>
        <v>26250000</v>
      </c>
      <c r="D22" s="98">
        <f t="shared" si="2"/>
        <v>18850000</v>
      </c>
      <c r="E22" s="111">
        <f t="shared" si="0"/>
        <v>0.01810874341414506</v>
      </c>
      <c r="F22" s="112">
        <f t="shared" si="1"/>
        <v>2.5472972972972974</v>
      </c>
      <c r="H22" s="117"/>
      <c r="I22" s="118"/>
    </row>
    <row r="23" spans="1:6" ht="14.25" thickBot="1">
      <c r="A23" s="89" t="str">
        <f>'Base Case'!A24</f>
        <v>Total</v>
      </c>
      <c r="B23" s="99">
        <f>SUM(B9:B22)</f>
        <v>1534077905.6502922</v>
      </c>
      <c r="C23" s="99">
        <f>SUM(C9:C22)</f>
        <v>1449576008.6531274</v>
      </c>
      <c r="D23" s="99">
        <f>SUM(D9:D22)</f>
        <v>-84501896.99716446</v>
      </c>
      <c r="E23" s="111">
        <f t="shared" si="0"/>
        <v>1</v>
      </c>
      <c r="F23" s="112">
        <f t="shared" si="1"/>
        <v>-0.055083184945124604</v>
      </c>
    </row>
    <row r="24" spans="1:6" ht="14.25" thickTop="1">
      <c r="A24" s="89"/>
      <c r="B24" s="98"/>
      <c r="C24" s="98"/>
      <c r="D24" s="98"/>
      <c r="E24" s="110"/>
      <c r="F24" s="112"/>
    </row>
    <row r="25" spans="1:6" ht="14.25">
      <c r="A25" t="str">
        <f>'Reporting Dashboard'!A20</f>
        <v>ROLLING 10 YEAR OPERATING COST</v>
      </c>
      <c r="B25" s="97">
        <v>71741068</v>
      </c>
      <c r="C25" s="98">
        <f>'Reporting Dashboard'!B20</f>
        <v>72684031</v>
      </c>
      <c r="D25" s="98">
        <f>C25-B25</f>
        <v>942963</v>
      </c>
      <c r="E25" s="110"/>
      <c r="F25" s="112">
        <f>D25/B25</f>
        <v>0.013143977728349403</v>
      </c>
    </row>
    <row r="26" spans="2:6" ht="14.25">
      <c r="B26" s="98"/>
      <c r="C26" s="98"/>
      <c r="D26" s="98"/>
      <c r="E26" s="110"/>
      <c r="F26" s="112"/>
    </row>
    <row r="27" spans="1:6" ht="14.25">
      <c r="A27" t="str">
        <f>'Reporting Dashboard'!A22</f>
        <v>NET ROLLING 10 YEAR BENEFIT</v>
      </c>
      <c r="B27" s="100">
        <f>B23-B25</f>
        <v>1462336837.6502922</v>
      </c>
      <c r="C27" s="100">
        <f>C23-C25</f>
        <v>1376891977.6531274</v>
      </c>
      <c r="D27" s="98">
        <f>C27-B27</f>
        <v>-85444859.99716473</v>
      </c>
      <c r="E27" s="110"/>
      <c r="F27" s="112">
        <f>D27/B27</f>
        <v>-0.05843035461956835</v>
      </c>
    </row>
    <row r="28" spans="2:6" ht="14.25">
      <c r="B28" s="98"/>
      <c r="C28" s="98"/>
      <c r="D28" s="98"/>
      <c r="E28" s="110"/>
      <c r="F28" s="112"/>
    </row>
    <row r="29" spans="1:6" ht="14.25" thickBot="1">
      <c r="A29" t="str">
        <f>'Reporting Dashboard'!A24</f>
        <v>REPORTED BENEFIT IN ANNUAL REPORT</v>
      </c>
      <c r="B29" s="99">
        <f>B27/10</f>
        <v>146233683.76502922</v>
      </c>
      <c r="C29" s="99">
        <f>C27/10</f>
        <v>137689197.76531273</v>
      </c>
      <c r="D29" s="99">
        <f>D27/10</f>
        <v>-8544485.999716472</v>
      </c>
      <c r="F29" s="112">
        <f>D29/B29</f>
        <v>-0.058430354619568345</v>
      </c>
    </row>
    <row r="30" ht="14.25" thickTop="1"/>
    <row r="34" spans="2:3" ht="14.25">
      <c r="B34" s="89"/>
      <c r="C34" s="89"/>
    </row>
    <row r="35" spans="1:2" ht="14.25">
      <c r="A35" s="89" t="str">
        <f aca="true" t="shared" si="5" ref="A35:A48">A9</f>
        <v>hub DBFM</v>
      </c>
      <c r="B35" s="116">
        <f>C9/10</f>
        <v>12705708.061363533</v>
      </c>
    </row>
    <row r="36" spans="1:2" ht="14.25">
      <c r="A36" s="89" t="str">
        <f t="shared" si="5"/>
        <v>hub D&amp;B</v>
      </c>
      <c r="B36" s="116">
        <f aca="true" t="shared" si="6" ref="B36:B51">C10/10</f>
        <v>2121723.6036</v>
      </c>
    </row>
    <row r="37" spans="1:2" ht="14.25">
      <c r="A37" s="89" t="str">
        <f t="shared" si="5"/>
        <v>NPD</v>
      </c>
      <c r="B37" s="116">
        <f t="shared" si="6"/>
        <v>16190732.231886372</v>
      </c>
    </row>
    <row r="38" spans="1:2" ht="14.25">
      <c r="A38" s="89" t="str">
        <f t="shared" si="5"/>
        <v>Schools</v>
      </c>
      <c r="B38" s="116">
        <f t="shared" si="6"/>
        <v>48342772.95857368</v>
      </c>
    </row>
    <row r="39" spans="1:2" ht="14.25">
      <c r="A39" s="89" t="str">
        <f t="shared" si="5"/>
        <v>Legacy - Queensferry Crossing</v>
      </c>
      <c r="B39" s="116">
        <f t="shared" si="6"/>
        <v>667500</v>
      </c>
    </row>
    <row r="40" spans="1:2" ht="14.25">
      <c r="A40" s="89" t="str">
        <f t="shared" si="5"/>
        <v>Economic Investment</v>
      </c>
      <c r="B40" s="116">
        <f t="shared" si="6"/>
        <v>10902781.865</v>
      </c>
    </row>
    <row r="41" spans="1:2" ht="14.25">
      <c r="A41" s="89" t="str">
        <f t="shared" si="5"/>
        <v>Housing</v>
      </c>
      <c r="B41" s="116">
        <f t="shared" si="6"/>
        <v>12690626.05</v>
      </c>
    </row>
    <row r="42" spans="1:2" ht="14.25">
      <c r="A42" s="89" t="str">
        <f t="shared" si="5"/>
        <v>LAR</v>
      </c>
      <c r="B42" s="116">
        <f t="shared" si="6"/>
        <v>4217600</v>
      </c>
    </row>
    <row r="43" spans="1:2" ht="14.25">
      <c r="A43" s="89" t="str">
        <f t="shared" si="5"/>
        <v>Lifecycle/FM Basket Saving</v>
      </c>
      <c r="B43" s="116">
        <f t="shared" si="6"/>
        <v>164818.91674471818</v>
      </c>
    </row>
    <row r="44" spans="1:2" ht="14.25">
      <c r="A44" s="89" t="str">
        <f t="shared" si="5"/>
        <v>Low Carbon</v>
      </c>
      <c r="B44" s="116">
        <f t="shared" si="6"/>
        <v>3533738.4236444384</v>
      </c>
    </row>
    <row r="45" spans="1:2" ht="14.25">
      <c r="A45" s="89" t="str">
        <f t="shared" si="5"/>
        <v>Operational PPP</v>
      </c>
      <c r="B45" s="116">
        <f t="shared" si="6"/>
        <v>1648448.7545000003</v>
      </c>
    </row>
    <row r="46" spans="1:2" ht="14.25">
      <c r="A46" s="89" t="str">
        <f t="shared" si="5"/>
        <v>Asset Management</v>
      </c>
      <c r="B46" s="116">
        <f t="shared" si="6"/>
        <v>29063500</v>
      </c>
    </row>
    <row r="47" spans="1:2" ht="14.25">
      <c r="A47" s="89" t="str">
        <f t="shared" si="5"/>
        <v>Waste</v>
      </c>
      <c r="B47" s="116">
        <f t="shared" si="6"/>
        <v>82650</v>
      </c>
    </row>
    <row r="48" spans="1:2" ht="14.25">
      <c r="A48" s="89" t="str">
        <f t="shared" si="5"/>
        <v>Digital</v>
      </c>
      <c r="B48" s="116">
        <f t="shared" si="6"/>
        <v>2625000</v>
      </c>
    </row>
    <row r="49" spans="1:2" ht="14.25">
      <c r="A49" s="89" t="s">
        <v>399</v>
      </c>
      <c r="B49" s="116">
        <f t="shared" si="6"/>
        <v>144957600.86531276</v>
      </c>
    </row>
    <row r="50" spans="1:2" ht="14.25">
      <c r="A50" s="89"/>
      <c r="B50" s="89"/>
    </row>
    <row r="51" spans="1:2" ht="14.25">
      <c r="A51" t="s">
        <v>398</v>
      </c>
      <c r="B51" s="116">
        <f t="shared" si="6"/>
        <v>7268403.1</v>
      </c>
    </row>
    <row r="52" ht="14.25">
      <c r="B52" s="89"/>
    </row>
    <row r="53" spans="1:2" ht="14.25">
      <c r="A53" t="s">
        <v>12</v>
      </c>
      <c r="B53" s="116">
        <f>C27/10</f>
        <v>137689197.76531273</v>
      </c>
    </row>
    <row r="56" spans="1:2" ht="14.25">
      <c r="A56" t="str">
        <f>A38</f>
        <v>Schools</v>
      </c>
      <c r="B56" s="116">
        <f>B38</f>
        <v>48342772.95857368</v>
      </c>
    </row>
    <row r="57" spans="1:2" ht="14.25">
      <c r="A57" t="str">
        <f>A46</f>
        <v>Asset Management</v>
      </c>
      <c r="B57" s="116">
        <f>B46</f>
        <v>29063500</v>
      </c>
    </row>
    <row r="58" spans="1:2" ht="14.25">
      <c r="A58" t="str">
        <f>A37</f>
        <v>NPD</v>
      </c>
      <c r="B58" s="116">
        <f>B37</f>
        <v>16190732.231886372</v>
      </c>
    </row>
    <row r="59" spans="1:2" ht="14.25">
      <c r="A59" t="str">
        <f>A41</f>
        <v>Housing</v>
      </c>
      <c r="B59" s="116">
        <f>B41</f>
        <v>12690626.05</v>
      </c>
    </row>
    <row r="60" spans="1:2" ht="14.25">
      <c r="A60" t="str">
        <f>A35</f>
        <v>hub DBFM</v>
      </c>
      <c r="B60" s="116">
        <f>B35</f>
        <v>12705708.061363533</v>
      </c>
    </row>
    <row r="61" spans="1:2" ht="14.25">
      <c r="A61" t="str">
        <f>A40</f>
        <v>Economic Investment</v>
      </c>
      <c r="B61" s="116">
        <f>B40</f>
        <v>10902781.865</v>
      </c>
    </row>
    <row r="62" spans="1:2" ht="14.25">
      <c r="A62" s="9" t="str">
        <f>A42</f>
        <v>LAR</v>
      </c>
      <c r="B62" s="116">
        <f>B42</f>
        <v>4217600</v>
      </c>
    </row>
    <row r="63" spans="1:2" ht="14.25">
      <c r="A63" t="str">
        <f>A44</f>
        <v>Low Carbon</v>
      </c>
      <c r="B63" s="116">
        <f>B44</f>
        <v>3533738.4236444384</v>
      </c>
    </row>
    <row r="64" spans="1:2" ht="14.25">
      <c r="A64" t="str">
        <f>A48</f>
        <v>Digital</v>
      </c>
      <c r="B64" s="116">
        <f>B48</f>
        <v>2625000</v>
      </c>
    </row>
    <row r="65" spans="1:2" ht="14.25">
      <c r="A65" t="str">
        <f>A36</f>
        <v>hub D&amp;B</v>
      </c>
      <c r="B65" s="116">
        <f>B36</f>
        <v>2121723.6036</v>
      </c>
    </row>
    <row r="66" spans="1:2" ht="14.25">
      <c r="A66" t="str">
        <f>A45</f>
        <v>Operational PPP</v>
      </c>
      <c r="B66" s="116">
        <f>B45</f>
        <v>1648448.7545000003</v>
      </c>
    </row>
    <row r="67" spans="1:2" ht="14.25">
      <c r="A67" t="str">
        <f>A39</f>
        <v>Legacy - Queensferry Crossing</v>
      </c>
      <c r="B67" s="116">
        <f>B39</f>
        <v>667500</v>
      </c>
    </row>
    <row r="68" spans="1:2" ht="14.25">
      <c r="A68" t="str">
        <f>A43</f>
        <v>Lifecycle/FM Basket Saving</v>
      </c>
      <c r="B68" s="116">
        <f>B43</f>
        <v>164818.91674471818</v>
      </c>
    </row>
    <row r="69" spans="1:2" ht="14.25">
      <c r="A69" t="str">
        <f>A47</f>
        <v>Waste</v>
      </c>
      <c r="B69" s="116">
        <f>B47</f>
        <v>82650</v>
      </c>
    </row>
  </sheetData>
  <sheetProtection/>
  <printOptions/>
  <pageMargins left="0.75" right="0.75" top="1" bottom="1" header="0.3" footer="0.3"/>
  <pageSetup fitToHeight="1" fitToWidth="1" horizontalDpi="600" verticalDpi="600" orientation="landscape" paperSize="9" scale="5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75"/>
  <sheetViews>
    <sheetView zoomScaleSheetLayoutView="98" zoomScalePageLayoutView="98" workbookViewId="0" topLeftCell="A34">
      <selection activeCell="B19" sqref="B19"/>
    </sheetView>
  </sheetViews>
  <sheetFormatPr defaultColWidth="8.8515625" defaultRowHeight="15"/>
  <cols>
    <col min="1" max="1" width="38.140625" style="0" bestFit="1" customWidth="1"/>
    <col min="2" max="7" width="14.421875" style="0" bestFit="1" customWidth="1"/>
    <col min="8" max="8" width="14.8515625" style="0" bestFit="1" customWidth="1"/>
    <col min="9" max="9" width="14.421875" style="0" bestFit="1" customWidth="1"/>
    <col min="10" max="11" width="14.8515625" style="0" bestFit="1" customWidth="1"/>
    <col min="12" max="12" width="14.14062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7" ht="14.25">
      <c r="A7" s="22"/>
    </row>
    <row r="8" ht="14.25">
      <c r="A8" s="3"/>
    </row>
    <row r="9" spans="1:12" ht="14.25">
      <c r="A9" s="3" t="s">
        <v>69</v>
      </c>
      <c r="B9" s="4">
        <f>B26</f>
        <v>40268</v>
      </c>
      <c r="C9" s="4">
        <f>EOMONTH(B9,12)</f>
        <v>40633</v>
      </c>
      <c r="D9" s="4">
        <f aca="true" t="shared" si="0" ref="D9:J9">EOMONTH(C9,12)</f>
        <v>40999</v>
      </c>
      <c r="E9" s="4">
        <f t="shared" si="0"/>
        <v>41364</v>
      </c>
      <c r="F9" s="4">
        <f t="shared" si="0"/>
        <v>41729</v>
      </c>
      <c r="G9" s="4">
        <f t="shared" si="0"/>
        <v>42094</v>
      </c>
      <c r="H9" s="4">
        <f t="shared" si="0"/>
        <v>42460</v>
      </c>
      <c r="I9" s="4">
        <f t="shared" si="0"/>
        <v>42825</v>
      </c>
      <c r="J9" s="4">
        <f t="shared" si="0"/>
        <v>43190</v>
      </c>
      <c r="K9" s="4">
        <f>EOMONTH(J9,12)</f>
        <v>43555</v>
      </c>
      <c r="L9" s="3" t="s">
        <v>12</v>
      </c>
    </row>
    <row r="10" spans="1:12" ht="14.25">
      <c r="A10" t="str">
        <f>'Base Case'!A10</f>
        <v>hub DBFM</v>
      </c>
      <c r="B10" s="5">
        <f>'Base Case'!D10*'Global Inputs'!$D14/'Global Inputs'!$B14</f>
        <v>0</v>
      </c>
      <c r="C10" s="28">
        <f>'Base Case'!E10*'Global Inputs'!$D14/'Global Inputs'!$B14</f>
        <v>0</v>
      </c>
      <c r="D10" s="28">
        <f>'Base Case'!F10*'Global Inputs'!$D14/'Global Inputs'!$B14</f>
        <v>0</v>
      </c>
      <c r="E10" s="28">
        <f>'Base Case'!G10*'Global Inputs'!$D14/'Global Inputs'!$B14</f>
        <v>1098953.7948000005</v>
      </c>
      <c r="F10" s="28">
        <f>'Base Case'!H10*'Global Inputs'!$D14/'Global Inputs'!$B14</f>
        <v>2632427.592098537</v>
      </c>
      <c r="G10" s="28">
        <f>'Base Case'!I10*'Global Inputs'!$D14/'Global Inputs'!$B14</f>
        <v>9131072.299835278</v>
      </c>
      <c r="H10" s="28">
        <f>'Base Case'!J10*'Global Inputs'!$D14/'Global Inputs'!$B14</f>
        <v>17349461.471277066</v>
      </c>
      <c r="I10" s="28">
        <f>'Base Case'!K10*'Global Inputs'!$D14/'Global Inputs'!$B14</f>
        <v>28118353.484531593</v>
      </c>
      <c r="J10" s="28">
        <f>'Base Case'!L10*'Global Inputs'!$D14/'Global Inputs'!$B14</f>
        <v>32360015.334886786</v>
      </c>
      <c r="K10" s="28">
        <f>'Base Case'!M10*'Global Inputs'!$D14/'Global Inputs'!$B14</f>
        <v>23661088.574842542</v>
      </c>
      <c r="L10" s="5">
        <f aca="true" t="shared" si="1" ref="L10:L23">SUM(B10:K10)</f>
        <v>114351372.5522718</v>
      </c>
    </row>
    <row r="11" spans="1:12" ht="14.25">
      <c r="A11" t="str">
        <f>'Base Case'!A11</f>
        <v>hub D&amp;B</v>
      </c>
      <c r="B11" s="28">
        <f>'Base Case'!D11*'Global Inputs'!$D15/'Global Inputs'!$B15</f>
        <v>0</v>
      </c>
      <c r="C11" s="28">
        <f>'Base Case'!E11*'Global Inputs'!$D15/'Global Inputs'!$B15</f>
        <v>12960.000000000002</v>
      </c>
      <c r="D11" s="28">
        <f>'Base Case'!F11*'Global Inputs'!$D15/'Global Inputs'!$B15</f>
        <v>294624</v>
      </c>
      <c r="E11" s="28">
        <f>'Base Case'!G11*'Global Inputs'!$D15/'Global Inputs'!$B15</f>
        <v>358324.20000000007</v>
      </c>
      <c r="F11" s="28">
        <f>'Base Case'!H11*'Global Inputs'!$D15/'Global Inputs'!$B15</f>
        <v>1171474.38</v>
      </c>
      <c r="G11" s="28">
        <f>'Base Case'!I11*'Global Inputs'!$D15/'Global Inputs'!$B15</f>
        <v>3226782.4200000004</v>
      </c>
      <c r="H11" s="28">
        <f>'Base Case'!J11*'Global Inputs'!$D15/'Global Inputs'!$B15</f>
        <v>4178678.400000001</v>
      </c>
      <c r="I11" s="28">
        <f>'Base Case'!K11*'Global Inputs'!$D15/'Global Inputs'!$B15</f>
        <v>4951881</v>
      </c>
      <c r="J11" s="28">
        <f>'Base Case'!L11*'Global Inputs'!$D15/'Global Inputs'!$B15</f>
        <v>2539220.6556000006</v>
      </c>
      <c r="K11" s="28">
        <f>'Base Case'!M11*'Global Inputs'!$D15/'Global Inputs'!$B15</f>
        <v>2361567.3768</v>
      </c>
      <c r="L11" s="28">
        <f t="shared" si="1"/>
        <v>19095512.4324</v>
      </c>
    </row>
    <row r="12" spans="1:12" ht="14.25">
      <c r="A12" t="str">
        <f>'Base Case'!A12</f>
        <v>NPD</v>
      </c>
      <c r="B12" s="28">
        <f>'Base Case'!D12*'Global Inputs'!$D22/'Global Inputs'!$B22</f>
        <v>0</v>
      </c>
      <c r="C12" s="28">
        <f>'Base Case'!E12*'Global Inputs'!$D22/'Global Inputs'!$B22</f>
        <v>0</v>
      </c>
      <c r="D12" s="28">
        <f>'Base Case'!F12*'Global Inputs'!$D22/'Global Inputs'!$B22</f>
        <v>0</v>
      </c>
      <c r="E12" s="28">
        <f>'Base Case'!G12*'Global Inputs'!$D22/'Global Inputs'!$B22</f>
        <v>0</v>
      </c>
      <c r="F12" s="28">
        <f>'Base Case'!H12*'Global Inputs'!$D22/'Global Inputs'!$B22</f>
        <v>7196372.476849794</v>
      </c>
      <c r="G12" s="28">
        <f>'Base Case'!I12*'Global Inputs'!$D22/'Global Inputs'!$B22</f>
        <v>26953344.177450854</v>
      </c>
      <c r="H12" s="28">
        <f>'Base Case'!J12*'Global Inputs'!$D22/'Global Inputs'!$B22</f>
        <v>56863197.30841842</v>
      </c>
      <c r="I12" s="28">
        <f>'Base Case'!K12*'Global Inputs'!$D22/'Global Inputs'!$B22</f>
        <v>43695383.76868431</v>
      </c>
      <c r="J12" s="28">
        <f>'Base Case'!L12*'Global Inputs'!$D22/'Global Inputs'!$B22</f>
        <v>8773072.541673973</v>
      </c>
      <c r="K12" s="28">
        <f>'Base Case'!M12*'Global Inputs'!$D22/'Global Inputs'!$B22</f>
        <v>2235219.8139</v>
      </c>
      <c r="L12" s="5">
        <f t="shared" si="1"/>
        <v>145716590.08697736</v>
      </c>
    </row>
    <row r="13" spans="1:12" ht="14.25">
      <c r="A13" t="str">
        <f>'Base Case'!A13</f>
        <v>Schools</v>
      </c>
      <c r="B13" s="28">
        <f>'Base Case'!D13*'Global Inputs'!$D16/'Global Inputs'!$B16</f>
        <v>0</v>
      </c>
      <c r="C13" s="28">
        <f>'Base Case'!E13*'Global Inputs'!$D16/'Global Inputs'!$B16</f>
        <v>370236.7035</v>
      </c>
      <c r="D13" s="28">
        <f>'Base Case'!F13*'Global Inputs'!$D16/'Global Inputs'!$B16</f>
        <v>13744577.328187503</v>
      </c>
      <c r="E13" s="28">
        <f>'Base Case'!G13*'Global Inputs'!$D16/'Global Inputs'!$B16</f>
        <v>24452289.588937502</v>
      </c>
      <c r="F13" s="28">
        <f>'Base Case'!H13*'Global Inputs'!$D16/'Global Inputs'!$B16</f>
        <v>15337773.801</v>
      </c>
      <c r="G13" s="28">
        <f>'Base Case'!I13*'Global Inputs'!$D16/'Global Inputs'!$B16</f>
        <v>42453754.505215906</v>
      </c>
      <c r="H13" s="28">
        <f>'Base Case'!J13*'Global Inputs'!$D16/'Global Inputs'!$B16</f>
        <v>74095288.29743782</v>
      </c>
      <c r="I13" s="28">
        <f>'Base Case'!K13*'Global Inputs'!$D16/'Global Inputs'!$B16</f>
        <v>108769156.83983123</v>
      </c>
      <c r="J13" s="28">
        <f>'Base Case'!L13*'Global Inputs'!$D16/'Global Inputs'!$B16</f>
        <v>93480432.45212081</v>
      </c>
      <c r="K13" s="28">
        <f>'Base Case'!M13*'Global Inputs'!$D16/'Global Inputs'!$B16</f>
        <v>62381447.11093227</v>
      </c>
      <c r="L13" s="5">
        <f t="shared" si="1"/>
        <v>435084956.627163</v>
      </c>
    </row>
    <row r="14" spans="1:12" ht="14.25">
      <c r="A14" t="str">
        <f>'Base Case'!A14</f>
        <v>Legacy - Queensferry Crossing</v>
      </c>
      <c r="B14" s="28">
        <f>'Base Case'!D14*'Global Inputs'!$D17/'Global Inputs'!$B17</f>
        <v>0</v>
      </c>
      <c r="C14" s="28">
        <f>'Base Case'!E14*'Global Inputs'!$D17/'Global Inputs'!$B17</f>
        <v>0</v>
      </c>
      <c r="D14" s="28">
        <f>'Base Case'!F14*'Global Inputs'!$D17/'Global Inputs'!$B17</f>
        <v>900000.0000000001</v>
      </c>
      <c r="E14" s="28">
        <f>'Base Case'!G14*'Global Inputs'!$D17/'Global Inputs'!$B17</f>
        <v>1269000.0000000002</v>
      </c>
      <c r="F14" s="28">
        <f>'Base Case'!H14*'Global Inputs'!$D17/'Global Inputs'!$B17</f>
        <v>1165500.0000000002</v>
      </c>
      <c r="G14" s="28">
        <f>'Base Case'!I14*'Global Inputs'!$D17/'Global Inputs'!$B17</f>
        <v>1084500.0000000002</v>
      </c>
      <c r="H14" s="28">
        <f>'Base Case'!J14*'Global Inputs'!$D17/'Global Inputs'!$B17</f>
        <v>985500.0000000001</v>
      </c>
      <c r="I14" s="28">
        <f>'Base Case'!K14*'Global Inputs'!$D17/'Global Inputs'!$B17</f>
        <v>603000.0000000001</v>
      </c>
      <c r="J14" s="28">
        <f>'Base Case'!L14*'Global Inputs'!$D17/'Global Inputs'!$B17</f>
        <v>0</v>
      </c>
      <c r="K14" s="28">
        <f>'Base Case'!M14*'Global Inputs'!$D17/'Global Inputs'!$B17</f>
        <v>0</v>
      </c>
      <c r="L14" s="20">
        <f t="shared" si="1"/>
        <v>6007500.000000001</v>
      </c>
    </row>
    <row r="15" spans="1:12" ht="14.25">
      <c r="A15" t="str">
        <f>'Base Case'!A15</f>
        <v>Economic Investment</v>
      </c>
      <c r="B15" s="28">
        <f>'Base Case'!D15*'Global Inputs'!$D23/'Global Inputs'!$B23</f>
        <v>0</v>
      </c>
      <c r="C15" s="28">
        <f>'Base Case'!E15*'Global Inputs'!$D23/'Global Inputs'!$B23</f>
        <v>0</v>
      </c>
      <c r="D15" s="28">
        <f>'Base Case'!F15*'Global Inputs'!$D23/'Global Inputs'!$B23</f>
        <v>0</v>
      </c>
      <c r="E15" s="28">
        <f>'Base Case'!G15*'Global Inputs'!$D23/'Global Inputs'!$B23</f>
        <v>0</v>
      </c>
      <c r="F15" s="28">
        <f>'Base Case'!H15*'Global Inputs'!$D23/'Global Inputs'!$B23</f>
        <v>1156693.95</v>
      </c>
      <c r="G15" s="28">
        <f>'Base Case'!I15*'Global Inputs'!$D23/'Global Inputs'!$B23</f>
        <v>4081050</v>
      </c>
      <c r="H15" s="28">
        <f>'Base Case'!J15*'Global Inputs'!$D23/'Global Inputs'!$B23</f>
        <v>5105250</v>
      </c>
      <c r="I15" s="28">
        <f>'Base Case'!K15*'Global Inputs'!$D23/'Global Inputs'!$B23</f>
        <v>8079300</v>
      </c>
      <c r="J15" s="28">
        <f>'Base Case'!L15*'Global Inputs'!$D23/'Global Inputs'!$B23</f>
        <v>26478011.835</v>
      </c>
      <c r="K15" s="28">
        <f>'Base Case'!M15*'Global Inputs'!$D23/'Global Inputs'!$B23</f>
        <v>53224731</v>
      </c>
      <c r="L15" s="20">
        <f t="shared" si="1"/>
        <v>98125036.785</v>
      </c>
    </row>
    <row r="16" spans="1:12" ht="14.25">
      <c r="A16" t="str">
        <f>'Base Case'!A16</f>
        <v>Housing</v>
      </c>
      <c r="B16" s="28">
        <f>'Base Case'!D16*'Global Inputs'!$D30/'Global Inputs'!$B30</f>
        <v>0</v>
      </c>
      <c r="C16" s="28">
        <f>'Base Case'!E16*'Global Inputs'!$D30/'Global Inputs'!$B30</f>
        <v>0</v>
      </c>
      <c r="D16" s="28">
        <f>'Base Case'!F16*'Global Inputs'!$D30/'Global Inputs'!$B30</f>
        <v>1075500</v>
      </c>
      <c r="E16" s="28">
        <f>'Base Case'!G16*'Global Inputs'!$D30/'Global Inputs'!$B30</f>
        <v>9641254.5</v>
      </c>
      <c r="F16" s="28">
        <f>'Base Case'!H16*'Global Inputs'!$D30/'Global Inputs'!$B30</f>
        <v>26380800</v>
      </c>
      <c r="G16" s="28">
        <f>'Base Case'!I16*'Global Inputs'!$D30/'Global Inputs'!$B30</f>
        <v>19024663.5</v>
      </c>
      <c r="H16" s="28">
        <f>'Base Case'!J16*'Global Inputs'!$D30/'Global Inputs'!$B30</f>
        <v>19512109.8</v>
      </c>
      <c r="I16" s="28">
        <f>'Base Case'!K16*'Global Inputs'!$D30/'Global Inputs'!$B30</f>
        <v>14730152.4</v>
      </c>
      <c r="J16" s="28">
        <f>'Base Case'!L16*'Global Inputs'!$D30/'Global Inputs'!$B30</f>
        <v>12578546.25</v>
      </c>
      <c r="K16" s="28">
        <f>'Base Case'!M16*'Global Inputs'!$D30/'Global Inputs'!$B30</f>
        <v>11272608</v>
      </c>
      <c r="L16" s="20">
        <f t="shared" si="1"/>
        <v>114215634.45</v>
      </c>
    </row>
    <row r="17" spans="1:12" s="89" customFormat="1" ht="14.25">
      <c r="A17" s="89" t="str">
        <f>'Base Case'!A17</f>
        <v>LAR</v>
      </c>
      <c r="B17" s="62">
        <f>'Base Case'!D17*'Global Inputs'!$D31/'Global Inputs'!$B31</f>
        <v>0</v>
      </c>
      <c r="C17" s="62">
        <f>'Base Case'!E17*'Global Inputs'!$D31/'Global Inputs'!$B31</f>
        <v>0</v>
      </c>
      <c r="D17" s="62">
        <f>'Base Case'!F17*'Global Inputs'!$D31/'Global Inputs'!$B31</f>
        <v>0</v>
      </c>
      <c r="E17" s="62">
        <f>'Base Case'!G17*'Global Inputs'!$D31/'Global Inputs'!$B31</f>
        <v>0</v>
      </c>
      <c r="F17" s="62">
        <f>'Base Case'!H17*'Global Inputs'!$D31/'Global Inputs'!$B31</f>
        <v>0</v>
      </c>
      <c r="G17" s="62">
        <f>'Base Case'!I17*'Global Inputs'!$D31/'Global Inputs'!$B31</f>
        <v>0</v>
      </c>
      <c r="H17" s="62">
        <f>'Base Case'!J17*'Global Inputs'!$D31/'Global Inputs'!$B31</f>
        <v>4187600</v>
      </c>
      <c r="I17" s="62">
        <f>'Base Case'!K17*'Global Inputs'!$D31/'Global Inputs'!$B31</f>
        <v>13573600</v>
      </c>
      <c r="J17" s="62">
        <f>'Base Case'!L17*'Global Inputs'!$D31/'Global Inputs'!$B31</f>
        <v>10425680</v>
      </c>
      <c r="K17" s="62">
        <f>'Base Case'!M17*'Global Inputs'!$D31/'Global Inputs'!$B31</f>
        <v>9876960</v>
      </c>
      <c r="L17" s="62">
        <f t="shared" si="1"/>
        <v>38063840</v>
      </c>
    </row>
    <row r="18" spans="1:12" ht="14.25">
      <c r="A18" t="str">
        <f>'Base Case'!A18</f>
        <v>Lifecycle/FM Basket Saving</v>
      </c>
      <c r="B18" s="28">
        <f>'Base Case'!D18*'Global Inputs'!$D18/'Global Inputs'!$B18</f>
        <v>0</v>
      </c>
      <c r="C18" s="28">
        <f>'Base Case'!E18*'Global Inputs'!$D18/'Global Inputs'!$B18</f>
        <v>0</v>
      </c>
      <c r="D18" s="28">
        <f>'Base Case'!F18*'Global Inputs'!$D18/'Global Inputs'!$B18</f>
        <v>0</v>
      </c>
      <c r="E18" s="28">
        <f>'Base Case'!G18*'Global Inputs'!$D18/'Global Inputs'!$B18</f>
        <v>0</v>
      </c>
      <c r="F18" s="28">
        <f>'Base Case'!H18*'Global Inputs'!$D18/'Global Inputs'!$B18</f>
        <v>0</v>
      </c>
      <c r="G18" s="28">
        <f>'Base Case'!I18*'Global Inputs'!$D18/'Global Inputs'!$B18</f>
        <v>16484.306922000003</v>
      </c>
      <c r="H18" s="28">
        <f>'Base Case'!J18*'Global Inputs'!$D18/'Global Inputs'!$B18</f>
        <v>55970.720803478056</v>
      </c>
      <c r="I18" s="28">
        <f>'Base Case'!K18*'Global Inputs'!$D18/'Global Inputs'!$B18</f>
        <v>192936.80530100726</v>
      </c>
      <c r="J18" s="28">
        <f>'Base Case'!L18*'Global Inputs'!$D18/'Global Inputs'!$B18</f>
        <v>430519.7910016551</v>
      </c>
      <c r="K18" s="28">
        <f>'Base Case'!M18*'Global Inputs'!$D18/'Global Inputs'!$B18</f>
        <v>787458.6266743232</v>
      </c>
      <c r="L18" s="20">
        <f t="shared" si="1"/>
        <v>1483370.2507024636</v>
      </c>
    </row>
    <row r="19" spans="1:12" ht="14.25">
      <c r="A19" t="str">
        <f>'Base Case'!A19</f>
        <v>Low Carbon</v>
      </c>
      <c r="B19" s="28">
        <f>'Base Case'!D19*'Global Inputs'!$D26/'Global Inputs'!$B26</f>
        <v>0</v>
      </c>
      <c r="C19" s="28">
        <f>'Base Case'!E19*'Global Inputs'!$D26/'Global Inputs'!$B26</f>
        <v>0</v>
      </c>
      <c r="D19" s="28">
        <f>'Base Case'!F19*'Global Inputs'!$D26/'Global Inputs'!$B26</f>
        <v>0</v>
      </c>
      <c r="E19" s="28">
        <f>'Base Case'!G19*'Global Inputs'!$D26/'Global Inputs'!$B26</f>
        <v>0</v>
      </c>
      <c r="F19" s="28">
        <f>'Base Case'!H19*'Global Inputs'!$D26/'Global Inputs'!$B26</f>
        <v>98532.76573799999</v>
      </c>
      <c r="G19" s="28">
        <f>'Base Case'!I19*'Global Inputs'!$D26/'Global Inputs'!$B26</f>
        <v>626317.6250772172</v>
      </c>
      <c r="H19" s="28">
        <f>'Base Case'!J19*'Global Inputs'!$D26/'Global Inputs'!$B26</f>
        <v>1905407.6537487286</v>
      </c>
      <c r="I19" s="28">
        <f>'Base Case'!K19*'Global Inputs'!$D26/'Global Inputs'!$B26</f>
        <v>4654160.046</v>
      </c>
      <c r="J19" s="28">
        <f>'Base Case'!L19*'Global Inputs'!$D26/'Global Inputs'!$B26</f>
        <v>9066529.303199999</v>
      </c>
      <c r="K19" s="28">
        <f>'Base Case'!M19*'Global Inputs'!$D26/'Global Inputs'!$B26</f>
        <v>15452698.419036001</v>
      </c>
      <c r="L19" s="20">
        <f t="shared" si="1"/>
        <v>31803645.812799945</v>
      </c>
    </row>
    <row r="20" spans="1:12" ht="14.25">
      <c r="A20" t="str">
        <f>'Base Case'!A20</f>
        <v>Operational PPP</v>
      </c>
      <c r="B20" s="28">
        <f>'Base Case'!D20*'Global Inputs'!$D34/'Global Inputs'!$B34</f>
        <v>0</v>
      </c>
      <c r="C20" s="28">
        <f>'Base Case'!E20*'Global Inputs'!$D34/'Global Inputs'!$B34</f>
        <v>0</v>
      </c>
      <c r="D20" s="28">
        <f>'Base Case'!F20*'Global Inputs'!$D34/'Global Inputs'!$B34</f>
        <v>373500</v>
      </c>
      <c r="E20" s="28">
        <f>'Base Case'!G20*'Global Inputs'!$D34/'Global Inputs'!$B34</f>
        <v>411307.19999999995</v>
      </c>
      <c r="F20" s="28">
        <f>'Base Case'!H20*'Global Inputs'!$D34/'Global Inputs'!$B34</f>
        <v>281482.19999999995</v>
      </c>
      <c r="G20" s="28">
        <f>'Base Case'!I20*'Global Inputs'!$D34/'Global Inputs'!$B34</f>
        <v>1652632.1999999997</v>
      </c>
      <c r="H20" s="28">
        <f>'Base Case'!J20*'Global Inputs'!$D34/'Global Inputs'!$B34</f>
        <v>3336614.91</v>
      </c>
      <c r="I20" s="28">
        <f>'Base Case'!K20*'Global Inputs'!$D34/'Global Inputs'!$B34</f>
        <v>3898240.1099999994</v>
      </c>
      <c r="J20" s="28">
        <f>'Base Case'!L20*'Global Inputs'!$D34/'Global Inputs'!$B34</f>
        <v>2510732.0880000005</v>
      </c>
      <c r="K20" s="28">
        <f>'Base Case'!M20*'Global Inputs'!$D34/'Global Inputs'!$B34</f>
        <v>2371530.0824999996</v>
      </c>
      <c r="L20" s="5">
        <f t="shared" si="1"/>
        <v>14836038.7905</v>
      </c>
    </row>
    <row r="21" spans="1:12" ht="14.25">
      <c r="A21" s="37" t="str">
        <f>'Base Case'!A21</f>
        <v>Asset Management</v>
      </c>
      <c r="B21" s="28">
        <f>SUM(IF('Global Inputs'!$H$35="Yes",'Global Inputs'!$B$35*'Asset Management'!B11*'Global Inputs'!B46,'Global Inputs'!$B$35*'Asset Management'!B11)*('Global Inputs'!$D35/'Global Inputs'!$B35)+IF('Global Inputs'!$H$36="Yes",'Global Inputs'!$B$36*'Asset Management'!B23*'Global Inputs'!B46,'Global Inputs'!$B$36*'Asset Management'!B23)*('Global Inputs'!$D36/'Global Inputs'!$B36))</f>
        <v>0</v>
      </c>
      <c r="C21" s="28">
        <f>SUM(IF('Global Inputs'!$H$35="Yes",'Global Inputs'!$B$35*'Asset Management'!C11*'Global Inputs'!C46,'Global Inputs'!$B$35*'Asset Management'!C11)*('Global Inputs'!$D35/'Global Inputs'!$B35)+IF('Global Inputs'!$H$36="Yes",'Global Inputs'!$B$36*'Asset Management'!C23*'Global Inputs'!C46,'Global Inputs'!$B$36*'Asset Management'!C23)*('Global Inputs'!$D36/'Global Inputs'!$B36))</f>
        <v>0</v>
      </c>
      <c r="D21" s="28">
        <f>SUM(IF('Global Inputs'!$H$35="Yes",'Global Inputs'!$B$35*'Asset Management'!D11*'Global Inputs'!D46,'Global Inputs'!$B$35*'Asset Management'!D11)*('Global Inputs'!$D35/'Global Inputs'!$B35)+IF('Global Inputs'!$H$36="Yes",'Global Inputs'!$B$36*'Asset Management'!D23*'Global Inputs'!D46,'Global Inputs'!$B$36*'Asset Management'!D23)*('Global Inputs'!$D36/'Global Inputs'!$B36))</f>
        <v>0</v>
      </c>
      <c r="E21" s="28">
        <f>SUM(IF('Global Inputs'!$H$35="Yes",'Global Inputs'!$B$35*'Asset Management'!E11*'Global Inputs'!E46,'Global Inputs'!$B$35*'Asset Management'!E11)*('Global Inputs'!$D35/'Global Inputs'!$B35)+IF('Global Inputs'!$H$36="Yes",'Global Inputs'!$B$36*'Asset Management'!E23*'Global Inputs'!E46,'Global Inputs'!$B$36*'Asset Management'!E23)*('Global Inputs'!$D36/'Global Inputs'!$B36))</f>
        <v>23377500</v>
      </c>
      <c r="F21" s="28">
        <f>SUM(IF('Global Inputs'!$H$35="Yes",'Global Inputs'!$B$35*'Asset Management'!F11*'Global Inputs'!F46,'Global Inputs'!$B$35*'Asset Management'!F11)*('Global Inputs'!$D35/'Global Inputs'!$B35)+IF('Global Inputs'!$H$36="Yes",'Global Inputs'!$B$36*'Asset Management'!F23*'Global Inputs'!F46,'Global Inputs'!$B$36*'Asset Management'!F23)*('Global Inputs'!$D36/'Global Inputs'!$B36))</f>
        <v>26347500</v>
      </c>
      <c r="G21" s="28">
        <f>SUM(IF('Global Inputs'!$H$35="Yes",'Global Inputs'!$B$35*'Asset Management'!G11*'Global Inputs'!G46,'Global Inputs'!$B$35*'Asset Management'!G11)*('Global Inputs'!$D35/'Global Inputs'!$B35)+IF('Global Inputs'!$H$36="Yes",'Global Inputs'!$B$36*'Asset Management'!G23*'Global Inputs'!G46,'Global Inputs'!$B$36*'Asset Management'!G23)*('Global Inputs'!$D36/'Global Inputs'!$B36))</f>
        <v>41242500</v>
      </c>
      <c r="H21" s="28">
        <f>SUM(IF('Global Inputs'!$H$35="Yes",'Global Inputs'!$B$35*'Asset Management'!H11*'Global Inputs'!H46,'Global Inputs'!$B$35*'Asset Management'!H11)*('Global Inputs'!$D35/'Global Inputs'!$B35)+IF('Global Inputs'!$H$36="Yes",'Global Inputs'!$B$36*'Asset Management'!H23*'Global Inputs'!H46,'Global Inputs'!$B$36*'Asset Management'!H23)*('Global Inputs'!$D36/'Global Inputs'!$B36))</f>
        <v>47992500</v>
      </c>
      <c r="I21" s="28">
        <f>SUM(IF('Global Inputs'!$H$35="Yes",'Global Inputs'!$B$35*'Asset Management'!I11*'Global Inputs'!I46,'Global Inputs'!$B$35*'Asset Management'!I11)*('Global Inputs'!$D35/'Global Inputs'!$B35)+IF('Global Inputs'!$H$36="Yes",'Global Inputs'!$B$36*'Asset Management'!I23*'Global Inputs'!I46,'Global Inputs'!$B$36*'Asset Management'!I23)*('Global Inputs'!$D36/'Global Inputs'!$B36))</f>
        <v>55642500</v>
      </c>
      <c r="J21" s="28">
        <f>SUM(IF('Global Inputs'!$H$35="Yes",'Global Inputs'!$B$35*'Asset Management'!J11*'Global Inputs'!J46,'Global Inputs'!$B$35*'Asset Management'!J11)*('Global Inputs'!$D35/'Global Inputs'!$B35)+IF('Global Inputs'!$H$36="Yes",'Global Inputs'!$B$36*'Asset Management'!J23*'Global Inputs'!J46,'Global Inputs'!$B$36*'Asset Management'!J23)*('Global Inputs'!$D36/'Global Inputs'!$B36))</f>
        <v>33624000</v>
      </c>
      <c r="K21" s="28">
        <f>SUM(IF('Global Inputs'!$H$35="Yes",'Global Inputs'!$B$35*'Asset Management'!K11*'Global Inputs'!K46,'Global Inputs'!$B$35*'Asset Management'!K11)*('Global Inputs'!$D35/'Global Inputs'!$B35)+IF('Global Inputs'!$H$36="Yes",'Global Inputs'!$B$36*'Asset Management'!K23*'Global Inputs'!K46,'Global Inputs'!$B$36*'Asset Management'!K23)*('Global Inputs'!$D36/'Global Inputs'!$B36))</f>
        <v>33345000</v>
      </c>
      <c r="L21" s="5">
        <f t="shared" si="1"/>
        <v>261571500</v>
      </c>
    </row>
    <row r="22" spans="1:12" ht="14.25">
      <c r="A22" t="str">
        <f>'Base Case'!A22</f>
        <v>Waste</v>
      </c>
      <c r="B22" s="28">
        <f>'Base Case'!D22*'Global Inputs'!$D27/'Global Inputs'!$B27</f>
        <v>0</v>
      </c>
      <c r="C22" s="28">
        <f>'Base Case'!E22*'Global Inputs'!$D27/'Global Inputs'!$B27</f>
        <v>0</v>
      </c>
      <c r="D22" s="28">
        <f>'Base Case'!F22*'Global Inputs'!$D27/'Global Inputs'!$B27</f>
        <v>0</v>
      </c>
      <c r="E22" s="28">
        <f>'Base Case'!G22*'Global Inputs'!$D27/'Global Inputs'!$B27</f>
        <v>4500.000000000001</v>
      </c>
      <c r="F22" s="28">
        <f>'Base Case'!H22*'Global Inputs'!$D27/'Global Inputs'!$B27</f>
        <v>83250.00000000001</v>
      </c>
      <c r="G22" s="28">
        <f>'Base Case'!I22*'Global Inputs'!$D27/'Global Inputs'!$B27</f>
        <v>350100.00000000006</v>
      </c>
      <c r="H22" s="28">
        <f>'Base Case'!J22*'Global Inputs'!$D27/'Global Inputs'!$B27</f>
        <v>306000.00000000006</v>
      </c>
      <c r="I22" s="28">
        <f>'Base Case'!K22*'Global Inputs'!$D27/'Global Inputs'!$B27</f>
        <v>0</v>
      </c>
      <c r="J22" s="28">
        <f>'Base Case'!L22*'Global Inputs'!$D27/'Global Inputs'!$B27</f>
        <v>0</v>
      </c>
      <c r="K22" s="28">
        <f>'Base Case'!M22*'Global Inputs'!$D27/'Global Inputs'!$B27</f>
        <v>0</v>
      </c>
      <c r="L22" s="5">
        <f t="shared" si="1"/>
        <v>743850.0000000001</v>
      </c>
    </row>
    <row r="23" spans="1:12" ht="14.25">
      <c r="A23" t="s">
        <v>211</v>
      </c>
      <c r="B23" s="28">
        <f>'Base Case'!D23*'Global Inputs'!$D39/'Global Inputs'!$B39</f>
        <v>0</v>
      </c>
      <c r="C23" s="28">
        <f>'Base Case'!E23*'Global Inputs'!$D39/'Global Inputs'!$B39</f>
        <v>0</v>
      </c>
      <c r="D23" s="28">
        <f>'Base Case'!F23*'Global Inputs'!$D39/'Global Inputs'!$B39</f>
        <v>0</v>
      </c>
      <c r="E23" s="28">
        <f>'Base Case'!G23*'Global Inputs'!$D39/'Global Inputs'!$B39</f>
        <v>0</v>
      </c>
      <c r="F23" s="28">
        <f>'Base Case'!H23*'Global Inputs'!$D39/'Global Inputs'!$B39</f>
        <v>0</v>
      </c>
      <c r="G23" s="28">
        <f>'Base Case'!I23*'Global Inputs'!$D39/'Global Inputs'!$B39</f>
        <v>0</v>
      </c>
      <c r="H23" s="28">
        <f>'Base Case'!J23*'Global Inputs'!$D39/'Global Inputs'!$B39</f>
        <v>3600000</v>
      </c>
      <c r="I23" s="28">
        <f>'Base Case'!K23*'Global Inputs'!$D39/'Global Inputs'!$B39</f>
        <v>3600000</v>
      </c>
      <c r="J23" s="28">
        <f>'Base Case'!L23*'Global Inputs'!$D39/'Global Inputs'!$B39</f>
        <v>4275000</v>
      </c>
      <c r="K23" s="28">
        <f>'Base Case'!M23*'Global Inputs'!$D39/'Global Inputs'!$B39</f>
        <v>12150000</v>
      </c>
      <c r="L23" s="28">
        <f t="shared" si="1"/>
        <v>23625000</v>
      </c>
    </row>
    <row r="24" spans="1:12" ht="14.25" thickBot="1">
      <c r="A24" t="s">
        <v>12</v>
      </c>
      <c r="B24" s="6">
        <f>SUM(B10:B23)</f>
        <v>0</v>
      </c>
      <c r="C24" s="29">
        <f aca="true" t="shared" si="2" ref="C24:L24">SUM(C10:C23)</f>
        <v>383196.7035</v>
      </c>
      <c r="D24" s="29">
        <f t="shared" si="2"/>
        <v>16388201.328187503</v>
      </c>
      <c r="E24" s="29">
        <f t="shared" si="2"/>
        <v>60613129.28373751</v>
      </c>
      <c r="F24" s="29">
        <f t="shared" si="2"/>
        <v>81851807.16568634</v>
      </c>
      <c r="G24" s="29">
        <f t="shared" si="2"/>
        <v>149843201.03450125</v>
      </c>
      <c r="H24" s="29">
        <f t="shared" si="2"/>
        <v>239473578.5616855</v>
      </c>
      <c r="I24" s="29">
        <f t="shared" si="2"/>
        <v>290508664.45434815</v>
      </c>
      <c r="J24" s="29">
        <f t="shared" si="2"/>
        <v>236541760.25148323</v>
      </c>
      <c r="K24" s="29">
        <f t="shared" si="2"/>
        <v>229120309.00468513</v>
      </c>
      <c r="L24" s="29">
        <f t="shared" si="2"/>
        <v>1304723847.7878146</v>
      </c>
    </row>
    <row r="25" spans="2:12" ht="14.25" thickTop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4.25">
      <c r="A26" s="3" t="s">
        <v>68</v>
      </c>
      <c r="B26" s="4">
        <f>'Global Inputs'!B6</f>
        <v>40268</v>
      </c>
      <c r="C26" s="4">
        <f>EOMONTH(B26,12)</f>
        <v>40633</v>
      </c>
      <c r="D26" s="4">
        <f aca="true" t="shared" si="3" ref="D26:J26">EOMONTH(C26,12)</f>
        <v>40999</v>
      </c>
      <c r="E26" s="4">
        <f t="shared" si="3"/>
        <v>41364</v>
      </c>
      <c r="F26" s="4">
        <f t="shared" si="3"/>
        <v>41729</v>
      </c>
      <c r="G26" s="4">
        <f t="shared" si="3"/>
        <v>42094</v>
      </c>
      <c r="H26" s="4">
        <f t="shared" si="3"/>
        <v>42460</v>
      </c>
      <c r="I26" s="4">
        <f t="shared" si="3"/>
        <v>42825</v>
      </c>
      <c r="J26" s="4">
        <f t="shared" si="3"/>
        <v>43190</v>
      </c>
      <c r="K26" s="4">
        <f>EOMONTH(J26,12)</f>
        <v>43555</v>
      </c>
      <c r="L26" s="3" t="s">
        <v>12</v>
      </c>
    </row>
    <row r="27" spans="1:12" ht="14.25">
      <c r="A27" t="str">
        <f aca="true" t="shared" si="4" ref="A27:A40">A10</f>
        <v>hub DBFM</v>
      </c>
      <c r="B27" s="5">
        <f>'Base Case'!D10*'Global Inputs'!$C14/'Global Inputs'!$B14</f>
        <v>0</v>
      </c>
      <c r="C27" s="28">
        <f>'Base Case'!E10*'Global Inputs'!$C14/'Global Inputs'!$B14</f>
        <v>0</v>
      </c>
      <c r="D27" s="28">
        <f>'Base Case'!F10*'Global Inputs'!$C14/'Global Inputs'!$B14</f>
        <v>0</v>
      </c>
      <c r="E27" s="28">
        <f>'Base Case'!G10*'Global Inputs'!$C14/'Global Inputs'!$B14</f>
        <v>1160006.7834000003</v>
      </c>
      <c r="F27" s="28">
        <f>'Base Case'!H10*'Global Inputs'!$C14/'Global Inputs'!$B14</f>
        <v>2778673.5694373446</v>
      </c>
      <c r="G27" s="28">
        <f>'Base Case'!I10*'Global Inputs'!$C14/'Global Inputs'!$B14</f>
        <v>9638354.09427057</v>
      </c>
      <c r="H27" s="28">
        <f>'Base Case'!J10*'Global Inputs'!$C14/'Global Inputs'!$B14</f>
        <v>18313320.44190357</v>
      </c>
      <c r="I27" s="28">
        <f>'Base Case'!K10*'Global Inputs'!$C14/'Global Inputs'!$B14</f>
        <v>29680484.23367223</v>
      </c>
      <c r="J27" s="28">
        <f>'Base Case'!L10*'Global Inputs'!$C14/'Global Inputs'!$B14</f>
        <v>34157793.964602716</v>
      </c>
      <c r="K27" s="28">
        <f>'Base Case'!M10*'Global Inputs'!$C14/'Global Inputs'!$B14</f>
        <v>24975593.49566713</v>
      </c>
      <c r="L27" s="5">
        <f aca="true" t="shared" si="5" ref="L27:L40">SUM(B27:K27)</f>
        <v>120704226.58295357</v>
      </c>
    </row>
    <row r="28" spans="1:12" ht="14.25">
      <c r="A28" t="str">
        <f t="shared" si="4"/>
        <v>hub D&amp;B</v>
      </c>
      <c r="B28" s="28">
        <f>'Base Case'!D11*'Global Inputs'!$C15/'Global Inputs'!$B15</f>
        <v>0</v>
      </c>
      <c r="C28" s="28">
        <f>'Base Case'!E11*'Global Inputs'!$C15/'Global Inputs'!$B15</f>
        <v>13679.999999999998</v>
      </c>
      <c r="D28" s="28">
        <f>'Base Case'!F11*'Global Inputs'!$C15/'Global Inputs'!$B15</f>
        <v>310992</v>
      </c>
      <c r="E28" s="28">
        <f>'Base Case'!G11*'Global Inputs'!$C15/'Global Inputs'!$B15</f>
        <v>378231.1</v>
      </c>
      <c r="F28" s="28">
        <f>'Base Case'!H11*'Global Inputs'!$C15/'Global Inputs'!$B15</f>
        <v>1236556.2899999998</v>
      </c>
      <c r="G28" s="28">
        <f>'Base Case'!I11*'Global Inputs'!$C15/'Global Inputs'!$B15</f>
        <v>3406048.1100000003</v>
      </c>
      <c r="H28" s="28">
        <f>'Base Case'!J11*'Global Inputs'!$C15/'Global Inputs'!$B15</f>
        <v>4410827.199999999</v>
      </c>
      <c r="I28" s="28">
        <f>'Base Case'!K11*'Global Inputs'!$C15/'Global Inputs'!$B15</f>
        <v>5226985.499999999</v>
      </c>
      <c r="J28" s="28">
        <f>'Base Case'!L11*'Global Inputs'!$C15/'Global Inputs'!$B15</f>
        <v>2680288.4697999996</v>
      </c>
      <c r="K28" s="28">
        <f>'Base Case'!M11*'Global Inputs'!$C15/'Global Inputs'!$B15</f>
        <v>2492765.5644</v>
      </c>
      <c r="L28" s="28">
        <f t="shared" si="5"/>
        <v>20156374.234199997</v>
      </c>
    </row>
    <row r="29" spans="1:12" ht="14.25">
      <c r="A29" t="str">
        <f t="shared" si="4"/>
        <v>NPD</v>
      </c>
      <c r="B29" s="28">
        <f>'Base Case'!D12*'Global Inputs'!$C22/'Global Inputs'!$B22</f>
        <v>0</v>
      </c>
      <c r="C29" s="28">
        <f>'Base Case'!E12*'Global Inputs'!$C22/'Global Inputs'!$B22</f>
        <v>0</v>
      </c>
      <c r="D29" s="28">
        <f>'Base Case'!F12*'Global Inputs'!$C22/'Global Inputs'!$B22</f>
        <v>0</v>
      </c>
      <c r="E29" s="28">
        <f>'Base Case'!G12*'Global Inputs'!$C22/'Global Inputs'!$B22</f>
        <v>0</v>
      </c>
      <c r="F29" s="28">
        <f>'Base Case'!H12*'Global Inputs'!$C22/'Global Inputs'!$B22</f>
        <v>7596170.9477858925</v>
      </c>
      <c r="G29" s="28">
        <f>'Base Case'!I12*'Global Inputs'!$C22/'Global Inputs'!$B22</f>
        <v>28450752.18730923</v>
      </c>
      <c r="H29" s="28">
        <f>'Base Case'!J12*'Global Inputs'!$C22/'Global Inputs'!$B22</f>
        <v>60022263.82555277</v>
      </c>
      <c r="I29" s="28">
        <f>'Base Case'!K12*'Global Inputs'!$C22/'Global Inputs'!$B22</f>
        <v>46122905.08916677</v>
      </c>
      <c r="J29" s="28">
        <f>'Base Case'!L12*'Global Inputs'!$C22/'Global Inputs'!$B22</f>
        <v>9260465.46065586</v>
      </c>
      <c r="K29" s="28">
        <f>'Base Case'!M12*'Global Inputs'!$C22/'Global Inputs'!$B22</f>
        <v>2359398.69245</v>
      </c>
      <c r="L29" s="5">
        <f t="shared" si="5"/>
        <v>153811956.20292053</v>
      </c>
    </row>
    <row r="30" spans="1:12" ht="14.25">
      <c r="A30" t="str">
        <f t="shared" si="4"/>
        <v>Schools</v>
      </c>
      <c r="B30" s="28">
        <f>'Base Case'!D13*'Global Inputs'!$C16/'Global Inputs'!$B16</f>
        <v>0</v>
      </c>
      <c r="C30" s="28">
        <f>'Base Case'!E13*'Global Inputs'!$C16/'Global Inputs'!$B16</f>
        <v>390805.40924999997</v>
      </c>
      <c r="D30" s="28">
        <f>'Base Case'!F13*'Global Inputs'!$C16/'Global Inputs'!$B16</f>
        <v>14508164.957531253</v>
      </c>
      <c r="E30" s="28">
        <f>'Base Case'!G13*'Global Inputs'!$C16/'Global Inputs'!$B16</f>
        <v>25810750.12165625</v>
      </c>
      <c r="F30" s="28">
        <f>'Base Case'!H13*'Global Inputs'!$C16/'Global Inputs'!$B16</f>
        <v>16189872.3455</v>
      </c>
      <c r="G30" s="28">
        <f>'Base Case'!I13*'Global Inputs'!$C16/'Global Inputs'!$B16</f>
        <v>44812296.422172345</v>
      </c>
      <c r="H30" s="28">
        <f>'Base Case'!J13*'Global Inputs'!$C16/'Global Inputs'!$B16</f>
        <v>78211693.20285103</v>
      </c>
      <c r="I30" s="28">
        <f>'Base Case'!K13*'Global Inputs'!$C16/'Global Inputs'!$B16</f>
        <v>114811887.7753774</v>
      </c>
      <c r="J30" s="28">
        <f>'Base Case'!L13*'Global Inputs'!$C16/'Global Inputs'!$B16</f>
        <v>98673789.81057197</v>
      </c>
      <c r="K30" s="28">
        <f>'Base Case'!M13*'Global Inputs'!$C16/'Global Inputs'!$B16</f>
        <v>65847083.06153961</v>
      </c>
      <c r="L30" s="5">
        <f t="shared" si="5"/>
        <v>459256343.10644984</v>
      </c>
    </row>
    <row r="31" spans="1:12" ht="14.25">
      <c r="A31" t="str">
        <f t="shared" si="4"/>
        <v>Legacy - Queensferry Crossing</v>
      </c>
      <c r="B31" s="28">
        <f>'Base Case'!D14*'Global Inputs'!$C17/'Global Inputs'!$B17</f>
        <v>0</v>
      </c>
      <c r="C31" s="28">
        <f>'Base Case'!E14*'Global Inputs'!$C17/'Global Inputs'!$B17</f>
        <v>0</v>
      </c>
      <c r="D31" s="28">
        <f>'Base Case'!F14*'Global Inputs'!$C17/'Global Inputs'!$B17</f>
        <v>950000</v>
      </c>
      <c r="E31" s="28">
        <f>'Base Case'!G14*'Global Inputs'!$C17/'Global Inputs'!$B17</f>
        <v>1339500</v>
      </c>
      <c r="F31" s="28">
        <f>'Base Case'!H14*'Global Inputs'!$C17/'Global Inputs'!$B17</f>
        <v>1230250</v>
      </c>
      <c r="G31" s="28">
        <f>'Base Case'!I14*'Global Inputs'!$C17/'Global Inputs'!$B17</f>
        <v>1144750</v>
      </c>
      <c r="H31" s="28">
        <f>'Base Case'!J14*'Global Inputs'!$C17/'Global Inputs'!$B17</f>
        <v>1040250</v>
      </c>
      <c r="I31" s="28">
        <f>'Base Case'!K14*'Global Inputs'!$C17/'Global Inputs'!$B17</f>
        <v>636500</v>
      </c>
      <c r="J31" s="28">
        <f>'Base Case'!L14*'Global Inputs'!$C17/'Global Inputs'!$B17</f>
        <v>0</v>
      </c>
      <c r="K31" s="28">
        <f>'Base Case'!M14*'Global Inputs'!$C17/'Global Inputs'!$B17</f>
        <v>0</v>
      </c>
      <c r="L31" s="20">
        <f t="shared" si="5"/>
        <v>6341250</v>
      </c>
    </row>
    <row r="32" spans="1:12" ht="14.25">
      <c r="A32" t="str">
        <f t="shared" si="4"/>
        <v>Economic Investment</v>
      </c>
      <c r="B32" s="28">
        <f>'Base Case'!D15*'Global Inputs'!$C23/'Global Inputs'!$B23</f>
        <v>0</v>
      </c>
      <c r="C32" s="28">
        <f>'Base Case'!E15*'Global Inputs'!$C23/'Global Inputs'!$B23</f>
        <v>0</v>
      </c>
      <c r="D32" s="28">
        <f>'Base Case'!F15*'Global Inputs'!$C23/'Global Inputs'!$B23</f>
        <v>0</v>
      </c>
      <c r="E32" s="28">
        <f>'Base Case'!G15*'Global Inputs'!$C23/'Global Inputs'!$B23</f>
        <v>0</v>
      </c>
      <c r="F32" s="28">
        <f>'Base Case'!H15*'Global Inputs'!$C23/'Global Inputs'!$B23</f>
        <v>1220954.7249999999</v>
      </c>
      <c r="G32" s="28">
        <f>'Base Case'!I15*'Global Inputs'!$C23/'Global Inputs'!$B23</f>
        <v>4307775</v>
      </c>
      <c r="H32" s="28">
        <f>'Base Case'!J15*'Global Inputs'!$C23/'Global Inputs'!$B23</f>
        <v>5388875</v>
      </c>
      <c r="I32" s="28">
        <f>'Base Case'!K15*'Global Inputs'!$C23/'Global Inputs'!$B23</f>
        <v>8528150</v>
      </c>
      <c r="J32" s="28">
        <f>'Base Case'!L15*'Global Inputs'!$C23/'Global Inputs'!$B23</f>
        <v>27949012.492499996</v>
      </c>
      <c r="K32" s="28">
        <f>'Base Case'!M15*'Global Inputs'!$C23/'Global Inputs'!$B23</f>
        <v>56181660.5</v>
      </c>
      <c r="L32" s="20">
        <f t="shared" si="5"/>
        <v>103576427.7175</v>
      </c>
    </row>
    <row r="33" spans="1:12" ht="14.25">
      <c r="A33" t="str">
        <f t="shared" si="4"/>
        <v>Housing</v>
      </c>
      <c r="B33" s="28">
        <f>'Base Case'!D16*'Global Inputs'!$C30/'Global Inputs'!$B30</f>
        <v>0</v>
      </c>
      <c r="C33" s="28">
        <f>'Base Case'!E16*'Global Inputs'!$C30/'Global Inputs'!$B30</f>
        <v>0</v>
      </c>
      <c r="D33" s="28">
        <f>'Base Case'!F16*'Global Inputs'!$C30/'Global Inputs'!$B30</f>
        <v>1135250</v>
      </c>
      <c r="E33" s="28">
        <f>'Base Case'!G16*'Global Inputs'!$C30/'Global Inputs'!$B30</f>
        <v>10176879.75</v>
      </c>
      <c r="F33" s="28">
        <f>'Base Case'!H16*'Global Inputs'!$C30/'Global Inputs'!$B30</f>
        <v>27846400</v>
      </c>
      <c r="G33" s="28">
        <f>'Base Case'!I16*'Global Inputs'!$C30/'Global Inputs'!$B30</f>
        <v>20081589.25</v>
      </c>
      <c r="H33" s="28">
        <f>'Base Case'!J16*'Global Inputs'!$C30/'Global Inputs'!$B30</f>
        <v>20596115.9</v>
      </c>
      <c r="I33" s="28">
        <f>'Base Case'!K16*'Global Inputs'!$C30/'Global Inputs'!$B30</f>
        <v>15548494.2</v>
      </c>
      <c r="J33" s="28">
        <f>'Base Case'!L16*'Global Inputs'!$C30/'Global Inputs'!$B30</f>
        <v>13277354.375</v>
      </c>
      <c r="K33" s="28">
        <f>'Base Case'!M16*'Global Inputs'!$C30/'Global Inputs'!$B30</f>
        <v>11898864</v>
      </c>
      <c r="L33" s="20">
        <f t="shared" si="5"/>
        <v>120560947.47500001</v>
      </c>
    </row>
    <row r="34" spans="1:12" s="89" customFormat="1" ht="14.25">
      <c r="A34" s="89" t="str">
        <f t="shared" si="4"/>
        <v>LAR</v>
      </c>
      <c r="B34" s="62">
        <f>'Base Case'!D17*'Global Inputs'!$C31/'Global Inputs'!$B31</f>
        <v>0</v>
      </c>
      <c r="C34" s="62">
        <f>'Base Case'!E17*'Global Inputs'!$C31/'Global Inputs'!$B31</f>
        <v>0</v>
      </c>
      <c r="D34" s="62">
        <f>'Base Case'!F17*'Global Inputs'!$C31/'Global Inputs'!$B31</f>
        <v>0</v>
      </c>
      <c r="E34" s="62">
        <f>'Base Case'!G17*'Global Inputs'!$C31/'Global Inputs'!$B31</f>
        <v>0</v>
      </c>
      <c r="F34" s="62">
        <f>'Base Case'!H17*'Global Inputs'!$C31/'Global Inputs'!$B31</f>
        <v>0</v>
      </c>
      <c r="G34" s="62">
        <f>'Base Case'!I17*'Global Inputs'!$C31/'Global Inputs'!$B31</f>
        <v>0</v>
      </c>
      <c r="H34" s="62">
        <f>'Base Case'!J17*'Global Inputs'!$C31/'Global Inputs'!$B31</f>
        <v>4408000</v>
      </c>
      <c r="I34" s="62">
        <f>'Base Case'!K17*'Global Inputs'!$C31/'Global Inputs'!$B31</f>
        <v>14288000</v>
      </c>
      <c r="J34" s="62">
        <f>'Base Case'!L17*'Global Inputs'!$C31/'Global Inputs'!$B31</f>
        <v>10974400</v>
      </c>
      <c r="K34" s="62">
        <f>'Base Case'!M17*'Global Inputs'!$C31/'Global Inputs'!$B31</f>
        <v>10396800</v>
      </c>
      <c r="L34" s="62">
        <f>SUM(B34:K34)</f>
        <v>40067200</v>
      </c>
    </row>
    <row r="35" spans="1:12" ht="14.25">
      <c r="A35" t="str">
        <f t="shared" si="4"/>
        <v>Lifecycle/FM Basket Saving</v>
      </c>
      <c r="B35" s="28">
        <f>'Base Case'!D18*'Global Inputs'!$C18/'Global Inputs'!$B18</f>
        <v>0</v>
      </c>
      <c r="C35" s="28">
        <f>'Base Case'!E18*'Global Inputs'!$C18/'Global Inputs'!$B18</f>
        <v>0</v>
      </c>
      <c r="D35" s="28">
        <f>'Base Case'!F18*'Global Inputs'!$C18/'Global Inputs'!$B18</f>
        <v>0</v>
      </c>
      <c r="E35" s="28">
        <f>'Base Case'!G18*'Global Inputs'!$C18/'Global Inputs'!$B18</f>
        <v>0</v>
      </c>
      <c r="F35" s="28">
        <f>'Base Case'!H18*'Global Inputs'!$C18/'Global Inputs'!$B18</f>
        <v>0</v>
      </c>
      <c r="G35" s="28">
        <f>'Base Case'!I18*'Global Inputs'!$C18/'Global Inputs'!$B18</f>
        <v>17400.101751000002</v>
      </c>
      <c r="H35" s="28">
        <f>'Base Case'!J18*'Global Inputs'!$C18/'Global Inputs'!$B18</f>
        <v>59080.205292560175</v>
      </c>
      <c r="I35" s="28">
        <f>'Base Case'!K18*'Global Inputs'!$C18/'Global Inputs'!$B18</f>
        <v>203655.5167066187</v>
      </c>
      <c r="J35" s="28">
        <f>'Base Case'!L18*'Global Inputs'!$C18/'Global Inputs'!$B18</f>
        <v>454437.5571684136</v>
      </c>
      <c r="K35" s="28">
        <f>'Base Case'!M18*'Global Inputs'!$C18/'Global Inputs'!$B18</f>
        <v>831206.3281562302</v>
      </c>
      <c r="L35" s="20">
        <f t="shared" si="5"/>
        <v>1565779.7090748227</v>
      </c>
    </row>
    <row r="36" spans="1:12" ht="14.25">
      <c r="A36" t="str">
        <f t="shared" si="4"/>
        <v>Low Carbon</v>
      </c>
      <c r="B36" s="28">
        <f>'Base Case'!D19*'Global Inputs'!$C26/'Global Inputs'!$B26</f>
        <v>0</v>
      </c>
      <c r="C36" s="28">
        <f>'Base Case'!E19*'Global Inputs'!$C26/'Global Inputs'!$B26</f>
        <v>0</v>
      </c>
      <c r="D36" s="28">
        <f>'Base Case'!F19*'Global Inputs'!$C26/'Global Inputs'!$B26</f>
        <v>0</v>
      </c>
      <c r="E36" s="28">
        <f>'Base Case'!G19*'Global Inputs'!$C26/'Global Inputs'!$B26</f>
        <v>0</v>
      </c>
      <c r="F36" s="28">
        <f>'Base Case'!H19*'Global Inputs'!$C26/'Global Inputs'!$B26</f>
        <v>104006.80827899999</v>
      </c>
      <c r="G36" s="28">
        <f>'Base Case'!I19*'Global Inputs'!$C26/'Global Inputs'!$B26</f>
        <v>661113.0486926181</v>
      </c>
      <c r="H36" s="28">
        <f>'Base Case'!J19*'Global Inputs'!$C26/'Global Inputs'!$B26</f>
        <v>2011263.6345125465</v>
      </c>
      <c r="I36" s="28">
        <f>'Base Case'!K19*'Global Inputs'!$C26/'Global Inputs'!$B26</f>
        <v>4912724.493</v>
      </c>
      <c r="J36" s="28">
        <f>'Base Case'!L19*'Global Inputs'!$C26/'Global Inputs'!$B26</f>
        <v>9570225.375599997</v>
      </c>
      <c r="K36" s="28">
        <f>'Base Case'!M19*'Global Inputs'!$C26/'Global Inputs'!$B26</f>
        <v>16311181.664538002</v>
      </c>
      <c r="L36" s="20">
        <f t="shared" si="5"/>
        <v>33570515.024622165</v>
      </c>
    </row>
    <row r="37" spans="1:12" ht="14.25">
      <c r="A37" t="str">
        <f t="shared" si="4"/>
        <v>Operational PPP</v>
      </c>
      <c r="B37" s="28">
        <f>'Base Case'!D20*'Global Inputs'!$C34/'Global Inputs'!$B34</f>
        <v>0</v>
      </c>
      <c r="C37" s="28">
        <f>'Base Case'!E20*'Global Inputs'!$C34/'Global Inputs'!$B34</f>
        <v>0</v>
      </c>
      <c r="D37" s="28">
        <f>'Base Case'!F20*'Global Inputs'!$C34/'Global Inputs'!$B34</f>
        <v>394250</v>
      </c>
      <c r="E37" s="28">
        <f>'Base Case'!G20*'Global Inputs'!$C34/'Global Inputs'!$B34</f>
        <v>434157.60000000003</v>
      </c>
      <c r="F37" s="28">
        <f>'Base Case'!H20*'Global Inputs'!$C34/'Global Inputs'!$B34</f>
        <v>297120.1</v>
      </c>
      <c r="G37" s="28">
        <f>'Base Case'!I20*'Global Inputs'!$C34/'Global Inputs'!$B34</f>
        <v>1744445.1</v>
      </c>
      <c r="H37" s="28">
        <f>'Base Case'!J20*'Global Inputs'!$C34/'Global Inputs'!$B34</f>
        <v>3521982.405</v>
      </c>
      <c r="I37" s="28">
        <f>'Base Case'!K20*'Global Inputs'!$C34/'Global Inputs'!$B34</f>
        <v>4114809.0049999994</v>
      </c>
      <c r="J37" s="28">
        <f>'Base Case'!L20*'Global Inputs'!$C34/'Global Inputs'!$B34</f>
        <v>2650217.2040000004</v>
      </c>
      <c r="K37" s="28">
        <f>'Base Case'!M20*'Global Inputs'!$C34/'Global Inputs'!$B34</f>
        <v>2503281.75375</v>
      </c>
      <c r="L37" s="5">
        <f t="shared" si="5"/>
        <v>15660263.16775</v>
      </c>
    </row>
    <row r="38" spans="1:12" ht="14.25">
      <c r="A38" t="str">
        <f t="shared" si="4"/>
        <v>Asset Management</v>
      </c>
      <c r="B38" s="28">
        <f>SUM(IF('Global Inputs'!$H$35="Yes",'Global Inputs'!$B$35*'Asset Management'!B11*'Global Inputs'!B46,'Global Inputs'!$B$35*'Asset Management'!B11)*('Global Inputs'!$C35/'Global Inputs'!$B35)+IF('Global Inputs'!$H$36="Yes",'Global Inputs'!$B$36*'Asset Management'!B23*'Global Inputs'!B46,'Global Inputs'!$B$36*'Asset Management'!B23)*('Global Inputs'!$C36/'Global Inputs'!$B36))</f>
        <v>0</v>
      </c>
      <c r="C38" s="28">
        <f>SUM(IF('Global Inputs'!$H$35="Yes",'Global Inputs'!$B$35*'Asset Management'!C11*'Global Inputs'!C46,'Global Inputs'!$B$35*'Asset Management'!C11)*('Global Inputs'!$C35/'Global Inputs'!$B35)+IF('Global Inputs'!$H$36="Yes",'Global Inputs'!$B$36*'Asset Management'!C23*'Global Inputs'!C46,'Global Inputs'!$B$36*'Asset Management'!C23)*('Global Inputs'!$C36/'Global Inputs'!$B36))</f>
        <v>0</v>
      </c>
      <c r="D38" s="28">
        <f>SUM(IF('Global Inputs'!$H$35="Yes",'Global Inputs'!$B$35*'Asset Management'!D11*'Global Inputs'!D46,'Global Inputs'!$B$35*'Asset Management'!D11)*('Global Inputs'!$C35/'Global Inputs'!$B35)+IF('Global Inputs'!$H$36="Yes",'Global Inputs'!$B$36*'Asset Management'!D23*'Global Inputs'!D46,'Global Inputs'!$B$36*'Asset Management'!D23)*('Global Inputs'!$C36/'Global Inputs'!$B36))</f>
        <v>0</v>
      </c>
      <c r="E38" s="28">
        <f>SUM(IF('Global Inputs'!$H$35="Yes",'Global Inputs'!$B$35*'Asset Management'!E11*'Global Inputs'!E46,'Global Inputs'!$B$35*'Asset Management'!E11)*('Global Inputs'!$C35/'Global Inputs'!$B35)+IF('Global Inputs'!$H$36="Yes",'Global Inputs'!$B$36*'Asset Management'!E23*'Global Inputs'!E46,'Global Inputs'!$B$36*'Asset Management'!E23)*('Global Inputs'!$C36/'Global Inputs'!$B36))</f>
        <v>24676250</v>
      </c>
      <c r="F38" s="28">
        <f>SUM(IF('Global Inputs'!$H$35="Yes",'Global Inputs'!$B$35*'Asset Management'!F11*'Global Inputs'!F46,'Global Inputs'!$B$35*'Asset Management'!F11)*('Global Inputs'!$C35/'Global Inputs'!$B35)+IF('Global Inputs'!$H$36="Yes",'Global Inputs'!$B$36*'Asset Management'!F23*'Global Inputs'!F46,'Global Inputs'!$B$36*'Asset Management'!F23)*('Global Inputs'!$C36/'Global Inputs'!$B36))</f>
        <v>27811250</v>
      </c>
      <c r="G38" s="28">
        <f>SUM(IF('Global Inputs'!$H$35="Yes",'Global Inputs'!$B$35*'Asset Management'!G11*'Global Inputs'!G46,'Global Inputs'!$B$35*'Asset Management'!G11)*('Global Inputs'!$C35/'Global Inputs'!$B35)+IF('Global Inputs'!$H$36="Yes",'Global Inputs'!$B$36*'Asset Management'!G23*'Global Inputs'!G46,'Global Inputs'!$B$36*'Asset Management'!G23)*('Global Inputs'!$C36/'Global Inputs'!$B36))</f>
        <v>43533750</v>
      </c>
      <c r="H38" s="28">
        <f>SUM(IF('Global Inputs'!$H$35="Yes",'Global Inputs'!$B$35*'Asset Management'!H11*'Global Inputs'!H46,'Global Inputs'!$B$35*'Asset Management'!H11)*('Global Inputs'!$C35/'Global Inputs'!$B35)+IF('Global Inputs'!$H$36="Yes",'Global Inputs'!$B$36*'Asset Management'!H23*'Global Inputs'!H46,'Global Inputs'!$B$36*'Asset Management'!H23)*('Global Inputs'!$C36/'Global Inputs'!$B36))</f>
        <v>50658750</v>
      </c>
      <c r="I38" s="28">
        <f>SUM(IF('Global Inputs'!$H$35="Yes",'Global Inputs'!$B$35*'Asset Management'!I11*'Global Inputs'!I46,'Global Inputs'!$B$35*'Asset Management'!I11)*('Global Inputs'!$C35/'Global Inputs'!$B35)+IF('Global Inputs'!$H$36="Yes",'Global Inputs'!$B$36*'Asset Management'!I23*'Global Inputs'!I46,'Global Inputs'!$B$36*'Asset Management'!I23)*('Global Inputs'!$C36/'Global Inputs'!$B36))</f>
        <v>58733750</v>
      </c>
      <c r="J38" s="28">
        <f>SUM(IF('Global Inputs'!$H$35="Yes",'Global Inputs'!$B$35*'Asset Management'!J11*'Global Inputs'!J46,'Global Inputs'!$B$35*'Asset Management'!J11)*('Global Inputs'!$C35/'Global Inputs'!$B35)+IF('Global Inputs'!$H$36="Yes",'Global Inputs'!$B$36*'Asset Management'!J23*'Global Inputs'!J46,'Global Inputs'!$B$36*'Asset Management'!J23)*('Global Inputs'!$C36/'Global Inputs'!$B36))</f>
        <v>35492000</v>
      </c>
      <c r="K38" s="28">
        <f>SUM(IF('Global Inputs'!$H$35="Yes",'Global Inputs'!$B$35*'Asset Management'!K11*'Global Inputs'!K46,'Global Inputs'!$B$35*'Asset Management'!K11)*('Global Inputs'!$C35/'Global Inputs'!$B35)+IF('Global Inputs'!$H$36="Yes",'Global Inputs'!$B$36*'Asset Management'!K23*'Global Inputs'!K46,'Global Inputs'!$B$36*'Asset Management'!K23)*('Global Inputs'!$C36/'Global Inputs'!$B36))</f>
        <v>35197500</v>
      </c>
      <c r="L38" s="5">
        <f t="shared" si="5"/>
        <v>276103250</v>
      </c>
    </row>
    <row r="39" spans="1:12" ht="14.25">
      <c r="A39" t="str">
        <f t="shared" si="4"/>
        <v>Waste</v>
      </c>
      <c r="B39" s="28">
        <f>'Base Case'!D22*'Global Inputs'!$C27/'Global Inputs'!$B27</f>
        <v>0</v>
      </c>
      <c r="C39" s="28">
        <f>'Base Case'!E22*'Global Inputs'!$C27/'Global Inputs'!$B27</f>
        <v>0</v>
      </c>
      <c r="D39" s="28">
        <f>'Base Case'!F22*'Global Inputs'!$C27/'Global Inputs'!$B27</f>
        <v>0</v>
      </c>
      <c r="E39" s="28">
        <f>'Base Case'!G22*'Global Inputs'!$C27/'Global Inputs'!$B27</f>
        <v>4750</v>
      </c>
      <c r="F39" s="28">
        <f>'Base Case'!H22*'Global Inputs'!$C27/'Global Inputs'!$B27</f>
        <v>87875</v>
      </c>
      <c r="G39" s="28">
        <f>'Base Case'!I22*'Global Inputs'!$C27/'Global Inputs'!$B27</f>
        <v>369550</v>
      </c>
      <c r="H39" s="28">
        <f>'Base Case'!J22*'Global Inputs'!$C27/'Global Inputs'!$B27</f>
        <v>323000</v>
      </c>
      <c r="I39" s="28">
        <f>'Base Case'!K22*'Global Inputs'!$C27/'Global Inputs'!$B27</f>
        <v>0</v>
      </c>
      <c r="J39" s="28">
        <f>'Base Case'!L22*'Global Inputs'!$C27/'Global Inputs'!$B27</f>
        <v>0</v>
      </c>
      <c r="K39" s="28">
        <f>'Base Case'!M22*'Global Inputs'!$C27/'Global Inputs'!$B27</f>
        <v>0</v>
      </c>
      <c r="L39" s="5">
        <f t="shared" si="5"/>
        <v>785175</v>
      </c>
    </row>
    <row r="40" spans="1:12" ht="14.25">
      <c r="A40" t="str">
        <f t="shared" si="4"/>
        <v>Digital</v>
      </c>
      <c r="B40" s="28">
        <f>'Base Case'!D23*'Global Inputs'!$C39/'Global Inputs'!$B39</f>
        <v>0</v>
      </c>
      <c r="C40" s="28">
        <f>'Base Case'!E23*'Global Inputs'!$C39/'Global Inputs'!$B39</f>
        <v>0</v>
      </c>
      <c r="D40" s="28">
        <f>'Base Case'!F23*'Global Inputs'!$C39/'Global Inputs'!$B39</f>
        <v>0</v>
      </c>
      <c r="E40" s="28">
        <f>'Base Case'!G23*'Global Inputs'!$C39/'Global Inputs'!$B39</f>
        <v>0</v>
      </c>
      <c r="F40" s="28">
        <f>'Base Case'!H23*'Global Inputs'!$C39/'Global Inputs'!$B39</f>
        <v>0</v>
      </c>
      <c r="G40" s="28">
        <f>'Base Case'!I23*'Global Inputs'!$C39/'Global Inputs'!$B39</f>
        <v>0</v>
      </c>
      <c r="H40" s="28">
        <f>'Base Case'!J23*'Global Inputs'!$C39/'Global Inputs'!$B39</f>
        <v>3800000</v>
      </c>
      <c r="I40" s="28">
        <f>'Base Case'!K23*'Global Inputs'!$C39/'Global Inputs'!$B39</f>
        <v>3800000</v>
      </c>
      <c r="J40" s="28">
        <f>'Base Case'!L23*'Global Inputs'!$C39/'Global Inputs'!$B39</f>
        <v>4512500</v>
      </c>
      <c r="K40" s="28">
        <f>'Base Case'!M23*'Global Inputs'!$C39/'Global Inputs'!$B39</f>
        <v>12825000</v>
      </c>
      <c r="L40" s="28">
        <f t="shared" si="5"/>
        <v>24937500</v>
      </c>
    </row>
    <row r="41" spans="1:12" ht="14.25" thickBot="1">
      <c r="A41" t="s">
        <v>12</v>
      </c>
      <c r="B41" s="6">
        <f>SUM(B27:B40)</f>
        <v>0</v>
      </c>
      <c r="C41" s="29">
        <f aca="true" t="shared" si="6" ref="C41:L41">SUM(C27:C40)</f>
        <v>404485.40924999997</v>
      </c>
      <c r="D41" s="29">
        <f t="shared" si="6"/>
        <v>17298656.95753125</v>
      </c>
      <c r="E41" s="29">
        <f t="shared" si="6"/>
        <v>63980525.35505625</v>
      </c>
      <c r="F41" s="29">
        <f t="shared" si="6"/>
        <v>86399129.78600225</v>
      </c>
      <c r="G41" s="29">
        <f t="shared" si="6"/>
        <v>158167823.31419575</v>
      </c>
      <c r="H41" s="29">
        <f t="shared" si="6"/>
        <v>252765421.81511247</v>
      </c>
      <c r="I41" s="29">
        <f t="shared" si="6"/>
        <v>306608345.81292295</v>
      </c>
      <c r="J41" s="29">
        <f t="shared" si="6"/>
        <v>249652484.70989898</v>
      </c>
      <c r="K41" s="29">
        <f t="shared" si="6"/>
        <v>241820335.06050098</v>
      </c>
      <c r="L41" s="29">
        <f t="shared" si="6"/>
        <v>1377097208.220471</v>
      </c>
    </row>
    <row r="42" ht="14.25" thickTop="1"/>
    <row r="43" spans="1:12" ht="14.25">
      <c r="A43" s="3" t="s">
        <v>70</v>
      </c>
      <c r="B43" s="4">
        <f>B9</f>
        <v>40268</v>
      </c>
      <c r="C43" s="4">
        <f>EOMONTH(B43,12)</f>
        <v>40633</v>
      </c>
      <c r="D43" s="4">
        <f aca="true" t="shared" si="7" ref="D43:J43">EOMONTH(C43,12)</f>
        <v>40999</v>
      </c>
      <c r="E43" s="4">
        <f t="shared" si="7"/>
        <v>41364</v>
      </c>
      <c r="F43" s="4">
        <f t="shared" si="7"/>
        <v>41729</v>
      </c>
      <c r="G43" s="4">
        <f t="shared" si="7"/>
        <v>42094</v>
      </c>
      <c r="H43" s="4">
        <f t="shared" si="7"/>
        <v>42460</v>
      </c>
      <c r="I43" s="4">
        <f t="shared" si="7"/>
        <v>42825</v>
      </c>
      <c r="J43" s="4">
        <f t="shared" si="7"/>
        <v>43190</v>
      </c>
      <c r="K43" s="4">
        <f>EOMONTH(J43,12)</f>
        <v>43555</v>
      </c>
      <c r="L43" s="3" t="s">
        <v>12</v>
      </c>
    </row>
    <row r="44" spans="1:12" ht="14.25">
      <c r="A44" t="str">
        <f aca="true" t="shared" si="8" ref="A44:A57">A27</f>
        <v>hub DBFM</v>
      </c>
      <c r="B44" s="5">
        <f>'Base Case'!D10*'Global Inputs'!$E14/'Global Inputs'!$B14</f>
        <v>0</v>
      </c>
      <c r="C44" s="28">
        <f>'Base Case'!E10*'Global Inputs'!$E14/'Global Inputs'!$B14</f>
        <v>0</v>
      </c>
      <c r="D44" s="28">
        <f>'Base Case'!F10*'Global Inputs'!$E14/'Global Inputs'!$B14</f>
        <v>0</v>
      </c>
      <c r="E44" s="28">
        <f>'Base Case'!G10*'Global Inputs'!$E14/'Global Inputs'!$B14</f>
        <v>1282112.7606000004</v>
      </c>
      <c r="F44" s="28">
        <f>'Base Case'!H10*'Global Inputs'!$E14/'Global Inputs'!$B14</f>
        <v>3071165.52411496</v>
      </c>
      <c r="G44" s="28">
        <f>'Base Case'!I10*'Global Inputs'!$E14/'Global Inputs'!$B14</f>
        <v>10652917.683141159</v>
      </c>
      <c r="H44" s="28">
        <f>'Base Case'!J10*'Global Inputs'!$E14/'Global Inputs'!$B14</f>
        <v>20241038.383156575</v>
      </c>
      <c r="I44" s="28">
        <f>'Base Case'!K10*'Global Inputs'!$E14/'Global Inputs'!$B14</f>
        <v>32804745.731953524</v>
      </c>
      <c r="J44" s="28">
        <f>'Base Case'!L10*'Global Inputs'!$E14/'Global Inputs'!$B14</f>
        <v>37753351.224034585</v>
      </c>
      <c r="K44" s="28">
        <f>'Base Case'!M10*'Global Inputs'!$E14/'Global Inputs'!$B14</f>
        <v>27604603.3373163</v>
      </c>
      <c r="L44" s="5">
        <f aca="true" t="shared" si="9" ref="L44:L57">SUM(B44:K44)</f>
        <v>133409934.64431709</v>
      </c>
    </row>
    <row r="45" spans="1:12" ht="14.25">
      <c r="A45" t="str">
        <f t="shared" si="8"/>
        <v>hub D&amp;B</v>
      </c>
      <c r="B45" s="28">
        <f>'Base Case'!D11*'Global Inputs'!$E15/'Global Inputs'!$B15</f>
        <v>0</v>
      </c>
      <c r="C45" s="28">
        <f>'Base Case'!E11*'Global Inputs'!$E15/'Global Inputs'!$B15</f>
        <v>15120.000000000002</v>
      </c>
      <c r="D45" s="28">
        <f>'Base Case'!F11*'Global Inputs'!$E15/'Global Inputs'!$B15</f>
        <v>343728</v>
      </c>
      <c r="E45" s="28">
        <f>'Base Case'!G11*'Global Inputs'!$E15/'Global Inputs'!$B15</f>
        <v>418044.9</v>
      </c>
      <c r="F45" s="28">
        <f>'Base Case'!H11*'Global Inputs'!$E15/'Global Inputs'!$B15</f>
        <v>1366720.11</v>
      </c>
      <c r="G45" s="28">
        <f>'Base Case'!I11*'Global Inputs'!$E15/'Global Inputs'!$B15</f>
        <v>3764579.4900000007</v>
      </c>
      <c r="H45" s="28">
        <f>'Base Case'!J11*'Global Inputs'!$E15/'Global Inputs'!$B15</f>
        <v>4875124.8</v>
      </c>
      <c r="I45" s="28">
        <f>'Base Case'!K11*'Global Inputs'!$E15/'Global Inputs'!$B15</f>
        <v>5777194.500000001</v>
      </c>
      <c r="J45" s="28">
        <f>'Base Case'!L11*'Global Inputs'!$E15/'Global Inputs'!$B15</f>
        <v>2962424.0982000004</v>
      </c>
      <c r="K45" s="28">
        <f>'Base Case'!M11*'Global Inputs'!$E15/'Global Inputs'!$B15</f>
        <v>2755161.9396000006</v>
      </c>
      <c r="L45" s="28">
        <f t="shared" si="9"/>
        <v>22278097.837800004</v>
      </c>
    </row>
    <row r="46" spans="1:12" ht="14.25">
      <c r="A46" t="str">
        <f t="shared" si="8"/>
        <v>NPD</v>
      </c>
      <c r="B46" s="28">
        <f>'Base Case'!D12*'Global Inputs'!$E22/'Global Inputs'!$B22</f>
        <v>0</v>
      </c>
      <c r="C46" s="28">
        <f>'Base Case'!E12*'Global Inputs'!$E22/'Global Inputs'!$B22</f>
        <v>0</v>
      </c>
      <c r="D46" s="28">
        <f>'Base Case'!F12*'Global Inputs'!$E22/'Global Inputs'!$B22</f>
        <v>0</v>
      </c>
      <c r="E46" s="28">
        <f>'Base Case'!G12*'Global Inputs'!$E22/'Global Inputs'!$B22</f>
        <v>0</v>
      </c>
      <c r="F46" s="28">
        <f>'Base Case'!H12*'Global Inputs'!$E22/'Global Inputs'!$B22</f>
        <v>8395767.889658092</v>
      </c>
      <c r="G46" s="28">
        <f>'Base Case'!I12*'Global Inputs'!$E22/'Global Inputs'!$B22</f>
        <v>31445568.207025997</v>
      </c>
      <c r="H46" s="28">
        <f>'Base Case'!J12*'Global Inputs'!$E22/'Global Inputs'!$B22</f>
        <v>66340396.85982149</v>
      </c>
      <c r="I46" s="28">
        <f>'Base Case'!K12*'Global Inputs'!$E22/'Global Inputs'!$B22</f>
        <v>50977947.73013169</v>
      </c>
      <c r="J46" s="28">
        <f>'Base Case'!L12*'Global Inputs'!$E22/'Global Inputs'!$B22</f>
        <v>10235251.298619635</v>
      </c>
      <c r="K46" s="28">
        <f>'Base Case'!M12*'Global Inputs'!$E22/'Global Inputs'!$B22</f>
        <v>2607756.44955</v>
      </c>
      <c r="L46" s="5">
        <f t="shared" si="9"/>
        <v>170002688.4348069</v>
      </c>
    </row>
    <row r="47" spans="1:12" ht="14.25">
      <c r="A47" t="str">
        <f t="shared" si="8"/>
        <v>Schools</v>
      </c>
      <c r="B47" s="28">
        <f>'Base Case'!D13*'Global Inputs'!$E16/'Global Inputs'!$B16</f>
        <v>0</v>
      </c>
      <c r="C47" s="28">
        <f>'Base Case'!E13*'Global Inputs'!$E16/'Global Inputs'!$B16</f>
        <v>431942.82075</v>
      </c>
      <c r="D47" s="28">
        <f>'Base Case'!F13*'Global Inputs'!$E16/'Global Inputs'!$B16</f>
        <v>16035340.216218753</v>
      </c>
      <c r="E47" s="28">
        <f>'Base Case'!G13*'Global Inputs'!$E16/'Global Inputs'!$B16</f>
        <v>28527671.187093753</v>
      </c>
      <c r="F47" s="28">
        <f>'Base Case'!H13*'Global Inputs'!$E16/'Global Inputs'!$B16</f>
        <v>17894069.4345</v>
      </c>
      <c r="G47" s="28">
        <f>'Base Case'!I13*'Global Inputs'!$E16/'Global Inputs'!$B16</f>
        <v>49529380.256085224</v>
      </c>
      <c r="H47" s="28">
        <f>'Base Case'!J13*'Global Inputs'!$E16/'Global Inputs'!$B16</f>
        <v>86444503.01367745</v>
      </c>
      <c r="I47" s="28">
        <f>'Base Case'!K13*'Global Inputs'!$E16/'Global Inputs'!$B16</f>
        <v>126897349.64646977</v>
      </c>
      <c r="J47" s="28">
        <f>'Base Case'!L13*'Global Inputs'!$E16/'Global Inputs'!$B16</f>
        <v>109060504.52747428</v>
      </c>
      <c r="K47" s="28">
        <f>'Base Case'!M13*'Global Inputs'!$E16/'Global Inputs'!$B16</f>
        <v>72778354.96275431</v>
      </c>
      <c r="L47" s="5">
        <f t="shared" si="9"/>
        <v>507599116.06502354</v>
      </c>
    </row>
    <row r="48" spans="1:12" ht="14.25">
      <c r="A48" t="str">
        <f t="shared" si="8"/>
        <v>Legacy - Queensferry Crossing</v>
      </c>
      <c r="B48" s="28">
        <f>'Base Case'!D14*'Global Inputs'!$E17/'Global Inputs'!$B17</f>
        <v>0</v>
      </c>
      <c r="C48" s="28">
        <f>'Base Case'!E14*'Global Inputs'!$E17/'Global Inputs'!$B17</f>
        <v>0</v>
      </c>
      <c r="D48" s="28">
        <f>'Base Case'!F14*'Global Inputs'!$E17/'Global Inputs'!$B17</f>
        <v>1050000</v>
      </c>
      <c r="E48" s="28">
        <f>'Base Case'!G14*'Global Inputs'!$E17/'Global Inputs'!$B17</f>
        <v>1480500.0000000002</v>
      </c>
      <c r="F48" s="28">
        <f>'Base Case'!H14*'Global Inputs'!$E17/'Global Inputs'!$B17</f>
        <v>1359750</v>
      </c>
      <c r="G48" s="28">
        <f>'Base Case'!I14*'Global Inputs'!$E17/'Global Inputs'!$B17</f>
        <v>1265250</v>
      </c>
      <c r="H48" s="28">
        <f>'Base Case'!J14*'Global Inputs'!$E17/'Global Inputs'!$B17</f>
        <v>1149750</v>
      </c>
      <c r="I48" s="28">
        <f>'Base Case'!K14*'Global Inputs'!$E17/'Global Inputs'!$B17</f>
        <v>703500</v>
      </c>
      <c r="J48" s="28">
        <f>'Base Case'!L14*'Global Inputs'!$E17/'Global Inputs'!$B17</f>
        <v>0</v>
      </c>
      <c r="K48" s="28">
        <f>'Base Case'!M14*'Global Inputs'!$E17/'Global Inputs'!$B17</f>
        <v>0</v>
      </c>
      <c r="L48" s="20">
        <f t="shared" si="9"/>
        <v>7008750</v>
      </c>
    </row>
    <row r="49" spans="1:12" ht="14.25">
      <c r="A49" t="str">
        <f t="shared" si="8"/>
        <v>Economic Investment</v>
      </c>
      <c r="B49" s="28">
        <f>'Base Case'!D15*'Global Inputs'!$E23/'Global Inputs'!$B23</f>
        <v>0</v>
      </c>
      <c r="C49" s="28">
        <f>'Base Case'!E15*'Global Inputs'!$E23/'Global Inputs'!$B23</f>
        <v>0</v>
      </c>
      <c r="D49" s="28">
        <f>'Base Case'!F15*'Global Inputs'!$E23/'Global Inputs'!$B23</f>
        <v>0</v>
      </c>
      <c r="E49" s="28">
        <f>'Base Case'!G15*'Global Inputs'!$E23/'Global Inputs'!$B23</f>
        <v>0</v>
      </c>
      <c r="F49" s="28">
        <f>'Base Case'!H15*'Global Inputs'!$E23/'Global Inputs'!$B23</f>
        <v>1349476.2750000001</v>
      </c>
      <c r="G49" s="28">
        <f>'Base Case'!I15*'Global Inputs'!$E23/'Global Inputs'!$B23</f>
        <v>4761225</v>
      </c>
      <c r="H49" s="28">
        <f>'Base Case'!J15*'Global Inputs'!$E23/'Global Inputs'!$B23</f>
        <v>5956125</v>
      </c>
      <c r="I49" s="28">
        <f>'Base Case'!K15*'Global Inputs'!$E23/'Global Inputs'!$B23</f>
        <v>9425850</v>
      </c>
      <c r="J49" s="28">
        <f>'Base Case'!L15*'Global Inputs'!$E23/'Global Inputs'!$B23</f>
        <v>30891013.8075</v>
      </c>
      <c r="K49" s="28">
        <f>'Base Case'!M15*'Global Inputs'!$E23/'Global Inputs'!$B23</f>
        <v>62095519.5</v>
      </c>
      <c r="L49" s="20">
        <f t="shared" si="9"/>
        <v>114479209.5825</v>
      </c>
    </row>
    <row r="50" spans="1:12" ht="14.25">
      <c r="A50" t="str">
        <f t="shared" si="8"/>
        <v>Housing</v>
      </c>
      <c r="B50" s="28">
        <f>'Base Case'!D16*'Global Inputs'!$E30/'Global Inputs'!$B30</f>
        <v>0</v>
      </c>
      <c r="C50" s="28">
        <f>'Base Case'!E16*'Global Inputs'!$E30/'Global Inputs'!$B30</f>
        <v>0</v>
      </c>
      <c r="D50" s="28">
        <f>'Base Case'!F16*'Global Inputs'!$E30/'Global Inputs'!$B30</f>
        <v>1254750</v>
      </c>
      <c r="E50" s="28">
        <f>'Base Case'!G16*'Global Inputs'!$E30/'Global Inputs'!$B30</f>
        <v>11248130.25</v>
      </c>
      <c r="F50" s="28">
        <f>'Base Case'!H16*'Global Inputs'!$E30/'Global Inputs'!$B30</f>
        <v>30777600</v>
      </c>
      <c r="G50" s="28">
        <f>'Base Case'!I16*'Global Inputs'!$E30/'Global Inputs'!$B30</f>
        <v>22195440.75</v>
      </c>
      <c r="H50" s="28">
        <f>'Base Case'!J16*'Global Inputs'!$E30/'Global Inputs'!$B30</f>
        <v>22764128.1</v>
      </c>
      <c r="I50" s="28">
        <f>'Base Case'!K16*'Global Inputs'!$E30/'Global Inputs'!$B30</f>
        <v>17185177.8</v>
      </c>
      <c r="J50" s="28">
        <f>'Base Case'!L16*'Global Inputs'!$E30/'Global Inputs'!$B30</f>
        <v>14674970.625</v>
      </c>
      <c r="K50" s="28">
        <f>'Base Case'!M16*'Global Inputs'!$E30/'Global Inputs'!$B30</f>
        <v>13151376</v>
      </c>
      <c r="L50" s="20">
        <f t="shared" si="9"/>
        <v>133251573.52499999</v>
      </c>
    </row>
    <row r="51" spans="1:12" s="89" customFormat="1" ht="14.25">
      <c r="A51" s="89" t="str">
        <f t="shared" si="8"/>
        <v>LAR</v>
      </c>
      <c r="B51" s="62">
        <f>'Base Case'!D17*'Global Inputs'!$E31/'Global Inputs'!$B31</f>
        <v>0</v>
      </c>
      <c r="C51" s="62">
        <f>'Base Case'!E17*'Global Inputs'!$E31/'Global Inputs'!$B31</f>
        <v>0</v>
      </c>
      <c r="D51" s="62">
        <f>'Base Case'!F17*'Global Inputs'!$E31/'Global Inputs'!$B31</f>
        <v>0</v>
      </c>
      <c r="E51" s="62">
        <f>'Base Case'!G17*'Global Inputs'!$E31/'Global Inputs'!$B31</f>
        <v>0</v>
      </c>
      <c r="F51" s="62">
        <f>'Base Case'!H17*'Global Inputs'!$E31/'Global Inputs'!$B31</f>
        <v>0</v>
      </c>
      <c r="G51" s="62">
        <f>'Base Case'!I17*'Global Inputs'!$E31/'Global Inputs'!$B31</f>
        <v>0</v>
      </c>
      <c r="H51" s="62">
        <f>'Base Case'!J17*'Global Inputs'!$E31/'Global Inputs'!$B31</f>
        <v>3978220</v>
      </c>
      <c r="I51" s="62">
        <f>'Base Case'!K17*'Global Inputs'!$E31/'Global Inputs'!$B31</f>
        <v>12894920</v>
      </c>
      <c r="J51" s="62">
        <f>'Base Case'!L17*'Global Inputs'!$E31/'Global Inputs'!$B31</f>
        <v>9904396</v>
      </c>
      <c r="K51" s="62">
        <f>'Base Case'!M17*'Global Inputs'!$E31/'Global Inputs'!$B31</f>
        <v>9383111.999999998</v>
      </c>
      <c r="L51" s="62">
        <f>SUM(B51:K51)</f>
        <v>36160648</v>
      </c>
    </row>
    <row r="52" spans="1:12" ht="14.25">
      <c r="A52" t="str">
        <f t="shared" si="8"/>
        <v>Lifecycle/FM Basket Saving</v>
      </c>
      <c r="B52" s="28">
        <f>'Base Case'!D18*'Global Inputs'!$E18/'Global Inputs'!$B18</f>
        <v>0</v>
      </c>
      <c r="C52" s="28">
        <f>'Base Case'!E18*'Global Inputs'!$E18/'Global Inputs'!$B18</f>
        <v>0</v>
      </c>
      <c r="D52" s="28">
        <f>'Base Case'!F18*'Global Inputs'!$E18/'Global Inputs'!$B18</f>
        <v>0</v>
      </c>
      <c r="E52" s="28">
        <f>'Base Case'!G18*'Global Inputs'!$E18/'Global Inputs'!$B18</f>
        <v>0</v>
      </c>
      <c r="F52" s="28">
        <f>'Base Case'!H18*'Global Inputs'!$E18/'Global Inputs'!$B18</f>
        <v>0</v>
      </c>
      <c r="G52" s="28">
        <f>'Base Case'!I18*'Global Inputs'!$E18/'Global Inputs'!$B18</f>
        <v>19231.691409000006</v>
      </c>
      <c r="H52" s="28">
        <f>'Base Case'!J18*'Global Inputs'!$E18/'Global Inputs'!$B18</f>
        <v>65299.174270724405</v>
      </c>
      <c r="I52" s="28">
        <f>'Base Case'!K18*'Global Inputs'!$E18/'Global Inputs'!$B18</f>
        <v>225092.93951784176</v>
      </c>
      <c r="J52" s="28">
        <f>'Base Case'!L18*'Global Inputs'!$E18/'Global Inputs'!$B18</f>
        <v>502273.0895019309</v>
      </c>
      <c r="K52" s="28">
        <f>'Base Case'!M18*'Global Inputs'!$E18/'Global Inputs'!$B18</f>
        <v>918701.7311200438</v>
      </c>
      <c r="L52" s="20">
        <f t="shared" si="9"/>
        <v>1730598.625819541</v>
      </c>
    </row>
    <row r="53" spans="1:12" ht="14.25">
      <c r="A53" t="str">
        <f t="shared" si="8"/>
        <v>Low Carbon</v>
      </c>
      <c r="B53" s="28">
        <f>'Base Case'!D19*'Global Inputs'!$E26/'Global Inputs'!$B26</f>
        <v>0</v>
      </c>
      <c r="C53" s="28">
        <f>'Base Case'!E19*'Global Inputs'!$E26/'Global Inputs'!$B26</f>
        <v>0</v>
      </c>
      <c r="D53" s="28">
        <f>'Base Case'!F19*'Global Inputs'!$E26/'Global Inputs'!$B26</f>
        <v>0</v>
      </c>
      <c r="E53" s="28">
        <f>'Base Case'!G19*'Global Inputs'!$E26/'Global Inputs'!$B26</f>
        <v>0</v>
      </c>
      <c r="F53" s="28">
        <f>'Base Case'!H19*'Global Inputs'!$E26/'Global Inputs'!$B26</f>
        <v>114954.89336100001</v>
      </c>
      <c r="G53" s="28">
        <f>'Base Case'!I19*'Global Inputs'!$E26/'Global Inputs'!$B26</f>
        <v>730703.8959234202</v>
      </c>
      <c r="H53" s="28">
        <f>'Base Case'!J19*'Global Inputs'!$E26/'Global Inputs'!$B26</f>
        <v>2222975.5960401837</v>
      </c>
      <c r="I53" s="28">
        <f>'Base Case'!K19*'Global Inputs'!$E26/'Global Inputs'!$B26</f>
        <v>5429853.387000001</v>
      </c>
      <c r="J53" s="28">
        <f>'Base Case'!L19*'Global Inputs'!$E26/'Global Inputs'!$B26</f>
        <v>10577617.5204</v>
      </c>
      <c r="K53" s="28">
        <f>'Base Case'!M19*'Global Inputs'!$E26/'Global Inputs'!$B26</f>
        <v>18028148.155542005</v>
      </c>
      <c r="L53" s="20">
        <f t="shared" si="9"/>
        <v>37104253.44826661</v>
      </c>
    </row>
    <row r="54" spans="1:12" ht="14.25">
      <c r="A54" t="str">
        <f t="shared" si="8"/>
        <v>Operational PPP</v>
      </c>
      <c r="B54" s="28">
        <f>'Base Case'!D20*'Global Inputs'!$E34/'Global Inputs'!$B34</f>
        <v>0</v>
      </c>
      <c r="C54" s="28">
        <f>'Base Case'!E20*'Global Inputs'!$E34/'Global Inputs'!$B34</f>
        <v>0</v>
      </c>
      <c r="D54" s="28">
        <f>'Base Case'!F20*'Global Inputs'!$E34/'Global Inputs'!$B34</f>
        <v>435750</v>
      </c>
      <c r="E54" s="28">
        <f>'Base Case'!G20*'Global Inputs'!$E34/'Global Inputs'!$B34</f>
        <v>479858.4</v>
      </c>
      <c r="F54" s="28">
        <f>'Base Case'!H20*'Global Inputs'!$E34/'Global Inputs'!$B34</f>
        <v>328395.89999999997</v>
      </c>
      <c r="G54" s="28">
        <f>'Base Case'!I20*'Global Inputs'!$E34/'Global Inputs'!$B34</f>
        <v>1928070.9000000001</v>
      </c>
      <c r="H54" s="28">
        <f>'Base Case'!J20*'Global Inputs'!$E34/'Global Inputs'!$B34</f>
        <v>3892717.3949999996</v>
      </c>
      <c r="I54" s="28">
        <f>'Base Case'!K20*'Global Inputs'!$E34/'Global Inputs'!$B34</f>
        <v>4547946.794999999</v>
      </c>
      <c r="J54" s="28">
        <f>'Base Case'!L20*'Global Inputs'!$E34/'Global Inputs'!$B34</f>
        <v>2929187.436</v>
      </c>
      <c r="K54" s="28">
        <f>'Base Case'!M20*'Global Inputs'!$E34/'Global Inputs'!$B34</f>
        <v>2766785.09625</v>
      </c>
      <c r="L54" s="5">
        <f t="shared" si="9"/>
        <v>17308711.92225</v>
      </c>
    </row>
    <row r="55" spans="1:12" ht="14.25">
      <c r="A55" s="37" t="str">
        <f t="shared" si="8"/>
        <v>Asset Management</v>
      </c>
      <c r="B55" s="28">
        <f>SUM(IF('Global Inputs'!$H$35="Yes",'Global Inputs'!$B$35*'Asset Management'!B11*'Global Inputs'!B46,'Global Inputs'!$B$35*'Asset Management'!B11)*('Global Inputs'!$E35/'Global Inputs'!$B35)+IF('Global Inputs'!$H$36="Yes",'Global Inputs'!$B$36*'Asset Management'!B23*'Global Inputs'!B46,'Global Inputs'!$B$36*'Asset Management'!B23)*('Global Inputs'!$E36/'Global Inputs'!$B36))</f>
        <v>0</v>
      </c>
      <c r="C55" s="28">
        <f>SUM(IF('Global Inputs'!$H$35="Yes",'Global Inputs'!$B$35*'Asset Management'!C11*'Global Inputs'!C46,'Global Inputs'!$B$35*'Asset Management'!C11)*('Global Inputs'!$E35/'Global Inputs'!$B35)+IF('Global Inputs'!$H$36="Yes",'Global Inputs'!$B$36*'Asset Management'!C23*'Global Inputs'!C46,'Global Inputs'!$B$36*'Asset Management'!C23)*('Global Inputs'!$E36/'Global Inputs'!$B36))</f>
        <v>0</v>
      </c>
      <c r="D55" s="28">
        <f>SUM(IF('Global Inputs'!$H$35="Yes",'Global Inputs'!$B$35*'Asset Management'!D11*'Global Inputs'!D46,'Global Inputs'!$B$35*'Asset Management'!D11)*('Global Inputs'!$E35/'Global Inputs'!$B35)+IF('Global Inputs'!$H$36="Yes",'Global Inputs'!$B$36*'Asset Management'!D23*'Global Inputs'!D46,'Global Inputs'!$B$36*'Asset Management'!D23)*('Global Inputs'!$E36/'Global Inputs'!$B36))</f>
        <v>0</v>
      </c>
      <c r="E55" s="28">
        <f>SUM(IF('Global Inputs'!$H$35="Yes",'Global Inputs'!$B$35*'Asset Management'!E11*'Global Inputs'!E46,'Global Inputs'!$B$35*'Asset Management'!E11)*('Global Inputs'!$E35/'Global Inputs'!$B35)+IF('Global Inputs'!$H$36="Yes",'Global Inputs'!$B$36*'Asset Management'!E23*'Global Inputs'!E46,'Global Inputs'!$B$36*'Asset Management'!E23)*('Global Inputs'!$E36/'Global Inputs'!$B36))</f>
        <v>27273750</v>
      </c>
      <c r="F55" s="28">
        <f>SUM(IF('Global Inputs'!$H$35="Yes",'Global Inputs'!$B$35*'Asset Management'!F11*'Global Inputs'!F46,'Global Inputs'!$B$35*'Asset Management'!F11)*('Global Inputs'!$E35/'Global Inputs'!$B35)+IF('Global Inputs'!$H$36="Yes",'Global Inputs'!$B$36*'Asset Management'!F23*'Global Inputs'!F46,'Global Inputs'!$B$36*'Asset Management'!F23)*('Global Inputs'!$E36/'Global Inputs'!$B36))</f>
        <v>30738750</v>
      </c>
      <c r="G55" s="28">
        <f>SUM(IF('Global Inputs'!$H$35="Yes",'Global Inputs'!$B$35*'Asset Management'!G11*'Global Inputs'!G46,'Global Inputs'!$B$35*'Asset Management'!G11)*('Global Inputs'!$E35/'Global Inputs'!$B35)+IF('Global Inputs'!$H$36="Yes",'Global Inputs'!$B$36*'Asset Management'!G23*'Global Inputs'!G46,'Global Inputs'!$B$36*'Asset Management'!G23)*('Global Inputs'!$E36/'Global Inputs'!$B36))</f>
        <v>48116250</v>
      </c>
      <c r="H55" s="28">
        <f>SUM(IF('Global Inputs'!$H$35="Yes",'Global Inputs'!$B$35*'Asset Management'!H11*'Global Inputs'!H46,'Global Inputs'!$B$35*'Asset Management'!H11)*('Global Inputs'!$E35/'Global Inputs'!$B35)+IF('Global Inputs'!$H$36="Yes",'Global Inputs'!$B$36*'Asset Management'!H23*'Global Inputs'!H46,'Global Inputs'!$B$36*'Asset Management'!H23)*('Global Inputs'!$E36/'Global Inputs'!$B36))</f>
        <v>55991250</v>
      </c>
      <c r="I55" s="28">
        <f>SUM(IF('Global Inputs'!$H$35="Yes",'Global Inputs'!$B$35*'Asset Management'!I11*'Global Inputs'!I46,'Global Inputs'!$B$35*'Asset Management'!I11)*('Global Inputs'!$E35/'Global Inputs'!$B35)+IF('Global Inputs'!$H$36="Yes",'Global Inputs'!$B$36*'Asset Management'!I23*'Global Inputs'!I46,'Global Inputs'!$B$36*'Asset Management'!I23)*('Global Inputs'!$E36/'Global Inputs'!$B36))</f>
        <v>64916250</v>
      </c>
      <c r="J55" s="28">
        <f>SUM(IF('Global Inputs'!$H$35="Yes",'Global Inputs'!$B$35*'Asset Management'!J11*'Global Inputs'!J46,'Global Inputs'!$B$35*'Asset Management'!J11)*('Global Inputs'!$E35/'Global Inputs'!$B35)+IF('Global Inputs'!$H$36="Yes",'Global Inputs'!$B$36*'Asset Management'!J23*'Global Inputs'!J46,'Global Inputs'!$B$36*'Asset Management'!J23)*('Global Inputs'!$E36/'Global Inputs'!$B36))</f>
        <v>39228000</v>
      </c>
      <c r="K55" s="28">
        <f>SUM(IF('Global Inputs'!$H$35="Yes",'Global Inputs'!$B$35*'Asset Management'!K11*'Global Inputs'!K46,'Global Inputs'!$B$35*'Asset Management'!K11)*('Global Inputs'!$E35/'Global Inputs'!$B35)+IF('Global Inputs'!$H$36="Yes",'Global Inputs'!$B$36*'Asset Management'!K23*'Global Inputs'!K46,'Global Inputs'!$B$36*'Asset Management'!K23)*('Global Inputs'!$E36/'Global Inputs'!$B36))</f>
        <v>38902500</v>
      </c>
      <c r="L55" s="5">
        <f t="shared" si="9"/>
        <v>305166750</v>
      </c>
    </row>
    <row r="56" spans="1:12" ht="14.25">
      <c r="A56" t="str">
        <f t="shared" si="8"/>
        <v>Waste</v>
      </c>
      <c r="B56" s="28">
        <f>'Base Case'!D22*'Global Inputs'!$E27/'Global Inputs'!$B27</f>
        <v>0</v>
      </c>
      <c r="C56" s="28">
        <f>'Base Case'!E22*'Global Inputs'!$E27/'Global Inputs'!$B27</f>
        <v>0</v>
      </c>
      <c r="D56" s="28">
        <f>'Base Case'!F22*'Global Inputs'!$E27/'Global Inputs'!$B27</f>
        <v>0</v>
      </c>
      <c r="E56" s="28">
        <f>'Base Case'!G22*'Global Inputs'!$E27/'Global Inputs'!$B27</f>
        <v>5250</v>
      </c>
      <c r="F56" s="28">
        <f>'Base Case'!H22*'Global Inputs'!$E27/'Global Inputs'!$B27</f>
        <v>97125.00000000001</v>
      </c>
      <c r="G56" s="28">
        <f>'Base Case'!I22*'Global Inputs'!$E27/'Global Inputs'!$B27</f>
        <v>408450.00000000006</v>
      </c>
      <c r="H56" s="28">
        <f>'Base Case'!J22*'Global Inputs'!$E27/'Global Inputs'!$B27</f>
        <v>357000</v>
      </c>
      <c r="I56" s="28">
        <f>'Base Case'!K22*'Global Inputs'!$E27/'Global Inputs'!$B27</f>
        <v>0</v>
      </c>
      <c r="J56" s="28">
        <f>'Base Case'!L22*'Global Inputs'!$E27/'Global Inputs'!$B27</f>
        <v>0</v>
      </c>
      <c r="K56" s="28">
        <f>'Base Case'!M22*'Global Inputs'!$E27/'Global Inputs'!$B27</f>
        <v>0</v>
      </c>
      <c r="L56" s="5">
        <f t="shared" si="9"/>
        <v>867825</v>
      </c>
    </row>
    <row r="57" spans="1:12" ht="14.25">
      <c r="A57" t="str">
        <f t="shared" si="8"/>
        <v>Digital</v>
      </c>
      <c r="B57" s="28">
        <f>'Base Case'!D23*'Global Inputs'!$E39/'Global Inputs'!$B39</f>
        <v>0</v>
      </c>
      <c r="C57" s="28">
        <f>'Base Case'!E23*'Global Inputs'!$E39/'Global Inputs'!$B39</f>
        <v>0</v>
      </c>
      <c r="D57" s="28">
        <f>'Base Case'!F23*'Global Inputs'!$E39/'Global Inputs'!$B39</f>
        <v>0</v>
      </c>
      <c r="E57" s="28">
        <f>'Base Case'!G23*'Global Inputs'!$E39/'Global Inputs'!$B39</f>
        <v>0</v>
      </c>
      <c r="F57" s="28">
        <f>'Base Case'!H23*'Global Inputs'!$E39/'Global Inputs'!$B39</f>
        <v>0</v>
      </c>
      <c r="G57" s="28">
        <f>'Base Case'!I23*'Global Inputs'!$E39/'Global Inputs'!$B39</f>
        <v>0</v>
      </c>
      <c r="H57" s="28">
        <f>'Base Case'!J23*'Global Inputs'!$E39/'Global Inputs'!$B39</f>
        <v>4200000.000000001</v>
      </c>
      <c r="I57" s="28">
        <f>'Base Case'!K23*'Global Inputs'!$E39/'Global Inputs'!$B39</f>
        <v>4200000.000000001</v>
      </c>
      <c r="J57" s="28">
        <f>'Base Case'!L23*'Global Inputs'!$E39/'Global Inputs'!$B39</f>
        <v>4987500.000000001</v>
      </c>
      <c r="K57" s="28">
        <f>'Base Case'!M23*'Global Inputs'!$E39/'Global Inputs'!$B39</f>
        <v>14175000.000000002</v>
      </c>
      <c r="L57" s="28">
        <f t="shared" si="9"/>
        <v>27562500.000000007</v>
      </c>
    </row>
    <row r="58" spans="1:12" ht="14.25" thickBot="1">
      <c r="A58" t="s">
        <v>12</v>
      </c>
      <c r="B58" s="6">
        <f>SUM(B44:B57)</f>
        <v>0</v>
      </c>
      <c r="C58" s="29">
        <f aca="true" t="shared" si="10" ref="C58:L58">SUM(C44:C57)</f>
        <v>447062.82075</v>
      </c>
      <c r="D58" s="29">
        <f t="shared" si="10"/>
        <v>19119568.216218755</v>
      </c>
      <c r="E58" s="29">
        <f t="shared" si="10"/>
        <v>70715317.49769375</v>
      </c>
      <c r="F58" s="29">
        <f t="shared" si="10"/>
        <v>95493775.02663405</v>
      </c>
      <c r="G58" s="29">
        <f t="shared" si="10"/>
        <v>174817067.8735848</v>
      </c>
      <c r="H58" s="29">
        <f t="shared" si="10"/>
        <v>278478528.3219664</v>
      </c>
      <c r="I58" s="29">
        <f t="shared" si="10"/>
        <v>335985828.5300728</v>
      </c>
      <c r="J58" s="29">
        <f t="shared" si="10"/>
        <v>273706489.62673044</v>
      </c>
      <c r="K58" s="29">
        <f t="shared" si="10"/>
        <v>265167019.17213267</v>
      </c>
      <c r="L58" s="29">
        <f t="shared" si="10"/>
        <v>1513930657.0857835</v>
      </c>
    </row>
    <row r="59" ht="14.25" thickTop="1"/>
    <row r="60" spans="1:12" ht="14.25">
      <c r="A60" s="3" t="s">
        <v>71</v>
      </c>
      <c r="B60" s="4">
        <f>B43</f>
        <v>40268</v>
      </c>
      <c r="C60" s="4">
        <f>EOMONTH(B60,12)</f>
        <v>40633</v>
      </c>
      <c r="D60" s="4">
        <f aca="true" t="shared" si="11" ref="D60:J60">EOMONTH(C60,12)</f>
        <v>40999</v>
      </c>
      <c r="E60" s="4">
        <f t="shared" si="11"/>
        <v>41364</v>
      </c>
      <c r="F60" s="4">
        <f t="shared" si="11"/>
        <v>41729</v>
      </c>
      <c r="G60" s="4">
        <f t="shared" si="11"/>
        <v>42094</v>
      </c>
      <c r="H60" s="4">
        <f t="shared" si="11"/>
        <v>42460</v>
      </c>
      <c r="I60" s="4">
        <f t="shared" si="11"/>
        <v>42825</v>
      </c>
      <c r="J60" s="4">
        <f t="shared" si="11"/>
        <v>43190</v>
      </c>
      <c r="K60" s="4">
        <f>EOMONTH(J60,12)</f>
        <v>43555</v>
      </c>
      <c r="L60" s="3" t="s">
        <v>12</v>
      </c>
    </row>
    <row r="61" spans="1:12" ht="14.25">
      <c r="A61" t="str">
        <f aca="true" t="shared" si="12" ref="A61:A74">A44</f>
        <v>hub DBFM</v>
      </c>
      <c r="B61" s="5">
        <f>'Base Case'!D10*'Global Inputs'!$F14/'Global Inputs'!$B14</f>
        <v>0</v>
      </c>
      <c r="C61" s="28">
        <f>'Base Case'!E10*'Global Inputs'!$F14/'Global Inputs'!$B14</f>
        <v>0</v>
      </c>
      <c r="D61" s="28">
        <f>'Base Case'!F10*'Global Inputs'!$F14/'Global Inputs'!$B14</f>
        <v>0</v>
      </c>
      <c r="E61" s="28">
        <f>'Base Case'!G10*'Global Inputs'!$F14/'Global Inputs'!$B14</f>
        <v>1343165.7492000004</v>
      </c>
      <c r="F61" s="28">
        <f>'Base Case'!H10*'Global Inputs'!$F14/'Global Inputs'!$B14</f>
        <v>3217411.501453768</v>
      </c>
      <c r="G61" s="28">
        <f>'Base Case'!I10*'Global Inputs'!$F14/'Global Inputs'!$B14</f>
        <v>11160199.477576451</v>
      </c>
      <c r="H61" s="28">
        <f>'Base Case'!J10*'Global Inputs'!$F14/'Global Inputs'!$B14</f>
        <v>21204897.353783082</v>
      </c>
      <c r="I61" s="28">
        <f>'Base Case'!K10*'Global Inputs'!$F14/'Global Inputs'!$B14</f>
        <v>34366876.48109417</v>
      </c>
      <c r="J61" s="28">
        <f>'Base Case'!L10*'Global Inputs'!$F14/'Global Inputs'!$B14</f>
        <v>39551129.85375052</v>
      </c>
      <c r="K61" s="28">
        <f>'Base Case'!M10*'Global Inputs'!$F14/'Global Inputs'!$B14</f>
        <v>28919108.258140888</v>
      </c>
      <c r="L61" s="5">
        <f aca="true" t="shared" si="13" ref="L61:L74">SUM(B61:K61)</f>
        <v>139762788.67499888</v>
      </c>
    </row>
    <row r="62" spans="1:12" ht="14.25">
      <c r="A62" t="str">
        <f t="shared" si="12"/>
        <v>hub D&amp;B</v>
      </c>
      <c r="B62" s="28">
        <f>'Base Case'!D11*'Global Inputs'!$F15/'Global Inputs'!$B15</f>
        <v>0</v>
      </c>
      <c r="C62" s="28">
        <f>'Base Case'!E11*'Global Inputs'!$F15/'Global Inputs'!$B15</f>
        <v>15840</v>
      </c>
      <c r="D62" s="28">
        <f>'Base Case'!F11*'Global Inputs'!$F15/'Global Inputs'!$B15</f>
        <v>360096.00000000006</v>
      </c>
      <c r="E62" s="28">
        <f>'Base Case'!G11*'Global Inputs'!$F15/'Global Inputs'!$B15</f>
        <v>437951.8</v>
      </c>
      <c r="F62" s="28">
        <f>'Base Case'!H11*'Global Inputs'!$F15/'Global Inputs'!$B15</f>
        <v>1431802.02</v>
      </c>
      <c r="G62" s="28">
        <f>'Base Case'!I11*'Global Inputs'!$F15/'Global Inputs'!$B15</f>
        <v>3943845.180000001</v>
      </c>
      <c r="H62" s="28">
        <f>'Base Case'!J11*'Global Inputs'!$F15/'Global Inputs'!$B15</f>
        <v>5107273.600000001</v>
      </c>
      <c r="I62" s="28">
        <f>'Base Case'!K11*'Global Inputs'!$F15/'Global Inputs'!$B15</f>
        <v>6052299</v>
      </c>
      <c r="J62" s="28">
        <f>'Base Case'!L11*'Global Inputs'!$F15/'Global Inputs'!$B15</f>
        <v>3103491.9124000003</v>
      </c>
      <c r="K62" s="28">
        <f>'Base Case'!M11*'Global Inputs'!$F15/'Global Inputs'!$B15</f>
        <v>2886360.1272000005</v>
      </c>
      <c r="L62" s="28">
        <f t="shared" si="13"/>
        <v>23338959.6396</v>
      </c>
    </row>
    <row r="63" spans="1:12" ht="14.25">
      <c r="A63" t="str">
        <f t="shared" si="12"/>
        <v>NPD</v>
      </c>
      <c r="B63" s="28">
        <f>'Base Case'!D12*'Global Inputs'!$F22/'Global Inputs'!$B22</f>
        <v>0</v>
      </c>
      <c r="C63" s="28">
        <f>'Base Case'!E12*'Global Inputs'!$F22/'Global Inputs'!$B22</f>
        <v>0</v>
      </c>
      <c r="D63" s="28">
        <f>'Base Case'!F12*'Global Inputs'!$F22/'Global Inputs'!$B22</f>
        <v>0</v>
      </c>
      <c r="E63" s="28">
        <f>'Base Case'!G12*'Global Inputs'!$F22/'Global Inputs'!$B22</f>
        <v>0</v>
      </c>
      <c r="F63" s="28">
        <f>'Base Case'!H12*'Global Inputs'!$F22/'Global Inputs'!$B22</f>
        <v>8795566.360594193</v>
      </c>
      <c r="G63" s="28">
        <f>'Base Case'!I12*'Global Inputs'!$F22/'Global Inputs'!$B22</f>
        <v>32942976.216884375</v>
      </c>
      <c r="H63" s="28">
        <f>'Base Case'!J12*'Global Inputs'!$F22/'Global Inputs'!$B22</f>
        <v>69499463.37695585</v>
      </c>
      <c r="I63" s="28">
        <f>'Base Case'!K12*'Global Inputs'!$F22/'Global Inputs'!$B22</f>
        <v>53405469.05061416</v>
      </c>
      <c r="J63" s="28">
        <f>'Base Case'!L12*'Global Inputs'!$F22/'Global Inputs'!$B22</f>
        <v>10722644.217601523</v>
      </c>
      <c r="K63" s="28">
        <f>'Base Case'!M12*'Global Inputs'!$F22/'Global Inputs'!$B22</f>
        <v>2731935.3281000005</v>
      </c>
      <c r="L63" s="5">
        <f t="shared" si="13"/>
        <v>178098054.5507501</v>
      </c>
    </row>
    <row r="64" spans="1:12" ht="14.25">
      <c r="A64" t="str">
        <f t="shared" si="12"/>
        <v>Schools</v>
      </c>
      <c r="B64" s="28">
        <f>'Base Case'!D13*'Global Inputs'!$F16/'Global Inputs'!$B16</f>
        <v>0</v>
      </c>
      <c r="C64" s="28">
        <f>'Base Case'!E13*'Global Inputs'!$F16/'Global Inputs'!$B16</f>
        <v>452511.52650000004</v>
      </c>
      <c r="D64" s="28">
        <f>'Base Case'!F13*'Global Inputs'!$F16/'Global Inputs'!$B16</f>
        <v>16798927.845562503</v>
      </c>
      <c r="E64" s="28">
        <f>'Base Case'!G13*'Global Inputs'!$F16/'Global Inputs'!$B16</f>
        <v>29886131.719812505</v>
      </c>
      <c r="F64" s="28">
        <f>'Base Case'!H13*'Global Inputs'!$F16/'Global Inputs'!$B16</f>
        <v>18746167.979000002</v>
      </c>
      <c r="G64" s="28">
        <f>'Base Case'!I13*'Global Inputs'!$F16/'Global Inputs'!$B16</f>
        <v>51887922.173041664</v>
      </c>
      <c r="H64" s="28">
        <f>'Base Case'!J13*'Global Inputs'!$F16/'Global Inputs'!$B16</f>
        <v>90560907.91909067</v>
      </c>
      <c r="I64" s="28">
        <f>'Base Case'!K13*'Global Inputs'!$F16/'Global Inputs'!$B16</f>
        <v>132940080.58201595</v>
      </c>
      <c r="J64" s="28">
        <f>'Base Case'!L13*'Global Inputs'!$F16/'Global Inputs'!$B16</f>
        <v>114253861.88592544</v>
      </c>
      <c r="K64" s="28">
        <f>'Base Case'!M13*'Global Inputs'!$F16/'Global Inputs'!$B16</f>
        <v>76243990.91336167</v>
      </c>
      <c r="L64" s="5">
        <f t="shared" si="13"/>
        <v>531770502.54431045</v>
      </c>
    </row>
    <row r="65" spans="1:12" ht="14.25">
      <c r="A65" t="str">
        <f t="shared" si="12"/>
        <v>Legacy - Queensferry Crossing</v>
      </c>
      <c r="B65" s="28">
        <f>'Base Case'!D14*'Global Inputs'!$F17/'Global Inputs'!$B17</f>
        <v>0</v>
      </c>
      <c r="C65" s="28">
        <f>'Base Case'!E14*'Global Inputs'!$F17/'Global Inputs'!$B17</f>
        <v>0</v>
      </c>
      <c r="D65" s="28">
        <f>'Base Case'!F14*'Global Inputs'!$F17/'Global Inputs'!$B17</f>
        <v>1100000.0000000002</v>
      </c>
      <c r="E65" s="28">
        <f>'Base Case'!G14*'Global Inputs'!$F17/'Global Inputs'!$B17</f>
        <v>1551000.0000000002</v>
      </c>
      <c r="F65" s="28">
        <f>'Base Case'!H14*'Global Inputs'!$F17/'Global Inputs'!$B17</f>
        <v>1424500.0000000002</v>
      </c>
      <c r="G65" s="28">
        <f>'Base Case'!I14*'Global Inputs'!$F17/'Global Inputs'!$B17</f>
        <v>1325500.0000000002</v>
      </c>
      <c r="H65" s="28">
        <f>'Base Case'!J14*'Global Inputs'!$F17/'Global Inputs'!$B17</f>
        <v>1204500.0000000002</v>
      </c>
      <c r="I65" s="28">
        <f>'Base Case'!K14*'Global Inputs'!$F17/'Global Inputs'!$B17</f>
        <v>737000.0000000001</v>
      </c>
      <c r="J65" s="28">
        <f>'Base Case'!L14*'Global Inputs'!$F17/'Global Inputs'!$B17</f>
        <v>0</v>
      </c>
      <c r="K65" s="28">
        <f>'Base Case'!M14*'Global Inputs'!$F17/'Global Inputs'!$B17</f>
        <v>0</v>
      </c>
      <c r="L65" s="20">
        <f t="shared" si="13"/>
        <v>7342500.000000001</v>
      </c>
    </row>
    <row r="66" spans="1:12" ht="14.25">
      <c r="A66" t="str">
        <f t="shared" si="12"/>
        <v>Economic Investment</v>
      </c>
      <c r="B66" s="28">
        <f>'Base Case'!D15*'Global Inputs'!$F23/'Global Inputs'!$B23</f>
        <v>0</v>
      </c>
      <c r="C66" s="28">
        <f>'Base Case'!E15*'Global Inputs'!$F23/'Global Inputs'!$B23</f>
        <v>0</v>
      </c>
      <c r="D66" s="28">
        <f>'Base Case'!F15*'Global Inputs'!$F23/'Global Inputs'!$B23</f>
        <v>0</v>
      </c>
      <c r="E66" s="28">
        <f>'Base Case'!G15*'Global Inputs'!$F23/'Global Inputs'!$B23</f>
        <v>0</v>
      </c>
      <c r="F66" s="28">
        <f>'Base Case'!H15*'Global Inputs'!$F23/'Global Inputs'!$B23</f>
        <v>1413737.05</v>
      </c>
      <c r="G66" s="28">
        <f>'Base Case'!I15*'Global Inputs'!$F23/'Global Inputs'!$B23</f>
        <v>4987950</v>
      </c>
      <c r="H66" s="28">
        <f>'Base Case'!J15*'Global Inputs'!$F23/'Global Inputs'!$B23</f>
        <v>6239750.000000001</v>
      </c>
      <c r="I66" s="28">
        <f>'Base Case'!K15*'Global Inputs'!$F23/'Global Inputs'!$B23</f>
        <v>9874700</v>
      </c>
      <c r="J66" s="28">
        <f>'Base Case'!L15*'Global Inputs'!$F23/'Global Inputs'!$B23</f>
        <v>32362014.465</v>
      </c>
      <c r="K66" s="28">
        <f>'Base Case'!M15*'Global Inputs'!$F23/'Global Inputs'!$B23</f>
        <v>65052449.00000001</v>
      </c>
      <c r="L66" s="20">
        <f t="shared" si="13"/>
        <v>119930600.51500002</v>
      </c>
    </row>
    <row r="67" spans="1:12" ht="14.25">
      <c r="A67" t="str">
        <f t="shared" si="12"/>
        <v>Housing</v>
      </c>
      <c r="B67" s="28">
        <f>'Base Case'!D16*'Global Inputs'!$F30/'Global Inputs'!$B30</f>
        <v>0</v>
      </c>
      <c r="C67" s="28">
        <f>'Base Case'!E16*'Global Inputs'!$F30/'Global Inputs'!$B30</f>
        <v>0</v>
      </c>
      <c r="D67" s="28">
        <f>'Base Case'!F16*'Global Inputs'!$F30/'Global Inputs'!$B30</f>
        <v>1314500</v>
      </c>
      <c r="E67" s="28">
        <f>'Base Case'!G16*'Global Inputs'!$F30/'Global Inputs'!$B30</f>
        <v>11783755.500000002</v>
      </c>
      <c r="F67" s="28">
        <f>'Base Case'!H16*'Global Inputs'!$F30/'Global Inputs'!$B30</f>
        <v>32243200.000000004</v>
      </c>
      <c r="G67" s="28">
        <f>'Base Case'!I16*'Global Inputs'!$F30/'Global Inputs'!$B30</f>
        <v>23252366.500000004</v>
      </c>
      <c r="H67" s="28">
        <f>'Base Case'!J16*'Global Inputs'!$F30/'Global Inputs'!$B30</f>
        <v>23848134.200000003</v>
      </c>
      <c r="I67" s="28">
        <f>'Base Case'!K16*'Global Inputs'!$F30/'Global Inputs'!$B30</f>
        <v>18003519.6</v>
      </c>
      <c r="J67" s="28">
        <f>'Base Case'!L16*'Global Inputs'!$F30/'Global Inputs'!$B30</f>
        <v>15373778.750000002</v>
      </c>
      <c r="K67" s="28">
        <f>'Base Case'!M16*'Global Inputs'!$F30/'Global Inputs'!$B30</f>
        <v>13777632.000000002</v>
      </c>
      <c r="L67" s="20">
        <f t="shared" si="13"/>
        <v>139596886.55</v>
      </c>
    </row>
    <row r="68" spans="1:12" s="89" customFormat="1" ht="14.25">
      <c r="A68" s="89" t="str">
        <f t="shared" si="12"/>
        <v>LAR</v>
      </c>
      <c r="B68" s="62">
        <f>'Base Case'!D17*'Global Inputs'!$F31/'Global Inputs'!$B31</f>
        <v>0</v>
      </c>
      <c r="C68" s="62">
        <f>'Base Case'!E17*'Global Inputs'!$F31/'Global Inputs'!$B31</f>
        <v>0</v>
      </c>
      <c r="D68" s="62">
        <f>'Base Case'!F17*'Global Inputs'!$F31/'Global Inputs'!$B31</f>
        <v>0</v>
      </c>
      <c r="E68" s="62">
        <f>'Base Case'!G17*'Global Inputs'!$F31/'Global Inputs'!$B31</f>
        <v>0</v>
      </c>
      <c r="F68" s="62">
        <f>'Base Case'!H17*'Global Inputs'!$F31/'Global Inputs'!$B31</f>
        <v>0</v>
      </c>
      <c r="G68" s="62">
        <f>'Base Case'!I17*'Global Inputs'!$F31/'Global Inputs'!$B31</f>
        <v>0</v>
      </c>
      <c r="H68" s="62">
        <f>'Base Case'!J17*'Global Inputs'!$F31/'Global Inputs'!$B31</f>
        <v>3779308.999999999</v>
      </c>
      <c r="I68" s="62">
        <f>'Base Case'!K17*'Global Inputs'!$F31/'Global Inputs'!$B31</f>
        <v>12250173.999999996</v>
      </c>
      <c r="J68" s="62">
        <f>'Base Case'!L17*'Global Inputs'!$F31/'Global Inputs'!$B31</f>
        <v>9409176.199999997</v>
      </c>
      <c r="K68" s="62">
        <f>'Base Case'!M17*'Global Inputs'!$F31/'Global Inputs'!$B31</f>
        <v>8913956.399999997</v>
      </c>
      <c r="L68" s="62">
        <f>SUM(B68:K68)</f>
        <v>34352615.599999994</v>
      </c>
    </row>
    <row r="69" spans="1:12" ht="14.25">
      <c r="A69" t="str">
        <f t="shared" si="12"/>
        <v>Lifecycle/FM Basket Saving</v>
      </c>
      <c r="B69" s="28">
        <f>'Base Case'!D18*'Global Inputs'!$F18/'Global Inputs'!$B18</f>
        <v>0</v>
      </c>
      <c r="C69" s="28">
        <f>'Base Case'!E18*'Global Inputs'!$F18/'Global Inputs'!$B18</f>
        <v>0</v>
      </c>
      <c r="D69" s="28">
        <f>'Base Case'!F18*'Global Inputs'!$F18/'Global Inputs'!$B18</f>
        <v>0</v>
      </c>
      <c r="E69" s="28">
        <f>'Base Case'!G18*'Global Inputs'!$F18/'Global Inputs'!$B18</f>
        <v>0</v>
      </c>
      <c r="F69" s="28">
        <f>'Base Case'!H18*'Global Inputs'!$F18/'Global Inputs'!$B18</f>
        <v>0</v>
      </c>
      <c r="G69" s="28">
        <f>'Base Case'!I18*'Global Inputs'!$F18/'Global Inputs'!$B18</f>
        <v>20147.48623800001</v>
      </c>
      <c r="H69" s="28">
        <f>'Base Case'!J18*'Global Inputs'!$F18/'Global Inputs'!$B18</f>
        <v>68408.65875980652</v>
      </c>
      <c r="I69" s="28">
        <f>'Base Case'!K18*'Global Inputs'!$F18/'Global Inputs'!$B18</f>
        <v>235811.6509234533</v>
      </c>
      <c r="J69" s="28">
        <f>'Base Case'!L18*'Global Inputs'!$F18/'Global Inputs'!$B18</f>
        <v>526190.8556686895</v>
      </c>
      <c r="K69" s="28">
        <f>'Base Case'!M18*'Global Inputs'!$F18/'Global Inputs'!$B18</f>
        <v>962449.4326019508</v>
      </c>
      <c r="L69" s="20">
        <f t="shared" si="13"/>
        <v>1813008.0841919002</v>
      </c>
    </row>
    <row r="70" spans="1:12" ht="14.25">
      <c r="A70" t="str">
        <f t="shared" si="12"/>
        <v>Low Carbon</v>
      </c>
      <c r="B70" s="28">
        <f>'Base Case'!D19*'Global Inputs'!$F26/'Global Inputs'!$B26</f>
        <v>0</v>
      </c>
      <c r="C70" s="28">
        <f>'Base Case'!E19*'Global Inputs'!$F26/'Global Inputs'!$B26</f>
        <v>0</v>
      </c>
      <c r="D70" s="28">
        <f>'Base Case'!F19*'Global Inputs'!$F26/'Global Inputs'!$B26</f>
        <v>0</v>
      </c>
      <c r="E70" s="28">
        <f>'Base Case'!G19*'Global Inputs'!$F26/'Global Inputs'!$B26</f>
        <v>0</v>
      </c>
      <c r="F70" s="28">
        <f>'Base Case'!H19*'Global Inputs'!$F26/'Global Inputs'!$B26</f>
        <v>120428.93590200001</v>
      </c>
      <c r="G70" s="28">
        <f>'Base Case'!I19*'Global Inputs'!$F26/'Global Inputs'!$B26</f>
        <v>765499.3195388211</v>
      </c>
      <c r="H70" s="28">
        <f>'Base Case'!J19*'Global Inputs'!$F26/'Global Inputs'!$B26</f>
        <v>2328831.5768040013</v>
      </c>
      <c r="I70" s="28">
        <f>'Base Case'!K19*'Global Inputs'!$F26/'Global Inputs'!$B26</f>
        <v>5688417.834000001</v>
      </c>
      <c r="J70" s="28">
        <f>'Base Case'!L19*'Global Inputs'!$F26/'Global Inputs'!$B26</f>
        <v>11081313.592799999</v>
      </c>
      <c r="K70" s="28">
        <f>'Base Case'!M19*'Global Inputs'!$F26/'Global Inputs'!$B26</f>
        <v>18886631.401044004</v>
      </c>
      <c r="L70" s="20">
        <f t="shared" si="13"/>
        <v>38871122.66008882</v>
      </c>
    </row>
    <row r="71" spans="1:12" ht="14.25">
      <c r="A71" t="str">
        <f t="shared" si="12"/>
        <v>Operational PPP</v>
      </c>
      <c r="B71" s="28">
        <f>'Base Case'!D20*'Global Inputs'!$F34/'Global Inputs'!$B34</f>
        <v>0</v>
      </c>
      <c r="C71" s="28">
        <f>'Base Case'!E20*'Global Inputs'!$F34/'Global Inputs'!$B34</f>
        <v>0</v>
      </c>
      <c r="D71" s="28">
        <f>'Base Case'!F20*'Global Inputs'!$F34/'Global Inputs'!$B34</f>
        <v>456500.00000000006</v>
      </c>
      <c r="E71" s="28">
        <f>'Base Case'!G20*'Global Inputs'!$F34/'Global Inputs'!$B34</f>
        <v>502708.8</v>
      </c>
      <c r="F71" s="28">
        <f>'Base Case'!H20*'Global Inputs'!$F34/'Global Inputs'!$B34</f>
        <v>344033.80000000005</v>
      </c>
      <c r="G71" s="28">
        <f>'Base Case'!I20*'Global Inputs'!$F34/'Global Inputs'!$B34</f>
        <v>2019883.8</v>
      </c>
      <c r="H71" s="28">
        <f>'Base Case'!J20*'Global Inputs'!$F34/'Global Inputs'!$B34</f>
        <v>4078084.89</v>
      </c>
      <c r="I71" s="28">
        <f>'Base Case'!K20*'Global Inputs'!$F34/'Global Inputs'!$B34</f>
        <v>4764515.6899999995</v>
      </c>
      <c r="J71" s="28">
        <f>'Base Case'!L20*'Global Inputs'!$F34/'Global Inputs'!$B34</f>
        <v>3068672.552</v>
      </c>
      <c r="K71" s="28">
        <f>'Base Case'!M20*'Global Inputs'!$F34/'Global Inputs'!$B34</f>
        <v>2898536.7674999996</v>
      </c>
      <c r="L71" s="20">
        <f t="shared" si="13"/>
        <v>18132936.2995</v>
      </c>
    </row>
    <row r="72" spans="1:12" ht="14.25">
      <c r="A72" s="37" t="str">
        <f t="shared" si="12"/>
        <v>Asset Management</v>
      </c>
      <c r="B72" s="28">
        <f>SUM(IF('Global Inputs'!$H$35="Yes",'Global Inputs'!$B$35*'Asset Management'!B11*'Global Inputs'!B46,'Global Inputs'!$B$35*'Asset Management'!B11)*('Global Inputs'!$F35/'Global Inputs'!$B35)+IF('Global Inputs'!$H$36="Yes",'Global Inputs'!$B$36*'Asset Management'!B23*'Global Inputs'!B46,'Global Inputs'!$B$36*'Asset Management'!B23)*('Global Inputs'!$F36/'Global Inputs'!$B36))</f>
        <v>0</v>
      </c>
      <c r="C72" s="28">
        <f>SUM(IF('Global Inputs'!$H$35="Yes",'Global Inputs'!$B$35*'Asset Management'!C11*'Global Inputs'!C46,'Global Inputs'!$B$35*'Asset Management'!C11)*('Global Inputs'!$F35/'Global Inputs'!$B35)+IF('Global Inputs'!$H$36="Yes",'Global Inputs'!$B$36*'Asset Management'!C23*'Global Inputs'!C46,'Global Inputs'!$B$36*'Asset Management'!C23)*('Global Inputs'!$F36/'Global Inputs'!$B36))</f>
        <v>0</v>
      </c>
      <c r="D72" s="28">
        <f>SUM(IF('Global Inputs'!$H$35="Yes",'Global Inputs'!$B$35*'Asset Management'!D11*'Global Inputs'!D46,'Global Inputs'!$B$35*'Asset Management'!D11)*('Global Inputs'!$F35/'Global Inputs'!$B35)+IF('Global Inputs'!$H$36="Yes",'Global Inputs'!$B$36*'Asset Management'!D23*'Global Inputs'!D46,'Global Inputs'!$B$36*'Asset Management'!D23)*('Global Inputs'!$F36/'Global Inputs'!$B36))</f>
        <v>0</v>
      </c>
      <c r="E72" s="28">
        <f>SUM(IF('Global Inputs'!$H$35="Yes",'Global Inputs'!$B$35*'Asset Management'!E11*'Global Inputs'!E46,'Global Inputs'!$B$35*'Asset Management'!E11)*('Global Inputs'!$F35/'Global Inputs'!$B35)+IF('Global Inputs'!$H$36="Yes",'Global Inputs'!$B$36*'Asset Management'!E23*'Global Inputs'!E46,'Global Inputs'!$B$36*'Asset Management'!E23)*('Global Inputs'!$F36/'Global Inputs'!$B36))</f>
        <v>28572500.000000004</v>
      </c>
      <c r="F72" s="28">
        <f>SUM(IF('Global Inputs'!$H$35="Yes",'Global Inputs'!$B$35*'Asset Management'!F11*'Global Inputs'!F46,'Global Inputs'!$B$35*'Asset Management'!F11)*('Global Inputs'!$F35/'Global Inputs'!$B35)+IF('Global Inputs'!$H$36="Yes",'Global Inputs'!$B$36*'Asset Management'!F23*'Global Inputs'!F46,'Global Inputs'!$B$36*'Asset Management'!F23)*('Global Inputs'!$F36/'Global Inputs'!$B36))</f>
        <v>32202500.000000004</v>
      </c>
      <c r="G72" s="28">
        <f>SUM(IF('Global Inputs'!$H$35="Yes",'Global Inputs'!$B$35*'Asset Management'!G11*'Global Inputs'!G46,'Global Inputs'!$B$35*'Asset Management'!G11)*('Global Inputs'!$F35/'Global Inputs'!$B35)+IF('Global Inputs'!$H$36="Yes",'Global Inputs'!$B$36*'Asset Management'!G23*'Global Inputs'!G46,'Global Inputs'!$B$36*'Asset Management'!G23)*('Global Inputs'!$F36/'Global Inputs'!$B36))</f>
        <v>50407500.00000001</v>
      </c>
      <c r="H72" s="28">
        <f>SUM(IF('Global Inputs'!$H$35="Yes",'Global Inputs'!$B$35*'Asset Management'!H11*'Global Inputs'!H46,'Global Inputs'!$B$35*'Asset Management'!H11)*('Global Inputs'!$F35/'Global Inputs'!$B35)+IF('Global Inputs'!$H$36="Yes",'Global Inputs'!$B$36*'Asset Management'!H23*'Global Inputs'!H46,'Global Inputs'!$B$36*'Asset Management'!H23)*('Global Inputs'!$F36/'Global Inputs'!$B36))</f>
        <v>58657500.00000001</v>
      </c>
      <c r="I72" s="28">
        <f>SUM(IF('Global Inputs'!$H$35="Yes",'Global Inputs'!$B$35*'Asset Management'!I11*'Global Inputs'!I46,'Global Inputs'!$B$35*'Asset Management'!I11)*('Global Inputs'!$F35/'Global Inputs'!$B35)+IF('Global Inputs'!$H$36="Yes",'Global Inputs'!$B$36*'Asset Management'!I23*'Global Inputs'!I46,'Global Inputs'!$B$36*'Asset Management'!I23)*('Global Inputs'!$F36/'Global Inputs'!$B36))</f>
        <v>68007500.00000001</v>
      </c>
      <c r="J72" s="28">
        <f>SUM(IF('Global Inputs'!$H$35="Yes",'Global Inputs'!$B$35*'Asset Management'!J11*'Global Inputs'!J46,'Global Inputs'!$B$35*'Asset Management'!J11)*('Global Inputs'!$F35/'Global Inputs'!$B35)+IF('Global Inputs'!$H$36="Yes",'Global Inputs'!$B$36*'Asset Management'!J23*'Global Inputs'!J46,'Global Inputs'!$B$36*'Asset Management'!J23)*('Global Inputs'!$F36/'Global Inputs'!$B36))</f>
        <v>41096000</v>
      </c>
      <c r="K72" s="28">
        <f>SUM(IF('Global Inputs'!$H$35="Yes",'Global Inputs'!$B$35*'Asset Management'!K11*'Global Inputs'!K46,'Global Inputs'!$B$35*'Asset Management'!K11)*('Global Inputs'!$F35/'Global Inputs'!$B35)+IF('Global Inputs'!$H$36="Yes",'Global Inputs'!$B$36*'Asset Management'!K23*'Global Inputs'!K46,'Global Inputs'!$B$36*'Asset Management'!K23)*('Global Inputs'!$F36/'Global Inputs'!$B36))</f>
        <v>40755000</v>
      </c>
      <c r="L72" s="5">
        <f t="shared" si="13"/>
        <v>319698500.00000006</v>
      </c>
    </row>
    <row r="73" spans="1:12" ht="14.25">
      <c r="A73" t="str">
        <f t="shared" si="12"/>
        <v>Waste</v>
      </c>
      <c r="B73" s="28">
        <f>'Base Case'!D22*'Global Inputs'!$F27/'Global Inputs'!$B27</f>
        <v>0</v>
      </c>
      <c r="C73" s="28">
        <f>'Base Case'!E22*'Global Inputs'!$F27/'Global Inputs'!$B27</f>
        <v>0</v>
      </c>
      <c r="D73" s="28">
        <f>'Base Case'!F22*'Global Inputs'!$F27/'Global Inputs'!$B27</f>
        <v>0</v>
      </c>
      <c r="E73" s="28">
        <f>'Base Case'!G22*'Global Inputs'!$F27/'Global Inputs'!$B27</f>
        <v>5500.000000000001</v>
      </c>
      <c r="F73" s="28">
        <f>'Base Case'!H22*'Global Inputs'!$F27/'Global Inputs'!$B27</f>
        <v>101750.00000000001</v>
      </c>
      <c r="G73" s="28">
        <f>'Base Case'!I22*'Global Inputs'!$F27/'Global Inputs'!$B27</f>
        <v>427900</v>
      </c>
      <c r="H73" s="28">
        <f>'Base Case'!J22*'Global Inputs'!$F27/'Global Inputs'!$B27</f>
        <v>374000.00000000006</v>
      </c>
      <c r="I73" s="28">
        <f>'Base Case'!K22*'Global Inputs'!$F27/'Global Inputs'!$B27</f>
        <v>0</v>
      </c>
      <c r="J73" s="28">
        <f>'Base Case'!L22*'Global Inputs'!$F27/'Global Inputs'!$B27</f>
        <v>0</v>
      </c>
      <c r="K73" s="28">
        <f>'Base Case'!M22*'Global Inputs'!$F27/'Global Inputs'!$B27</f>
        <v>0</v>
      </c>
      <c r="L73" s="5">
        <f t="shared" si="13"/>
        <v>909150</v>
      </c>
    </row>
    <row r="74" spans="1:12" ht="14.25">
      <c r="A74" t="str">
        <f t="shared" si="12"/>
        <v>Digital</v>
      </c>
      <c r="B74" s="28">
        <f>'Base Case'!D23*'Global Inputs'!$F39/'Global Inputs'!$B39</f>
        <v>0</v>
      </c>
      <c r="C74" s="28">
        <f>'Base Case'!E23*'Global Inputs'!$F39/'Global Inputs'!$B39</f>
        <v>0</v>
      </c>
      <c r="D74" s="28">
        <f>'Base Case'!F23*'Global Inputs'!$F39/'Global Inputs'!$B39</f>
        <v>0</v>
      </c>
      <c r="E74" s="28">
        <f>'Base Case'!G23*'Global Inputs'!$F39/'Global Inputs'!$B39</f>
        <v>0</v>
      </c>
      <c r="F74" s="28">
        <f>'Base Case'!H23*'Global Inputs'!$F39/'Global Inputs'!$B39</f>
        <v>0</v>
      </c>
      <c r="G74" s="28">
        <f>'Base Case'!I23*'Global Inputs'!$F39/'Global Inputs'!$B39</f>
        <v>0</v>
      </c>
      <c r="H74" s="28">
        <f>'Base Case'!J23*'Global Inputs'!$F39/'Global Inputs'!$B39</f>
        <v>4400000</v>
      </c>
      <c r="I74" s="28">
        <f>'Base Case'!K23*'Global Inputs'!$F39/'Global Inputs'!$B39</f>
        <v>4400000</v>
      </c>
      <c r="J74" s="28">
        <f>'Base Case'!L23*'Global Inputs'!$F39/'Global Inputs'!$B39</f>
        <v>5225000.000000001</v>
      </c>
      <c r="K74" s="28">
        <f>'Base Case'!M23*'Global Inputs'!$F39/'Global Inputs'!$B39</f>
        <v>14850000.000000002</v>
      </c>
      <c r="L74" s="28">
        <f t="shared" si="13"/>
        <v>28875000</v>
      </c>
    </row>
    <row r="75" spans="1:12" ht="14.25" thickBot="1">
      <c r="A75" t="s">
        <v>12</v>
      </c>
      <c r="B75" s="6">
        <f>SUM(B61:B74)</f>
        <v>0</v>
      </c>
      <c r="C75" s="29">
        <f aca="true" t="shared" si="14" ref="C75:L75">SUM(C61:C74)</f>
        <v>468351.52650000004</v>
      </c>
      <c r="D75" s="29">
        <f t="shared" si="14"/>
        <v>20030023.845562503</v>
      </c>
      <c r="E75" s="29">
        <f t="shared" si="14"/>
        <v>74082713.56901251</v>
      </c>
      <c r="F75" s="29">
        <f t="shared" si="14"/>
        <v>100041097.64694996</v>
      </c>
      <c r="G75" s="29">
        <f t="shared" si="14"/>
        <v>183141690.1532793</v>
      </c>
      <c r="H75" s="29">
        <f t="shared" si="14"/>
        <v>291351060.5753934</v>
      </c>
      <c r="I75" s="29">
        <f t="shared" si="14"/>
        <v>350726363.88864774</v>
      </c>
      <c r="J75" s="29">
        <f t="shared" si="14"/>
        <v>285773274.2851461</v>
      </c>
      <c r="K75" s="29">
        <f t="shared" si="14"/>
        <v>276878049.6279486</v>
      </c>
      <c r="L75" s="29">
        <f t="shared" si="14"/>
        <v>1582492625.11844</v>
      </c>
    </row>
    <row r="76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/>
  <headerFooter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96" zoomScaleNormal="96" zoomScaleSheetLayoutView="96" zoomScalePageLayoutView="0" workbookViewId="0" topLeftCell="A1">
      <pane xSplit="1" ySplit="9" topLeftCell="B10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G21" sqref="G21"/>
    </sheetView>
  </sheetViews>
  <sheetFormatPr defaultColWidth="8.8515625" defaultRowHeight="15"/>
  <cols>
    <col min="1" max="1" width="30.421875" style="0" bestFit="1" customWidth="1"/>
    <col min="2" max="2" width="30.8515625" style="0" bestFit="1" customWidth="1"/>
    <col min="3" max="3" width="41.8515625" style="0" bestFit="1" customWidth="1"/>
    <col min="4" max="4" width="14.421875" style="0" bestFit="1" customWidth="1"/>
    <col min="5" max="5" width="11.140625" style="0" bestFit="1" customWidth="1"/>
    <col min="6" max="9" width="14.421875" style="0" bestFit="1" customWidth="1"/>
    <col min="10" max="10" width="14.8515625" style="0" bestFit="1" customWidth="1"/>
    <col min="11" max="11" width="14.421875" style="0" bestFit="1" customWidth="1"/>
    <col min="12" max="13" width="14.8515625" style="0" bestFit="1" customWidth="1"/>
    <col min="14" max="14" width="14.140625" style="0" bestFit="1" customWidth="1"/>
    <col min="15" max="15" width="8.8515625" style="0" customWidth="1"/>
    <col min="16" max="16" width="30.140625" style="0" bestFit="1" customWidth="1"/>
  </cols>
  <sheetData>
    <row r="1" spans="1:3" ht="14.25">
      <c r="A1" s="3" t="str">
        <f>'Global Inputs'!A1</f>
        <v>Scottish Futures Trust</v>
      </c>
      <c r="B1" s="3"/>
      <c r="C1" s="3"/>
    </row>
    <row r="2" spans="1:3" ht="14.25">
      <c r="A2" s="3" t="str">
        <f>'Global Inputs'!A2</f>
        <v>Benefits Calculation Model</v>
      </c>
      <c r="B2" s="3"/>
      <c r="C2" s="3"/>
    </row>
    <row r="3" spans="1:3" ht="14.25">
      <c r="A3" s="3"/>
      <c r="B3" s="3"/>
      <c r="C3" s="3"/>
    </row>
    <row r="4" spans="1:3" ht="14.25">
      <c r="A4" s="3" t="str">
        <f>'Global Inputs'!A6</f>
        <v>Model Start Year</v>
      </c>
      <c r="B4" s="22">
        <f>'Global Inputs'!B6</f>
        <v>40268</v>
      </c>
      <c r="C4" s="22"/>
    </row>
    <row r="5" spans="1:3" ht="14.25">
      <c r="A5" s="3" t="str">
        <f>'Global Inputs'!A7</f>
        <v>Model End Year</v>
      </c>
      <c r="B5" s="22">
        <f>'Global Inputs'!B7</f>
        <v>43555</v>
      </c>
      <c r="C5" s="22"/>
    </row>
    <row r="6" spans="1:3" ht="14.25">
      <c r="A6" s="3" t="str">
        <f>'Global Inputs'!A8</f>
        <v>Model Reporting Year</v>
      </c>
      <c r="B6" s="22">
        <f>'Global Inputs'!B8</f>
        <v>42825</v>
      </c>
      <c r="C6" s="22"/>
    </row>
    <row r="7" spans="1:3" ht="14.25">
      <c r="A7" s="22"/>
      <c r="B7" s="22"/>
      <c r="C7" s="22"/>
    </row>
    <row r="8" spans="1:3" ht="14.25">
      <c r="A8" s="3" t="s">
        <v>74</v>
      </c>
      <c r="B8" s="3"/>
      <c r="C8" s="3"/>
    </row>
    <row r="9" spans="2:13" ht="14.25">
      <c r="B9" s="3" t="s">
        <v>23</v>
      </c>
      <c r="C9" s="3" t="s">
        <v>12</v>
      </c>
      <c r="D9" s="4">
        <f>'Global Inputs'!B6</f>
        <v>40268</v>
      </c>
      <c r="E9" s="4">
        <f>EOMONTH(D9,12)</f>
        <v>40633</v>
      </c>
      <c r="F9" s="4">
        <f aca="true" t="shared" si="0" ref="F9:L9">EOMONTH(E9,12)</f>
        <v>40999</v>
      </c>
      <c r="G9" s="4">
        <f t="shared" si="0"/>
        <v>41364</v>
      </c>
      <c r="H9" s="4">
        <f t="shared" si="0"/>
        <v>41729</v>
      </c>
      <c r="I9" s="4">
        <f t="shared" si="0"/>
        <v>42094</v>
      </c>
      <c r="J9" s="4">
        <f t="shared" si="0"/>
        <v>42460</v>
      </c>
      <c r="K9" s="4">
        <f t="shared" si="0"/>
        <v>42825</v>
      </c>
      <c r="L9" s="4">
        <f t="shared" si="0"/>
        <v>43190</v>
      </c>
      <c r="M9" s="4">
        <f>EOMONTH(L9,12)</f>
        <v>43555</v>
      </c>
    </row>
    <row r="10" spans="1:13" ht="14.25">
      <c r="A10" t="s">
        <v>85</v>
      </c>
      <c r="B10" t="str">
        <f>'Global Inputs'!$A$13</f>
        <v>SFT BUILD</v>
      </c>
      <c r="C10" s="5">
        <f aca="true" t="shared" si="1" ref="C10:C23">SUM(D10:M10)</f>
        <v>127057080.61363533</v>
      </c>
      <c r="D10" s="5">
        <f>IF('Global Inputs'!$H$14="Yes",'hub DBFM'!C16*'Global Inputs'!$B$14*'Global Inputs'!B42,'hub DBFM'!C16*'Global Inputs'!$B$14)</f>
        <v>0</v>
      </c>
      <c r="E10" s="28">
        <f>IF('Global Inputs'!$H$14="Yes",'hub DBFM'!D16*'Global Inputs'!$B$14*'Global Inputs'!C42,'hub DBFM'!D16*'Global Inputs'!$B$14)</f>
        <v>0</v>
      </c>
      <c r="F10" s="28">
        <f>IF('Global Inputs'!$H$14="Yes",'hub DBFM'!E16*'Global Inputs'!$B$14*'Global Inputs'!D42,'hub DBFM'!E16*'Global Inputs'!$B$14)</f>
        <v>0</v>
      </c>
      <c r="G10" s="28">
        <f>IF('Global Inputs'!$H$14="Yes",'hub DBFM'!F16*'Global Inputs'!$B$14*'Global Inputs'!E42,'hub DBFM'!F16*'Global Inputs'!$B$14)</f>
        <v>1221059.7720000003</v>
      </c>
      <c r="H10" s="28">
        <f>IF('Global Inputs'!$H$14="Yes",'hub DBFM'!G16*'Global Inputs'!$B$14*'Global Inputs'!F42,'hub DBFM'!G16*'Global Inputs'!$B$14)</f>
        <v>2924919.546776152</v>
      </c>
      <c r="I10" s="28">
        <f>IF('Global Inputs'!$H$14="Yes",'hub DBFM'!H16*'Global Inputs'!$B$14*'Global Inputs'!G42,'hub DBFM'!H16*'Global Inputs'!$B$14)</f>
        <v>10145635.888705865</v>
      </c>
      <c r="J10" s="28">
        <f>IF('Global Inputs'!$H$14="Yes",'hub DBFM'!I16*'Global Inputs'!$B$14*'Global Inputs'!H42,'hub DBFM'!I16*'Global Inputs'!$B$14)</f>
        <v>19277179.412530072</v>
      </c>
      <c r="K10" s="28">
        <f>IF('Global Inputs'!$H$14="Yes",'hub DBFM'!J16*'Global Inputs'!$B$14*'Global Inputs'!I42,'hub DBFM'!J16*'Global Inputs'!$B$14)</f>
        <v>31242614.982812878</v>
      </c>
      <c r="L10" s="28">
        <f>IF('Global Inputs'!$H$14="Yes",'hub DBFM'!K16*'Global Inputs'!$B$14*'Global Inputs'!J42,'hub DBFM'!K16*'Global Inputs'!$B$14)</f>
        <v>35955572.59431865</v>
      </c>
      <c r="M10" s="28">
        <f>IF('Global Inputs'!$H$14="Yes",'hub DBFM'!L16*'Global Inputs'!$B$14*'Global Inputs'!K42,'hub DBFM'!L16*'Global Inputs'!$B$14)</f>
        <v>26290098.416491713</v>
      </c>
    </row>
    <row r="11" spans="1:13" ht="14.25">
      <c r="A11" t="s">
        <v>86</v>
      </c>
      <c r="B11" t="str">
        <f>'Global Inputs'!$A$13</f>
        <v>SFT BUILD</v>
      </c>
      <c r="C11" s="28">
        <f t="shared" si="1"/>
        <v>21217236.036000002</v>
      </c>
      <c r="D11" s="28">
        <f>IF('Global Inputs'!$H$15="Yes",'hub D&amp;B'!D16*'Global Inputs'!$B$15*'Global Inputs'!B42,'hub D&amp;B'!D16*'Global Inputs'!$B$15)</f>
        <v>0</v>
      </c>
      <c r="E11" s="28">
        <f>IF('Global Inputs'!$H$15="Yes",'hub D&amp;B'!E16*'Global Inputs'!$B$15*'Global Inputs'!C42,'hub D&amp;B'!E16*'Global Inputs'!$B$15)</f>
        <v>14400</v>
      </c>
      <c r="F11" s="28">
        <f>IF('Global Inputs'!$H$15="Yes",'hub D&amp;B'!F16*'Global Inputs'!$B$15*'Global Inputs'!D42,'hub D&amp;B'!F16*'Global Inputs'!$B$15)</f>
        <v>327360</v>
      </c>
      <c r="G11" s="28">
        <f>IF('Global Inputs'!$H$15="Yes",'hub D&amp;B'!G16*'Global Inputs'!$B$15*'Global Inputs'!E42,'hub D&amp;B'!G16*'Global Inputs'!$B$15)</f>
        <v>398138</v>
      </c>
      <c r="H11" s="28">
        <f>IF('Global Inputs'!$H$15="Yes",'hub D&amp;B'!H16*'Global Inputs'!$B$15*'Global Inputs'!F42,'hub D&amp;B'!H16*'Global Inputs'!$B$15)</f>
        <v>1301638.2</v>
      </c>
      <c r="I11" s="28">
        <f>IF('Global Inputs'!$H$15="Yes",'hub D&amp;B'!I16*'Global Inputs'!$B$15*'Global Inputs'!G42,'hub D&amp;B'!I16*'Global Inputs'!$B$15)</f>
        <v>3585313.8000000003</v>
      </c>
      <c r="J11" s="28">
        <f>IF('Global Inputs'!$H$15="Yes",'hub D&amp;B'!J16*'Global Inputs'!$B$15*'Global Inputs'!H42,'hub D&amp;B'!J16*'Global Inputs'!$B$15)</f>
        <v>4642976</v>
      </c>
      <c r="K11" s="28">
        <f>IF('Global Inputs'!$H$15="Yes",'hub D&amp;B'!K16*'Global Inputs'!$B$15*'Global Inputs'!I42,'hub D&amp;B'!K16*'Global Inputs'!$B$15)</f>
        <v>5502090</v>
      </c>
      <c r="L11" s="28">
        <f>IF('Global Inputs'!$H$15="Yes",'hub D&amp;B'!L16*'Global Inputs'!$B$15*'Global Inputs'!J42,'hub D&amp;B'!L16*'Global Inputs'!$B$15)</f>
        <v>2821356.284</v>
      </c>
      <c r="M11" s="28">
        <f>IF('Global Inputs'!$H$15="Yes",'hub D&amp;B'!M16*'Global Inputs'!$B$15*'Global Inputs'!K42,'hub D&amp;B'!M16*'Global Inputs'!$B$15)</f>
        <v>2623963.7520000003</v>
      </c>
    </row>
    <row r="12" spans="1:13" ht="14.25">
      <c r="A12" t="s">
        <v>8</v>
      </c>
      <c r="B12" t="str">
        <f>'Global Inputs'!$A$21</f>
        <v>SFT INVEST</v>
      </c>
      <c r="C12" s="5">
        <f t="shared" si="1"/>
        <v>161907322.31886372</v>
      </c>
      <c r="D12" s="5">
        <f>IF('Global Inputs'!$H$22="Yes",NPD!B15*'Global Inputs'!$B$22*'Global Inputs'!B43,NPD!B15*'Global Inputs'!$B$22)</f>
        <v>0</v>
      </c>
      <c r="E12" s="28">
        <f>IF('Global Inputs'!$H$22="Yes",NPD!C15*'Global Inputs'!$B$22*'Global Inputs'!C43,NPD!C15*'Global Inputs'!$B$22)</f>
        <v>0</v>
      </c>
      <c r="F12" s="28">
        <f>IF('Global Inputs'!$H$22="Yes",NPD!D15*'Global Inputs'!$B$22*'Global Inputs'!D43,NPD!D15*'Global Inputs'!$B$22)</f>
        <v>0</v>
      </c>
      <c r="G12" s="28">
        <f>IF('Global Inputs'!$H$22="Yes",NPD!E15*'Global Inputs'!$B$22*'Global Inputs'!E43,NPD!E15*'Global Inputs'!$B$22)</f>
        <v>0</v>
      </c>
      <c r="H12" s="28">
        <f>IF('Global Inputs'!$H$22="Yes",NPD!F15*'Global Inputs'!$B$22*'Global Inputs'!F43,NPD!F15*'Global Inputs'!$B$22)</f>
        <v>7995969.4187219925</v>
      </c>
      <c r="I12" s="28">
        <f>IF('Global Inputs'!$H$22="Yes",NPD!G15*'Global Inputs'!$B$22*'Global Inputs'!G43,NPD!G15*'Global Inputs'!$B$22)</f>
        <v>29948160.197167613</v>
      </c>
      <c r="J12" s="28">
        <f>IF('Global Inputs'!$H$22="Yes",NPD!H15*'Global Inputs'!$B$22*'Global Inputs'!H43,NPD!H15*'Global Inputs'!$B$22)</f>
        <v>63181330.34268713</v>
      </c>
      <c r="K12" s="28">
        <f>IF('Global Inputs'!$H$22="Yes",NPD!I15*'Global Inputs'!$B$22*'Global Inputs'!I43,NPD!I15*'Global Inputs'!$B$22)</f>
        <v>48550426.40964923</v>
      </c>
      <c r="L12" s="28">
        <f>IF('Global Inputs'!$H$22="Yes",NPD!J15*'Global Inputs'!$B$22*'Global Inputs'!J43,NPD!J15*'Global Inputs'!$B$22)</f>
        <v>9747858.379637748</v>
      </c>
      <c r="M12" s="28">
        <f>IF('Global Inputs'!$H$22="Yes",NPD!K15*'Global Inputs'!$B$22*'Global Inputs'!K43,NPD!K15*'Global Inputs'!$B$22)</f>
        <v>2483577.571</v>
      </c>
    </row>
    <row r="13" spans="1:13" ht="14.25">
      <c r="A13" t="s">
        <v>73</v>
      </c>
      <c r="B13" t="str">
        <f>'Global Inputs'!$A$13</f>
        <v>SFT BUILD</v>
      </c>
      <c r="C13" s="5">
        <f t="shared" si="1"/>
        <v>483427729.58573675</v>
      </c>
      <c r="D13" s="5">
        <f>IF('Global Inputs'!$H$16="Yes",Schools!B14*'Global Inputs'!$B$16*'Global Inputs'!B42,Schools!B14*'Global Inputs'!$B$16)</f>
        <v>0</v>
      </c>
      <c r="E13" s="28">
        <f>IF('Global Inputs'!$H$16="Yes",Schools!C14*'Global Inputs'!$B$16*'Global Inputs'!C42,Schools!C14*'Global Inputs'!$B$16)</f>
        <v>411374.115</v>
      </c>
      <c r="F13" s="28">
        <f>IF('Global Inputs'!$H$16="Yes",Schools!D14*'Global Inputs'!$B$16*'Global Inputs'!D42,Schools!D14*'Global Inputs'!$B$16)</f>
        <v>15271752.586875003</v>
      </c>
      <c r="G13" s="28">
        <f>IF('Global Inputs'!$H$16="Yes",Schools!E14*'Global Inputs'!$B$16*'Global Inputs'!E42,Schools!E14*'Global Inputs'!$B$16)</f>
        <v>27169210.654375</v>
      </c>
      <c r="H13" s="28">
        <f>IF('Global Inputs'!$H$16="Yes",Schools!F14*'Global Inputs'!$B$16*'Global Inputs'!F42,Schools!F14*'Global Inputs'!$B$16)</f>
        <v>17041970.89</v>
      </c>
      <c r="I13" s="28">
        <f>IF('Global Inputs'!$H$16="Yes",Schools!G14*'Global Inputs'!$B$16*'Global Inputs'!G42,Schools!G14*'Global Inputs'!$B$16)</f>
        <v>47170838.339128785</v>
      </c>
      <c r="J13" s="28">
        <f>IF('Global Inputs'!$H$16="Yes",Schools!H14*'Global Inputs'!$B$16*'Global Inputs'!H42,Schools!H14*'Global Inputs'!$B$16)</f>
        <v>82328098.10826424</v>
      </c>
      <c r="K13" s="28">
        <f>IF('Global Inputs'!$H$16="Yes",Schools!I14*'Global Inputs'!$B$16*'Global Inputs'!I42,Schools!I14*'Global Inputs'!$B$16)</f>
        <v>120854618.71092358</v>
      </c>
      <c r="L13" s="28">
        <f>IF('Global Inputs'!$H$16="Yes",Schools!J14*'Global Inputs'!$B$16*'Global Inputs'!J42,Schools!J14*'Global Inputs'!$B$16)</f>
        <v>103867147.16902313</v>
      </c>
      <c r="M13" s="28">
        <f>IF('Global Inputs'!$H$16="Yes",Schools!K14*'Global Inputs'!$B$16*'Global Inputs'!K42,Schools!K14*'Global Inputs'!$B$16)</f>
        <v>69312719.01214696</v>
      </c>
    </row>
    <row r="14" spans="1:13" ht="14.25">
      <c r="A14" t="str">
        <f>'Global Inputs'!A17</f>
        <v>Legacy - Queensferry Crossing</v>
      </c>
      <c r="B14" t="str">
        <f>'Global Inputs'!$A$13</f>
        <v>SFT BUILD</v>
      </c>
      <c r="C14" s="20">
        <f t="shared" si="1"/>
        <v>6675000</v>
      </c>
      <c r="D14" s="20">
        <f>IF('Global Inputs'!$H$17="Yes",'Queensferry Crossing'!B10*'Global Inputs'!$B$17*'Global Inputs'!B42,'Queensferry Crossing'!B10*'Global Inputs'!$B$17)</f>
        <v>0</v>
      </c>
      <c r="E14" s="28">
        <f>IF('Global Inputs'!$H$17="Yes",'Queensferry Crossing'!C10*'Global Inputs'!$B$17*'Global Inputs'!C42,'Queensferry Crossing'!C10*'Global Inputs'!$B$17)</f>
        <v>0</v>
      </c>
      <c r="F14" s="28">
        <f>IF('Global Inputs'!$H$17="Yes",'Queensferry Crossing'!D10*'Global Inputs'!$B$17*'Global Inputs'!D42,'Queensferry Crossing'!D10*'Global Inputs'!$B$17)</f>
        <v>1000000</v>
      </c>
      <c r="G14" s="28">
        <f>IF('Global Inputs'!$H$17="Yes",'Queensferry Crossing'!E10*'Global Inputs'!$B$17*'Global Inputs'!E42,'Queensferry Crossing'!E10*'Global Inputs'!$B$17)</f>
        <v>1410000</v>
      </c>
      <c r="H14" s="28">
        <f>IF('Global Inputs'!$H$17="Yes",'Queensferry Crossing'!F10*'Global Inputs'!$B$17*'Global Inputs'!F42,'Queensferry Crossing'!F10*'Global Inputs'!$B$17)</f>
        <v>1295000</v>
      </c>
      <c r="I14" s="28">
        <f>IF('Global Inputs'!$H$17="Yes",'Queensferry Crossing'!G10*'Global Inputs'!$B$17*'Global Inputs'!G42,'Queensferry Crossing'!G10*'Global Inputs'!$B$17)</f>
        <v>1205000</v>
      </c>
      <c r="J14" s="28">
        <f>IF('Global Inputs'!$H$17="Yes",'Queensferry Crossing'!H10*'Global Inputs'!$B$17*'Global Inputs'!H42,'Queensferry Crossing'!H10*'Global Inputs'!$B$17)</f>
        <v>1095000</v>
      </c>
      <c r="K14" s="28">
        <f>IF('Global Inputs'!$H$17="Yes",'Queensferry Crossing'!I10*'Global Inputs'!$B$17*'Global Inputs'!I42,'Queensferry Crossing'!I10*'Global Inputs'!$B$17)</f>
        <v>670000</v>
      </c>
      <c r="L14" s="28">
        <f>IF('Global Inputs'!$H$17="Yes",'Queensferry Crossing'!J10*'Global Inputs'!$B$17*'Global Inputs'!J42,'Queensferry Crossing'!J10*'Global Inputs'!$B$17)</f>
        <v>0</v>
      </c>
      <c r="M14" s="28">
        <f>IF('Global Inputs'!$H$17="Yes",'Queensferry Crossing'!K10*'Global Inputs'!$B$17*'Global Inputs'!K42,'Queensferry Crossing'!K10*'Global Inputs'!$B$17)</f>
        <v>0</v>
      </c>
    </row>
    <row r="15" spans="1:13" ht="14.25">
      <c r="A15" t="s">
        <v>255</v>
      </c>
      <c r="B15" t="str">
        <f>'Global Inputs'!$A$21</f>
        <v>SFT INVEST</v>
      </c>
      <c r="C15" s="5">
        <f t="shared" si="1"/>
        <v>109027818.65</v>
      </c>
      <c r="D15" s="5">
        <f>IF('Global Inputs'!$H$23="Yes",'Global Inputs'!$B$23*'Econ Investment'!B16*'Global Inputs'!B43,'Global Inputs'!$B$23*'Econ Investment'!B16)</f>
        <v>0</v>
      </c>
      <c r="E15" s="28">
        <f>IF('Global Inputs'!$H$23="Yes",'Global Inputs'!$B$23*'Econ Investment'!C16*'Global Inputs'!C43,'Global Inputs'!$B$23*'Econ Investment'!C16)</f>
        <v>0</v>
      </c>
      <c r="F15" s="28">
        <f>IF('Global Inputs'!$H$23="Yes",'Global Inputs'!$B$23*'Econ Investment'!D16*'Global Inputs'!D43,'Global Inputs'!$B$23*'Econ Investment'!D16)</f>
        <v>0</v>
      </c>
      <c r="G15" s="28">
        <f>IF('Global Inputs'!$H$23="Yes",'Global Inputs'!$B$23*'Econ Investment'!E16*'Global Inputs'!E43,'Global Inputs'!$B$23*'Econ Investment'!E16)</f>
        <v>0</v>
      </c>
      <c r="H15" s="28">
        <f>IF('Global Inputs'!$H$23="Yes",'Global Inputs'!$B$23*'Econ Investment'!F16*'Global Inputs'!F43,'Global Inputs'!$B$23*'Econ Investment'!F16)</f>
        <v>1285215.5</v>
      </c>
      <c r="I15" s="28">
        <f>IF('Global Inputs'!$H$23="Yes",'Global Inputs'!$B$23*'Econ Investment'!G16*'Global Inputs'!G43,'Global Inputs'!$B$23*'Econ Investment'!G16)</f>
        <v>4534500</v>
      </c>
      <c r="J15" s="28">
        <f>IF('Global Inputs'!$H$23="Yes",'Global Inputs'!$B$23*'Econ Investment'!H16*'Global Inputs'!H43,'Global Inputs'!$B$23*'Econ Investment'!H16)</f>
        <v>5672500</v>
      </c>
      <c r="K15" s="28">
        <f>IF('Global Inputs'!$H$23="Yes",'Global Inputs'!$B$23*'Econ Investment'!I16*'Global Inputs'!I43,'Global Inputs'!$B$23*'Econ Investment'!I16)</f>
        <v>8977000</v>
      </c>
      <c r="L15" s="28">
        <f>IF('Global Inputs'!$H$23="Yes",'Global Inputs'!$B$23*'Econ Investment'!J16*'Global Inputs'!J43,'Global Inputs'!$B$23*'Econ Investment'!J16)</f>
        <v>29420013.15</v>
      </c>
      <c r="M15" s="28">
        <f>IF('Global Inputs'!$H$23="Yes",'Global Inputs'!$B$23*'Econ Investment'!K16*'Global Inputs'!K43,'Global Inputs'!$B$23*'Econ Investment'!K16)</f>
        <v>59138590</v>
      </c>
    </row>
    <row r="16" spans="1:13" ht="14.25">
      <c r="A16" t="s">
        <v>153</v>
      </c>
      <c r="B16" t="str">
        <f>'Global Inputs'!$A$29</f>
        <v>SFT HOME</v>
      </c>
      <c r="C16" s="5">
        <f t="shared" si="1"/>
        <v>126906260.5</v>
      </c>
      <c r="D16" s="5">
        <f>IF('Global Inputs'!$H$30="Yes",Housing!B35*'Global Inputs'!B45,Housing!B35)</f>
        <v>0</v>
      </c>
      <c r="E16" s="62">
        <f>IF('Global Inputs'!$H$30="Yes",Housing!C35*'Global Inputs'!C45,Housing!C35)</f>
        <v>0</v>
      </c>
      <c r="F16" s="62">
        <f>IF('Global Inputs'!$H$30="Yes",Housing!D35*'Global Inputs'!D45,Housing!D35)</f>
        <v>1195000</v>
      </c>
      <c r="G16" s="62">
        <f>IF('Global Inputs'!$H$30="Yes",Housing!E35*'Global Inputs'!E45,Housing!E35)</f>
        <v>10712505</v>
      </c>
      <c r="H16" s="62">
        <f>IF('Global Inputs'!$H$30="Yes",Housing!F35*'Global Inputs'!F45,Housing!F35)</f>
        <v>29312000</v>
      </c>
      <c r="I16" s="62">
        <f>IF('Global Inputs'!$H$30="Yes",Housing!G35*'Global Inputs'!G45,Housing!G35)</f>
        <v>21138515</v>
      </c>
      <c r="J16" s="62">
        <f>IF('Global Inputs'!$H$30="Yes",Housing!H35*'Global Inputs'!H45,Housing!H35)</f>
        <v>21680122</v>
      </c>
      <c r="K16" s="62">
        <f>IF('Global Inputs'!$H$30="Yes",Housing!I35*'Global Inputs'!I45,Housing!I35)</f>
        <v>16366836</v>
      </c>
      <c r="L16" s="62">
        <f>IF('Global Inputs'!$H$30="Yes",Housing!J35*'Global Inputs'!J45,Housing!J35)</f>
        <v>13976162.5</v>
      </c>
      <c r="M16" s="62">
        <f>IF('Global Inputs'!$H$30="Yes",Housing!K35*'Global Inputs'!K45,Housing!K35)</f>
        <v>12525120</v>
      </c>
    </row>
    <row r="17" spans="1:13" s="89" customFormat="1" ht="14.25">
      <c r="A17" s="89" t="s">
        <v>286</v>
      </c>
      <c r="B17" s="89" t="str">
        <f>'Global Inputs'!$A$29</f>
        <v>SFT HOME</v>
      </c>
      <c r="C17" s="62">
        <f t="shared" si="1"/>
        <v>42176000</v>
      </c>
      <c r="D17" s="62">
        <f>IF('Global Inputs'!$H$31="Yes",'Global Inputs'!$B$31*LAR!B9*'Global Inputs'!B47,'Global Inputs'!$B$31*LAR!B9)</f>
        <v>0</v>
      </c>
      <c r="E17" s="62">
        <f>IF('Global Inputs'!$H$31="Yes",'Global Inputs'!$B$31*LAR!C9*'Global Inputs'!C47,'Global Inputs'!$B$31*LAR!C9)</f>
        <v>0</v>
      </c>
      <c r="F17" s="62">
        <f>IF('Global Inputs'!$H$31="Yes",'Global Inputs'!$B$31*LAR!D9*'Global Inputs'!D47,'Global Inputs'!$B$31*LAR!D9)</f>
        <v>0</v>
      </c>
      <c r="G17" s="62">
        <f>IF('Global Inputs'!$H$31="Yes",'Global Inputs'!$B$31*LAR!E9*'Global Inputs'!E47,'Global Inputs'!$B$31*LAR!E9)</f>
        <v>0</v>
      </c>
      <c r="H17" s="62">
        <f>IF('Global Inputs'!$H$31="Yes",'Global Inputs'!$B$31*LAR!F9*'Global Inputs'!F47,'Global Inputs'!$B$31*LAR!F9)</f>
        <v>0</v>
      </c>
      <c r="I17" s="62">
        <f>IF('Global Inputs'!$H$31="Yes",'Global Inputs'!$B$31*LAR!G9*'Global Inputs'!G47,'Global Inputs'!$B$31*LAR!G9)</f>
        <v>0</v>
      </c>
      <c r="J17" s="62">
        <f>IF('Global Inputs'!$H$31="Yes",'Global Inputs'!$B$31*LAR!H9*'Global Inputs'!H47,'Global Inputs'!$B$31*LAR!H9)</f>
        <v>4640000</v>
      </c>
      <c r="K17" s="62">
        <f>IF('Global Inputs'!$H$31="Yes",'Global Inputs'!$B$31*LAR!I9*'Global Inputs'!I47,'Global Inputs'!$B$31*LAR!I9)</f>
        <v>15040000</v>
      </c>
      <c r="L17" s="62">
        <f>IF('Global Inputs'!$H$31="Yes",'Global Inputs'!$B$31*LAR!J9*'Global Inputs'!J47,'Global Inputs'!$B$31*LAR!J9)</f>
        <v>11552000</v>
      </c>
      <c r="M17" s="62">
        <f>IF('Global Inputs'!$H$31="Yes",'Global Inputs'!$B$31*LAR!K9*'Global Inputs'!K47,'Global Inputs'!$B$31*LAR!K9)</f>
        <v>10944000</v>
      </c>
    </row>
    <row r="18" spans="1:13" ht="14.25">
      <c r="A18" t="str">
        <f>'Global Inputs'!A18</f>
        <v>Lifecycle/FM Basket Saving</v>
      </c>
      <c r="B18" t="str">
        <f>'Global Inputs'!$A$13</f>
        <v>SFT BUILD</v>
      </c>
      <c r="C18" s="20">
        <f t="shared" si="1"/>
        <v>1648189.167447182</v>
      </c>
      <c r="D18" s="20">
        <f>IF('Global Inputs'!$H$18="Yes",'Global Inputs'!$B$19*'Global Inputs'!$B$18*'LifecycleFM Basket Saving'!D10*'Global Inputs'!B42,'Global Inputs'!$B$19*'Global Inputs'!$B$18*'LifecycleFM Basket Saving'!D10)</f>
        <v>0</v>
      </c>
      <c r="E18" s="28">
        <f>IF('Global Inputs'!$H$18="Yes",'Global Inputs'!$B$19*'Global Inputs'!$B$18*'LifecycleFM Basket Saving'!E10*'Global Inputs'!C42,'Global Inputs'!$B$19*'Global Inputs'!$B$18*'LifecycleFM Basket Saving'!E10)</f>
        <v>0</v>
      </c>
      <c r="F18" s="28">
        <f>IF('Global Inputs'!$H$18="Yes",'Global Inputs'!$B$19*'Global Inputs'!$B$18*'LifecycleFM Basket Saving'!F10*'Global Inputs'!D42,'Global Inputs'!$B$19*'Global Inputs'!$B$18*'LifecycleFM Basket Saving'!F10)</f>
        <v>0</v>
      </c>
      <c r="G18" s="28">
        <f>IF('Global Inputs'!$H$18="Yes",'Global Inputs'!$B$19*'Global Inputs'!$B$18*'LifecycleFM Basket Saving'!G10*'Global Inputs'!E42,'Global Inputs'!$B$19*'Global Inputs'!$B$18*'LifecycleFM Basket Saving'!G10)</f>
        <v>0</v>
      </c>
      <c r="H18" s="28">
        <f>IF('Global Inputs'!$H$18="Yes",'Global Inputs'!$B$19*'Global Inputs'!$B$18*'LifecycleFM Basket Saving'!H10*'Global Inputs'!F42,'Global Inputs'!$B$19*'Global Inputs'!$B$18*'LifecycleFM Basket Saving'!H10)</f>
        <v>0</v>
      </c>
      <c r="I18" s="28">
        <f>IF('Global Inputs'!$H$18="Yes",'Global Inputs'!$B$19*'Global Inputs'!$B$18*'LifecycleFM Basket Saving'!I10*'Global Inputs'!G42,'Global Inputs'!$B$19*'Global Inputs'!$B$18*'LifecycleFM Basket Saving'!I10)</f>
        <v>18315.896580000004</v>
      </c>
      <c r="J18" s="28">
        <f>IF('Global Inputs'!$H$18="Yes",'Global Inputs'!$B$19*'Global Inputs'!$B$18*'LifecycleFM Basket Saving'!J10*'Global Inputs'!H42,'Global Inputs'!$B$19*'Global Inputs'!$B$18*'LifecycleFM Basket Saving'!J10)</f>
        <v>62189.689781642286</v>
      </c>
      <c r="K18" s="28">
        <f>IF('Global Inputs'!$H$18="Yes",'Global Inputs'!$B$19*'Global Inputs'!$B$18*'LifecycleFM Basket Saving'!K10*'Global Inputs'!I42,'Global Inputs'!$B$19*'Global Inputs'!$B$18*'LifecycleFM Basket Saving'!K10)</f>
        <v>214374.22811223025</v>
      </c>
      <c r="L18" s="28">
        <f>IF('Global Inputs'!$H$18="Yes",'Global Inputs'!$B$19*'Global Inputs'!$B$18*'LifecycleFM Basket Saving'!L10*'Global Inputs'!J42,'Global Inputs'!$B$19*'Global Inputs'!$B$18*'LifecycleFM Basket Saving'!L10)</f>
        <v>478355.32333517226</v>
      </c>
      <c r="M18" s="28">
        <f>IF('Global Inputs'!$H$18="Yes",'Global Inputs'!$B$19*'Global Inputs'!$B$18*'LifecycleFM Basket Saving'!M10*'Global Inputs'!K42,'Global Inputs'!$B$19*'Global Inputs'!$B$18*'LifecycleFM Basket Saving'!M10)</f>
        <v>874954.029638137</v>
      </c>
    </row>
    <row r="19" spans="1:13" ht="14.25">
      <c r="A19" t="s">
        <v>9</v>
      </c>
      <c r="B19" t="str">
        <f>'Global Inputs'!$A$25</f>
        <v>SFT GREEN</v>
      </c>
      <c r="C19" s="5">
        <f t="shared" si="1"/>
        <v>35337384.236444384</v>
      </c>
      <c r="D19" s="5">
        <f>IF('Global Inputs'!$H$26="Yes",'Low Carbon'!B40*'Global Inputs'!B44,'Low Carbon'!B40)</f>
        <v>0</v>
      </c>
      <c r="E19" s="62">
        <f>IF('Global Inputs'!$H$26="Yes",'Low Carbon'!C40*'Global Inputs'!C44,'Low Carbon'!C40)</f>
        <v>0</v>
      </c>
      <c r="F19" s="62">
        <f>IF('Global Inputs'!$H$26="Yes",'Low Carbon'!D40*'Global Inputs'!D44,'Low Carbon'!D40)</f>
        <v>0</v>
      </c>
      <c r="G19" s="62">
        <f>IF('Global Inputs'!$H$26="Yes",'Low Carbon'!E40*'Global Inputs'!E44,'Low Carbon'!E40)</f>
        <v>0</v>
      </c>
      <c r="H19" s="62">
        <f>IF('Global Inputs'!$H$26="Yes",'Low Carbon'!F40*'Global Inputs'!F44,'Low Carbon'!F40)</f>
        <v>109480.85081999999</v>
      </c>
      <c r="I19" s="62">
        <f>IF('Global Inputs'!$H$26="Yes",'Low Carbon'!G40*'Global Inputs'!G44,'Low Carbon'!G40)</f>
        <v>695908.4723080192</v>
      </c>
      <c r="J19" s="62">
        <f>IF('Global Inputs'!$H$26="Yes",'Low Carbon'!H40*'Global Inputs'!H44,'Low Carbon'!H40)</f>
        <v>2117119.615276365</v>
      </c>
      <c r="K19" s="62">
        <f>IF('Global Inputs'!$H$26="Yes",'Low Carbon'!I40*'Global Inputs'!I44,'Low Carbon'!I40)</f>
        <v>5171288.94</v>
      </c>
      <c r="L19" s="62">
        <f>IF('Global Inputs'!$H$26="Yes",'Low Carbon'!J40*'Global Inputs'!J44,'Low Carbon'!J40)</f>
        <v>10073921.447999999</v>
      </c>
      <c r="M19" s="62">
        <f>IF('Global Inputs'!$H$26="Yes",'Low Carbon'!K40*'Global Inputs'!K44,'Low Carbon'!K40)</f>
        <v>17169664.910040002</v>
      </c>
    </row>
    <row r="20" spans="1:13" ht="14.25">
      <c r="A20" t="s">
        <v>10</v>
      </c>
      <c r="B20" t="str">
        <f>'Global Inputs'!$A$33</f>
        <v>SFT PLACE</v>
      </c>
      <c r="C20" s="5">
        <f t="shared" si="1"/>
        <v>16484487.545000002</v>
      </c>
      <c r="D20" s="5">
        <f>IF('Global Inputs'!$H$34="Yes",'Operational PPP'!B33*'Global Inputs'!B46,'Operational PPP'!B33)</f>
        <v>0</v>
      </c>
      <c r="E20" s="62">
        <f>IF('Global Inputs'!$H$34="Yes",'Operational PPP'!C33*'Global Inputs'!C46,'Operational PPP'!C33)</f>
        <v>0</v>
      </c>
      <c r="F20" s="62">
        <f>IF('Global Inputs'!$H$34="Yes",'Operational PPP'!D33*'Global Inputs'!D46,'Operational PPP'!D33)</f>
        <v>415000</v>
      </c>
      <c r="G20" s="62">
        <f>IF('Global Inputs'!$H$34="Yes",'Operational PPP'!E33*'Global Inputs'!E46,'Operational PPP'!E33)</f>
        <v>457008</v>
      </c>
      <c r="H20" s="62">
        <f>IF('Global Inputs'!$H$34="Yes",'Operational PPP'!F33*'Global Inputs'!F46,'Operational PPP'!F33)</f>
        <v>312758</v>
      </c>
      <c r="I20" s="62">
        <f>IF('Global Inputs'!$H$34="Yes",'Operational PPP'!G33*'Global Inputs'!G46,'Operational PPP'!G33)</f>
        <v>1836258</v>
      </c>
      <c r="J20" s="62">
        <f>IF('Global Inputs'!$H$34="Yes",'Operational PPP'!H33*'Global Inputs'!H46,'Operational PPP'!H33)</f>
        <v>3707349.9</v>
      </c>
      <c r="K20" s="62">
        <f>IF('Global Inputs'!$H$34="Yes",'Operational PPP'!I33*'Global Inputs'!I46,'Operational PPP'!I33)</f>
        <v>4331377.899999999</v>
      </c>
      <c r="L20" s="62">
        <f>IF('Global Inputs'!$H$34="Yes",'Operational PPP'!J33*'Global Inputs'!J46,'Operational PPP'!J33)</f>
        <v>2789702.3200000003</v>
      </c>
      <c r="M20" s="62">
        <f>IF('Global Inputs'!$H$34="Yes",'Operational PPP'!K33*'Global Inputs'!K46,'Operational PPP'!K33)</f>
        <v>2635033.425</v>
      </c>
    </row>
    <row r="21" spans="1:13" ht="14.25">
      <c r="A21" t="s">
        <v>11</v>
      </c>
      <c r="B21" t="str">
        <f>'Global Inputs'!$A$33</f>
        <v>SFT PLACE</v>
      </c>
      <c r="C21" s="5">
        <f t="shared" si="1"/>
        <v>290635000</v>
      </c>
      <c r="D21" s="5">
        <f>SUM(IF('Global Inputs'!$H$35="Yes",'Asset Management'!B60*'Global Inputs'!B46,'Asset Management'!B60))</f>
        <v>0</v>
      </c>
      <c r="E21" s="62">
        <f>SUM(IF('Global Inputs'!$H$35="Yes",'Asset Management'!C60*'Global Inputs'!C46,'Asset Management'!C60))</f>
        <v>0</v>
      </c>
      <c r="F21" s="62">
        <f>SUM(IF('Global Inputs'!$H$35="Yes",'Asset Management'!D60*'Global Inputs'!D46,'Asset Management'!D60))</f>
        <v>0</v>
      </c>
      <c r="G21" s="62">
        <f>SUM(IF('Global Inputs'!$H$35="Yes",'Asset Management'!E60*'Global Inputs'!E46,'Asset Management'!E60))</f>
        <v>25975000</v>
      </c>
      <c r="H21" s="62">
        <f>SUM(IF('Global Inputs'!$H$35="Yes",'Asset Management'!F60*'Global Inputs'!F46,'Asset Management'!F60))</f>
        <v>29275000</v>
      </c>
      <c r="I21" s="62">
        <f>SUM(IF('Global Inputs'!$H$35="Yes",'Asset Management'!G60*'Global Inputs'!G46,'Asset Management'!G60))</f>
        <v>45825000</v>
      </c>
      <c r="J21" s="62">
        <f>SUM(IF('Global Inputs'!$H$35="Yes",'Asset Management'!H60*'Global Inputs'!H46,'Asset Management'!H60))</f>
        <v>53325000</v>
      </c>
      <c r="K21" s="62">
        <f>SUM(IF('Global Inputs'!$H$35="Yes",'Asset Management'!I60*'Global Inputs'!I46,'Asset Management'!I60))</f>
        <v>61825000</v>
      </c>
      <c r="L21" s="62">
        <f>SUM(IF('Global Inputs'!$H$35="Yes",'Asset Management'!J60*'Global Inputs'!J46,'Asset Management'!J60))</f>
        <v>37360000</v>
      </c>
      <c r="M21" s="62">
        <f>SUM(IF('Global Inputs'!$H$35="Yes",'Asset Management'!K60*'Global Inputs'!K46,'Asset Management'!K60))</f>
        <v>37050000</v>
      </c>
    </row>
    <row r="22" spans="1:13" ht="14.25">
      <c r="A22" t="s">
        <v>80</v>
      </c>
      <c r="B22" t="str">
        <f>'Global Inputs'!$A$25</f>
        <v>SFT GREEN</v>
      </c>
      <c r="C22" s="28">
        <f t="shared" si="1"/>
        <v>826500</v>
      </c>
      <c r="D22" s="5">
        <f>IF('Global Inputs'!$H$27="Yes",'Global Inputs'!$B$27*Waste!B12*'Global Inputs'!B44,'Global Inputs'!$B$27*Waste!B12)</f>
        <v>0</v>
      </c>
      <c r="E22" s="28">
        <f>IF('Global Inputs'!$H$27="Yes",'Global Inputs'!$B$27*Waste!C12*'Global Inputs'!C44,'Global Inputs'!$B$27*Waste!C12)</f>
        <v>0</v>
      </c>
      <c r="F22" s="28">
        <f>IF('Global Inputs'!$H$27="Yes",'Global Inputs'!$B$27*Waste!D12*'Global Inputs'!D44,'Global Inputs'!$B$27*Waste!D12)</f>
        <v>0</v>
      </c>
      <c r="G22" s="28">
        <f>IF('Global Inputs'!$H$27="Yes",'Global Inputs'!$B$27*Waste!E12*'Global Inputs'!E44,'Global Inputs'!$B$27*Waste!E12)</f>
        <v>5000</v>
      </c>
      <c r="H22" s="28">
        <f>IF('Global Inputs'!$H$27="Yes",'Global Inputs'!$B$27*Waste!F12*'Global Inputs'!F44,'Global Inputs'!$B$27*Waste!F12)</f>
        <v>92500</v>
      </c>
      <c r="I22" s="28">
        <f>IF('Global Inputs'!$H$27="Yes",'Global Inputs'!$B$27*Waste!G12*'Global Inputs'!G44,'Global Inputs'!$B$27*Waste!G12)</f>
        <v>389000</v>
      </c>
      <c r="J22" s="28">
        <f>IF('Global Inputs'!$H$27="Yes",'Global Inputs'!$B$27*Waste!H12*'Global Inputs'!H44,'Global Inputs'!$B$27*Waste!H12)</f>
        <v>340000</v>
      </c>
      <c r="K22" s="28">
        <f>IF('Global Inputs'!$H$27="Yes",'Global Inputs'!$B$27*Waste!I12*'Global Inputs'!I44,'Global Inputs'!$B$27*Waste!I12)</f>
        <v>0</v>
      </c>
      <c r="L22" s="28">
        <f>IF('Global Inputs'!$H$27="Yes",'Global Inputs'!$B$27*Waste!J12*'Global Inputs'!J44,'Global Inputs'!$B$27*Waste!J12)</f>
        <v>0</v>
      </c>
      <c r="M22" s="28">
        <f>IF('Global Inputs'!$H$27="Yes",'Global Inputs'!$B$27*Waste!K12*'Global Inputs'!K44,'Global Inputs'!$B$27*Waste!K12)</f>
        <v>0</v>
      </c>
    </row>
    <row r="23" spans="1:13" ht="14.25">
      <c r="A23" t="s">
        <v>211</v>
      </c>
      <c r="B23" t="s">
        <v>210</v>
      </c>
      <c r="C23" s="28">
        <f t="shared" si="1"/>
        <v>26250000</v>
      </c>
      <c r="D23" s="28">
        <f>IF('Global Inputs'!$H$39="Yes",Digital!B28*'Global Inputs'!B47,Digital!B28)</f>
        <v>0</v>
      </c>
      <c r="E23" s="62">
        <f>IF('Global Inputs'!$H$39="Yes",Digital!C28*'Global Inputs'!C47,Digital!C28)</f>
        <v>0</v>
      </c>
      <c r="F23" s="62">
        <f>IF('Global Inputs'!$H$39="Yes",Digital!D28*'Global Inputs'!D47,Digital!D28)</f>
        <v>0</v>
      </c>
      <c r="G23" s="62">
        <f>IF('Global Inputs'!$H$39="Yes",Digital!E28*'Global Inputs'!E47,Digital!E28)</f>
        <v>0</v>
      </c>
      <c r="H23" s="62">
        <f>IF('Global Inputs'!$H$39="Yes",Digital!F28*'Global Inputs'!F47,Digital!F28)</f>
        <v>0</v>
      </c>
      <c r="I23" s="62">
        <f>IF('Global Inputs'!$H$39="Yes",Digital!G28*'Global Inputs'!G47,Digital!G28)</f>
        <v>0</v>
      </c>
      <c r="J23" s="62">
        <f>IF('Global Inputs'!$H$39="Yes",Digital!H28*'Global Inputs'!H47,Digital!H28)</f>
        <v>4000000</v>
      </c>
      <c r="K23" s="62">
        <f>IF('Global Inputs'!$H$39="Yes",Digital!I28*'Global Inputs'!I47,Digital!I28)</f>
        <v>4000000</v>
      </c>
      <c r="L23" s="62">
        <f>IF('Global Inputs'!$H$39="Yes",Digital!J28*'Global Inputs'!J47,Digital!J28)</f>
        <v>4750000</v>
      </c>
      <c r="M23" s="62">
        <f>IF('Global Inputs'!$H$39="Yes",Digital!K28*'Global Inputs'!K47,Digital!K28)</f>
        <v>13500000</v>
      </c>
    </row>
    <row r="24" spans="1:13" ht="14.25" thickBot="1">
      <c r="A24" t="s">
        <v>12</v>
      </c>
      <c r="C24" s="29">
        <f>SUM(C10:C23)</f>
        <v>1449576008.6531274</v>
      </c>
      <c r="D24" s="6">
        <f>SUM(D10:D23)</f>
        <v>0</v>
      </c>
      <c r="E24" s="29">
        <f aca="true" t="shared" si="2" ref="E24:M24">SUM(E10:E23)</f>
        <v>425774.115</v>
      </c>
      <c r="F24" s="29">
        <f t="shared" si="2"/>
        <v>18209112.586875003</v>
      </c>
      <c r="G24" s="29">
        <f t="shared" si="2"/>
        <v>67347921.426375</v>
      </c>
      <c r="H24" s="29">
        <f t="shared" si="2"/>
        <v>90946452.40631814</v>
      </c>
      <c r="I24" s="29">
        <f t="shared" si="2"/>
        <v>166492445.59389028</v>
      </c>
      <c r="J24" s="29">
        <f t="shared" si="2"/>
        <v>266068865.06853944</v>
      </c>
      <c r="K24" s="29">
        <f t="shared" si="2"/>
        <v>322745627.17149794</v>
      </c>
      <c r="L24" s="29">
        <f t="shared" si="2"/>
        <v>262792089.1683147</v>
      </c>
      <c r="M24" s="29">
        <f t="shared" si="2"/>
        <v>254547721.11631683</v>
      </c>
    </row>
    <row r="25" ht="14.25" thickTop="1"/>
    <row r="26" spans="2:14" ht="14.25">
      <c r="B26" s="3" t="s">
        <v>245</v>
      </c>
      <c r="C26" s="4" t="str">
        <f>C9</f>
        <v>Total</v>
      </c>
      <c r="D26" s="4">
        <f>D9</f>
        <v>40268</v>
      </c>
      <c r="E26" s="4">
        <f aca="true" t="shared" si="3" ref="E26:M26">E9</f>
        <v>40633</v>
      </c>
      <c r="F26" s="4">
        <f t="shared" si="3"/>
        <v>40999</v>
      </c>
      <c r="G26" s="4">
        <f t="shared" si="3"/>
        <v>41364</v>
      </c>
      <c r="H26" s="4">
        <f t="shared" si="3"/>
        <v>41729</v>
      </c>
      <c r="I26" s="4">
        <f t="shared" si="3"/>
        <v>42094</v>
      </c>
      <c r="J26" s="4">
        <f t="shared" si="3"/>
        <v>42460</v>
      </c>
      <c r="K26" s="4">
        <f t="shared" si="3"/>
        <v>42825</v>
      </c>
      <c r="L26" s="4">
        <f t="shared" si="3"/>
        <v>43190</v>
      </c>
      <c r="M26" s="4">
        <f t="shared" si="3"/>
        <v>43555</v>
      </c>
      <c r="N26" s="3" t="s">
        <v>281</v>
      </c>
    </row>
    <row r="27" spans="2:14" ht="14.25">
      <c r="B27" t="str">
        <f>'Global Inputs'!A42</f>
        <v>SFT BUILD</v>
      </c>
      <c r="C27" s="20">
        <f aca="true" t="shared" si="4" ref="C27:D32">SUMIF($B$10:$B$23,$B27,C$10:C$23)</f>
        <v>640025235.4028193</v>
      </c>
      <c r="D27" s="20">
        <f t="shared" si="4"/>
        <v>0</v>
      </c>
      <c r="E27" s="62">
        <f aca="true" t="shared" si="5" ref="E27:M27">SUMIF($B$10:$B$23,$B27,E$10:E$23)</f>
        <v>425774.115</v>
      </c>
      <c r="F27" s="62">
        <f t="shared" si="5"/>
        <v>16599112.586875003</v>
      </c>
      <c r="G27" s="62">
        <f t="shared" si="5"/>
        <v>30198408.426375</v>
      </c>
      <c r="H27" s="62">
        <f t="shared" si="5"/>
        <v>22563528.636776153</v>
      </c>
      <c r="I27" s="62">
        <f t="shared" si="5"/>
        <v>62125103.92441466</v>
      </c>
      <c r="J27" s="62">
        <f t="shared" si="5"/>
        <v>107405443.21057594</v>
      </c>
      <c r="K27" s="62">
        <f aca="true" t="shared" si="6" ref="K27:K32">SUMIF($B$10:$B$23,$B27,K$10:K$23)</f>
        <v>158483697.92184868</v>
      </c>
      <c r="L27" s="62">
        <f t="shared" si="5"/>
        <v>143122431.37067693</v>
      </c>
      <c r="M27" s="62">
        <f t="shared" si="5"/>
        <v>99101735.21027681</v>
      </c>
      <c r="N27" s="65">
        <f aca="true" t="shared" si="7" ref="N27:N33">C27/$C$33</f>
        <v>0.44152581967571214</v>
      </c>
    </row>
    <row r="28" spans="2:14" ht="14.25">
      <c r="B28" t="str">
        <f>'Global Inputs'!A43</f>
        <v>SFT INVEST</v>
      </c>
      <c r="C28" s="62">
        <f t="shared" si="4"/>
        <v>270935140.9688637</v>
      </c>
      <c r="D28" s="62">
        <f t="shared" si="4"/>
        <v>0</v>
      </c>
      <c r="E28" s="62">
        <f aca="true" t="shared" si="8" ref="E28:J32">SUMIF($B$10:$B$23,$B28,E$10:E$23)</f>
        <v>0</v>
      </c>
      <c r="F28" s="62">
        <f t="shared" si="8"/>
        <v>0</v>
      </c>
      <c r="G28" s="62">
        <f t="shared" si="8"/>
        <v>0</v>
      </c>
      <c r="H28" s="62">
        <f t="shared" si="8"/>
        <v>9281184.918721993</v>
      </c>
      <c r="I28" s="62">
        <f t="shared" si="8"/>
        <v>34482660.19716761</v>
      </c>
      <c r="J28" s="62">
        <f t="shared" si="8"/>
        <v>68853830.34268713</v>
      </c>
      <c r="K28" s="62">
        <f t="shared" si="6"/>
        <v>57527426.40964923</v>
      </c>
      <c r="L28" s="62">
        <f aca="true" t="shared" si="9" ref="L28:M32">SUMIF($B$10:$B$23,$B28,L$10:L$23)</f>
        <v>39167871.52963775</v>
      </c>
      <c r="M28" s="62">
        <f t="shared" si="9"/>
        <v>61622167.571</v>
      </c>
      <c r="N28" s="87">
        <f t="shared" si="7"/>
        <v>0.18690647427353804</v>
      </c>
    </row>
    <row r="29" spans="2:14" ht="14.25">
      <c r="B29" t="str">
        <f>'Global Inputs'!A44</f>
        <v>SFT GREEN</v>
      </c>
      <c r="C29" s="62">
        <f t="shared" si="4"/>
        <v>36163884.236444384</v>
      </c>
      <c r="D29" s="62">
        <f t="shared" si="4"/>
        <v>0</v>
      </c>
      <c r="E29" s="62">
        <f t="shared" si="8"/>
        <v>0</v>
      </c>
      <c r="F29" s="62">
        <f t="shared" si="8"/>
        <v>0</v>
      </c>
      <c r="G29" s="62">
        <f t="shared" si="8"/>
        <v>5000</v>
      </c>
      <c r="H29" s="62">
        <f t="shared" si="8"/>
        <v>201980.85082</v>
      </c>
      <c r="I29" s="62">
        <f t="shared" si="8"/>
        <v>1084908.4723080192</v>
      </c>
      <c r="J29" s="62">
        <f t="shared" si="8"/>
        <v>2457119.615276365</v>
      </c>
      <c r="K29" s="62">
        <f t="shared" si="6"/>
        <v>5171288.94</v>
      </c>
      <c r="L29" s="62">
        <f t="shared" si="9"/>
        <v>10073921.447999999</v>
      </c>
      <c r="M29" s="62">
        <f t="shared" si="9"/>
        <v>17169664.910040002</v>
      </c>
      <c r="N29" s="87">
        <f t="shared" si="7"/>
        <v>0.024947904780823486</v>
      </c>
    </row>
    <row r="30" spans="2:14" ht="14.25">
      <c r="B30" t="str">
        <f>'Global Inputs'!A45</f>
        <v>SFT HOME</v>
      </c>
      <c r="C30" s="62">
        <f t="shared" si="4"/>
        <v>169082260.5</v>
      </c>
      <c r="D30" s="62">
        <f t="shared" si="4"/>
        <v>0</v>
      </c>
      <c r="E30" s="62">
        <f t="shared" si="8"/>
        <v>0</v>
      </c>
      <c r="F30" s="62">
        <f t="shared" si="8"/>
        <v>1195000</v>
      </c>
      <c r="G30" s="62">
        <f t="shared" si="8"/>
        <v>10712505</v>
      </c>
      <c r="H30" s="62">
        <f t="shared" si="8"/>
        <v>29312000</v>
      </c>
      <c r="I30" s="62">
        <f t="shared" si="8"/>
        <v>21138515</v>
      </c>
      <c r="J30" s="62">
        <f t="shared" si="8"/>
        <v>26320122</v>
      </c>
      <c r="K30" s="62">
        <f t="shared" si="6"/>
        <v>31406836</v>
      </c>
      <c r="L30" s="62">
        <f t="shared" si="9"/>
        <v>25528162.5</v>
      </c>
      <c r="M30" s="62">
        <f t="shared" si="9"/>
        <v>23469120</v>
      </c>
      <c r="N30" s="87">
        <f t="shared" si="7"/>
        <v>0.11664256271535749</v>
      </c>
    </row>
    <row r="31" spans="2:14" ht="14.25">
      <c r="B31" t="str">
        <f>'Global Inputs'!A46</f>
        <v>SFT PLACE</v>
      </c>
      <c r="C31" s="62">
        <f t="shared" si="4"/>
        <v>307119487.545</v>
      </c>
      <c r="D31" s="62">
        <f t="shared" si="4"/>
        <v>0</v>
      </c>
      <c r="E31" s="62">
        <f t="shared" si="8"/>
        <v>0</v>
      </c>
      <c r="F31" s="62">
        <f t="shared" si="8"/>
        <v>415000</v>
      </c>
      <c r="G31" s="62">
        <f t="shared" si="8"/>
        <v>26432008</v>
      </c>
      <c r="H31" s="62">
        <f t="shared" si="8"/>
        <v>29587758</v>
      </c>
      <c r="I31" s="62">
        <f t="shared" si="8"/>
        <v>47661258</v>
      </c>
      <c r="J31" s="62">
        <f t="shared" si="8"/>
        <v>57032349.9</v>
      </c>
      <c r="K31" s="62">
        <f t="shared" si="6"/>
        <v>66156377.9</v>
      </c>
      <c r="L31" s="62">
        <f t="shared" si="9"/>
        <v>40149702.32</v>
      </c>
      <c r="M31" s="62">
        <f t="shared" si="9"/>
        <v>39685033.425</v>
      </c>
      <c r="N31" s="87">
        <f t="shared" si="7"/>
        <v>0.21186849514042377</v>
      </c>
    </row>
    <row r="32" spans="2:14" ht="14.25">
      <c r="B32" t="str">
        <f>'Global Inputs'!A47</f>
        <v>SFT CONNECT</v>
      </c>
      <c r="C32" s="62">
        <f t="shared" si="4"/>
        <v>26250000</v>
      </c>
      <c r="D32" s="62">
        <f t="shared" si="4"/>
        <v>0</v>
      </c>
      <c r="E32" s="62">
        <f t="shared" si="8"/>
        <v>0</v>
      </c>
      <c r="F32" s="62">
        <f t="shared" si="8"/>
        <v>0</v>
      </c>
      <c r="G32" s="62">
        <f t="shared" si="8"/>
        <v>0</v>
      </c>
      <c r="H32" s="62">
        <f t="shared" si="8"/>
        <v>0</v>
      </c>
      <c r="I32" s="62">
        <f t="shared" si="8"/>
        <v>0</v>
      </c>
      <c r="J32" s="62">
        <f t="shared" si="8"/>
        <v>4000000</v>
      </c>
      <c r="K32" s="62">
        <f t="shared" si="6"/>
        <v>4000000</v>
      </c>
      <c r="L32" s="62">
        <f t="shared" si="9"/>
        <v>4750000</v>
      </c>
      <c r="M32" s="62">
        <f t="shared" si="9"/>
        <v>13500000</v>
      </c>
      <c r="N32" s="87">
        <f t="shared" si="7"/>
        <v>0.01810874341414506</v>
      </c>
    </row>
    <row r="33" spans="2:14" ht="14.25" thickBot="1">
      <c r="B33" t="s">
        <v>12</v>
      </c>
      <c r="C33" s="10">
        <f>SUM(C27:C32)</f>
        <v>1449576008.6531274</v>
      </c>
      <c r="D33" s="10">
        <f>SUM(D27:D32)</f>
        <v>0</v>
      </c>
      <c r="E33" s="10">
        <f aca="true" t="shared" si="10" ref="E33:J33">SUM(E27:E32)</f>
        <v>425774.115</v>
      </c>
      <c r="F33" s="10">
        <f t="shared" si="10"/>
        <v>18209112.586875003</v>
      </c>
      <c r="G33" s="10">
        <f t="shared" si="10"/>
        <v>67347921.426375</v>
      </c>
      <c r="H33" s="10">
        <f t="shared" si="10"/>
        <v>90946452.40631814</v>
      </c>
      <c r="I33" s="10">
        <f t="shared" si="10"/>
        <v>166492445.5938903</v>
      </c>
      <c r="J33" s="10">
        <f t="shared" si="10"/>
        <v>266068865.06853944</v>
      </c>
      <c r="K33" s="10">
        <f>SUM(K27:K32)</f>
        <v>322745627.1714979</v>
      </c>
      <c r="L33" s="10">
        <f>SUM(L27:L32)</f>
        <v>262792089.1683147</v>
      </c>
      <c r="M33" s="10">
        <f>SUM(M27:M32)</f>
        <v>254547721.1163168</v>
      </c>
      <c r="N33" s="86">
        <f t="shared" si="7"/>
        <v>1</v>
      </c>
    </row>
    <row r="34" ht="14.25" thickTop="1"/>
    <row r="35" spans="1:11" ht="14.25">
      <c r="A35" s="89"/>
      <c r="B35" s="89"/>
      <c r="E35" s="89"/>
      <c r="F35" s="89"/>
      <c r="G35" s="89"/>
      <c r="H35" s="89"/>
      <c r="I35" s="89"/>
      <c r="J35" s="89"/>
      <c r="K35" s="89"/>
    </row>
    <row r="36" spans="1:11" ht="14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4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4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4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4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4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4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4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ht="14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4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4.25">
      <c r="A47" s="89"/>
      <c r="B47" s="89"/>
      <c r="E47" s="89"/>
      <c r="F47" s="89"/>
      <c r="G47" s="89"/>
      <c r="H47" s="89"/>
      <c r="I47" s="89"/>
      <c r="J47" s="89"/>
      <c r="K47" s="89"/>
    </row>
    <row r="48" spans="1:11" ht="14.25">
      <c r="A48" s="89"/>
      <c r="B48" s="89"/>
      <c r="C48" s="87"/>
      <c r="E48" s="89"/>
      <c r="F48" s="89"/>
      <c r="G48" s="89"/>
      <c r="H48" s="89"/>
      <c r="I48" s="89"/>
      <c r="J48" s="89"/>
      <c r="K48" s="89"/>
    </row>
    <row r="49" spans="1:11" ht="14.25">
      <c r="A49" s="89"/>
      <c r="B49" s="89"/>
      <c r="E49" s="89"/>
      <c r="F49" s="89"/>
      <c r="G49" s="89"/>
      <c r="H49" s="89"/>
      <c r="I49" s="89"/>
      <c r="J49" s="89"/>
      <c r="K49" s="89"/>
    </row>
    <row r="50" spans="1:3" ht="14.25">
      <c r="A50" s="89"/>
      <c r="B50" s="89"/>
      <c r="C50" s="88"/>
    </row>
    <row r="51" spans="1:2" ht="14.25">
      <c r="A51" s="89"/>
      <c r="B51" s="89"/>
    </row>
    <row r="52" spans="1:2" ht="14.25">
      <c r="A52" s="89"/>
      <c r="B52" s="89"/>
    </row>
    <row r="53" spans="1:2" ht="14.25">
      <c r="A53" s="89"/>
      <c r="B53" s="89"/>
    </row>
    <row r="54" spans="1:2" ht="14.25">
      <c r="A54" s="89"/>
      <c r="B54" s="89"/>
    </row>
    <row r="55" spans="1:2" ht="14.25">
      <c r="A55" s="89"/>
      <c r="B55" s="89"/>
    </row>
    <row r="56" spans="1:2" ht="14.25">
      <c r="A56" s="89"/>
      <c r="B56" s="89"/>
    </row>
    <row r="57" spans="1:2" ht="14.25">
      <c r="A57" s="89"/>
      <c r="B57" s="89"/>
    </row>
    <row r="58" spans="1:2" ht="14.25">
      <c r="A58" s="89"/>
      <c r="B58" s="89"/>
    </row>
    <row r="59" spans="1:2" ht="14.25">
      <c r="A59" s="89"/>
      <c r="B59" s="89"/>
    </row>
    <row r="60" spans="1:2" ht="14.25">
      <c r="A60" s="89"/>
      <c r="B60" s="89"/>
    </row>
    <row r="61" spans="1:2" ht="14.25">
      <c r="A61" s="89"/>
      <c r="B61" s="89"/>
    </row>
    <row r="62" spans="1:2" ht="14.25">
      <c r="A62" s="89"/>
      <c r="B62" s="8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  <headerFooter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7"/>
  <sheetViews>
    <sheetView zoomScaleSheetLayoutView="100" workbookViewId="0" topLeftCell="A27">
      <selection activeCell="B34" sqref="B34"/>
    </sheetView>
  </sheetViews>
  <sheetFormatPr defaultColWidth="8.8515625" defaultRowHeight="15"/>
  <cols>
    <col min="1" max="1" width="41.8515625" style="0" bestFit="1" customWidth="1"/>
    <col min="2" max="2" width="14.140625" style="32" bestFit="1" customWidth="1"/>
    <col min="3" max="3" width="22.421875" style="32" bestFit="1" customWidth="1"/>
    <col min="4" max="4" width="21.421875" style="32" bestFit="1" customWidth="1"/>
    <col min="5" max="6" width="18.8515625" style="32" bestFit="1" customWidth="1"/>
    <col min="7" max="7" width="10.8515625" style="0" bestFit="1" customWidth="1"/>
    <col min="8" max="8" width="21.421875" style="0" customWidth="1"/>
    <col min="9" max="9" width="10.8515625" style="0" bestFit="1" customWidth="1"/>
    <col min="10" max="10" width="13.8515625" style="0" bestFit="1" customWidth="1"/>
    <col min="11" max="11" width="15.42187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22">
        <f>'Global Inputs'!B6</f>
        <v>40268</v>
      </c>
    </row>
    <row r="5" ht="14.25">
      <c r="A5" s="3" t="s">
        <v>6</v>
      </c>
    </row>
    <row r="6" spans="1:2" ht="14.25">
      <c r="A6" t="s">
        <v>238</v>
      </c>
      <c r="B6" s="33">
        <v>40268</v>
      </c>
    </row>
    <row r="7" spans="1:2" ht="14.25">
      <c r="A7" t="s">
        <v>239</v>
      </c>
      <c r="B7" s="33">
        <v>43555</v>
      </c>
    </row>
    <row r="8" spans="1:2" ht="14.25">
      <c r="A8" t="s">
        <v>240</v>
      </c>
      <c r="B8" s="33">
        <v>42825</v>
      </c>
    </row>
    <row r="10" spans="1:2" ht="14.25">
      <c r="A10" t="s">
        <v>209</v>
      </c>
      <c r="B10" s="57">
        <v>10027198</v>
      </c>
    </row>
    <row r="12" spans="1:11" ht="14.25">
      <c r="A12" s="3" t="s">
        <v>7</v>
      </c>
      <c r="J12" s="3" t="s">
        <v>290</v>
      </c>
      <c r="K12" s="3" t="s">
        <v>291</v>
      </c>
    </row>
    <row r="13" spans="1:8" s="3" customFormat="1" ht="28.5">
      <c r="A13" s="3" t="s">
        <v>169</v>
      </c>
      <c r="B13" s="34" t="s">
        <v>61</v>
      </c>
      <c r="C13" s="34" t="s">
        <v>62</v>
      </c>
      <c r="D13" s="34" t="s">
        <v>63</v>
      </c>
      <c r="E13" s="34" t="s">
        <v>64</v>
      </c>
      <c r="F13" s="34" t="s">
        <v>65</v>
      </c>
      <c r="H13" s="45" t="s">
        <v>243</v>
      </c>
    </row>
    <row r="14" spans="1:11" ht="14.25">
      <c r="A14" s="37" t="s">
        <v>85</v>
      </c>
      <c r="B14" s="44">
        <v>0.1</v>
      </c>
      <c r="C14" s="90">
        <f>$B$50*B14</f>
        <v>0.095</v>
      </c>
      <c r="D14" s="90">
        <f>$B$51*B14</f>
        <v>0.09000000000000001</v>
      </c>
      <c r="E14" s="90">
        <f>$B$52*B14</f>
        <v>0.10500000000000001</v>
      </c>
      <c r="F14" s="90">
        <f>$B$53*B14</f>
        <v>0.11000000000000001</v>
      </c>
      <c r="H14" s="43" t="s">
        <v>155</v>
      </c>
      <c r="J14" s="32" t="s">
        <v>155</v>
      </c>
      <c r="K14" s="32" t="s">
        <v>155</v>
      </c>
    </row>
    <row r="15" spans="1:11" ht="14.25">
      <c r="A15" s="37" t="s">
        <v>86</v>
      </c>
      <c r="B15" s="44">
        <v>0.02</v>
      </c>
      <c r="C15" s="90">
        <f>$B$50*B15</f>
        <v>0.019</v>
      </c>
      <c r="D15" s="90">
        <f>$B$51*B15</f>
        <v>0.018000000000000002</v>
      </c>
      <c r="E15" s="90">
        <f>$B$52*B15</f>
        <v>0.021</v>
      </c>
      <c r="F15" s="90">
        <f>$B$53*B15</f>
        <v>0.022000000000000002</v>
      </c>
      <c r="H15" s="43" t="s">
        <v>155</v>
      </c>
      <c r="J15" s="32" t="s">
        <v>155</v>
      </c>
      <c r="K15" s="32" t="s">
        <v>155</v>
      </c>
    </row>
    <row r="16" spans="1:11" ht="14.25">
      <c r="A16" s="37" t="s">
        <v>73</v>
      </c>
      <c r="B16" s="44">
        <v>0.25</v>
      </c>
      <c r="C16" s="90">
        <f>$B$50*B16</f>
        <v>0.2375</v>
      </c>
      <c r="D16" s="90">
        <f>$B$51*B16</f>
        <v>0.225</v>
      </c>
      <c r="E16" s="90">
        <f>$B$52*B16</f>
        <v>0.2625</v>
      </c>
      <c r="F16" s="90">
        <f>$B$53*B16</f>
        <v>0.275</v>
      </c>
      <c r="H16" s="43" t="s">
        <v>155</v>
      </c>
      <c r="J16" s="32" t="s">
        <v>155</v>
      </c>
      <c r="K16" s="32" t="s">
        <v>155</v>
      </c>
    </row>
    <row r="17" spans="1:11" ht="14.25">
      <c r="A17" s="38" t="s">
        <v>75</v>
      </c>
      <c r="B17" s="35">
        <v>0.005</v>
      </c>
      <c r="C17" s="90">
        <f>$B$50*B17</f>
        <v>0.00475</v>
      </c>
      <c r="D17" s="90">
        <f>$B$51*B17</f>
        <v>0.0045000000000000005</v>
      </c>
      <c r="E17" s="90">
        <f>$B$52*B17</f>
        <v>0.00525</v>
      </c>
      <c r="F17" s="90">
        <f>$B$53*B17</f>
        <v>0.0055000000000000005</v>
      </c>
      <c r="H17" s="43" t="s">
        <v>155</v>
      </c>
      <c r="J17" s="32" t="s">
        <v>155</v>
      </c>
      <c r="K17" s="32" t="s">
        <v>155</v>
      </c>
    </row>
    <row r="18" spans="1:11" ht="14.25">
      <c r="A18" s="38" t="s">
        <v>76</v>
      </c>
      <c r="B18" s="44">
        <v>0.1</v>
      </c>
      <c r="C18" s="90">
        <f>$B$50*B18</f>
        <v>0.095</v>
      </c>
      <c r="D18" s="90">
        <f>$B$51*B18</f>
        <v>0.09000000000000001</v>
      </c>
      <c r="E18" s="90">
        <f>$B$52*B18</f>
        <v>0.10500000000000001</v>
      </c>
      <c r="F18" s="90">
        <f>$B$53*B18</f>
        <v>0.11000000000000001</v>
      </c>
      <c r="H18" s="43" t="s">
        <v>155</v>
      </c>
      <c r="J18" s="32" t="s">
        <v>155</v>
      </c>
      <c r="K18" s="32" t="s">
        <v>155</v>
      </c>
    </row>
    <row r="19" spans="1:11" ht="14.25">
      <c r="A19" s="37" t="s">
        <v>157</v>
      </c>
      <c r="B19" s="35">
        <v>0.015</v>
      </c>
      <c r="C19" s="91"/>
      <c r="D19" s="91"/>
      <c r="E19" s="91"/>
      <c r="F19" s="91"/>
      <c r="G19" s="38"/>
      <c r="H19" s="38"/>
      <c r="J19" s="32"/>
      <c r="K19" s="32"/>
    </row>
    <row r="20" spans="1:11" ht="14.25">
      <c r="A20" s="38"/>
      <c r="B20" s="38"/>
      <c r="C20" s="91"/>
      <c r="D20" s="91"/>
      <c r="E20" s="91"/>
      <c r="F20" s="91"/>
      <c r="G20" s="38"/>
      <c r="H20" s="38"/>
      <c r="J20" s="32"/>
      <c r="K20" s="32"/>
    </row>
    <row r="21" spans="1:11" ht="14.25">
      <c r="A21" s="39" t="s">
        <v>173</v>
      </c>
      <c r="B21" s="38"/>
      <c r="C21" s="91"/>
      <c r="D21" s="91"/>
      <c r="E21" s="91"/>
      <c r="F21" s="91"/>
      <c r="G21" s="38"/>
      <c r="H21" s="38"/>
      <c r="J21" s="32"/>
      <c r="K21" s="32"/>
    </row>
    <row r="22" spans="1:11" ht="14.25">
      <c r="A22" s="37" t="s">
        <v>8</v>
      </c>
      <c r="B22" s="52">
        <f>B14</f>
        <v>0.1</v>
      </c>
      <c r="C22" s="90">
        <f>$B$50*B22</f>
        <v>0.095</v>
      </c>
      <c r="D22" s="90">
        <f>$B$51*B22</f>
        <v>0.09000000000000001</v>
      </c>
      <c r="E22" s="90">
        <f>$B$52*B22</f>
        <v>0.10500000000000001</v>
      </c>
      <c r="F22" s="90">
        <f>$B$53*B22</f>
        <v>0.11000000000000001</v>
      </c>
      <c r="H22" s="43" t="s">
        <v>156</v>
      </c>
      <c r="J22" s="32" t="s">
        <v>155</v>
      </c>
      <c r="K22" s="32" t="s">
        <v>155</v>
      </c>
    </row>
    <row r="23" spans="1:11" ht="14.25">
      <c r="A23" s="37" t="s">
        <v>255</v>
      </c>
      <c r="B23" s="44">
        <v>0.5</v>
      </c>
      <c r="C23" s="90">
        <f>$B$50*B23</f>
        <v>0.475</v>
      </c>
      <c r="D23" s="90">
        <f>$B$51*B23</f>
        <v>0.45</v>
      </c>
      <c r="E23" s="90">
        <f>$B$52*B23</f>
        <v>0.525</v>
      </c>
      <c r="F23" s="90">
        <f>$B$53*B23</f>
        <v>0.55</v>
      </c>
      <c r="H23" s="43" t="s">
        <v>155</v>
      </c>
      <c r="J23" s="32" t="s">
        <v>155</v>
      </c>
      <c r="K23" s="32" t="s">
        <v>155</v>
      </c>
    </row>
    <row r="24" spans="1:11" ht="14.25">
      <c r="A24" s="38"/>
      <c r="B24" s="95"/>
      <c r="C24" s="91"/>
      <c r="D24" s="91"/>
      <c r="E24" s="91"/>
      <c r="F24" s="91"/>
      <c r="G24" s="38"/>
      <c r="H24" s="38"/>
      <c r="J24" s="32"/>
      <c r="K24" s="32"/>
    </row>
    <row r="25" spans="1:11" ht="14.25">
      <c r="A25" s="39" t="s">
        <v>172</v>
      </c>
      <c r="B25" s="95"/>
      <c r="C25" s="91"/>
      <c r="D25" s="91"/>
      <c r="E25" s="91"/>
      <c r="F25" s="91"/>
      <c r="G25" s="38"/>
      <c r="H25" s="38"/>
      <c r="J25" s="32"/>
      <c r="K25" s="32"/>
    </row>
    <row r="26" spans="1:11" ht="14.25">
      <c r="A26" s="37" t="s">
        <v>9</v>
      </c>
      <c r="B26" s="52">
        <f>'Low Carbon'!B30</f>
        <v>0.15142857142857144</v>
      </c>
      <c r="C26" s="90">
        <f>$B$50*B26</f>
        <v>0.14385714285714285</v>
      </c>
      <c r="D26" s="90">
        <f>$B$51*B26</f>
        <v>0.1362857142857143</v>
      </c>
      <c r="E26" s="90">
        <f>$B$52*B26</f>
        <v>0.15900000000000003</v>
      </c>
      <c r="F26" s="90">
        <f>$B$53*B26</f>
        <v>0.1665714285714286</v>
      </c>
      <c r="H26" s="43" t="s">
        <v>155</v>
      </c>
      <c r="J26" s="32" t="s">
        <v>155</v>
      </c>
      <c r="K26" s="32" t="s">
        <v>155</v>
      </c>
    </row>
    <row r="27" spans="1:11" ht="14.25">
      <c r="A27" s="37" t="s">
        <v>80</v>
      </c>
      <c r="B27" s="93">
        <v>0.005</v>
      </c>
      <c r="C27" s="90">
        <f>$B$50*B27</f>
        <v>0.00475</v>
      </c>
      <c r="D27" s="90">
        <f>$B$51*B27</f>
        <v>0.0045000000000000005</v>
      </c>
      <c r="E27" s="90">
        <f>$B$52*B27</f>
        <v>0.00525</v>
      </c>
      <c r="F27" s="90">
        <f>$B$53*B27</f>
        <v>0.0055000000000000005</v>
      </c>
      <c r="H27" s="43" t="s">
        <v>155</v>
      </c>
      <c r="J27" s="32" t="s">
        <v>155</v>
      </c>
      <c r="K27" s="32" t="s">
        <v>155</v>
      </c>
    </row>
    <row r="28" spans="1:11" ht="14.25">
      <c r="A28" s="39"/>
      <c r="B28" s="38"/>
      <c r="C28" s="38"/>
      <c r="D28" s="38"/>
      <c r="E28" s="38"/>
      <c r="F28" s="38"/>
      <c r="G28" s="38"/>
      <c r="H28" s="38"/>
      <c r="J28" s="32"/>
      <c r="K28" s="32"/>
    </row>
    <row r="29" spans="1:11" ht="14.25">
      <c r="A29" s="39" t="s">
        <v>170</v>
      </c>
      <c r="B29" s="40" t="str">
        <f>B13</f>
        <v>Base Case</v>
      </c>
      <c r="C29" s="40" t="str">
        <f>C13</f>
        <v>Downside Sensitivity 1</v>
      </c>
      <c r="D29" s="40" t="str">
        <f>D13</f>
        <v>Downside Sensitivity 2</v>
      </c>
      <c r="E29" s="40" t="str">
        <f>E13</f>
        <v>Upside Sensitivity 1</v>
      </c>
      <c r="F29" s="40" t="str">
        <f>F13</f>
        <v>Upside Sensitivity 2</v>
      </c>
      <c r="H29" s="32"/>
      <c r="J29" s="32"/>
      <c r="K29" s="32"/>
    </row>
    <row r="30" spans="1:11" ht="14.25">
      <c r="A30" s="37" t="s">
        <v>153</v>
      </c>
      <c r="B30" s="52">
        <f>Housing!B22</f>
        <v>0.5</v>
      </c>
      <c r="C30" s="90">
        <f>$B$50*B30</f>
        <v>0.475</v>
      </c>
      <c r="D30" s="90">
        <f>$B$51*B30</f>
        <v>0.45</v>
      </c>
      <c r="E30" s="90">
        <f>$B$52*B30</f>
        <v>0.525</v>
      </c>
      <c r="F30" s="90">
        <f>$B$53*B30</f>
        <v>0.55</v>
      </c>
      <c r="H30" s="43" t="s">
        <v>155</v>
      </c>
      <c r="J30" s="32" t="s">
        <v>155</v>
      </c>
      <c r="K30" s="32" t="s">
        <v>155</v>
      </c>
    </row>
    <row r="31" spans="1:11" s="89" customFormat="1" ht="14.25">
      <c r="A31" s="37" t="s">
        <v>286</v>
      </c>
      <c r="B31" s="44">
        <v>0.8</v>
      </c>
      <c r="C31" s="90">
        <f>$B$50*B31</f>
        <v>0.76</v>
      </c>
      <c r="D31" s="90">
        <f>$B$50*C31</f>
        <v>0.722</v>
      </c>
      <c r="E31" s="90">
        <f>$B$50*D31</f>
        <v>0.6859</v>
      </c>
      <c r="F31" s="90">
        <f>$B$50*E31</f>
        <v>0.6516049999999999</v>
      </c>
      <c r="H31" s="43" t="s">
        <v>155</v>
      </c>
      <c r="J31" s="32" t="s">
        <v>155</v>
      </c>
      <c r="K31" s="32" t="s">
        <v>155</v>
      </c>
    </row>
    <row r="32" spans="1:11" ht="14.25">
      <c r="A32" s="37"/>
      <c r="B32" s="36"/>
      <c r="C32" s="36"/>
      <c r="D32" s="36"/>
      <c r="E32" s="36"/>
      <c r="F32" s="36"/>
      <c r="H32" s="32"/>
      <c r="J32" s="32"/>
      <c r="K32" s="32"/>
    </row>
    <row r="33" spans="1:11" ht="14.25">
      <c r="A33" s="39" t="s">
        <v>171</v>
      </c>
      <c r="B33" s="41" t="str">
        <f>B29</f>
        <v>Base Case</v>
      </c>
      <c r="C33" s="41" t="str">
        <f>C29</f>
        <v>Downside Sensitivity 1</v>
      </c>
      <c r="D33" s="41" t="str">
        <f>D29</f>
        <v>Downside Sensitivity 2</v>
      </c>
      <c r="E33" s="41" t="str">
        <f>E29</f>
        <v>Upside Sensitivity 1</v>
      </c>
      <c r="F33" s="41" t="str">
        <f>F29</f>
        <v>Upside Sensitivity 2</v>
      </c>
      <c r="H33" s="32"/>
      <c r="J33" s="32"/>
      <c r="K33" s="32"/>
    </row>
    <row r="34" spans="1:11" ht="14.25">
      <c r="A34" s="37" t="s">
        <v>10</v>
      </c>
      <c r="B34" s="52">
        <f>'Operational PPP'!B21</f>
        <v>0.4255753166235986</v>
      </c>
      <c r="C34" s="90">
        <f>$B$50*B34</f>
        <v>0.40429655079241866</v>
      </c>
      <c r="D34" s="90">
        <f>$B$51*B34</f>
        <v>0.3830177849612387</v>
      </c>
      <c r="E34" s="90">
        <f>$B$52*B34</f>
        <v>0.44685408245477853</v>
      </c>
      <c r="F34" s="90">
        <f>$B$53*B34</f>
        <v>0.46813284828595847</v>
      </c>
      <c r="H34" s="43" t="s">
        <v>155</v>
      </c>
      <c r="J34" s="32" t="s">
        <v>155</v>
      </c>
      <c r="K34" s="32" t="s">
        <v>155</v>
      </c>
    </row>
    <row r="35" spans="1:11" ht="14.25">
      <c r="A35" s="37" t="s">
        <v>162</v>
      </c>
      <c r="B35" s="52">
        <f>'Asset Management'!B33</f>
        <v>0.25</v>
      </c>
      <c r="C35" s="90">
        <f>$B$50*B35</f>
        <v>0.2375</v>
      </c>
      <c r="D35" s="90">
        <f>$B$51*B35</f>
        <v>0.225</v>
      </c>
      <c r="E35" s="90">
        <f>$B$52*B35</f>
        <v>0.2625</v>
      </c>
      <c r="F35" s="90">
        <f>$B$53*B35</f>
        <v>0.275</v>
      </c>
      <c r="H35" s="43" t="s">
        <v>155</v>
      </c>
      <c r="J35" s="32" t="s">
        <v>155</v>
      </c>
      <c r="K35" s="32" t="s">
        <v>155</v>
      </c>
    </row>
    <row r="36" spans="1:11" ht="14.25">
      <c r="A36" s="37" t="s">
        <v>81</v>
      </c>
      <c r="B36" s="52">
        <f>'Asset Management'!B46</f>
        <v>0.25</v>
      </c>
      <c r="C36" s="90">
        <f>$B$50*B36</f>
        <v>0.2375</v>
      </c>
      <c r="D36" s="90">
        <f>$B$51*B36</f>
        <v>0.225</v>
      </c>
      <c r="E36" s="90">
        <f>$B$52*B36</f>
        <v>0.2625</v>
      </c>
      <c r="F36" s="90">
        <f>$B$53*B36</f>
        <v>0.275</v>
      </c>
      <c r="H36" s="43" t="s">
        <v>155</v>
      </c>
      <c r="J36" s="32" t="s">
        <v>155</v>
      </c>
      <c r="K36" s="32" t="s">
        <v>155</v>
      </c>
    </row>
    <row r="37" spans="1:11" ht="14.25">
      <c r="A37" s="37"/>
      <c r="B37" s="37"/>
      <c r="C37" s="37"/>
      <c r="D37" s="37"/>
      <c r="E37" s="37"/>
      <c r="F37" s="37"/>
      <c r="G37" s="37"/>
      <c r="H37" s="37"/>
      <c r="I37" s="37"/>
      <c r="J37" s="96"/>
      <c r="K37" s="96"/>
    </row>
    <row r="38" spans="1:11" ht="14.25">
      <c r="A38" s="39" t="s">
        <v>210</v>
      </c>
      <c r="B38" s="58"/>
      <c r="C38" s="41" t="str">
        <f>C33</f>
        <v>Downside Sensitivity 1</v>
      </c>
      <c r="D38" s="41" t="str">
        <f>D33</f>
        <v>Downside Sensitivity 2</v>
      </c>
      <c r="E38" s="41" t="str">
        <f>E33</f>
        <v>Upside Sensitivity 1</v>
      </c>
      <c r="F38" s="41" t="str">
        <f>F33</f>
        <v>Upside Sensitivity 2</v>
      </c>
      <c r="J38" s="32"/>
      <c r="K38" s="32"/>
    </row>
    <row r="39" spans="1:11" ht="14.25">
      <c r="A39" s="37" t="s">
        <v>211</v>
      </c>
      <c r="B39" s="52">
        <f>Digital!B21</f>
        <v>0.255</v>
      </c>
      <c r="C39" s="53">
        <f>$B$50*B39</f>
        <v>0.24225</v>
      </c>
      <c r="D39" s="53">
        <f>$B$51*B39</f>
        <v>0.2295</v>
      </c>
      <c r="E39" s="53">
        <f>$B$52*B39</f>
        <v>0.26775000000000004</v>
      </c>
      <c r="F39" s="53">
        <f>$B$53*B39</f>
        <v>0.2805</v>
      </c>
      <c r="H39" s="43" t="s">
        <v>155</v>
      </c>
      <c r="J39" s="32" t="s">
        <v>155</v>
      </c>
      <c r="K39" s="32" t="s">
        <v>155</v>
      </c>
    </row>
    <row r="40" spans="10:11" ht="14.25">
      <c r="J40" s="32"/>
      <c r="K40" s="32"/>
    </row>
    <row r="41" spans="1:12" ht="14.25">
      <c r="A41" s="39" t="s">
        <v>244</v>
      </c>
      <c r="B41" s="46">
        <f>'Base Case'!D26</f>
        <v>40268</v>
      </c>
      <c r="C41" s="46">
        <f>'Base Case'!E26</f>
        <v>40633</v>
      </c>
      <c r="D41" s="46">
        <f>'Base Case'!F26</f>
        <v>40999</v>
      </c>
      <c r="E41" s="46">
        <f>'Base Case'!G26</f>
        <v>41364</v>
      </c>
      <c r="F41" s="46">
        <f>'Base Case'!H26</f>
        <v>41729</v>
      </c>
      <c r="G41" s="46">
        <f>'Base Case'!I26</f>
        <v>42094</v>
      </c>
      <c r="H41" s="46">
        <f>'Base Case'!J26</f>
        <v>42460</v>
      </c>
      <c r="I41" s="46">
        <f>'Base Case'!K26</f>
        <v>42825</v>
      </c>
      <c r="J41" s="46">
        <f>'Base Case'!L26</f>
        <v>43190</v>
      </c>
      <c r="K41" s="46">
        <f>'Base Case'!M26</f>
        <v>43555</v>
      </c>
      <c r="L41" s="42"/>
    </row>
    <row r="42" spans="1:11" ht="14.25">
      <c r="A42" t="str">
        <f>A13</f>
        <v>SFT BUILD</v>
      </c>
      <c r="B42" s="101">
        <v>1</v>
      </c>
      <c r="C42" s="101">
        <v>1</v>
      </c>
      <c r="D42" s="101">
        <v>1</v>
      </c>
      <c r="E42" s="101">
        <v>1</v>
      </c>
      <c r="F42" s="101">
        <v>1</v>
      </c>
      <c r="G42" s="101">
        <v>1</v>
      </c>
      <c r="H42" s="101">
        <v>1</v>
      </c>
      <c r="I42" s="101">
        <v>1</v>
      </c>
      <c r="J42" s="44">
        <v>0.95</v>
      </c>
      <c r="K42" s="44">
        <v>0.9</v>
      </c>
    </row>
    <row r="43" spans="1:11" ht="14.25">
      <c r="A43" t="str">
        <f>A21</f>
        <v>SFT INVEST</v>
      </c>
      <c r="B43" s="101">
        <v>1</v>
      </c>
      <c r="C43" s="101">
        <v>1</v>
      </c>
      <c r="D43" s="101">
        <v>1</v>
      </c>
      <c r="E43" s="101">
        <v>1</v>
      </c>
      <c r="F43" s="101">
        <v>1</v>
      </c>
      <c r="G43" s="101">
        <v>1</v>
      </c>
      <c r="H43" s="101">
        <v>1</v>
      </c>
      <c r="I43" s="101">
        <v>1</v>
      </c>
      <c r="J43" s="44">
        <v>0.99</v>
      </c>
      <c r="K43" s="44">
        <v>0.98</v>
      </c>
    </row>
    <row r="44" spans="1:11" ht="14.25">
      <c r="A44" t="s">
        <v>172</v>
      </c>
      <c r="B44" s="101">
        <v>1</v>
      </c>
      <c r="C44" s="101">
        <v>1</v>
      </c>
      <c r="D44" s="101">
        <v>1</v>
      </c>
      <c r="E44" s="101">
        <v>1</v>
      </c>
      <c r="F44" s="101">
        <v>1</v>
      </c>
      <c r="G44" s="101">
        <v>1</v>
      </c>
      <c r="H44" s="101">
        <v>1</v>
      </c>
      <c r="I44" s="101">
        <v>1</v>
      </c>
      <c r="J44" s="44">
        <v>0.95</v>
      </c>
      <c r="K44" s="44">
        <v>0.9</v>
      </c>
    </row>
    <row r="45" spans="1:11" ht="14.25">
      <c r="A45" t="str">
        <f>A29</f>
        <v>SFT HOME</v>
      </c>
      <c r="B45" s="101">
        <v>1</v>
      </c>
      <c r="C45" s="101">
        <v>1</v>
      </c>
      <c r="D45" s="101">
        <v>1</v>
      </c>
      <c r="E45" s="101">
        <v>1</v>
      </c>
      <c r="F45" s="101">
        <v>1</v>
      </c>
      <c r="G45" s="101">
        <v>1</v>
      </c>
      <c r="H45" s="101">
        <v>1</v>
      </c>
      <c r="I45" s="101">
        <v>1</v>
      </c>
      <c r="J45" s="44">
        <v>0.95</v>
      </c>
      <c r="K45" s="44">
        <v>0.9</v>
      </c>
    </row>
    <row r="46" spans="1:11" ht="14.25">
      <c r="A46" t="str">
        <f>A33</f>
        <v>SFT PLACE</v>
      </c>
      <c r="B46" s="101">
        <v>1</v>
      </c>
      <c r="C46" s="101">
        <v>1</v>
      </c>
      <c r="D46" s="101">
        <v>1</v>
      </c>
      <c r="E46" s="101">
        <v>1</v>
      </c>
      <c r="F46" s="101">
        <v>1</v>
      </c>
      <c r="G46" s="101">
        <v>1</v>
      </c>
      <c r="H46" s="101">
        <v>1</v>
      </c>
      <c r="I46" s="101">
        <v>1</v>
      </c>
      <c r="J46" s="44">
        <v>0.8</v>
      </c>
      <c r="K46" s="44">
        <v>0.75</v>
      </c>
    </row>
    <row r="47" spans="1:11" ht="14.25">
      <c r="A47" t="s">
        <v>210</v>
      </c>
      <c r="B47" s="101">
        <v>1</v>
      </c>
      <c r="C47" s="101">
        <v>1</v>
      </c>
      <c r="D47" s="101">
        <v>1</v>
      </c>
      <c r="E47" s="101">
        <v>1</v>
      </c>
      <c r="F47" s="101">
        <v>1</v>
      </c>
      <c r="G47" s="101">
        <v>1</v>
      </c>
      <c r="H47" s="101">
        <v>1</v>
      </c>
      <c r="I47" s="101">
        <v>1</v>
      </c>
      <c r="J47" s="44">
        <v>0.95</v>
      </c>
      <c r="K47" s="44">
        <v>0.9</v>
      </c>
    </row>
    <row r="49" ht="14.25">
      <c r="A49" s="3" t="s">
        <v>212</v>
      </c>
    </row>
    <row r="50" spans="1:2" ht="14.25">
      <c r="A50" s="59" t="s">
        <v>62</v>
      </c>
      <c r="B50" s="44">
        <v>0.95</v>
      </c>
    </row>
    <row r="51" spans="1:2" ht="14.25">
      <c r="A51" t="s">
        <v>63</v>
      </c>
      <c r="B51" s="44">
        <v>0.9</v>
      </c>
    </row>
    <row r="52" spans="1:2" ht="14.25">
      <c r="A52" t="s">
        <v>64</v>
      </c>
      <c r="B52" s="44">
        <v>1.05</v>
      </c>
    </row>
    <row r="53" spans="1:2" ht="14.25">
      <c r="A53" t="s">
        <v>65</v>
      </c>
      <c r="B53" s="44">
        <v>1.1</v>
      </c>
    </row>
    <row r="56" ht="14.25">
      <c r="H56" t="s">
        <v>155</v>
      </c>
    </row>
    <row r="57" ht="14.25">
      <c r="H57" t="s">
        <v>156</v>
      </c>
    </row>
  </sheetData>
  <sheetProtection/>
  <conditionalFormatting sqref="J39:K39 J14:K18 J22:K23 J26:K27 J30:K31 J34:K36">
    <cfRule type="cellIs" priority="1" dxfId="4" operator="equal" stopIfTrue="1">
      <formula>$H$57</formula>
    </cfRule>
    <cfRule type="cellIs" priority="2" dxfId="5" operator="equal" stopIfTrue="1">
      <formula>$H$56</formula>
    </cfRule>
  </conditionalFormatting>
  <dataValidations count="1">
    <dataValidation type="list" allowBlank="1" showInputMessage="1" showErrorMessage="1" sqref="H26:H27 H14:H18 H39 H22:H23 H34:H36 H30:H31 J39:K39 J30:K31 J26:K27 J22:K23 J14:K18 J34:K36">
      <formula1>$H$56:$H$57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/>
  <headerFooter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G117"/>
  <sheetViews>
    <sheetView zoomScaleSheetLayoutView="100" workbookViewId="0" topLeftCell="A1">
      <selection activeCell="N15" sqref="N15"/>
    </sheetView>
  </sheetViews>
  <sheetFormatPr defaultColWidth="8.8515625" defaultRowHeight="15"/>
  <cols>
    <col min="1" max="1" width="25.421875" style="0" bestFit="1" customWidth="1"/>
    <col min="2" max="2" width="30.00390625" style="0" bestFit="1" customWidth="1"/>
    <col min="3" max="3" width="56.8515625" style="0" bestFit="1" customWidth="1"/>
    <col min="4" max="4" width="14.8515625" style="0" bestFit="1" customWidth="1"/>
    <col min="5" max="5" width="10.8515625" style="0" bestFit="1" customWidth="1"/>
    <col min="6" max="6" width="15.28125" style="0" bestFit="1" customWidth="1"/>
    <col min="7" max="7" width="11.421875" style="0" bestFit="1" customWidth="1"/>
    <col min="8" max="10" width="12.421875" style="0" bestFit="1" customWidth="1"/>
    <col min="11" max="12" width="14.28125" style="0" bestFit="1" customWidth="1"/>
    <col min="13" max="13" width="14.140625" style="0" bestFit="1" customWidth="1"/>
    <col min="14" max="46" width="10.8515625" style="0" bestFit="1" customWidth="1"/>
    <col min="47" max="47" width="11.00390625" style="0" bestFit="1" customWidth="1"/>
    <col min="48" max="48" width="10.8515625" style="0" bestFit="1" customWidth="1"/>
    <col min="49" max="49" width="11.00390625" style="0" bestFit="1" customWidth="1"/>
    <col min="50" max="51" width="10.8515625" style="0" bestFit="1" customWidth="1"/>
    <col min="52" max="52" width="11.00390625" style="0" bestFit="1" customWidth="1"/>
    <col min="53" max="54" width="12.00390625" style="0" bestFit="1" customWidth="1"/>
    <col min="55" max="57" width="11.00390625" style="0" bestFit="1" customWidth="1"/>
    <col min="58" max="59" width="12.00390625" style="0" bestFit="1" customWidth="1"/>
    <col min="60" max="61" width="10.8515625" style="0" bestFit="1" customWidth="1"/>
    <col min="62" max="71" width="11.00390625" style="0" bestFit="1" customWidth="1"/>
    <col min="72" max="98" width="12.00390625" style="0" bestFit="1" customWidth="1"/>
    <col min="99" max="103" width="11.421875" style="0" bestFit="1" customWidth="1"/>
    <col min="104" max="106" width="10.8515625" style="0" bestFit="1" customWidth="1"/>
    <col min="107" max="124" width="12.00390625" style="0" bestFit="1" customWidth="1"/>
  </cols>
  <sheetData>
    <row r="1" spans="1:2" ht="14.25">
      <c r="A1" s="3" t="s">
        <v>0</v>
      </c>
      <c r="B1" s="3"/>
    </row>
    <row r="2" spans="1:2" ht="14.25">
      <c r="A2" s="3" t="s">
        <v>5</v>
      </c>
      <c r="B2" s="3"/>
    </row>
    <row r="3" spans="1:2" ht="14.25">
      <c r="A3" s="3"/>
      <c r="B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7" spans="1:2" ht="14.25">
      <c r="A7" s="22"/>
      <c r="B7" s="22"/>
    </row>
    <row r="9" spans="1:13" ht="14.25">
      <c r="A9" s="3" t="s">
        <v>14</v>
      </c>
      <c r="B9" s="3"/>
      <c r="C9" s="4">
        <f>'Base Case'!D9</f>
        <v>40268</v>
      </c>
      <c r="D9" s="4">
        <f>'Base Case'!E9</f>
        <v>40633</v>
      </c>
      <c r="E9" s="4">
        <f>'Base Case'!F9</f>
        <v>40999</v>
      </c>
      <c r="F9" s="4">
        <f>'Base Case'!G9</f>
        <v>41364</v>
      </c>
      <c r="G9" s="4">
        <f>'Base Case'!H9</f>
        <v>41729</v>
      </c>
      <c r="H9" s="4">
        <f>'Base Case'!I9</f>
        <v>42094</v>
      </c>
      <c r="I9" s="4">
        <f>'Base Case'!J9</f>
        <v>42460</v>
      </c>
      <c r="J9" s="4">
        <f>'Base Case'!K9</f>
        <v>42825</v>
      </c>
      <c r="K9" s="4">
        <f>'Base Case'!L9</f>
        <v>43190</v>
      </c>
      <c r="L9" s="4">
        <f>'Base Case'!M9</f>
        <v>43555</v>
      </c>
      <c r="M9" s="4" t="str">
        <f>'Base Case'!C9</f>
        <v>Total</v>
      </c>
    </row>
    <row r="10" spans="1:13" ht="14.25">
      <c r="A10" s="3"/>
      <c r="B10" s="3"/>
      <c r="C10" s="8">
        <v>1</v>
      </c>
      <c r="D10" s="8">
        <f>C10+1</f>
        <v>2</v>
      </c>
      <c r="E10" s="8">
        <f aca="true" t="shared" si="0" ref="E10:L10">D10+1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  <c r="M10" s="4"/>
    </row>
    <row r="11" spans="1:13" ht="14.25">
      <c r="A11" t="s">
        <v>15</v>
      </c>
      <c r="C11" s="5">
        <f aca="true" t="shared" si="1" ref="C11:L11">SUMIF($E$25:$DT$25,C$10,$E$100:$DT$100)</f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5308370</v>
      </c>
      <c r="H11" s="28">
        <f t="shared" si="1"/>
        <v>21675233.16778642</v>
      </c>
      <c r="I11" s="28">
        <f t="shared" si="1"/>
        <v>39501176.08375512</v>
      </c>
      <c r="J11" s="28">
        <f t="shared" si="1"/>
        <v>65695278.535240486</v>
      </c>
      <c r="K11" s="28">
        <f t="shared" si="1"/>
        <v>83609351.15955004</v>
      </c>
      <c r="L11" s="28">
        <f t="shared" si="1"/>
        <v>90732510.63928887</v>
      </c>
      <c r="M11" s="5">
        <f>SUM(C11:L11)</f>
        <v>306521919.58562094</v>
      </c>
    </row>
    <row r="12" spans="1:13" ht="14.25">
      <c r="A12" t="s">
        <v>16</v>
      </c>
      <c r="C12" s="5">
        <f aca="true" t="shared" si="2" ref="C12:L12">SUMIF($E$25:$DT$25,C$10,$E$101:$DT$101)</f>
        <v>0</v>
      </c>
      <c r="D12" s="28">
        <f t="shared" si="2"/>
        <v>0</v>
      </c>
      <c r="E12" s="28">
        <f t="shared" si="2"/>
        <v>0</v>
      </c>
      <c r="F12" s="28">
        <f t="shared" si="2"/>
        <v>12210597.720000003</v>
      </c>
      <c r="G12" s="28">
        <f t="shared" si="2"/>
        <v>16415537.23</v>
      </c>
      <c r="H12" s="28">
        <f t="shared" si="2"/>
        <v>33689974.05</v>
      </c>
      <c r="I12" s="28">
        <f t="shared" si="2"/>
        <v>53493583.206500016</v>
      </c>
      <c r="J12" s="28">
        <f t="shared" si="2"/>
        <v>84409229.02537304</v>
      </c>
      <c r="K12" s="28">
        <f t="shared" si="2"/>
        <v>90313932.67048837</v>
      </c>
      <c r="L12" s="28">
        <f t="shared" si="2"/>
        <v>52371148.27963257</v>
      </c>
      <c r="M12" s="5">
        <f>SUM(C12:L12)</f>
        <v>342904002.181994</v>
      </c>
    </row>
    <row r="13" spans="1:13" ht="14.25">
      <c r="A13" t="s">
        <v>17</v>
      </c>
      <c r="C13" s="5">
        <f aca="true" t="shared" si="3" ref="C13:L13">SUMIF($E$25:$DT$25,C$10,$E$102:$DT$102)</f>
        <v>0</v>
      </c>
      <c r="D13" s="28">
        <f t="shared" si="3"/>
        <v>0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13926015.79</v>
      </c>
      <c r="I13" s="28">
        <f t="shared" si="3"/>
        <v>42529039.59887036</v>
      </c>
      <c r="J13" s="28">
        <f t="shared" si="3"/>
        <v>47175685.99297943</v>
      </c>
      <c r="K13" s="28">
        <f t="shared" si="3"/>
        <v>62955074.223702334</v>
      </c>
      <c r="L13" s="28">
        <f t="shared" si="3"/>
        <v>55914468.14879476</v>
      </c>
      <c r="M13" s="5">
        <f>SUM(C13:L13)</f>
        <v>222500283.7543469</v>
      </c>
    </row>
    <row r="14" spans="1:13" ht="14.25">
      <c r="A14" t="s">
        <v>18</v>
      </c>
      <c r="C14" s="5">
        <f aca="true" t="shared" si="4" ref="C14:L14">SUMIF($E$25:$DT$25,C$10,$E$103:$DT$103)</f>
        <v>0</v>
      </c>
      <c r="D14" s="28">
        <f t="shared" si="4"/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28">
        <f t="shared" si="4"/>
        <v>5491554.335394795</v>
      </c>
      <c r="I14" s="28">
        <f t="shared" si="4"/>
        <v>21601917.858859196</v>
      </c>
      <c r="J14" s="28">
        <f t="shared" si="4"/>
        <v>43650042.272544995</v>
      </c>
      <c r="K14" s="28">
        <f t="shared" si="4"/>
        <v>51678448.76822077</v>
      </c>
      <c r="L14" s="28">
        <f t="shared" si="4"/>
        <v>52786179.63790147</v>
      </c>
      <c r="M14" s="5">
        <f>SUM(C14:L14)</f>
        <v>175208142.87292123</v>
      </c>
    </row>
    <row r="15" spans="1:13" ht="14.25">
      <c r="A15" t="s">
        <v>19</v>
      </c>
      <c r="C15" s="5">
        <f aca="true" t="shared" si="5" ref="C15:L15">SUMIF($E$25:$DT$25,C$10,$E$104:$DT$104)</f>
        <v>0</v>
      </c>
      <c r="D15" s="28">
        <f t="shared" si="5"/>
        <v>0</v>
      </c>
      <c r="E15" s="28">
        <f t="shared" si="5"/>
        <v>0</v>
      </c>
      <c r="F15" s="28">
        <f t="shared" si="5"/>
        <v>0</v>
      </c>
      <c r="G15" s="28">
        <f t="shared" si="5"/>
        <v>7525288.237761519</v>
      </c>
      <c r="H15" s="28">
        <f t="shared" si="5"/>
        <v>26673581.543877404</v>
      </c>
      <c r="I15" s="28">
        <f t="shared" si="5"/>
        <v>35646077.37731601</v>
      </c>
      <c r="J15" s="28">
        <f t="shared" si="5"/>
        <v>71495914.0019908</v>
      </c>
      <c r="K15" s="28">
        <f t="shared" si="5"/>
        <v>89922904.6971822</v>
      </c>
      <c r="L15" s="28">
        <f t="shared" si="5"/>
        <v>40307897.922068</v>
      </c>
      <c r="M15" s="5">
        <f>SUM(C15:L15)</f>
        <v>271571663.7801959</v>
      </c>
    </row>
    <row r="16" spans="1:13" ht="14.25" thickBot="1">
      <c r="A16" t="s">
        <v>12</v>
      </c>
      <c r="C16" s="6">
        <f aca="true" t="shared" si="6" ref="C16:M16">SUM(C11:C15)</f>
        <v>0</v>
      </c>
      <c r="D16" s="6">
        <f t="shared" si="6"/>
        <v>0</v>
      </c>
      <c r="E16" s="6">
        <f t="shared" si="6"/>
        <v>0</v>
      </c>
      <c r="F16" s="6">
        <f t="shared" si="6"/>
        <v>12210597.720000003</v>
      </c>
      <c r="G16" s="6">
        <f t="shared" si="6"/>
        <v>29249195.46776152</v>
      </c>
      <c r="H16" s="6">
        <f>SUM(H11:H15)</f>
        <v>101456358.88705863</v>
      </c>
      <c r="I16" s="6">
        <f t="shared" si="6"/>
        <v>192771794.1253007</v>
      </c>
      <c r="J16" s="6">
        <f t="shared" si="6"/>
        <v>312426149.82812876</v>
      </c>
      <c r="K16" s="6">
        <f t="shared" si="6"/>
        <v>378479711.5191437</v>
      </c>
      <c r="L16" s="6">
        <f t="shared" si="6"/>
        <v>292112204.62768567</v>
      </c>
      <c r="M16" s="6">
        <f t="shared" si="6"/>
        <v>1318706012.175079</v>
      </c>
    </row>
    <row r="17" spans="6:13" ht="14.25" thickTop="1">
      <c r="F17" s="89"/>
      <c r="G17" s="89"/>
      <c r="H17" s="89"/>
      <c r="I17" s="89"/>
      <c r="J17" s="89"/>
      <c r="K17" s="89"/>
      <c r="L17" s="89"/>
      <c r="M17" s="89"/>
    </row>
    <row r="18" spans="1:13" ht="14.25">
      <c r="A18" s="3" t="s">
        <v>83</v>
      </c>
      <c r="B18" s="3"/>
      <c r="C18" s="4">
        <f>C9</f>
        <v>40268</v>
      </c>
      <c r="D18" s="4">
        <f aca="true" t="shared" si="7" ref="D18:M18">D9</f>
        <v>40633</v>
      </c>
      <c r="E18" s="4">
        <f t="shared" si="7"/>
        <v>40999</v>
      </c>
      <c r="F18" s="4">
        <f t="shared" si="7"/>
        <v>41364</v>
      </c>
      <c r="G18" s="4">
        <f t="shared" si="7"/>
        <v>41729</v>
      </c>
      <c r="H18" s="4">
        <f t="shared" si="7"/>
        <v>42094</v>
      </c>
      <c r="I18" s="4">
        <f t="shared" si="7"/>
        <v>42460</v>
      </c>
      <c r="J18" s="4">
        <f t="shared" si="7"/>
        <v>42825</v>
      </c>
      <c r="K18" s="4">
        <f t="shared" si="7"/>
        <v>43190</v>
      </c>
      <c r="L18" s="4">
        <f t="shared" si="7"/>
        <v>43555</v>
      </c>
      <c r="M18" s="4" t="str">
        <f t="shared" si="7"/>
        <v>Total</v>
      </c>
    </row>
    <row r="19" spans="1:13" ht="14.25">
      <c r="A19" t="s">
        <v>84</v>
      </c>
      <c r="C19" s="28">
        <f aca="true" t="shared" si="8" ref="C19:L19">SUMIF($E$25:$DT$25,C$10,$E$109:$DT$109)</f>
        <v>0</v>
      </c>
      <c r="D19" s="28">
        <f t="shared" si="8"/>
        <v>0</v>
      </c>
      <c r="E19" s="28">
        <f t="shared" si="8"/>
        <v>0</v>
      </c>
      <c r="F19" s="28">
        <f t="shared" si="8"/>
        <v>12210597.720000003</v>
      </c>
      <c r="G19" s="28">
        <f t="shared" si="8"/>
        <v>23940825.46776152</v>
      </c>
      <c r="H19" s="28">
        <f t="shared" si="8"/>
        <v>34878416.94554347</v>
      </c>
      <c r="I19" s="28">
        <f t="shared" si="8"/>
        <v>57487084.04601044</v>
      </c>
      <c r="J19" s="28">
        <f t="shared" si="8"/>
        <v>61494023.19066794</v>
      </c>
      <c r="K19" s="28">
        <f t="shared" si="8"/>
        <v>116177939.2379937</v>
      </c>
      <c r="L19" s="28">
        <f t="shared" si="8"/>
        <v>140418421.50481024</v>
      </c>
      <c r="M19" s="28">
        <f>SUM(C19:L19)</f>
        <v>446607308.11278737</v>
      </c>
    </row>
    <row r="20" spans="1:13" ht="14.25">
      <c r="A20" t="s">
        <v>73</v>
      </c>
      <c r="C20" s="28">
        <f aca="true" t="shared" si="9" ref="C20:L20">SUMIF($E$25:$DT$25,C$10,$E$110:$DT$110)</f>
        <v>0</v>
      </c>
      <c r="D20" s="28">
        <f t="shared" si="9"/>
        <v>0</v>
      </c>
      <c r="E20" s="28">
        <f t="shared" si="9"/>
        <v>0</v>
      </c>
      <c r="F20" s="28">
        <f t="shared" si="9"/>
        <v>0</v>
      </c>
      <c r="G20" s="28">
        <f t="shared" si="9"/>
        <v>5308370</v>
      </c>
      <c r="H20" s="28">
        <f t="shared" si="9"/>
        <v>66577941.941515155</v>
      </c>
      <c r="I20" s="28">
        <f t="shared" si="9"/>
        <v>135284710.07929027</v>
      </c>
      <c r="J20" s="28">
        <f t="shared" si="9"/>
        <v>250932126.63746083</v>
      </c>
      <c r="K20" s="28">
        <f t="shared" si="9"/>
        <v>262301772.28115004</v>
      </c>
      <c r="L20" s="28">
        <f t="shared" si="9"/>
        <v>151693783.12287542</v>
      </c>
      <c r="M20" s="28">
        <f>SUM(C20:L20)</f>
        <v>872098704.0622917</v>
      </c>
    </row>
    <row r="21" spans="1:15" ht="14.25">
      <c r="A21" t="s">
        <v>13</v>
      </c>
      <c r="C21" s="28">
        <f aca="true" t="shared" si="10" ref="C21:L21">SUMIF($E$25:$DT$25,C$10,$E$111:$DT$111)</f>
        <v>0</v>
      </c>
      <c r="D21" s="28">
        <f t="shared" si="10"/>
        <v>0</v>
      </c>
      <c r="E21" s="28">
        <f t="shared" si="10"/>
        <v>0</v>
      </c>
      <c r="F21" s="28">
        <f t="shared" si="10"/>
        <v>0</v>
      </c>
      <c r="G21" s="28">
        <f t="shared" si="10"/>
        <v>0</v>
      </c>
      <c r="H21" s="28">
        <f t="shared" si="10"/>
        <v>0</v>
      </c>
      <c r="I21" s="28">
        <f t="shared" si="10"/>
        <v>0</v>
      </c>
      <c r="J21" s="28">
        <f t="shared" si="10"/>
        <v>0</v>
      </c>
      <c r="K21" s="28">
        <f t="shared" si="10"/>
        <v>0</v>
      </c>
      <c r="L21" s="28">
        <f t="shared" si="10"/>
        <v>0</v>
      </c>
      <c r="M21" s="28">
        <f>SUM(C21:L21)</f>
        <v>0</v>
      </c>
      <c r="O21" s="89"/>
    </row>
    <row r="22" spans="1:61" ht="14.25" thickBot="1">
      <c r="A22" s="3" t="s">
        <v>12</v>
      </c>
      <c r="C22" s="30">
        <f aca="true" t="shared" si="11" ref="C22:L22">SUM(C19:C21)</f>
        <v>0</v>
      </c>
      <c r="D22" s="30">
        <f t="shared" si="11"/>
        <v>0</v>
      </c>
      <c r="E22" s="30">
        <f t="shared" si="11"/>
        <v>0</v>
      </c>
      <c r="F22" s="30">
        <f t="shared" si="11"/>
        <v>12210597.720000003</v>
      </c>
      <c r="G22" s="30">
        <f t="shared" si="11"/>
        <v>29249195.46776152</v>
      </c>
      <c r="H22" s="30">
        <f t="shared" si="11"/>
        <v>101456358.88705862</v>
      </c>
      <c r="I22" s="30">
        <f t="shared" si="11"/>
        <v>192771794.1253007</v>
      </c>
      <c r="J22" s="30">
        <f t="shared" si="11"/>
        <v>312426149.82812876</v>
      </c>
      <c r="K22" s="30">
        <f t="shared" si="11"/>
        <v>378479711.51914376</v>
      </c>
      <c r="L22" s="30">
        <f t="shared" si="11"/>
        <v>292112204.62768567</v>
      </c>
      <c r="M22" s="30">
        <f>SUM(M19:M21)</f>
        <v>1318706012.175079</v>
      </c>
      <c r="O22" s="89"/>
      <c r="BI22" s="68">
        <f>BI24</f>
        <v>41639</v>
      </c>
    </row>
    <row r="23" ht="14.25" thickTop="1"/>
    <row r="24" spans="1:124" s="3" customFormat="1" ht="14.25">
      <c r="A24" s="3" t="s">
        <v>35</v>
      </c>
      <c r="B24" s="3" t="s">
        <v>83</v>
      </c>
      <c r="C24" s="3" t="s">
        <v>24</v>
      </c>
      <c r="D24" s="3" t="s">
        <v>12</v>
      </c>
      <c r="E24" s="4">
        <f>NPD!D18</f>
        <v>39933</v>
      </c>
      <c r="F24" s="4">
        <f>NPD!E18</f>
        <v>39964</v>
      </c>
      <c r="G24" s="4">
        <f>NPD!F18</f>
        <v>39994</v>
      </c>
      <c r="H24" s="4">
        <f>NPD!G18</f>
        <v>40025</v>
      </c>
      <c r="I24" s="4">
        <f>NPD!H18</f>
        <v>40056</v>
      </c>
      <c r="J24" s="4">
        <f>NPD!I18</f>
        <v>40086</v>
      </c>
      <c r="K24" s="4">
        <f>NPD!J18</f>
        <v>40117</v>
      </c>
      <c r="L24" s="4">
        <f>NPD!K18</f>
        <v>40147</v>
      </c>
      <c r="M24" s="4">
        <f>NPD!L18</f>
        <v>40178</v>
      </c>
      <c r="N24" s="4">
        <f>NPD!M18</f>
        <v>40209</v>
      </c>
      <c r="O24" s="4">
        <f>NPD!N18</f>
        <v>40237</v>
      </c>
      <c r="P24" s="4">
        <f>NPD!O18</f>
        <v>40268</v>
      </c>
      <c r="Q24" s="4">
        <f>NPD!P18</f>
        <v>40298</v>
      </c>
      <c r="R24" s="4">
        <f>NPD!Q18</f>
        <v>40329</v>
      </c>
      <c r="S24" s="4">
        <f>NPD!R18</f>
        <v>40359</v>
      </c>
      <c r="T24" s="4">
        <f>NPD!S18</f>
        <v>40390</v>
      </c>
      <c r="U24" s="4">
        <f>NPD!T18</f>
        <v>40421</v>
      </c>
      <c r="V24" s="4">
        <f>NPD!U18</f>
        <v>40451</v>
      </c>
      <c r="W24" s="4">
        <f>NPD!V18</f>
        <v>40482</v>
      </c>
      <c r="X24" s="4">
        <f>NPD!W18</f>
        <v>40512</v>
      </c>
      <c r="Y24" s="4">
        <f>NPD!X18</f>
        <v>40543</v>
      </c>
      <c r="Z24" s="4">
        <f>NPD!Y18</f>
        <v>40574</v>
      </c>
      <c r="AA24" s="4">
        <f>NPD!Z18</f>
        <v>40602</v>
      </c>
      <c r="AB24" s="4">
        <f>NPD!AA18</f>
        <v>40633</v>
      </c>
      <c r="AC24" s="4">
        <f>NPD!AB18</f>
        <v>40663</v>
      </c>
      <c r="AD24" s="4">
        <f>NPD!AC18</f>
        <v>40694</v>
      </c>
      <c r="AE24" s="4">
        <f>NPD!AD18</f>
        <v>40724</v>
      </c>
      <c r="AF24" s="4">
        <f>NPD!AE18</f>
        <v>40755</v>
      </c>
      <c r="AG24" s="4">
        <f>NPD!AF18</f>
        <v>40786</v>
      </c>
      <c r="AH24" s="4">
        <f>NPD!AG18</f>
        <v>40816</v>
      </c>
      <c r="AI24" s="4">
        <f>NPD!AH18</f>
        <v>40847</v>
      </c>
      <c r="AJ24" s="4">
        <f>NPD!AI18</f>
        <v>40877</v>
      </c>
      <c r="AK24" s="4">
        <f>NPD!AJ18</f>
        <v>40908</v>
      </c>
      <c r="AL24" s="4">
        <f>NPD!AK18</f>
        <v>40939</v>
      </c>
      <c r="AM24" s="4">
        <f>NPD!AL18</f>
        <v>40968</v>
      </c>
      <c r="AN24" s="4">
        <f>NPD!AM18</f>
        <v>40999</v>
      </c>
      <c r="AO24" s="4">
        <f>NPD!AN18</f>
        <v>41029</v>
      </c>
      <c r="AP24" s="4">
        <f>NPD!AO18</f>
        <v>41060</v>
      </c>
      <c r="AQ24" s="4">
        <f>NPD!AP18</f>
        <v>41090</v>
      </c>
      <c r="AR24" s="4">
        <f>NPD!AQ18</f>
        <v>41121</v>
      </c>
      <c r="AS24" s="4">
        <f>NPD!AR18</f>
        <v>41152</v>
      </c>
      <c r="AT24" s="4">
        <f>NPD!AS18</f>
        <v>41182</v>
      </c>
      <c r="AU24" s="4">
        <f>NPD!AT18</f>
        <v>41213</v>
      </c>
      <c r="AV24" s="4">
        <f>NPD!AU18</f>
        <v>41243</v>
      </c>
      <c r="AW24" s="4">
        <f>NPD!AV18</f>
        <v>41274</v>
      </c>
      <c r="AX24" s="4">
        <f>NPD!AW18</f>
        <v>41305</v>
      </c>
      <c r="AY24" s="4">
        <f>NPD!AX18</f>
        <v>41333</v>
      </c>
      <c r="AZ24" s="4">
        <f>NPD!AY18</f>
        <v>41364</v>
      </c>
      <c r="BA24" s="4">
        <f>NPD!AZ18</f>
        <v>41394</v>
      </c>
      <c r="BB24" s="4">
        <f>NPD!BA18</f>
        <v>41425</v>
      </c>
      <c r="BC24" s="4">
        <f>NPD!BB18</f>
        <v>41455</v>
      </c>
      <c r="BD24" s="4">
        <f>NPD!BC18</f>
        <v>41486</v>
      </c>
      <c r="BE24" s="4">
        <f>NPD!BD18</f>
        <v>41517</v>
      </c>
      <c r="BF24" s="4">
        <f>NPD!BE18</f>
        <v>41547</v>
      </c>
      <c r="BG24" s="4">
        <f>NPD!BF18</f>
        <v>41578</v>
      </c>
      <c r="BH24" s="4">
        <f>NPD!BG18</f>
        <v>41608</v>
      </c>
      <c r="BI24" s="4">
        <f>NPD!BH18</f>
        <v>41639</v>
      </c>
      <c r="BJ24" s="4">
        <f>NPD!BI18</f>
        <v>41670</v>
      </c>
      <c r="BK24" s="4">
        <f>NPD!BJ18</f>
        <v>41698</v>
      </c>
      <c r="BL24" s="4">
        <f>NPD!BK18</f>
        <v>41729</v>
      </c>
      <c r="BM24" s="4">
        <f>NPD!BL18</f>
        <v>41759</v>
      </c>
      <c r="BN24" s="4">
        <f>NPD!BM18</f>
        <v>41790</v>
      </c>
      <c r="BO24" s="4">
        <f>NPD!BN18</f>
        <v>41820</v>
      </c>
      <c r="BP24" s="4">
        <f>NPD!BO18</f>
        <v>41851</v>
      </c>
      <c r="BQ24" s="4">
        <f>NPD!BP18</f>
        <v>41882</v>
      </c>
      <c r="BR24" s="4">
        <f>NPD!BQ18</f>
        <v>41912</v>
      </c>
      <c r="BS24" s="4">
        <f>NPD!BR18</f>
        <v>41943</v>
      </c>
      <c r="BT24" s="4">
        <f>NPD!BS18</f>
        <v>41973</v>
      </c>
      <c r="BU24" s="4">
        <f>NPD!BT18</f>
        <v>42004</v>
      </c>
      <c r="BV24" s="4">
        <f>NPD!BU18</f>
        <v>42035</v>
      </c>
      <c r="BW24" s="4">
        <f>NPD!BV18</f>
        <v>42063</v>
      </c>
      <c r="BX24" s="4">
        <f>NPD!BW18</f>
        <v>42094</v>
      </c>
      <c r="BY24" s="4">
        <f>NPD!BX18</f>
        <v>42124</v>
      </c>
      <c r="BZ24" s="4">
        <f>NPD!BY18</f>
        <v>42155</v>
      </c>
      <c r="CA24" s="4">
        <f>NPD!BZ18</f>
        <v>42185</v>
      </c>
      <c r="CB24" s="4">
        <f>NPD!CA18</f>
        <v>42216</v>
      </c>
      <c r="CC24" s="4">
        <f>NPD!CB18</f>
        <v>42247</v>
      </c>
      <c r="CD24" s="4">
        <f>NPD!CC18</f>
        <v>42277</v>
      </c>
      <c r="CE24" s="4">
        <f>NPD!CD18</f>
        <v>42308</v>
      </c>
      <c r="CF24" s="4">
        <f>NPD!CE18</f>
        <v>42338</v>
      </c>
      <c r="CG24" s="4">
        <f>NPD!CF18</f>
        <v>42369</v>
      </c>
      <c r="CH24" s="4">
        <f>NPD!CG18</f>
        <v>42400</v>
      </c>
      <c r="CI24" s="4">
        <f>NPD!CH18</f>
        <v>42429</v>
      </c>
      <c r="CJ24" s="4">
        <f>NPD!CI18</f>
        <v>42460</v>
      </c>
      <c r="CK24" s="4">
        <f>NPD!CJ18</f>
        <v>42490</v>
      </c>
      <c r="CL24" s="4">
        <f>NPD!CK18</f>
        <v>42521</v>
      </c>
      <c r="CM24" s="4">
        <f>NPD!CL18</f>
        <v>42551</v>
      </c>
      <c r="CN24" s="4">
        <f>NPD!CM18</f>
        <v>42582</v>
      </c>
      <c r="CO24" s="4">
        <f>NPD!CN18</f>
        <v>42613</v>
      </c>
      <c r="CP24" s="4">
        <f>NPD!CO18</f>
        <v>42643</v>
      </c>
      <c r="CQ24" s="4">
        <f>NPD!CP18</f>
        <v>42674</v>
      </c>
      <c r="CR24" s="4">
        <f>NPD!CQ18</f>
        <v>42704</v>
      </c>
      <c r="CS24" s="4">
        <f>NPD!CR18</f>
        <v>42735</v>
      </c>
      <c r="CT24" s="4">
        <f>NPD!CS18</f>
        <v>42766</v>
      </c>
      <c r="CU24" s="4">
        <f>NPD!CT18</f>
        <v>42794</v>
      </c>
      <c r="CV24" s="4">
        <f>NPD!CU18</f>
        <v>42825</v>
      </c>
      <c r="CW24" s="4">
        <f>NPD!CV18</f>
        <v>42855</v>
      </c>
      <c r="CX24" s="4">
        <f>NPD!CW18</f>
        <v>42886</v>
      </c>
      <c r="CY24" s="4">
        <f>NPD!CX18</f>
        <v>42916</v>
      </c>
      <c r="CZ24" s="4">
        <f>NPD!CY18</f>
        <v>42947</v>
      </c>
      <c r="DA24" s="4">
        <f>NPD!CZ18</f>
        <v>42978</v>
      </c>
      <c r="DB24" s="4">
        <f>NPD!DA18</f>
        <v>43008</v>
      </c>
      <c r="DC24" s="4">
        <f>NPD!DB18</f>
        <v>43039</v>
      </c>
      <c r="DD24" s="4">
        <f>NPD!DC18</f>
        <v>43069</v>
      </c>
      <c r="DE24" s="4">
        <f>NPD!DD18</f>
        <v>43100</v>
      </c>
      <c r="DF24" s="4">
        <f>NPD!DE18</f>
        <v>43131</v>
      </c>
      <c r="DG24" s="4">
        <f>NPD!DF18</f>
        <v>43159</v>
      </c>
      <c r="DH24" s="4">
        <f>NPD!DG18</f>
        <v>43190</v>
      </c>
      <c r="DI24" s="4">
        <f>NPD!DH18</f>
        <v>43220</v>
      </c>
      <c r="DJ24" s="4">
        <f>NPD!DI18</f>
        <v>43251</v>
      </c>
      <c r="DK24" s="4">
        <f>NPD!DJ18</f>
        <v>43281</v>
      </c>
      <c r="DL24" s="4">
        <f>NPD!DK18</f>
        <v>43312</v>
      </c>
      <c r="DM24" s="4">
        <f>NPD!DL18</f>
        <v>43343</v>
      </c>
      <c r="DN24" s="4">
        <f>NPD!DM18</f>
        <v>43373</v>
      </c>
      <c r="DO24" s="4">
        <f>NPD!DN18</f>
        <v>43404</v>
      </c>
      <c r="DP24" s="4">
        <f>NPD!DO18</f>
        <v>43434</v>
      </c>
      <c r="DQ24" s="4">
        <f>NPD!DP18</f>
        <v>43465</v>
      </c>
      <c r="DR24" s="4">
        <f>NPD!DQ18</f>
        <v>43496</v>
      </c>
      <c r="DS24" s="4">
        <f>NPD!DR18</f>
        <v>43524</v>
      </c>
      <c r="DT24" s="4">
        <f>NPD!DS18</f>
        <v>43555</v>
      </c>
    </row>
    <row r="25" spans="1:124" s="3" customFormat="1" ht="14.25">
      <c r="A25" s="3" t="s">
        <v>33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v>3</v>
      </c>
      <c r="AJ25" s="3">
        <v>3</v>
      </c>
      <c r="AK25" s="3">
        <v>3</v>
      </c>
      <c r="AL25" s="3">
        <v>3</v>
      </c>
      <c r="AM25" s="3">
        <v>3</v>
      </c>
      <c r="AN25" s="3">
        <v>3</v>
      </c>
      <c r="AO25" s="3">
        <v>4</v>
      </c>
      <c r="AP25" s="3">
        <v>4</v>
      </c>
      <c r="AQ25" s="3">
        <v>4</v>
      </c>
      <c r="AR25" s="3">
        <v>4</v>
      </c>
      <c r="AS25" s="3">
        <v>4</v>
      </c>
      <c r="AT25" s="3">
        <v>4</v>
      </c>
      <c r="AU25" s="3">
        <v>4</v>
      </c>
      <c r="AV25" s="3">
        <v>4</v>
      </c>
      <c r="AW25" s="3">
        <v>4</v>
      </c>
      <c r="AX25" s="3">
        <v>4</v>
      </c>
      <c r="AY25" s="3">
        <v>4</v>
      </c>
      <c r="AZ25" s="3">
        <v>4</v>
      </c>
      <c r="BA25" s="3">
        <v>5</v>
      </c>
      <c r="BB25" s="3">
        <v>5</v>
      </c>
      <c r="BC25" s="3">
        <v>5</v>
      </c>
      <c r="BD25" s="3">
        <v>5</v>
      </c>
      <c r="BE25" s="3">
        <v>5</v>
      </c>
      <c r="BF25" s="3">
        <v>5</v>
      </c>
      <c r="BG25" s="3">
        <v>5</v>
      </c>
      <c r="BH25" s="3">
        <v>5</v>
      </c>
      <c r="BI25" s="3">
        <v>5</v>
      </c>
      <c r="BJ25" s="3">
        <v>5</v>
      </c>
      <c r="BK25" s="3">
        <v>5</v>
      </c>
      <c r="BL25" s="3">
        <v>5</v>
      </c>
      <c r="BM25" s="3">
        <v>6</v>
      </c>
      <c r="BN25" s="3">
        <v>6</v>
      </c>
      <c r="BO25" s="3">
        <v>6</v>
      </c>
      <c r="BP25" s="3">
        <v>6</v>
      </c>
      <c r="BQ25" s="3">
        <v>6</v>
      </c>
      <c r="BR25" s="3">
        <v>6</v>
      </c>
      <c r="BS25" s="3">
        <v>6</v>
      </c>
      <c r="BT25" s="3">
        <v>6</v>
      </c>
      <c r="BU25" s="3">
        <v>6</v>
      </c>
      <c r="BV25" s="3">
        <v>6</v>
      </c>
      <c r="BW25" s="3">
        <v>6</v>
      </c>
      <c r="BX25" s="3">
        <v>6</v>
      </c>
      <c r="BY25" s="3">
        <v>7</v>
      </c>
      <c r="BZ25" s="3">
        <v>7</v>
      </c>
      <c r="CA25" s="3">
        <v>7</v>
      </c>
      <c r="CB25" s="3">
        <v>7</v>
      </c>
      <c r="CC25" s="3">
        <v>7</v>
      </c>
      <c r="CD25" s="3">
        <v>7</v>
      </c>
      <c r="CE25" s="3">
        <v>7</v>
      </c>
      <c r="CF25" s="3">
        <v>7</v>
      </c>
      <c r="CG25" s="3">
        <v>7</v>
      </c>
      <c r="CH25" s="3">
        <v>7</v>
      </c>
      <c r="CI25" s="3">
        <v>7</v>
      </c>
      <c r="CJ25" s="3">
        <v>7</v>
      </c>
      <c r="CK25" s="3">
        <v>8</v>
      </c>
      <c r="CL25" s="3">
        <v>8</v>
      </c>
      <c r="CM25" s="3">
        <v>8</v>
      </c>
      <c r="CN25" s="3">
        <v>8</v>
      </c>
      <c r="CO25" s="3">
        <v>8</v>
      </c>
      <c r="CP25" s="3">
        <v>8</v>
      </c>
      <c r="CQ25" s="3">
        <v>8</v>
      </c>
      <c r="CR25" s="3">
        <v>8</v>
      </c>
      <c r="CS25" s="3">
        <v>8</v>
      </c>
      <c r="CT25" s="3">
        <v>8</v>
      </c>
      <c r="CU25" s="3">
        <v>8</v>
      </c>
      <c r="CV25" s="3">
        <v>8</v>
      </c>
      <c r="CW25" s="3">
        <v>9</v>
      </c>
      <c r="CX25" s="3">
        <v>9</v>
      </c>
      <c r="CY25" s="3">
        <v>9</v>
      </c>
      <c r="CZ25" s="3">
        <v>9</v>
      </c>
      <c r="DA25" s="3">
        <v>9</v>
      </c>
      <c r="DB25" s="3">
        <v>9</v>
      </c>
      <c r="DC25" s="3">
        <v>9</v>
      </c>
      <c r="DD25" s="3">
        <v>9</v>
      </c>
      <c r="DE25" s="3">
        <v>9</v>
      </c>
      <c r="DF25" s="3">
        <v>9</v>
      </c>
      <c r="DG25" s="3">
        <v>9</v>
      </c>
      <c r="DH25" s="3">
        <v>9</v>
      </c>
      <c r="DI25" s="3">
        <v>10</v>
      </c>
      <c r="DJ25" s="3">
        <v>10</v>
      </c>
      <c r="DK25" s="3">
        <v>10</v>
      </c>
      <c r="DL25" s="3">
        <v>10</v>
      </c>
      <c r="DM25" s="3">
        <v>10</v>
      </c>
      <c r="DN25" s="3">
        <v>10</v>
      </c>
      <c r="DO25" s="3">
        <v>10</v>
      </c>
      <c r="DP25" s="3">
        <v>10</v>
      </c>
      <c r="DQ25" s="3">
        <v>10</v>
      </c>
      <c r="DR25" s="3">
        <v>10</v>
      </c>
      <c r="DS25" s="3">
        <v>10</v>
      </c>
      <c r="DT25" s="3">
        <v>10</v>
      </c>
    </row>
    <row r="26" spans="1:137" ht="14.25">
      <c r="A26" s="107" t="s">
        <v>16</v>
      </c>
      <c r="B26" s="108" t="s">
        <v>73</v>
      </c>
      <c r="C26" s="37" t="s">
        <v>294</v>
      </c>
      <c r="D26" s="28">
        <f aca="true" t="shared" si="12" ref="D26:D41">SUM(E26:DT26)</f>
        <v>44619502.45200998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48">
        <v>0</v>
      </c>
      <c r="BZ26" s="48">
        <v>0</v>
      </c>
      <c r="CA26" s="48">
        <v>0</v>
      </c>
      <c r="CB26" s="48">
        <v>0</v>
      </c>
      <c r="CC26" s="48">
        <v>0</v>
      </c>
      <c r="CD26" s="48">
        <v>0</v>
      </c>
      <c r="CE26" s="48">
        <v>0</v>
      </c>
      <c r="CF26" s="48">
        <v>0</v>
      </c>
      <c r="CG26" s="48">
        <v>0</v>
      </c>
      <c r="CH26" s="48">
        <v>0</v>
      </c>
      <c r="CI26" s="48">
        <v>0</v>
      </c>
      <c r="CJ26" s="48">
        <v>0</v>
      </c>
      <c r="CK26" s="47">
        <v>0</v>
      </c>
      <c r="CL26" s="47">
        <v>0</v>
      </c>
      <c r="CM26" s="47">
        <v>2432919.0763104744</v>
      </c>
      <c r="CN26" s="47">
        <v>1716075.8175604977</v>
      </c>
      <c r="CO26" s="47">
        <v>1857006.7126971472</v>
      </c>
      <c r="CP26" s="47">
        <v>1330379.3730269026</v>
      </c>
      <c r="CQ26" s="47">
        <v>1614633.4841520393</v>
      </c>
      <c r="CR26" s="47">
        <v>1058932.3132825298</v>
      </c>
      <c r="CS26" s="47">
        <v>801022.595086677</v>
      </c>
      <c r="CT26" s="47">
        <v>1142995.905761147</v>
      </c>
      <c r="CU26" s="47">
        <v>1213984.6289744074</v>
      </c>
      <c r="CV26" s="47">
        <v>1742718.370609228</v>
      </c>
      <c r="CW26" s="47">
        <v>1449904.4503493793</v>
      </c>
      <c r="CX26" s="47">
        <v>2950335.886115113</v>
      </c>
      <c r="CY26" s="47">
        <v>2862960.6846896545</v>
      </c>
      <c r="CZ26" s="47">
        <v>3315641.317877481</v>
      </c>
      <c r="DA26" s="47">
        <v>2598202.067879306</v>
      </c>
      <c r="DB26" s="47">
        <v>2629642.4747973364</v>
      </c>
      <c r="DC26" s="47">
        <v>2560450.957386439</v>
      </c>
      <c r="DD26" s="47">
        <v>2229865.8020616844</v>
      </c>
      <c r="DE26" s="47">
        <v>1793133.8171721639</v>
      </c>
      <c r="DF26" s="47">
        <v>2027312.7949463278</v>
      </c>
      <c r="DG26" s="47">
        <v>2021042.45231288</v>
      </c>
      <c r="DH26" s="47">
        <v>1854521.146986611</v>
      </c>
      <c r="DI26" s="47">
        <v>1158137.59978133</v>
      </c>
      <c r="DJ26" s="47">
        <v>161555.93778443502</v>
      </c>
      <c r="DK26" s="47">
        <v>96126.78440880134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</row>
    <row r="27" spans="1:137" ht="14.25">
      <c r="A27" s="107" t="s">
        <v>16</v>
      </c>
      <c r="B27" s="108" t="s">
        <v>73</v>
      </c>
      <c r="C27" s="37" t="s">
        <v>38</v>
      </c>
      <c r="D27" s="28">
        <f t="shared" si="12"/>
        <v>26189181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1880355</v>
      </c>
      <c r="BO27" s="7">
        <v>1916710</v>
      </c>
      <c r="BP27" s="7">
        <v>2126254</v>
      </c>
      <c r="BQ27" s="7">
        <v>2110562</v>
      </c>
      <c r="BR27" s="7">
        <v>2720509</v>
      </c>
      <c r="BS27" s="7">
        <v>2382352</v>
      </c>
      <c r="BT27" s="7">
        <v>1576491</v>
      </c>
      <c r="BU27" s="7">
        <v>1292760</v>
      </c>
      <c r="BV27" s="7">
        <v>1486564</v>
      </c>
      <c r="BW27" s="7">
        <v>1811172</v>
      </c>
      <c r="BX27" s="7">
        <v>1990873</v>
      </c>
      <c r="BY27" s="48">
        <v>1938567</v>
      </c>
      <c r="BZ27" s="48">
        <v>1422081</v>
      </c>
      <c r="CA27" s="48">
        <v>791316</v>
      </c>
      <c r="CB27" s="48">
        <v>321916</v>
      </c>
      <c r="CC27" s="48">
        <v>239507</v>
      </c>
      <c r="CD27" s="48">
        <v>124624</v>
      </c>
      <c r="CE27" s="48">
        <v>56568</v>
      </c>
      <c r="CF27" s="48"/>
      <c r="CG27" s="48">
        <v>0</v>
      </c>
      <c r="CH27" s="48">
        <v>0</v>
      </c>
      <c r="CI27" s="48">
        <v>0</v>
      </c>
      <c r="CJ27" s="48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0</v>
      </c>
      <c r="DI27" s="47">
        <v>0</v>
      </c>
      <c r="DJ27" s="47">
        <v>0</v>
      </c>
      <c r="DK27" s="47"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  <c r="DR27" s="47">
        <v>0</v>
      </c>
      <c r="DS27" s="47">
        <v>0</v>
      </c>
      <c r="DT27" s="47">
        <v>0</v>
      </c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</row>
    <row r="28" spans="1:137" ht="14.25">
      <c r="A28" s="107" t="s">
        <v>16</v>
      </c>
      <c r="B28" s="108" t="s">
        <v>73</v>
      </c>
      <c r="C28" s="37" t="s">
        <v>295</v>
      </c>
      <c r="D28" s="28">
        <f t="shared" si="12"/>
        <v>44275000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48">
        <v>0</v>
      </c>
      <c r="BZ28" s="48">
        <v>0</v>
      </c>
      <c r="CA28" s="48">
        <v>0</v>
      </c>
      <c r="CB28" s="48">
        <v>0</v>
      </c>
      <c r="CC28" s="48">
        <v>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2475000</v>
      </c>
      <c r="DI28" s="47">
        <v>2200000</v>
      </c>
      <c r="DJ28" s="47">
        <v>1650000</v>
      </c>
      <c r="DK28" s="47">
        <v>1650000</v>
      </c>
      <c r="DL28" s="47">
        <v>2200000</v>
      </c>
      <c r="DM28" s="47">
        <v>2750000</v>
      </c>
      <c r="DN28" s="47">
        <v>4400000</v>
      </c>
      <c r="DO28" s="47">
        <v>5500000</v>
      </c>
      <c r="DP28" s="47">
        <v>4950000</v>
      </c>
      <c r="DQ28" s="47">
        <v>4950000</v>
      </c>
      <c r="DR28" s="47">
        <v>4400000</v>
      </c>
      <c r="DS28" s="47">
        <v>4400000</v>
      </c>
      <c r="DT28" s="47">
        <v>2750000</v>
      </c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</row>
    <row r="29" spans="1:137" ht="14.25">
      <c r="A29" s="107" t="s">
        <v>17</v>
      </c>
      <c r="B29" s="108" t="s">
        <v>73</v>
      </c>
      <c r="C29" s="37" t="s">
        <v>292</v>
      </c>
      <c r="D29" s="28">
        <f t="shared" si="12"/>
        <v>15910000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954600</v>
      </c>
      <c r="DF29" s="47">
        <v>636400</v>
      </c>
      <c r="DG29" s="47">
        <v>954600</v>
      </c>
      <c r="DH29" s="47">
        <v>1591000</v>
      </c>
      <c r="DI29" s="47">
        <v>2386500</v>
      </c>
      <c r="DJ29" s="47">
        <v>2545600</v>
      </c>
      <c r="DK29" s="47">
        <v>2386500</v>
      </c>
      <c r="DL29" s="47">
        <v>1591000</v>
      </c>
      <c r="DM29" s="47">
        <v>1431900</v>
      </c>
      <c r="DN29" s="47">
        <v>636400</v>
      </c>
      <c r="DO29" s="47">
        <v>477300</v>
      </c>
      <c r="DP29" s="47">
        <v>318200</v>
      </c>
      <c r="DQ29" s="47">
        <v>0</v>
      </c>
      <c r="DR29" s="47">
        <v>0</v>
      </c>
      <c r="DS29" s="47">
        <v>0</v>
      </c>
      <c r="DT29" s="47">
        <v>0</v>
      </c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</row>
    <row r="30" spans="1:137" ht="14.25">
      <c r="A30" s="107" t="s">
        <v>17</v>
      </c>
      <c r="B30" s="108" t="s">
        <v>73</v>
      </c>
      <c r="C30" s="37" t="s">
        <v>87</v>
      </c>
      <c r="D30" s="28">
        <f t="shared" si="12"/>
        <v>34676525.29854344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48">
        <v>0</v>
      </c>
      <c r="BZ30" s="48"/>
      <c r="CA30" s="48">
        <v>5363178.41</v>
      </c>
      <c r="CB30" s="48">
        <v>1415739.209734243</v>
      </c>
      <c r="CC30" s="48">
        <v>1965022.574768911</v>
      </c>
      <c r="CD30" s="48">
        <v>1181096.3290189255</v>
      </c>
      <c r="CE30" s="48">
        <v>997585.4268364557</v>
      </c>
      <c r="CF30" s="48">
        <v>1774376.2703695872</v>
      </c>
      <c r="CG30" s="48">
        <v>1269742.9160884048</v>
      </c>
      <c r="CH30" s="48">
        <v>1310163.1624665125</v>
      </c>
      <c r="CI30" s="48">
        <v>1776532.8598539801</v>
      </c>
      <c r="CJ30" s="48">
        <v>1403009.3004405417</v>
      </c>
      <c r="CK30" s="47">
        <v>1570986.7088272206</v>
      </c>
      <c r="CL30" s="47">
        <v>1674799.0503349502</v>
      </c>
      <c r="CM30" s="47">
        <v>1811444.0032462836</v>
      </c>
      <c r="CN30" s="47">
        <v>1888845.6953566868</v>
      </c>
      <c r="CO30" s="47">
        <v>1901567.5528077562</v>
      </c>
      <c r="CP30" s="47">
        <v>1613328.603641579</v>
      </c>
      <c r="CQ30" s="47">
        <v>1390672.2696146388</v>
      </c>
      <c r="CR30" s="47">
        <v>983156.7517280579</v>
      </c>
      <c r="CS30" s="47">
        <v>620985.6966616572</v>
      </c>
      <c r="CT30" s="47">
        <v>491318.5890648945</v>
      </c>
      <c r="CU30" s="47">
        <v>714212.4892735666</v>
      </c>
      <c r="CV30" s="47">
        <v>47892.26098398063</v>
      </c>
      <c r="CW30" s="47">
        <v>126119.80403219753</v>
      </c>
      <c r="CX30" s="47">
        <v>221219.13240514617</v>
      </c>
      <c r="CY30" s="47">
        <v>248277.03081439325</v>
      </c>
      <c r="CZ30" s="47">
        <v>151728.12759146933</v>
      </c>
      <c r="DA30" s="47">
        <v>87920.39384690515</v>
      </c>
      <c r="DB30" s="47">
        <v>61358.403823392204</v>
      </c>
      <c r="DC30" s="47">
        <v>72826.27491109712</v>
      </c>
      <c r="DD30" s="47">
        <v>541420</v>
      </c>
      <c r="DE30" s="47" t="s">
        <v>308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</row>
    <row r="31" spans="1:137" ht="14.25">
      <c r="A31" s="107" t="s">
        <v>16</v>
      </c>
      <c r="B31" s="108" t="s">
        <v>73</v>
      </c>
      <c r="C31" s="37" t="s">
        <v>228</v>
      </c>
      <c r="D31" s="28">
        <f t="shared" si="12"/>
        <v>56177763.41998301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2143578.356493</v>
      </c>
      <c r="CK31" s="47">
        <v>727207.556493</v>
      </c>
      <c r="CL31" s="47">
        <v>1051845.706493</v>
      </c>
      <c r="CM31" s="47">
        <v>634119.696493</v>
      </c>
      <c r="CN31" s="47">
        <v>863646.446493</v>
      </c>
      <c r="CO31" s="47">
        <v>1520961.976493</v>
      </c>
      <c r="CP31" s="47">
        <v>1299249.956493</v>
      </c>
      <c r="CQ31" s="47">
        <v>2687887.776493</v>
      </c>
      <c r="CR31" s="47">
        <v>1982987.016493</v>
      </c>
      <c r="CS31" s="47">
        <v>1299564.4264930002</v>
      </c>
      <c r="CT31" s="47">
        <v>1363239.3864930002</v>
      </c>
      <c r="CU31" s="47">
        <v>951258.576493</v>
      </c>
      <c r="CV31" s="47">
        <v>2147970.6664930005</v>
      </c>
      <c r="CW31" s="47">
        <v>3896709.6164930006</v>
      </c>
      <c r="CX31" s="47">
        <v>4729999.576493001</v>
      </c>
      <c r="CY31" s="47">
        <v>2886548.516493</v>
      </c>
      <c r="CZ31" s="47">
        <v>3845406.866493</v>
      </c>
      <c r="DA31" s="47">
        <v>3165039.426493</v>
      </c>
      <c r="DB31" s="47">
        <v>3179556.1164929997</v>
      </c>
      <c r="DC31" s="47">
        <v>3656940.1664930005</v>
      </c>
      <c r="DD31" s="47">
        <v>2634538.326493</v>
      </c>
      <c r="DE31" s="47">
        <v>1021505.8364929999</v>
      </c>
      <c r="DF31" s="47">
        <v>1831734.8264930001</v>
      </c>
      <c r="DG31" s="47">
        <v>1243280.526493</v>
      </c>
      <c r="DH31" s="47">
        <v>541208.1164930001</v>
      </c>
      <c r="DI31" s="47">
        <v>755937.1264930001</v>
      </c>
      <c r="DJ31" s="47">
        <v>598706.136493</v>
      </c>
      <c r="DK31" s="47">
        <v>536426.3564929999</v>
      </c>
      <c r="DL31" s="47">
        <v>626145.626493</v>
      </c>
      <c r="DM31" s="47">
        <v>536239.826493</v>
      </c>
      <c r="DN31" s="47">
        <v>647891.786493</v>
      </c>
      <c r="DO31" s="47">
        <v>537596.066493</v>
      </c>
      <c r="DP31" s="47">
        <v>354029.33649300004</v>
      </c>
      <c r="DQ31" s="47">
        <v>236756.472857</v>
      </c>
      <c r="DR31" s="47">
        <v>42049.222857</v>
      </c>
      <c r="DS31" s="47">
        <v>0</v>
      </c>
      <c r="DT31" s="47">
        <v>0</v>
      </c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</row>
    <row r="32" spans="1:137" ht="14.25">
      <c r="A32" s="107" t="s">
        <v>15</v>
      </c>
      <c r="B32" s="108" t="s">
        <v>73</v>
      </c>
      <c r="C32" s="37" t="s">
        <v>43</v>
      </c>
      <c r="D32" s="28">
        <f t="shared" si="12"/>
        <v>33854902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/>
      <c r="BI32" s="7">
        <v>2938370</v>
      </c>
      <c r="BJ32" s="7">
        <v>662000</v>
      </c>
      <c r="BK32" s="7">
        <v>853000</v>
      </c>
      <c r="BL32" s="7">
        <v>855000</v>
      </c>
      <c r="BM32" s="7">
        <v>955000</v>
      </c>
      <c r="BN32" s="7">
        <v>1258500</v>
      </c>
      <c r="BO32" s="7">
        <v>2182000</v>
      </c>
      <c r="BP32" s="7">
        <v>3171140</v>
      </c>
      <c r="BQ32" s="7">
        <v>2698500</v>
      </c>
      <c r="BR32" s="7">
        <v>2269202</v>
      </c>
      <c r="BS32" s="7">
        <v>2100000</v>
      </c>
      <c r="BT32" s="7">
        <v>1500000</v>
      </c>
      <c r="BU32" s="7">
        <v>750000</v>
      </c>
      <c r="BV32" s="7">
        <v>450000</v>
      </c>
      <c r="BW32" s="7">
        <v>80000</v>
      </c>
      <c r="BX32" s="7">
        <v>154620</v>
      </c>
      <c r="BY32" s="48">
        <v>550090</v>
      </c>
      <c r="BZ32" s="48">
        <v>903000</v>
      </c>
      <c r="CA32" s="48">
        <v>1052940</v>
      </c>
      <c r="CB32" s="48">
        <v>1364000</v>
      </c>
      <c r="CC32" s="48">
        <v>1295000</v>
      </c>
      <c r="CD32" s="48">
        <v>1100000</v>
      </c>
      <c r="CE32" s="48">
        <v>1010000</v>
      </c>
      <c r="CF32" s="48">
        <v>820000</v>
      </c>
      <c r="CG32" s="48">
        <v>820000</v>
      </c>
      <c r="CH32" s="48">
        <v>710000</v>
      </c>
      <c r="CI32" s="48">
        <v>520000</v>
      </c>
      <c r="CJ32" s="48">
        <v>375000</v>
      </c>
      <c r="CK32" s="47">
        <v>243000</v>
      </c>
      <c r="CL32" s="47">
        <v>140000</v>
      </c>
      <c r="CM32" s="47">
        <v>70000</v>
      </c>
      <c r="CN32" s="47">
        <v>4540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0</v>
      </c>
      <c r="DN32" s="47">
        <v>0</v>
      </c>
      <c r="DO32" s="47">
        <v>0</v>
      </c>
      <c r="DP32" s="47">
        <v>0</v>
      </c>
      <c r="DQ32" s="47">
        <v>0</v>
      </c>
      <c r="DR32" s="47">
        <v>0</v>
      </c>
      <c r="DS32" s="47">
        <v>0</v>
      </c>
      <c r="DT32" s="47">
        <v>0</v>
      </c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</row>
    <row r="33" spans="1:137" ht="14.25">
      <c r="A33" s="107" t="s">
        <v>15</v>
      </c>
      <c r="B33" s="108" t="s">
        <v>73</v>
      </c>
      <c r="C33" s="37" t="s">
        <v>301</v>
      </c>
      <c r="D33" s="28">
        <f t="shared" si="12"/>
        <v>22080000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48">
        <v>0</v>
      </c>
      <c r="BZ33" s="48">
        <v>0</v>
      </c>
      <c r="CA33" s="48">
        <v>0</v>
      </c>
      <c r="CB33" s="48">
        <v>0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1725000</v>
      </c>
      <c r="DL33" s="47">
        <v>1725000</v>
      </c>
      <c r="DM33" s="47">
        <v>1035000</v>
      </c>
      <c r="DN33" s="47">
        <v>1035000</v>
      </c>
      <c r="DO33" s="47">
        <v>1380000</v>
      </c>
      <c r="DP33" s="47">
        <v>2070000</v>
      </c>
      <c r="DQ33" s="47">
        <v>2760000</v>
      </c>
      <c r="DR33" s="47">
        <v>3450000</v>
      </c>
      <c r="DS33" s="47">
        <v>3450000</v>
      </c>
      <c r="DT33" s="47">
        <v>3450000</v>
      </c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</row>
    <row r="34" spans="1:137" ht="14.25">
      <c r="A34" s="107" t="s">
        <v>19</v>
      </c>
      <c r="B34" s="108" t="s">
        <v>73</v>
      </c>
      <c r="C34" s="37" t="s">
        <v>46</v>
      </c>
      <c r="D34" s="28">
        <f t="shared" si="12"/>
        <v>24783162.397212546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48">
        <v>0</v>
      </c>
      <c r="BZ34" s="48">
        <v>0</v>
      </c>
      <c r="CA34" s="48">
        <v>0</v>
      </c>
      <c r="CB34" s="48">
        <v>0</v>
      </c>
      <c r="CC34" s="48">
        <v>0</v>
      </c>
      <c r="CD34" s="48">
        <v>0</v>
      </c>
      <c r="CE34" s="48">
        <v>0</v>
      </c>
      <c r="CF34" s="48">
        <v>0</v>
      </c>
      <c r="CG34" s="48">
        <v>0</v>
      </c>
      <c r="CH34" s="48">
        <v>1421616.336236934</v>
      </c>
      <c r="CI34" s="48">
        <v>344168.3362369338</v>
      </c>
      <c r="CJ34" s="48">
        <v>733964.4744005677</v>
      </c>
      <c r="CK34" s="47">
        <v>479165.47978346917</v>
      </c>
      <c r="CL34" s="47">
        <v>479165.47978346917</v>
      </c>
      <c r="CM34" s="47">
        <v>851166.3950177613</v>
      </c>
      <c r="CN34" s="47">
        <v>1173741.6254022096</v>
      </c>
      <c r="CO34" s="47">
        <v>1688324.04309459</v>
      </c>
      <c r="CP34" s="47">
        <v>1761709.626116172</v>
      </c>
      <c r="CQ34" s="47">
        <v>1938676.7815738686</v>
      </c>
      <c r="CR34" s="47">
        <v>862213.6290926656</v>
      </c>
      <c r="CS34" s="47">
        <v>1239900.9589321094</v>
      </c>
      <c r="CT34" s="47">
        <v>1033278.3792820314</v>
      </c>
      <c r="CU34" s="47">
        <v>928976.2260607173</v>
      </c>
      <c r="CV34" s="47">
        <v>1215017.9072806765</v>
      </c>
      <c r="CW34" s="47">
        <v>1293374.7588435146</v>
      </c>
      <c r="CX34" s="47">
        <v>1039843.8238788539</v>
      </c>
      <c r="CY34" s="47">
        <v>1211758.6744259498</v>
      </c>
      <c r="CZ34" s="47">
        <v>1517439.3050863508</v>
      </c>
      <c r="DA34" s="47">
        <v>1266131.3701216895</v>
      </c>
      <c r="DB34" s="47">
        <v>1020155.44683662</v>
      </c>
      <c r="DC34" s="47">
        <v>471558.14693898364</v>
      </c>
      <c r="DD34" s="47">
        <v>114137.91737597962</v>
      </c>
      <c r="DE34" s="47">
        <v>175439.73242838198</v>
      </c>
      <c r="DF34" s="47">
        <v>171939.73242838198</v>
      </c>
      <c r="DG34" s="47">
        <v>350297.8105536646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  <c r="DR34" s="47">
        <v>0</v>
      </c>
      <c r="DS34" s="47">
        <v>0</v>
      </c>
      <c r="DT34" s="47">
        <v>0</v>
      </c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</row>
    <row r="35" spans="1:137" ht="14.25">
      <c r="A35" s="107" t="s">
        <v>17</v>
      </c>
      <c r="B35" s="108" t="s">
        <v>73</v>
      </c>
      <c r="C35" s="37" t="s">
        <v>36</v>
      </c>
      <c r="D35" s="28">
        <f t="shared" si="12"/>
        <v>28166216.954018977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48">
        <v>0</v>
      </c>
      <c r="BZ35" s="48"/>
      <c r="CA35" s="48"/>
      <c r="CB35" s="48"/>
      <c r="CC35" s="48"/>
      <c r="CD35" s="48"/>
      <c r="CE35" s="48"/>
      <c r="CF35" s="48"/>
      <c r="CG35" s="48"/>
      <c r="CH35" s="48"/>
      <c r="CI35" s="48">
        <v>2567349.3686095</v>
      </c>
      <c r="CJ35" s="48">
        <v>774778.1906833</v>
      </c>
      <c r="CK35" s="47">
        <v>1307789.27781</v>
      </c>
      <c r="CL35" s="47">
        <v>1675202.8425344997</v>
      </c>
      <c r="CM35" s="47">
        <v>1434645.37501826</v>
      </c>
      <c r="CN35" s="47">
        <v>951177.76908338</v>
      </c>
      <c r="CO35" s="47">
        <v>1154390.7406498024</v>
      </c>
      <c r="CP35" s="47">
        <v>1229414.24084152</v>
      </c>
      <c r="CQ35" s="47">
        <v>1399390.7435898797</v>
      </c>
      <c r="CR35" s="47">
        <v>1751243.1178910001</v>
      </c>
      <c r="CS35" s="47">
        <v>1529262.309226</v>
      </c>
      <c r="CT35" s="47">
        <v>1663015.6928206002</v>
      </c>
      <c r="CU35" s="47">
        <v>1597916.9479740204</v>
      </c>
      <c r="CV35" s="47">
        <v>1981833.664316935</v>
      </c>
      <c r="CW35" s="47">
        <v>1670464.0545273223</v>
      </c>
      <c r="CX35" s="47">
        <v>1935171.66928011</v>
      </c>
      <c r="CY35" s="47">
        <v>929299.81568994</v>
      </c>
      <c r="CZ35" s="47">
        <v>443422.90282100503</v>
      </c>
      <c r="DA35" s="47">
        <v>442654.51881587</v>
      </c>
      <c r="DB35" s="47">
        <v>492087.5638935001</v>
      </c>
      <c r="DC35" s="47">
        <v>339790.7560792001</v>
      </c>
      <c r="DD35" s="47">
        <v>83833.24591380001</v>
      </c>
      <c r="DE35" s="47">
        <v>420133.1459495276</v>
      </c>
      <c r="DF35" s="47">
        <v>391949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</row>
    <row r="36" spans="1:137" ht="14.25">
      <c r="A36" s="107" t="s">
        <v>19</v>
      </c>
      <c r="B36" s="108" t="s">
        <v>73</v>
      </c>
      <c r="C36" s="37" t="s">
        <v>262</v>
      </c>
      <c r="D36" s="28">
        <f t="shared" si="12"/>
        <v>41877605.999999985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/>
      <c r="CJ36" s="48">
        <v>441262</v>
      </c>
      <c r="CK36" s="47">
        <v>355828.76000000007</v>
      </c>
      <c r="CL36" s="47">
        <v>591017.76</v>
      </c>
      <c r="CM36" s="47">
        <v>786960.7599999998</v>
      </c>
      <c r="CN36" s="47">
        <v>940427.76</v>
      </c>
      <c r="CO36" s="47">
        <v>2187931.7599999993</v>
      </c>
      <c r="CP36" s="47">
        <v>1655123.7600000002</v>
      </c>
      <c r="CQ36" s="47">
        <v>1129875.76</v>
      </c>
      <c r="CR36" s="47">
        <v>1400873.7600000002</v>
      </c>
      <c r="CS36" s="47">
        <v>1038667.76</v>
      </c>
      <c r="CT36" s="47">
        <v>1238648.76</v>
      </c>
      <c r="CU36" s="47">
        <v>1372301.7600000002</v>
      </c>
      <c r="CV36" s="47">
        <v>2171492.7600000002</v>
      </c>
      <c r="CW36" s="47">
        <v>2996213.76</v>
      </c>
      <c r="CX36" s="47">
        <v>3877137.76</v>
      </c>
      <c r="CY36" s="47">
        <v>1687978.7600000002</v>
      </c>
      <c r="CZ36" s="47">
        <v>1986699.76</v>
      </c>
      <c r="DA36" s="47">
        <v>2324816.76</v>
      </c>
      <c r="DB36" s="47">
        <v>2098362.76</v>
      </c>
      <c r="DC36" s="47">
        <v>2331617.7600000002</v>
      </c>
      <c r="DD36" s="47">
        <v>2457548.76</v>
      </c>
      <c r="DE36" s="47">
        <v>1813938.7600000002</v>
      </c>
      <c r="DF36" s="47">
        <v>1419332.7600000002</v>
      </c>
      <c r="DG36" s="47">
        <v>157993.76</v>
      </c>
      <c r="DH36" s="47">
        <v>150468.75999999998</v>
      </c>
      <c r="DI36" s="47">
        <v>128784.76000000001</v>
      </c>
      <c r="DJ36" s="47">
        <v>128394</v>
      </c>
      <c r="DK36" s="47">
        <v>166329.99999999997</v>
      </c>
      <c r="DL36" s="47">
        <v>97738.00000000001</v>
      </c>
      <c r="DM36" s="47">
        <v>93592.99999999999</v>
      </c>
      <c r="DN36" s="47">
        <v>74874.00000000001</v>
      </c>
      <c r="DO36" s="47">
        <v>364277.00000000006</v>
      </c>
      <c r="DP36" s="47">
        <v>565082</v>
      </c>
      <c r="DQ36" s="47">
        <v>722152.9999999999</v>
      </c>
      <c r="DR36" s="47">
        <v>200584</v>
      </c>
      <c r="DS36" s="47">
        <v>307264</v>
      </c>
      <c r="DT36" s="47">
        <v>416008.99999999994</v>
      </c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</row>
    <row r="37" spans="1:137" ht="14.25">
      <c r="A37" s="107" t="s">
        <v>18</v>
      </c>
      <c r="B37" s="108" t="s">
        <v>73</v>
      </c>
      <c r="C37" s="37" t="s">
        <v>49</v>
      </c>
      <c r="D37" s="28">
        <f t="shared" si="12"/>
        <v>22661769.56043333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643628.973</v>
      </c>
      <c r="CK37" s="47">
        <v>1075529.0368</v>
      </c>
      <c r="CL37" s="47">
        <v>1090251.9232</v>
      </c>
      <c r="CM37" s="47">
        <v>777812.2533</v>
      </c>
      <c r="CN37" s="47">
        <v>1112666.3963</v>
      </c>
      <c r="CO37" s="47">
        <v>1500513.5559999999</v>
      </c>
      <c r="CP37" s="47">
        <v>1691942.1239999998</v>
      </c>
      <c r="CQ37" s="47">
        <v>1936362.1303333333</v>
      </c>
      <c r="CR37" s="47">
        <v>1773464.1044166668</v>
      </c>
      <c r="CS37" s="47">
        <v>1666484.5788333334</v>
      </c>
      <c r="CT37" s="47">
        <v>1636894.1302999994</v>
      </c>
      <c r="CU37" s="47">
        <v>1876712.7083333333</v>
      </c>
      <c r="CV37" s="47">
        <v>1917205.7779166666</v>
      </c>
      <c r="CW37" s="47">
        <v>1519783.8854999999</v>
      </c>
      <c r="CX37" s="47">
        <v>1476829.5199999998</v>
      </c>
      <c r="CY37" s="47">
        <v>747378.5915000001</v>
      </c>
      <c r="CZ37" s="47">
        <v>151322.5587</v>
      </c>
      <c r="DA37" s="47">
        <v>66987.312</v>
      </c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>
        <v>0</v>
      </c>
      <c r="DT37" s="47">
        <v>0</v>
      </c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</row>
    <row r="38" spans="1:137" ht="14.25">
      <c r="A38" s="107" t="s">
        <v>17</v>
      </c>
      <c r="B38" s="108" t="s">
        <v>73</v>
      </c>
      <c r="C38" s="37" t="s">
        <v>230</v>
      </c>
      <c r="D38" s="28">
        <f t="shared" si="12"/>
        <v>38339939.37008512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9574880</v>
      </c>
      <c r="BV38" s="7">
        <v>1702864.0999999999</v>
      </c>
      <c r="BW38" s="7">
        <v>1215359.56</v>
      </c>
      <c r="BX38" s="7">
        <v>1432912.13</v>
      </c>
      <c r="BY38" s="48">
        <v>2213975.53</v>
      </c>
      <c r="BZ38" s="48">
        <v>2449191.8</v>
      </c>
      <c r="CA38" s="48">
        <v>1833188.45</v>
      </c>
      <c r="CB38" s="48">
        <v>2019727.2100000002</v>
      </c>
      <c r="CC38" s="48">
        <v>2117181.17</v>
      </c>
      <c r="CD38" s="48">
        <v>1522526.55</v>
      </c>
      <c r="CE38" s="48">
        <v>2937837.06</v>
      </c>
      <c r="CF38" s="48">
        <v>1996231.8699999999</v>
      </c>
      <c r="CG38" s="48">
        <v>1453562.46</v>
      </c>
      <c r="CH38" s="48">
        <v>1191072.7</v>
      </c>
      <c r="CI38" s="48">
        <v>665036.85</v>
      </c>
      <c r="CJ38" s="48">
        <v>330933.93</v>
      </c>
      <c r="CK38" s="47">
        <v>686762.91</v>
      </c>
      <c r="CL38" s="47">
        <v>143462.03</v>
      </c>
      <c r="CM38" s="47">
        <v>90238.13</v>
      </c>
      <c r="CN38" s="47">
        <v>130931.56999999999</v>
      </c>
      <c r="CO38" s="47">
        <v>132579.6</v>
      </c>
      <c r="CP38" s="47">
        <v>132859.93</v>
      </c>
      <c r="CQ38" s="47">
        <v>454745.7</v>
      </c>
      <c r="CR38" s="47">
        <v>169704.41</v>
      </c>
      <c r="CS38" s="47">
        <v>185688.07</v>
      </c>
      <c r="CT38" s="47">
        <v>29751.84</v>
      </c>
      <c r="CU38" s="47">
        <v>92317.81</v>
      </c>
      <c r="CV38" s="47">
        <v>162458.51</v>
      </c>
      <c r="CW38" s="47">
        <v>80559.47</v>
      </c>
      <c r="CX38" s="47">
        <v>27156.12</v>
      </c>
      <c r="CY38" s="47">
        <v>26303.489999999998</v>
      </c>
      <c r="CZ38" s="47">
        <v>580085.115</v>
      </c>
      <c r="DA38" s="47">
        <v>557852.715</v>
      </c>
      <c r="DB38" s="47">
        <v>0.580085115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</row>
    <row r="39" spans="1:137" ht="14.25">
      <c r="A39" s="107" t="s">
        <v>18</v>
      </c>
      <c r="B39" s="108" t="s">
        <v>73</v>
      </c>
      <c r="C39" s="37" t="s">
        <v>305</v>
      </c>
      <c r="D39" s="28">
        <f t="shared" si="12"/>
        <v>20200000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1212000</v>
      </c>
      <c r="DA39" s="47">
        <v>808000</v>
      </c>
      <c r="DB39" s="47">
        <v>606000</v>
      </c>
      <c r="DC39" s="47">
        <v>1010000</v>
      </c>
      <c r="DD39" s="47">
        <v>1010000</v>
      </c>
      <c r="DE39" s="47">
        <v>1818000</v>
      </c>
      <c r="DF39" s="47">
        <v>2020000</v>
      </c>
      <c r="DG39" s="47">
        <v>2222000</v>
      </c>
      <c r="DH39" s="47">
        <v>2020000</v>
      </c>
      <c r="DI39" s="47">
        <v>2020000</v>
      </c>
      <c r="DJ39" s="47">
        <v>1616000</v>
      </c>
      <c r="DK39" s="47">
        <v>1106960</v>
      </c>
      <c r="DL39" s="47">
        <v>1276640.0000000002</v>
      </c>
      <c r="DM39" s="47">
        <v>626200</v>
      </c>
      <c r="DN39" s="47">
        <v>303000</v>
      </c>
      <c r="DO39" s="47">
        <v>303000</v>
      </c>
      <c r="DP39" s="47">
        <v>141400</v>
      </c>
      <c r="DQ39" s="47">
        <v>80800</v>
      </c>
      <c r="DR39" s="47">
        <v>0</v>
      </c>
      <c r="DS39" s="47">
        <v>0</v>
      </c>
      <c r="DT39" s="47">
        <v>0</v>
      </c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</row>
    <row r="40" spans="1:137" ht="14.25">
      <c r="A40" s="107" t="s">
        <v>16</v>
      </c>
      <c r="B40" s="108" t="s">
        <v>73</v>
      </c>
      <c r="C40" s="37" t="s">
        <v>227</v>
      </c>
      <c r="D40" s="28">
        <f t="shared" si="12"/>
        <v>48577369.02000001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6832238.5</v>
      </c>
      <c r="BV40" s="7">
        <v>1077268.5</v>
      </c>
      <c r="BW40" s="7">
        <v>1983264</v>
      </c>
      <c r="BX40" s="7">
        <v>1482609</v>
      </c>
      <c r="BY40" s="48">
        <v>2283097</v>
      </c>
      <c r="BZ40" s="48">
        <v>4420834</v>
      </c>
      <c r="CA40" s="48">
        <v>3819329</v>
      </c>
      <c r="CB40" s="48">
        <v>3085591</v>
      </c>
      <c r="CC40" s="48">
        <v>2629684</v>
      </c>
      <c r="CD40" s="48">
        <v>2400557</v>
      </c>
      <c r="CE40" s="48">
        <v>1864667.67</v>
      </c>
      <c r="CF40" s="48">
        <v>2557610</v>
      </c>
      <c r="CG40" s="48">
        <v>2644343</v>
      </c>
      <c r="CH40" s="48">
        <v>1914935</v>
      </c>
      <c r="CI40" s="48">
        <v>1615695</v>
      </c>
      <c r="CJ40" s="48">
        <v>1480294</v>
      </c>
      <c r="CK40" s="47">
        <v>1345436</v>
      </c>
      <c r="CL40" s="47">
        <v>1316129</v>
      </c>
      <c r="CM40" s="47">
        <v>691721.67</v>
      </c>
      <c r="CN40" s="47">
        <v>510013.34</v>
      </c>
      <c r="CO40" s="47">
        <v>413552.17</v>
      </c>
      <c r="CP40" s="47">
        <v>288770.17</v>
      </c>
      <c r="CQ40" s="47">
        <v>195255</v>
      </c>
      <c r="CR40" s="47">
        <v>251582</v>
      </c>
      <c r="CS40" s="47">
        <v>392042</v>
      </c>
      <c r="CT40" s="47">
        <v>438747</v>
      </c>
      <c r="CU40" s="47">
        <v>330894</v>
      </c>
      <c r="CV40" s="47">
        <v>176490</v>
      </c>
      <c r="CW40" s="47">
        <v>134720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0</v>
      </c>
      <c r="DI40" s="47">
        <v>0</v>
      </c>
      <c r="DJ40" s="47">
        <v>0</v>
      </c>
      <c r="DK40" s="47">
        <v>0</v>
      </c>
      <c r="DL40" s="47">
        <v>0</v>
      </c>
      <c r="DM40" s="47">
        <v>0</v>
      </c>
      <c r="DN40" s="47">
        <v>0</v>
      </c>
      <c r="DO40" s="47">
        <v>0</v>
      </c>
      <c r="DP40" s="47">
        <v>0</v>
      </c>
      <c r="DQ40" s="47">
        <v>0</v>
      </c>
      <c r="DR40" s="47">
        <v>0</v>
      </c>
      <c r="DS40" s="47">
        <v>0</v>
      </c>
      <c r="DT40" s="47">
        <v>0</v>
      </c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</row>
    <row r="41" spans="1:137" ht="14.25">
      <c r="A41" s="107" t="s">
        <v>15</v>
      </c>
      <c r="B41" s="108" t="s">
        <v>73</v>
      </c>
      <c r="C41" s="37" t="s">
        <v>44</v>
      </c>
      <c r="D41" s="28">
        <f t="shared" si="12"/>
        <v>33780894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1674091.0000000002</v>
      </c>
      <c r="CJ41" s="48">
        <v>207456.31999999998</v>
      </c>
      <c r="CK41" s="47">
        <v>375420.32</v>
      </c>
      <c r="CL41" s="47">
        <v>289970.32</v>
      </c>
      <c r="CM41" s="47">
        <v>293349.32</v>
      </c>
      <c r="CN41" s="47">
        <v>842530.32</v>
      </c>
      <c r="CO41" s="47">
        <v>928085.3200000001</v>
      </c>
      <c r="CP41" s="47">
        <v>1105607.3199999998</v>
      </c>
      <c r="CQ41" s="47">
        <v>915147.3200000001</v>
      </c>
      <c r="CR41" s="47">
        <v>882844.3200000001</v>
      </c>
      <c r="CS41" s="47">
        <v>1118509.3199999998</v>
      </c>
      <c r="CT41" s="47">
        <v>791618.3200000001</v>
      </c>
      <c r="CU41" s="47">
        <v>1402869.3199999998</v>
      </c>
      <c r="CV41" s="47">
        <v>1563827.3199999998</v>
      </c>
      <c r="CW41" s="47">
        <v>1698038.3199999998</v>
      </c>
      <c r="CX41" s="47">
        <v>1840775.32</v>
      </c>
      <c r="CY41" s="47">
        <v>2063593.3199999998</v>
      </c>
      <c r="CZ41" s="47">
        <v>1862635.3199999998</v>
      </c>
      <c r="DA41" s="47">
        <v>2038084.3199999998</v>
      </c>
      <c r="DB41" s="47">
        <v>2012288.3199999998</v>
      </c>
      <c r="DC41" s="47">
        <v>1919564.32</v>
      </c>
      <c r="DD41" s="47">
        <v>2953927.32</v>
      </c>
      <c r="DE41" s="47">
        <v>2805842.32</v>
      </c>
      <c r="DF41" s="47">
        <v>1507601.32</v>
      </c>
      <c r="DG41" s="47">
        <v>491581.32</v>
      </c>
      <c r="DH41" s="47">
        <v>195636.31999999998</v>
      </c>
      <c r="DI41" s="47">
        <v>0</v>
      </c>
      <c r="DJ41" s="47">
        <v>0</v>
      </c>
      <c r="DK41" s="47">
        <v>0</v>
      </c>
      <c r="DL41" s="47">
        <v>0</v>
      </c>
      <c r="DM41" s="47">
        <v>0</v>
      </c>
      <c r="DN41" s="47">
        <v>0</v>
      </c>
      <c r="DO41" s="47">
        <v>0</v>
      </c>
      <c r="DP41" s="47">
        <v>0</v>
      </c>
      <c r="DQ41" s="47">
        <v>0</v>
      </c>
      <c r="DR41" s="47">
        <v>0</v>
      </c>
      <c r="DS41" s="47">
        <v>0</v>
      </c>
      <c r="DT41" s="47">
        <v>0</v>
      </c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</row>
    <row r="42" spans="1:137" ht="14.25">
      <c r="A42" s="107" t="s">
        <v>16</v>
      </c>
      <c r="B42" s="108" t="s">
        <v>73</v>
      </c>
      <c r="C42" t="s">
        <v>39</v>
      </c>
      <c r="D42" s="28">
        <f aca="true" t="shared" si="13" ref="D42:D96">SUM(E42:DT42)</f>
        <v>27767076.240010012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778097.00001001</v>
      </c>
      <c r="CJ42" s="47">
        <v>815880</v>
      </c>
      <c r="CK42" s="47">
        <v>832348</v>
      </c>
      <c r="CL42" s="47">
        <v>785591</v>
      </c>
      <c r="CM42" s="47">
        <v>948783</v>
      </c>
      <c r="CN42" s="47">
        <v>1333315</v>
      </c>
      <c r="CO42" s="47">
        <v>1445576</v>
      </c>
      <c r="CP42" s="47">
        <v>1486671</v>
      </c>
      <c r="CQ42" s="47">
        <v>2235479</v>
      </c>
      <c r="CR42" s="47">
        <v>1645706</v>
      </c>
      <c r="CS42" s="47">
        <v>1612396.07</v>
      </c>
      <c r="CT42" s="47">
        <v>1924715.07</v>
      </c>
      <c r="CU42" s="47">
        <v>1178537</v>
      </c>
      <c r="CV42" s="47">
        <v>1114149.07</v>
      </c>
      <c r="CW42" s="47">
        <v>1054583.07</v>
      </c>
      <c r="CX42" s="47">
        <v>1469948.07</v>
      </c>
      <c r="CY42" s="47">
        <v>1695236.07</v>
      </c>
      <c r="CZ42" s="47">
        <v>1479267.91</v>
      </c>
      <c r="DA42" s="47">
        <v>813889.91</v>
      </c>
      <c r="DB42" s="47">
        <v>346664</v>
      </c>
      <c r="DC42" s="47">
        <v>303307</v>
      </c>
      <c r="DD42" s="47">
        <v>329281</v>
      </c>
      <c r="DE42" s="47">
        <v>266338</v>
      </c>
      <c r="DF42" s="47">
        <v>307339</v>
      </c>
      <c r="DG42" s="47">
        <v>176600</v>
      </c>
      <c r="DH42" s="47">
        <v>426987</v>
      </c>
      <c r="DI42" s="47">
        <v>420409</v>
      </c>
      <c r="DJ42" s="47">
        <v>360077</v>
      </c>
      <c r="DK42" s="47">
        <v>139668</v>
      </c>
      <c r="DL42" s="47">
        <v>25007</v>
      </c>
      <c r="DM42" s="47">
        <v>15231</v>
      </c>
      <c r="DN42" s="47">
        <v>0</v>
      </c>
      <c r="DO42" s="47">
        <v>0</v>
      </c>
      <c r="DP42" s="47">
        <v>0</v>
      </c>
      <c r="DQ42" s="47">
        <v>0</v>
      </c>
      <c r="DR42" s="47">
        <v>0</v>
      </c>
      <c r="DS42" s="47">
        <v>0</v>
      </c>
      <c r="DT42" s="47">
        <v>0</v>
      </c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</row>
    <row r="43" spans="1:137" ht="14.25">
      <c r="A43" s="107" t="s">
        <v>17</v>
      </c>
      <c r="B43" s="108" t="s">
        <v>84</v>
      </c>
      <c r="C43" t="s">
        <v>37</v>
      </c>
      <c r="D43" s="28">
        <f t="shared" si="13"/>
        <v>33122048.796233725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2840860.803555751</v>
      </c>
      <c r="CT43" s="47">
        <v>1133980.3992834638</v>
      </c>
      <c r="CU43" s="47">
        <v>1215412.0486434635</v>
      </c>
      <c r="CV43" s="47">
        <v>1309664.033793464</v>
      </c>
      <c r="CW43" s="47">
        <v>1097886.7822334638</v>
      </c>
      <c r="CX43" s="47">
        <v>1298829.280893464</v>
      </c>
      <c r="CY43" s="47">
        <v>1538459.5855084641</v>
      </c>
      <c r="CZ43" s="47">
        <v>2162213.753779464</v>
      </c>
      <c r="DA43" s="47">
        <v>2229067.917093464</v>
      </c>
      <c r="DB43" s="47">
        <v>2197001.647393464</v>
      </c>
      <c r="DC43" s="47">
        <v>1776629.8829834638</v>
      </c>
      <c r="DD43" s="47">
        <v>2373470.1254134644</v>
      </c>
      <c r="DE43" s="47">
        <v>2280642.917003464</v>
      </c>
      <c r="DF43" s="47">
        <v>1748392.130533464</v>
      </c>
      <c r="DG43" s="47">
        <v>1638442.629563464</v>
      </c>
      <c r="DH43" s="47">
        <v>1211556.2549434642</v>
      </c>
      <c r="DI43" s="47">
        <v>1021060.638933464</v>
      </c>
      <c r="DJ43" s="47">
        <v>1001059.783443464</v>
      </c>
      <c r="DK43" s="47">
        <v>690170.6837956549</v>
      </c>
      <c r="DL43" s="47">
        <v>213685.93082742317</v>
      </c>
      <c r="DM43" s="47">
        <v>139791.94854742315</v>
      </c>
      <c r="DN43" s="47">
        <v>146431.2789763277</v>
      </c>
      <c r="DO43" s="47">
        <v>196323.09095843395</v>
      </c>
      <c r="DP43" s="47">
        <v>286224.1935085962</v>
      </c>
      <c r="DQ43" s="47">
        <v>268156.1693584339</v>
      </c>
      <c r="DR43" s="47">
        <v>261061.597358434</v>
      </c>
      <c r="DS43" s="47">
        <v>461547.5305489208</v>
      </c>
      <c r="DT43" s="47">
        <v>384025.75735843397</v>
      </c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</row>
    <row r="44" spans="1:137" ht="14.25">
      <c r="A44" s="107" t="s">
        <v>16</v>
      </c>
      <c r="B44" s="108" t="s">
        <v>84</v>
      </c>
      <c r="C44" t="s">
        <v>40</v>
      </c>
      <c r="D44" s="28">
        <f t="shared" si="13"/>
        <v>15074812.000000002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904488.72</v>
      </c>
      <c r="AQ44" s="27">
        <v>602992.48</v>
      </c>
      <c r="AR44" s="27">
        <v>452244.36</v>
      </c>
      <c r="AS44" s="27">
        <v>753740.6000000001</v>
      </c>
      <c r="AT44" s="27">
        <v>753740.6000000001</v>
      </c>
      <c r="AU44" s="27">
        <v>1356733.0799999998</v>
      </c>
      <c r="AV44" s="27">
        <v>1507481.2000000002</v>
      </c>
      <c r="AW44" s="27">
        <v>1658229.32</v>
      </c>
      <c r="AX44" s="27">
        <v>1507481.2000000002</v>
      </c>
      <c r="AY44" s="27">
        <v>1507481.2000000002</v>
      </c>
      <c r="AZ44" s="27">
        <v>1205984.96</v>
      </c>
      <c r="BA44" s="27">
        <v>826099.6976000001</v>
      </c>
      <c r="BB44" s="27">
        <v>952728.1184</v>
      </c>
      <c r="BC44" s="27">
        <v>467319.172</v>
      </c>
      <c r="BD44" s="27">
        <v>226122.18</v>
      </c>
      <c r="BE44" s="27">
        <v>226122.18</v>
      </c>
      <c r="BF44" s="27">
        <v>105523.68400000001</v>
      </c>
      <c r="BG44" s="27">
        <v>60299.248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0</v>
      </c>
      <c r="DI44" s="47">
        <v>0</v>
      </c>
      <c r="DJ44" s="47">
        <v>0</v>
      </c>
      <c r="DK44" s="47">
        <v>0</v>
      </c>
      <c r="DL44" s="47">
        <v>0</v>
      </c>
      <c r="DM44" s="47">
        <v>0</v>
      </c>
      <c r="DN44" s="47">
        <v>0</v>
      </c>
      <c r="DO44" s="47">
        <v>0</v>
      </c>
      <c r="DP44" s="47">
        <v>0</v>
      </c>
      <c r="DQ44" s="47">
        <v>0</v>
      </c>
      <c r="DR44" s="47">
        <v>0</v>
      </c>
      <c r="DS44" s="47">
        <v>0</v>
      </c>
      <c r="DT44" s="47">
        <v>0</v>
      </c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</row>
    <row r="45" spans="1:137" ht="14.25">
      <c r="A45" s="107" t="s">
        <v>16</v>
      </c>
      <c r="B45" s="108" t="s">
        <v>84</v>
      </c>
      <c r="C45" t="s">
        <v>187</v>
      </c>
      <c r="D45" s="28">
        <f t="shared" si="13"/>
        <v>14571315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728565.75</v>
      </c>
      <c r="BC45" s="27">
        <v>437139.45</v>
      </c>
      <c r="BD45" s="27">
        <v>874278.9</v>
      </c>
      <c r="BE45" s="27">
        <v>1165705.2</v>
      </c>
      <c r="BF45" s="27">
        <v>1748557.8</v>
      </c>
      <c r="BG45" s="27">
        <v>2039984.1</v>
      </c>
      <c r="BH45" s="27">
        <v>2039984.1</v>
      </c>
      <c r="BI45" s="27">
        <v>1748557.8</v>
      </c>
      <c r="BJ45" s="27">
        <v>1165705.2</v>
      </c>
      <c r="BK45" s="27">
        <v>1019992.05</v>
      </c>
      <c r="BL45" s="27">
        <v>582852.6</v>
      </c>
      <c r="BM45" s="27">
        <v>437139.45</v>
      </c>
      <c r="BN45" s="27">
        <v>291426.3</v>
      </c>
      <c r="BO45" s="27">
        <v>145713.15</v>
      </c>
      <c r="BP45" s="27">
        <v>145713.15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7">
        <v>0</v>
      </c>
      <c r="DJ45" s="47">
        <v>0</v>
      </c>
      <c r="DK45" s="47">
        <v>0</v>
      </c>
      <c r="DL45" s="47">
        <v>0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  <c r="DR45" s="47">
        <v>0</v>
      </c>
      <c r="DS45" s="47">
        <v>0</v>
      </c>
      <c r="DT45" s="47">
        <v>0</v>
      </c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</row>
    <row r="46" spans="1:137" ht="14.25">
      <c r="A46" s="107" t="s">
        <v>16</v>
      </c>
      <c r="B46" s="108" t="s">
        <v>84</v>
      </c>
      <c r="C46" t="s">
        <v>298</v>
      </c>
      <c r="D46" s="28">
        <f t="shared" si="13"/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0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</row>
    <row r="47" spans="1:137" ht="14.25">
      <c r="A47" s="107" t="s">
        <v>18</v>
      </c>
      <c r="B47" s="108" t="s">
        <v>84</v>
      </c>
      <c r="C47" t="s">
        <v>50</v>
      </c>
      <c r="D47" s="62">
        <f t="shared" si="13"/>
        <v>25317809.377400156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573533.86</v>
      </c>
      <c r="BT47" s="27">
        <v>554202.4504231144</v>
      </c>
      <c r="BU47" s="27">
        <v>645193.6812014644</v>
      </c>
      <c r="BV47" s="27">
        <v>836842.2911345944</v>
      </c>
      <c r="BW47" s="27">
        <v>1414181.6313441338</v>
      </c>
      <c r="BX47" s="27">
        <v>1467600.4212914885</v>
      </c>
      <c r="BY47" s="47">
        <v>1591137.8926421213</v>
      </c>
      <c r="BZ47" s="47">
        <v>2345105.4499844215</v>
      </c>
      <c r="CA47" s="47">
        <v>2578384.2100651166</v>
      </c>
      <c r="CB47" s="47">
        <v>2668211.8425886086</v>
      </c>
      <c r="CC47" s="47">
        <v>2476634.615256664</v>
      </c>
      <c r="CD47" s="47">
        <v>2021688.8137452037</v>
      </c>
      <c r="CE47" s="47">
        <v>1656031.5601346474</v>
      </c>
      <c r="CF47" s="47">
        <v>1409212.6423056151</v>
      </c>
      <c r="CG47" s="47">
        <v>1165216.5112630886</v>
      </c>
      <c r="CH47" s="47">
        <v>609867.9598862637</v>
      </c>
      <c r="CI47" s="47">
        <v>300993.9090727555</v>
      </c>
      <c r="CJ47" s="47">
        <v>1003769.6350608505</v>
      </c>
      <c r="CK47" s="47"/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7">
        <v>0</v>
      </c>
      <c r="DJ47" s="47">
        <v>0</v>
      </c>
      <c r="DK47" s="47">
        <v>0</v>
      </c>
      <c r="DL47" s="47">
        <v>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  <c r="DR47" s="47">
        <v>0</v>
      </c>
      <c r="DS47" s="47">
        <v>0</v>
      </c>
      <c r="DT47" s="47">
        <v>0</v>
      </c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</row>
    <row r="48" spans="1:137" ht="14.25">
      <c r="A48" s="107" t="s">
        <v>18</v>
      </c>
      <c r="B48" s="108" t="s">
        <v>84</v>
      </c>
      <c r="C48" t="s">
        <v>229</v>
      </c>
      <c r="D48" s="62">
        <f t="shared" si="13"/>
        <v>34589123.56807609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3873643.8737939466</v>
      </c>
      <c r="CX48" s="47">
        <v>938279.0519976276</v>
      </c>
      <c r="CY48" s="47">
        <v>886926.9740615528</v>
      </c>
      <c r="CZ48" s="47">
        <v>1601514.76427179</v>
      </c>
      <c r="DA48" s="47">
        <v>1880711.3836267951</v>
      </c>
      <c r="DB48" s="47">
        <v>1858418.8950796642</v>
      </c>
      <c r="DC48" s="47">
        <v>2538677.3516136687</v>
      </c>
      <c r="DD48" s="47">
        <v>2692676.1963487896</v>
      </c>
      <c r="DE48" s="47">
        <v>2714095.2405388313</v>
      </c>
      <c r="DF48" s="47">
        <v>3185905.8602287928</v>
      </c>
      <c r="DG48" s="47">
        <v>3247413.9791413285</v>
      </c>
      <c r="DH48" s="47">
        <v>2719680.3594718296</v>
      </c>
      <c r="DI48" s="47">
        <v>2156440.849574532</v>
      </c>
      <c r="DJ48" s="47">
        <v>1769543.8746852407</v>
      </c>
      <c r="DK48" s="47">
        <v>1027029.9083449316</v>
      </c>
      <c r="DL48" s="47">
        <v>680942.4875618053</v>
      </c>
      <c r="DM48" s="47">
        <v>326164.0272595194</v>
      </c>
      <c r="DN48" s="47">
        <v>277070.28698771936</v>
      </c>
      <c r="DO48" s="47">
        <v>213988.2034877193</v>
      </c>
      <c r="DP48" s="47">
        <v>0</v>
      </c>
      <c r="DQ48" s="47">
        <v>0</v>
      </c>
      <c r="DR48" s="47">
        <v>0</v>
      </c>
      <c r="DS48" s="47">
        <v>0</v>
      </c>
      <c r="DT48" s="47">
        <v>0</v>
      </c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</row>
    <row r="49" spans="1:137" ht="14.25">
      <c r="A49" s="107" t="s">
        <v>18</v>
      </c>
      <c r="B49" s="108" t="s">
        <v>84</v>
      </c>
      <c r="C49" t="s">
        <v>89</v>
      </c>
      <c r="D49" s="62">
        <f t="shared" si="13"/>
        <v>7608825.531411651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92">
        <v>0</v>
      </c>
      <c r="BZ49" s="92">
        <v>0</v>
      </c>
      <c r="CA49" s="92">
        <v>0</v>
      </c>
      <c r="CB49" s="92">
        <v>0</v>
      </c>
      <c r="CC49" s="92">
        <v>0</v>
      </c>
      <c r="CD49" s="92">
        <v>0</v>
      </c>
      <c r="CE49" s="92">
        <v>0</v>
      </c>
      <c r="CF49" s="92">
        <v>0</v>
      </c>
      <c r="CG49" s="92">
        <v>0</v>
      </c>
      <c r="CH49" s="92">
        <v>0</v>
      </c>
      <c r="CI49" s="47">
        <v>112026.50530088137</v>
      </c>
      <c r="CJ49" s="47">
        <v>45708.95905295986</v>
      </c>
      <c r="CK49" s="47">
        <v>45708.95905295986</v>
      </c>
      <c r="CL49" s="47">
        <v>119174.51184335985</v>
      </c>
      <c r="CM49" s="47">
        <v>484383.9114751935</v>
      </c>
      <c r="CN49" s="47">
        <v>610847.0940355998</v>
      </c>
      <c r="CO49" s="47">
        <v>335421.6990953599</v>
      </c>
      <c r="CP49" s="47">
        <v>514959.3124889599</v>
      </c>
      <c r="CQ49" s="47">
        <v>780551.5388284399</v>
      </c>
      <c r="CR49" s="47">
        <v>946805.81304104</v>
      </c>
      <c r="CS49" s="47">
        <v>672381.3615923198</v>
      </c>
      <c r="CT49" s="47">
        <v>608770.9506913599</v>
      </c>
      <c r="CU49" s="47">
        <v>641325.2766801999</v>
      </c>
      <c r="CV49" s="47">
        <v>573538.538486872</v>
      </c>
      <c r="CW49" s="47">
        <v>542707.6147021919</v>
      </c>
      <c r="CX49" s="47">
        <v>514178.2625425119</v>
      </c>
      <c r="CY49" s="47">
        <v>60335.22250144001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v>0</v>
      </c>
      <c r="DQ49" s="47">
        <v>0</v>
      </c>
      <c r="DR49" s="47">
        <v>0</v>
      </c>
      <c r="DS49" s="47">
        <v>0</v>
      </c>
      <c r="DT49" s="47">
        <v>0</v>
      </c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</row>
    <row r="50" spans="1:137" ht="14.25">
      <c r="A50" s="107" t="s">
        <v>18</v>
      </c>
      <c r="B50" s="108" t="s">
        <v>84</v>
      </c>
      <c r="C50" t="s">
        <v>306</v>
      </c>
      <c r="D50" s="62">
        <f t="shared" si="13"/>
        <v>15580000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47">
        <v>0</v>
      </c>
      <c r="DG50" s="47">
        <v>0</v>
      </c>
      <c r="DH50" s="47">
        <v>0</v>
      </c>
      <c r="DI50" s="47">
        <v>0</v>
      </c>
      <c r="DJ50" s="47">
        <v>0</v>
      </c>
      <c r="DK50" s="47">
        <v>0</v>
      </c>
      <c r="DL50" s="47">
        <v>0</v>
      </c>
      <c r="DM50" s="47">
        <v>1140000</v>
      </c>
      <c r="DN50" s="47">
        <v>760000</v>
      </c>
      <c r="DO50" s="47">
        <v>1140000</v>
      </c>
      <c r="DP50" s="47">
        <v>1900000</v>
      </c>
      <c r="DQ50" s="47">
        <v>2850000</v>
      </c>
      <c r="DR50" s="47">
        <v>3040000</v>
      </c>
      <c r="DS50" s="47">
        <v>2850000</v>
      </c>
      <c r="DT50" s="47">
        <v>1900000</v>
      </c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</row>
    <row r="51" spans="1:137" ht="14.25">
      <c r="A51" s="107" t="s">
        <v>18</v>
      </c>
      <c r="B51" s="108" t="s">
        <v>84</v>
      </c>
      <c r="C51" t="s">
        <v>307</v>
      </c>
      <c r="D51" s="62">
        <f t="shared" si="13"/>
        <v>15580000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47">
        <v>0</v>
      </c>
      <c r="DG51" s="47">
        <v>0</v>
      </c>
      <c r="DH51" s="47">
        <v>0</v>
      </c>
      <c r="DI51" s="47">
        <v>0</v>
      </c>
      <c r="DJ51" s="47">
        <v>0</v>
      </c>
      <c r="DK51" s="47">
        <v>0</v>
      </c>
      <c r="DL51" s="47">
        <v>0</v>
      </c>
      <c r="DM51" s="47">
        <v>1140000</v>
      </c>
      <c r="DN51" s="47">
        <v>760000</v>
      </c>
      <c r="DO51" s="47">
        <v>1140000</v>
      </c>
      <c r="DP51" s="47">
        <v>1900000</v>
      </c>
      <c r="DQ51" s="47">
        <v>2850000</v>
      </c>
      <c r="DR51" s="47">
        <v>3040000</v>
      </c>
      <c r="DS51" s="47">
        <v>2850000</v>
      </c>
      <c r="DT51" s="47">
        <v>1900000</v>
      </c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</row>
    <row r="52" spans="1:137" ht="14.25">
      <c r="A52" s="107" t="s">
        <v>16</v>
      </c>
      <c r="B52" s="108" t="s">
        <v>84</v>
      </c>
      <c r="C52" t="s">
        <v>361</v>
      </c>
      <c r="D52" s="62">
        <f t="shared" si="13"/>
        <v>22305472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3164976</v>
      </c>
      <c r="CT52" s="47">
        <v>1882823</v>
      </c>
      <c r="CU52" s="47">
        <v>1359781</v>
      </c>
      <c r="CV52" s="47">
        <v>1408246</v>
      </c>
      <c r="CW52" s="47">
        <v>1474181</v>
      </c>
      <c r="CX52" s="47">
        <v>1331705</v>
      </c>
      <c r="CY52" s="47">
        <v>1320385</v>
      </c>
      <c r="CZ52" s="47">
        <v>1352000</v>
      </c>
      <c r="DA52" s="47">
        <v>1411280</v>
      </c>
      <c r="DB52" s="47">
        <v>1565825</v>
      </c>
      <c r="DC52" s="47">
        <v>1352000</v>
      </c>
      <c r="DD52" s="47">
        <v>1248000</v>
      </c>
      <c r="DE52" s="47">
        <v>860799</v>
      </c>
      <c r="DF52" s="47">
        <v>780000</v>
      </c>
      <c r="DG52" s="47">
        <v>598000</v>
      </c>
      <c r="DH52" s="47">
        <v>541313</v>
      </c>
      <c r="DI52" s="47">
        <v>245346</v>
      </c>
      <c r="DJ52" s="47">
        <v>176800</v>
      </c>
      <c r="DK52" s="47">
        <v>155885</v>
      </c>
      <c r="DL52" s="47">
        <v>41127</v>
      </c>
      <c r="DM52" s="47">
        <v>35000</v>
      </c>
      <c r="DN52" s="47">
        <v>0</v>
      </c>
      <c r="DO52" s="47">
        <v>0</v>
      </c>
      <c r="DP52" s="47">
        <v>0</v>
      </c>
      <c r="DQ52" s="47">
        <v>0</v>
      </c>
      <c r="DR52" s="47">
        <v>0</v>
      </c>
      <c r="DS52" s="47">
        <v>0</v>
      </c>
      <c r="DT52" s="47">
        <v>0</v>
      </c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</row>
    <row r="53" spans="1:137" ht="14.25">
      <c r="A53" s="107" t="s">
        <v>16</v>
      </c>
      <c r="B53" s="108" t="s">
        <v>84</v>
      </c>
      <c r="C53" t="s">
        <v>299</v>
      </c>
      <c r="D53" s="62">
        <f t="shared" si="13"/>
        <v>1351500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715500</v>
      </c>
      <c r="DT53" s="47">
        <v>636000</v>
      </c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</row>
    <row r="54" spans="1:137" ht="14.25">
      <c r="A54" s="107" t="s">
        <v>16</v>
      </c>
      <c r="B54" s="108" t="s">
        <v>84</v>
      </c>
      <c r="C54" t="s">
        <v>300</v>
      </c>
      <c r="D54" s="28">
        <f t="shared" si="13"/>
        <v>1317500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  <c r="BW54" s="27">
        <v>0</v>
      </c>
      <c r="BX54" s="2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v>0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0</v>
      </c>
      <c r="DR54" s="47">
        <v>0</v>
      </c>
      <c r="DS54" s="47">
        <v>697500</v>
      </c>
      <c r="DT54" s="47">
        <v>620000</v>
      </c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</row>
    <row r="55" spans="1:137" ht="14.25">
      <c r="A55" s="107" t="s">
        <v>19</v>
      </c>
      <c r="B55" s="108" t="s">
        <v>84</v>
      </c>
      <c r="C55" t="s">
        <v>185</v>
      </c>
      <c r="D55" s="28">
        <f t="shared" si="13"/>
        <v>43499504.4060199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3411940.119100259</v>
      </c>
      <c r="BJ55" s="27">
        <v>1539473.0002316595</v>
      </c>
      <c r="BK55" s="27">
        <v>1235837.8463383657</v>
      </c>
      <c r="BL55" s="27">
        <v>1338037.2720912348</v>
      </c>
      <c r="BM55" s="27">
        <v>1863274.4398088094</v>
      </c>
      <c r="BN55" s="27">
        <v>1993908.1172515173</v>
      </c>
      <c r="BO55" s="27">
        <v>2214281.579467569</v>
      </c>
      <c r="BP55" s="27">
        <v>2002734.9163010134</v>
      </c>
      <c r="BQ55" s="27">
        <v>2302511.149258439</v>
      </c>
      <c r="BR55" s="27">
        <v>2344577.0353827165</v>
      </c>
      <c r="BS55" s="27">
        <v>2408694.6288614185</v>
      </c>
      <c r="BT55" s="27">
        <v>2227409.272670792</v>
      </c>
      <c r="BU55" s="27">
        <v>1780396.3674132822</v>
      </c>
      <c r="BV55" s="27">
        <v>1572440.8786232353</v>
      </c>
      <c r="BW55" s="27">
        <v>1625829.0683126552</v>
      </c>
      <c r="BX55" s="27">
        <v>1924541.9390108043</v>
      </c>
      <c r="BY55" s="47">
        <v>2077014.3987937185</v>
      </c>
      <c r="BZ55" s="47">
        <v>1596920.8322510754</v>
      </c>
      <c r="CA55" s="47">
        <v>1396018.1408768957</v>
      </c>
      <c r="CB55" s="47">
        <v>1050856.5177513738</v>
      </c>
      <c r="CC55" s="47">
        <v>1016351.0008358703</v>
      </c>
      <c r="CD55" s="47">
        <v>818373.3788222123</v>
      </c>
      <c r="CE55" s="47">
        <v>979314.4356614467</v>
      </c>
      <c r="CF55" s="47">
        <v>1128089.8420243189</v>
      </c>
      <c r="CG55" s="47">
        <v>544667.0296980264</v>
      </c>
      <c r="CH55" s="47">
        <v>297441.67229212483</v>
      </c>
      <c r="CI55" s="47">
        <v>398652.8849467664</v>
      </c>
      <c r="CJ55" s="47">
        <v>409916.64194229466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0</v>
      </c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</row>
    <row r="56" spans="1:137" ht="14.25">
      <c r="A56" s="107" t="s">
        <v>15</v>
      </c>
      <c r="B56" s="108" t="s">
        <v>84</v>
      </c>
      <c r="C56" t="s">
        <v>45</v>
      </c>
      <c r="D56" s="62">
        <f t="shared" si="13"/>
        <v>42454657.03211872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1222514.0000000002</v>
      </c>
      <c r="BV56" s="27">
        <v>1299540.909090909</v>
      </c>
      <c r="BW56" s="27">
        <v>793090.9090909092</v>
      </c>
      <c r="BX56" s="27">
        <v>791125.3496045993</v>
      </c>
      <c r="BY56" s="47">
        <v>755277.0799287707</v>
      </c>
      <c r="BZ56" s="47">
        <v>923946.17011109</v>
      </c>
      <c r="CA56" s="47">
        <v>2147057.179828325</v>
      </c>
      <c r="CB56" s="47">
        <v>2001201.2420889947</v>
      </c>
      <c r="CC56" s="47">
        <v>3218992.582213268</v>
      </c>
      <c r="CD56" s="47">
        <v>3688739.539033026</v>
      </c>
      <c r="CE56" s="47">
        <v>3355087.4244220667</v>
      </c>
      <c r="CF56" s="47">
        <v>2225656.270730383</v>
      </c>
      <c r="CG56" s="47">
        <v>1800051.814474276</v>
      </c>
      <c r="CH56" s="47">
        <v>1943568.4382984648</v>
      </c>
      <c r="CI56" s="47">
        <v>1847616.2495502064</v>
      </c>
      <c r="CJ56" s="47">
        <v>1882282.7730762516</v>
      </c>
      <c r="CK56" s="47">
        <v>1747877.221074664</v>
      </c>
      <c r="CL56" s="47">
        <v>2043697.7051553435</v>
      </c>
      <c r="CM56" s="47">
        <v>2425166.7257194337</v>
      </c>
      <c r="CN56" s="47">
        <v>2368668.3858764935</v>
      </c>
      <c r="CO56" s="47">
        <v>1602214.150996255</v>
      </c>
      <c r="CP56" s="47">
        <v>1288534.460125675</v>
      </c>
      <c r="CQ56" s="47">
        <v>519677.09221873316</v>
      </c>
      <c r="CR56" s="47">
        <v>512073.359410581</v>
      </c>
      <c r="CS56" s="47">
        <v>51000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  <c r="DR56" s="47">
        <v>0</v>
      </c>
      <c r="DS56" s="47">
        <v>0</v>
      </c>
      <c r="DT56" s="47">
        <v>0</v>
      </c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</row>
    <row r="57" spans="1:137" ht="14.25">
      <c r="A57" s="107" t="s">
        <v>15</v>
      </c>
      <c r="B57" s="108" t="s">
        <v>84</v>
      </c>
      <c r="C57" t="s">
        <v>186</v>
      </c>
      <c r="D57" s="62">
        <f t="shared" si="13"/>
        <v>26155608.659262724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/>
      <c r="CL57" s="47">
        <v>1700018.7048664556</v>
      </c>
      <c r="CM57" s="47">
        <v>1596360.6432289702</v>
      </c>
      <c r="CN57" s="47">
        <v>1307012.9605800775</v>
      </c>
      <c r="CO57" s="47">
        <v>1237384.4803637061</v>
      </c>
      <c r="CP57" s="47">
        <v>1362111.8077213494</v>
      </c>
      <c r="CQ57" s="47">
        <v>1574873.3884800994</v>
      </c>
      <c r="CR57" s="47">
        <v>1696746.0462561757</v>
      </c>
      <c r="CS57" s="47">
        <v>1670150.5787804457</v>
      </c>
      <c r="CT57" s="47">
        <v>1814460.5642174722</v>
      </c>
      <c r="CU57" s="47">
        <v>1967110.9017366099</v>
      </c>
      <c r="CV57" s="47">
        <v>1895885.7863654634</v>
      </c>
      <c r="CW57" s="47">
        <v>1970474.1616621625</v>
      </c>
      <c r="CX57" s="47">
        <v>1718454.710062501</v>
      </c>
      <c r="CY57" s="47">
        <v>1570931.4149153298</v>
      </c>
      <c r="CZ57" s="47">
        <v>1264192.6312966705</v>
      </c>
      <c r="DA57" s="47">
        <v>866798.2719025783</v>
      </c>
      <c r="DB57" s="47">
        <v>543105.2023431136</v>
      </c>
      <c r="DC57" s="47">
        <v>399536.40448354126</v>
      </c>
      <c r="DD57" s="47"/>
      <c r="DE57" s="47"/>
      <c r="DF57" s="47"/>
      <c r="DG57" s="47">
        <v>0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47">
        <v>0</v>
      </c>
      <c r="DT57" s="47">
        <v>0</v>
      </c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</row>
    <row r="58" spans="1:137" ht="14.25">
      <c r="A58" s="107" t="s">
        <v>15</v>
      </c>
      <c r="B58" s="108" t="s">
        <v>84</v>
      </c>
      <c r="C58" t="s">
        <v>302</v>
      </c>
      <c r="D58" s="62">
        <f t="shared" si="13"/>
        <v>42652500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3025000</v>
      </c>
      <c r="DC58" s="47">
        <v>907500</v>
      </c>
      <c r="DD58" s="47">
        <v>907500</v>
      </c>
      <c r="DE58" s="47">
        <v>907500</v>
      </c>
      <c r="DF58" s="47">
        <v>1210000</v>
      </c>
      <c r="DG58" s="47">
        <v>1210000</v>
      </c>
      <c r="DH58" s="47">
        <v>1210000</v>
      </c>
      <c r="DI58" s="47">
        <v>1815000</v>
      </c>
      <c r="DJ58" s="47">
        <v>1815000</v>
      </c>
      <c r="DK58" s="47">
        <v>1815000</v>
      </c>
      <c r="DL58" s="47">
        <v>2420000</v>
      </c>
      <c r="DM58" s="47">
        <v>3025000</v>
      </c>
      <c r="DN58" s="47">
        <v>3025000</v>
      </c>
      <c r="DO58" s="47">
        <v>3630000</v>
      </c>
      <c r="DP58" s="47">
        <v>3630000</v>
      </c>
      <c r="DQ58" s="47">
        <v>3630000</v>
      </c>
      <c r="DR58" s="47">
        <v>3025000</v>
      </c>
      <c r="DS58" s="47">
        <v>3025000</v>
      </c>
      <c r="DT58" s="47">
        <v>2420000</v>
      </c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</row>
    <row r="59" spans="1:137" ht="14.25">
      <c r="A59" s="107" t="s">
        <v>15</v>
      </c>
      <c r="B59" s="108" t="s">
        <v>84</v>
      </c>
      <c r="C59" t="s">
        <v>120</v>
      </c>
      <c r="D59" s="62">
        <f t="shared" si="13"/>
        <v>54892078.40679868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1364424.1812571534</v>
      </c>
      <c r="CR59" s="47">
        <v>844940.2169422973</v>
      </c>
      <c r="CS59" s="47">
        <v>849701.6486998994</v>
      </c>
      <c r="CT59" s="47">
        <v>563970.9192215772</v>
      </c>
      <c r="CU59" s="47">
        <v>509946.84262907377</v>
      </c>
      <c r="CV59" s="47">
        <v>450626.36175</v>
      </c>
      <c r="CW59" s="47">
        <v>412626.36175</v>
      </c>
      <c r="CX59" s="47">
        <v>408776.36175</v>
      </c>
      <c r="CY59" s="47">
        <v>904376.36175</v>
      </c>
      <c r="CZ59" s="47">
        <v>935876.36175</v>
      </c>
      <c r="DA59" s="47">
        <v>904550.3617499999</v>
      </c>
      <c r="DB59" s="47">
        <v>1755926.36175</v>
      </c>
      <c r="DC59" s="47">
        <v>2410076.36175</v>
      </c>
      <c r="DD59" s="47">
        <v>2438176.3617500006</v>
      </c>
      <c r="DE59" s="47">
        <v>2457476.36175</v>
      </c>
      <c r="DF59" s="47">
        <v>1741225.0895495866</v>
      </c>
      <c r="DG59" s="47">
        <v>1220295.3327168997</v>
      </c>
      <c r="DH59" s="47">
        <v>964070.8401682031</v>
      </c>
      <c r="DI59" s="47">
        <v>1029957.032469455</v>
      </c>
      <c r="DJ59" s="47">
        <v>1146317.64298314</v>
      </c>
      <c r="DK59" s="47">
        <v>1188280.6943887467</v>
      </c>
      <c r="DL59" s="47">
        <v>1804866.4848220572</v>
      </c>
      <c r="DM59" s="47">
        <v>1741048.6951887615</v>
      </c>
      <c r="DN59" s="47">
        <v>2416962.3280005353</v>
      </c>
      <c r="DO59" s="47">
        <v>3783621.5542186974</v>
      </c>
      <c r="DP59" s="47">
        <v>5351389.16338352</v>
      </c>
      <c r="DQ59" s="47">
        <v>4955577.909220651</v>
      </c>
      <c r="DR59" s="47">
        <v>4169252.529678706</v>
      </c>
      <c r="DS59" s="47">
        <v>3412822.539353305</v>
      </c>
      <c r="DT59" s="47">
        <v>2754919.1444064216</v>
      </c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</row>
    <row r="60" spans="1:137" ht="14.25">
      <c r="A60" s="107" t="s">
        <v>17</v>
      </c>
      <c r="B60" s="108" t="s">
        <v>84</v>
      </c>
      <c r="C60" t="s">
        <v>226</v>
      </c>
      <c r="D60" s="62">
        <f t="shared" si="13"/>
        <v>16100000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900000</v>
      </c>
      <c r="DI60" s="47">
        <v>800000</v>
      </c>
      <c r="DJ60" s="47">
        <v>600000</v>
      </c>
      <c r="DK60" s="47">
        <v>600000</v>
      </c>
      <c r="DL60" s="47">
        <v>800000</v>
      </c>
      <c r="DM60" s="47">
        <v>1000000</v>
      </c>
      <c r="DN60" s="47">
        <v>1600000</v>
      </c>
      <c r="DO60" s="47">
        <v>2000000</v>
      </c>
      <c r="DP60" s="47">
        <v>1800000</v>
      </c>
      <c r="DQ60" s="47">
        <v>1800000</v>
      </c>
      <c r="DR60" s="47">
        <v>1600000</v>
      </c>
      <c r="DS60" s="47">
        <v>1600000</v>
      </c>
      <c r="DT60" s="47">
        <v>1000000</v>
      </c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</row>
    <row r="61" spans="1:137" s="89" customFormat="1" ht="14.25">
      <c r="A61" s="107" t="s">
        <v>17</v>
      </c>
      <c r="B61" s="108" t="s">
        <v>84</v>
      </c>
      <c r="C61" s="89" t="s">
        <v>174</v>
      </c>
      <c r="D61" s="62">
        <f t="shared" si="13"/>
        <v>26733553.335465662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92">
        <v>0</v>
      </c>
      <c r="AP61" s="92">
        <v>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2">
        <v>0</v>
      </c>
      <c r="BB61" s="92">
        <v>0</v>
      </c>
      <c r="BC61" s="92">
        <v>0</v>
      </c>
      <c r="BD61" s="92">
        <v>0</v>
      </c>
      <c r="BE61" s="92">
        <v>0</v>
      </c>
      <c r="BF61" s="92">
        <v>0</v>
      </c>
      <c r="BG61" s="92">
        <v>0</v>
      </c>
      <c r="BH61" s="92">
        <v>0</v>
      </c>
      <c r="BI61" s="92">
        <v>0</v>
      </c>
      <c r="BJ61" s="92">
        <v>0</v>
      </c>
      <c r="BK61" s="92">
        <v>0</v>
      </c>
      <c r="BL61" s="92">
        <v>0</v>
      </c>
      <c r="BM61" s="92">
        <v>0</v>
      </c>
      <c r="BN61" s="92">
        <v>0</v>
      </c>
      <c r="BO61" s="92">
        <v>0</v>
      </c>
      <c r="BP61" s="92">
        <v>0</v>
      </c>
      <c r="BQ61" s="92">
        <v>0</v>
      </c>
      <c r="BR61" s="92">
        <v>0</v>
      </c>
      <c r="BS61" s="92">
        <v>0</v>
      </c>
      <c r="BT61" s="92">
        <v>0</v>
      </c>
      <c r="BU61" s="92">
        <v>0</v>
      </c>
      <c r="BV61" s="92">
        <v>0</v>
      </c>
      <c r="BW61" s="92">
        <v>0</v>
      </c>
      <c r="BX61" s="92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3283043.9191767955</v>
      </c>
      <c r="CT61" s="47">
        <v>12793.444570135749</v>
      </c>
      <c r="CU61" s="47">
        <v>1589298.170299701</v>
      </c>
      <c r="CV61" s="47">
        <v>994640.2703594955</v>
      </c>
      <c r="CW61" s="47">
        <v>803945.5444841516</v>
      </c>
      <c r="CX61" s="47">
        <v>468499.05857149547</v>
      </c>
      <c r="CY61" s="47">
        <v>750997.8476571357</v>
      </c>
      <c r="CZ61" s="47">
        <v>484491.86576614087</v>
      </c>
      <c r="DA61" s="47">
        <v>524426.6096920156</v>
      </c>
      <c r="DB61" s="47">
        <v>1714494.6741851317</v>
      </c>
      <c r="DC61" s="47">
        <v>2668297.9484788603</v>
      </c>
      <c r="DD61" s="47">
        <v>2115948.753686105</v>
      </c>
      <c r="DE61" s="47">
        <v>1878739.0586011019</v>
      </c>
      <c r="DF61" s="47">
        <v>1816509.0299558358</v>
      </c>
      <c r="DG61" s="47">
        <v>1529654.2597686413</v>
      </c>
      <c r="DH61" s="47">
        <v>1614243.3350331653</v>
      </c>
      <c r="DI61" s="47">
        <v>1823130.6091780323</v>
      </c>
      <c r="DJ61" s="47">
        <v>566448.7258978157</v>
      </c>
      <c r="DK61" s="47">
        <v>458456.43516320444</v>
      </c>
      <c r="DL61" s="47">
        <v>417014.22335444944</v>
      </c>
      <c r="DM61" s="47">
        <v>177575.56166622424</v>
      </c>
      <c r="DN61" s="47">
        <v>140129.40237425914</v>
      </c>
      <c r="DO61" s="47">
        <v>38091.026867635745</v>
      </c>
      <c r="DP61" s="47">
        <v>38091.026867635745</v>
      </c>
      <c r="DQ61" s="47">
        <v>38125.07386763575</v>
      </c>
      <c r="DR61" s="47">
        <v>786467.459942866</v>
      </c>
      <c r="DS61" s="47">
        <v>0</v>
      </c>
      <c r="DT61" s="47">
        <v>0</v>
      </c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</row>
    <row r="62" spans="1:137" s="89" customFormat="1" ht="14.25">
      <c r="A62" s="107" t="s">
        <v>19</v>
      </c>
      <c r="B62" s="108" t="s">
        <v>73</v>
      </c>
      <c r="C62" s="89" t="s">
        <v>261</v>
      </c>
      <c r="D62" s="62">
        <f t="shared" si="13"/>
        <v>44263360.09817561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92">
        <v>0</v>
      </c>
      <c r="BE62" s="92">
        <v>0</v>
      </c>
      <c r="BF62" s="92">
        <v>0</v>
      </c>
      <c r="BG62" s="92">
        <v>0</v>
      </c>
      <c r="BH62" s="92">
        <v>0</v>
      </c>
      <c r="BI62" s="92">
        <v>0</v>
      </c>
      <c r="BJ62" s="92">
        <v>0</v>
      </c>
      <c r="BK62" s="92">
        <v>0</v>
      </c>
      <c r="BL62" s="92">
        <v>0</v>
      </c>
      <c r="BM62" s="92">
        <v>0</v>
      </c>
      <c r="BN62" s="92">
        <v>0</v>
      </c>
      <c r="BO62" s="92">
        <v>0</v>
      </c>
      <c r="BP62" s="92">
        <v>0</v>
      </c>
      <c r="BQ62" s="92">
        <v>0</v>
      </c>
      <c r="BR62" s="92">
        <v>0</v>
      </c>
      <c r="BS62" s="92">
        <v>0</v>
      </c>
      <c r="BT62" s="92">
        <v>0</v>
      </c>
      <c r="BU62" s="92">
        <v>0</v>
      </c>
      <c r="BV62" s="92">
        <v>0</v>
      </c>
      <c r="BW62" s="92">
        <v>0</v>
      </c>
      <c r="BX62" s="92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/>
      <c r="CK62" s="47"/>
      <c r="CL62" s="47">
        <v>1873000</v>
      </c>
      <c r="CM62" s="47">
        <v>852031.451284</v>
      </c>
      <c r="CN62" s="47">
        <v>968993.8499968</v>
      </c>
      <c r="CO62" s="47">
        <v>500592.535844</v>
      </c>
      <c r="CP62" s="47">
        <v>644711.6767135999</v>
      </c>
      <c r="CQ62" s="47">
        <v>1546279.191784</v>
      </c>
      <c r="CR62" s="47">
        <v>1388542.4942968</v>
      </c>
      <c r="CS62" s="47">
        <v>1943457.926464</v>
      </c>
      <c r="CT62" s="47">
        <v>2448442.3177</v>
      </c>
      <c r="CU62" s="47">
        <v>2699232.3187407996</v>
      </c>
      <c r="CV62" s="47">
        <v>2694693.1332016</v>
      </c>
      <c r="CW62" s="47">
        <v>2492699.3767072</v>
      </c>
      <c r="CX62" s="47">
        <v>2007276.1167824</v>
      </c>
      <c r="CY62" s="47">
        <v>2319850.29629</v>
      </c>
      <c r="CZ62" s="47">
        <v>2313693.0864504003</v>
      </c>
      <c r="DA62" s="47">
        <v>1994815.3023216</v>
      </c>
      <c r="DB62" s="47">
        <v>3024075.6233352</v>
      </c>
      <c r="DC62" s="47">
        <v>3366458.1134688</v>
      </c>
      <c r="DD62" s="47">
        <v>2935235.4872448</v>
      </c>
      <c r="DE62" s="47">
        <v>2446138.245396</v>
      </c>
      <c r="DF62" s="47">
        <v>1559862.2688672</v>
      </c>
      <c r="DG62" s="47">
        <v>641692.9461968</v>
      </c>
      <c r="DH62" s="47">
        <v>285271.1770216</v>
      </c>
      <c r="DI62" s="47">
        <v>269945.15894560004</v>
      </c>
      <c r="DJ62" s="47">
        <v>239059.5938104</v>
      </c>
      <c r="DK62" s="47">
        <v>252153.620404</v>
      </c>
      <c r="DL62" s="47">
        <v>220153.620404</v>
      </c>
      <c r="DM62" s="47">
        <v>250153.620404</v>
      </c>
      <c r="DN62" s="47">
        <v>84849.5481</v>
      </c>
      <c r="DO62" s="47">
        <v>0</v>
      </c>
      <c r="DP62" s="47">
        <v>0</v>
      </c>
      <c r="DQ62" s="47">
        <v>0</v>
      </c>
      <c r="DR62" s="47">
        <v>0</v>
      </c>
      <c r="DS62" s="47">
        <v>0</v>
      </c>
      <c r="DT62" s="47">
        <v>0</v>
      </c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</row>
    <row r="63" spans="1:137" s="89" customFormat="1" ht="14.25">
      <c r="A63" s="107" t="s">
        <v>19</v>
      </c>
      <c r="B63" s="108" t="s">
        <v>73</v>
      </c>
      <c r="C63" s="89" t="s">
        <v>88</v>
      </c>
      <c r="D63" s="62">
        <f t="shared" si="13"/>
        <v>31814030.87878786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92">
        <v>0</v>
      </c>
      <c r="BI63" s="92">
        <v>0</v>
      </c>
      <c r="BJ63" s="92">
        <v>0</v>
      </c>
      <c r="BK63" s="92">
        <v>0</v>
      </c>
      <c r="BL63" s="92">
        <v>0</v>
      </c>
      <c r="BM63" s="92">
        <v>0</v>
      </c>
      <c r="BN63" s="92">
        <v>0</v>
      </c>
      <c r="BO63" s="92">
        <v>0</v>
      </c>
      <c r="BP63" s="92">
        <v>0</v>
      </c>
      <c r="BQ63" s="92">
        <v>0</v>
      </c>
      <c r="BR63" s="92">
        <v>0</v>
      </c>
      <c r="BS63" s="92">
        <v>0</v>
      </c>
      <c r="BT63" s="92">
        <v>0</v>
      </c>
      <c r="BU63" s="92">
        <v>0</v>
      </c>
      <c r="BV63" s="92">
        <v>1849407.2424242424</v>
      </c>
      <c r="BW63" s="92">
        <v>281787.45454545453</v>
      </c>
      <c r="BX63" s="92">
        <v>281787.45454545453</v>
      </c>
      <c r="BY63" s="47">
        <v>386787.45454545453</v>
      </c>
      <c r="BZ63" s="47">
        <v>491787.45454545453</v>
      </c>
      <c r="CA63" s="47">
        <v>491787.45454545453</v>
      </c>
      <c r="CB63" s="47">
        <v>609787.4545454545</v>
      </c>
      <c r="CC63" s="47">
        <v>1545787.4545454544</v>
      </c>
      <c r="CD63" s="47">
        <v>1324787.4545454544</v>
      </c>
      <c r="CE63" s="47">
        <v>1537787.4545454544</v>
      </c>
      <c r="CF63" s="47">
        <v>2064787.4545454546</v>
      </c>
      <c r="CG63" s="47">
        <v>1435787.4545454544</v>
      </c>
      <c r="CH63" s="47">
        <v>3830787.4545454546</v>
      </c>
      <c r="CI63" s="47">
        <v>2783787.4545454546</v>
      </c>
      <c r="CJ63" s="47">
        <v>2052787.4545454546</v>
      </c>
      <c r="CK63" s="47">
        <v>1636787.4545454544</v>
      </c>
      <c r="CL63" s="47">
        <v>2069787.4545454546</v>
      </c>
      <c r="CM63" s="47">
        <v>1320787.4545454544</v>
      </c>
      <c r="CN63" s="47">
        <v>492787.45454545453</v>
      </c>
      <c r="CO63" s="47">
        <v>486787.45454545453</v>
      </c>
      <c r="CP63" s="47">
        <v>398787.45454545453</v>
      </c>
      <c r="CQ63" s="47">
        <v>502787.45454545453</v>
      </c>
      <c r="CR63" s="47">
        <v>398787.45454545453</v>
      </c>
      <c r="CS63" s="47">
        <v>295787.45454545453</v>
      </c>
      <c r="CT63" s="47">
        <v>606787.4545454545</v>
      </c>
      <c r="CU63" s="47">
        <v>918787.4545454545</v>
      </c>
      <c r="CV63" s="47">
        <v>586787.4545454545</v>
      </c>
      <c r="CW63" s="47">
        <v>586787.4545454545</v>
      </c>
      <c r="CX63" s="47">
        <v>274787.45454545453</v>
      </c>
      <c r="CY63" s="47">
        <v>267574.9090909091</v>
      </c>
      <c r="CZ63" s="47">
        <v>0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47">
        <v>0</v>
      </c>
      <c r="DG63" s="47">
        <v>0</v>
      </c>
      <c r="DH63" s="47">
        <v>0</v>
      </c>
      <c r="DI63" s="47">
        <v>0</v>
      </c>
      <c r="DJ63" s="47">
        <v>0</v>
      </c>
      <c r="DK63" s="47">
        <v>0</v>
      </c>
      <c r="DL63" s="47">
        <v>0</v>
      </c>
      <c r="DM63" s="47">
        <v>0</v>
      </c>
      <c r="DN63" s="47">
        <v>0</v>
      </c>
      <c r="DO63" s="47">
        <v>0</v>
      </c>
      <c r="DP63" s="47">
        <v>0</v>
      </c>
      <c r="DQ63" s="47">
        <v>0</v>
      </c>
      <c r="DR63" s="47">
        <v>0</v>
      </c>
      <c r="DS63" s="47">
        <v>0</v>
      </c>
      <c r="DT63" s="47">
        <v>0</v>
      </c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</row>
    <row r="64" spans="1:137" s="89" customFormat="1" ht="14.25">
      <c r="A64" s="107" t="s">
        <v>19</v>
      </c>
      <c r="B64" s="108" t="s">
        <v>73</v>
      </c>
      <c r="C64" s="89" t="s">
        <v>303</v>
      </c>
      <c r="D64" s="62">
        <f t="shared" si="13"/>
        <v>36358000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92">
        <v>0</v>
      </c>
      <c r="BJ64" s="92">
        <v>0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92">
        <v>0</v>
      </c>
      <c r="BQ64" s="92">
        <v>0</v>
      </c>
      <c r="BR64" s="92">
        <v>0</v>
      </c>
      <c r="BS64" s="92">
        <v>0</v>
      </c>
      <c r="BT64" s="92">
        <v>0</v>
      </c>
      <c r="BU64" s="92">
        <v>0</v>
      </c>
      <c r="BV64" s="92">
        <v>0</v>
      </c>
      <c r="BW64" s="92">
        <v>0</v>
      </c>
      <c r="BX64" s="92">
        <v>0</v>
      </c>
      <c r="BY64" s="47">
        <v>0</v>
      </c>
      <c r="BZ64" s="47">
        <v>0</v>
      </c>
      <c r="CA64" s="47">
        <v>0</v>
      </c>
      <c r="CB64" s="47">
        <v>0</v>
      </c>
      <c r="CC64" s="47">
        <v>0</v>
      </c>
      <c r="CD64" s="47">
        <v>0</v>
      </c>
      <c r="CE64" s="47">
        <v>0</v>
      </c>
      <c r="CF64" s="47">
        <v>0</v>
      </c>
      <c r="CG64" s="47">
        <v>0</v>
      </c>
      <c r="CH64" s="47">
        <v>0</v>
      </c>
      <c r="CI64" s="47">
        <v>0</v>
      </c>
      <c r="CJ64" s="47">
        <v>0</v>
      </c>
      <c r="CK64" s="47">
        <v>0</v>
      </c>
      <c r="CL64" s="47">
        <v>0</v>
      </c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47">
        <v>0</v>
      </c>
      <c r="CT64" s="47">
        <v>0</v>
      </c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1669500</v>
      </c>
      <c r="DA64" s="47">
        <v>1484000</v>
      </c>
      <c r="DB64" s="47">
        <v>1113000</v>
      </c>
      <c r="DC64" s="47">
        <v>1113000</v>
      </c>
      <c r="DD64" s="47">
        <v>1484000</v>
      </c>
      <c r="DE64" s="47">
        <v>1855000</v>
      </c>
      <c r="DF64" s="47">
        <v>2968000</v>
      </c>
      <c r="DG64" s="47">
        <v>3710000</v>
      </c>
      <c r="DH64" s="47">
        <v>3339000</v>
      </c>
      <c r="DI64" s="47">
        <v>3339000</v>
      </c>
      <c r="DJ64" s="47">
        <v>2968000</v>
      </c>
      <c r="DK64" s="47">
        <v>2968000</v>
      </c>
      <c r="DL64" s="47">
        <v>1855000</v>
      </c>
      <c r="DM64" s="47">
        <v>1484000</v>
      </c>
      <c r="DN64" s="47">
        <v>1113000</v>
      </c>
      <c r="DO64" s="47">
        <v>742000</v>
      </c>
      <c r="DP64" s="47">
        <v>742000</v>
      </c>
      <c r="DQ64" s="47">
        <v>742000</v>
      </c>
      <c r="DR64" s="47">
        <v>742000</v>
      </c>
      <c r="DS64" s="47">
        <v>556500</v>
      </c>
      <c r="DT64" s="47">
        <v>371000</v>
      </c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</row>
    <row r="65" spans="1:137" s="89" customFormat="1" ht="14.25">
      <c r="A65" s="107" t="s">
        <v>17</v>
      </c>
      <c r="B65" s="108" t="s">
        <v>73</v>
      </c>
      <c r="C65" s="89" t="s">
        <v>293</v>
      </c>
      <c r="D65" s="62">
        <f t="shared" si="13"/>
        <v>29452000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2">
        <v>0</v>
      </c>
      <c r="BB65" s="92">
        <v>0</v>
      </c>
      <c r="BC65" s="92">
        <v>0</v>
      </c>
      <c r="BD65" s="92">
        <v>0</v>
      </c>
      <c r="BE65" s="92">
        <v>0</v>
      </c>
      <c r="BF65" s="92">
        <v>0</v>
      </c>
      <c r="BG65" s="92">
        <v>0</v>
      </c>
      <c r="BH65" s="92">
        <v>0</v>
      </c>
      <c r="BI65" s="92">
        <v>0</v>
      </c>
      <c r="BJ65" s="92">
        <v>0</v>
      </c>
      <c r="BK65" s="92">
        <v>0</v>
      </c>
      <c r="BL65" s="92">
        <v>0</v>
      </c>
      <c r="BM65" s="92">
        <v>0</v>
      </c>
      <c r="BN65" s="92">
        <v>0</v>
      </c>
      <c r="BO65" s="92">
        <v>0</v>
      </c>
      <c r="BP65" s="92">
        <v>0</v>
      </c>
      <c r="BQ65" s="92">
        <v>0</v>
      </c>
      <c r="BR65" s="92">
        <v>0</v>
      </c>
      <c r="BS65" s="92">
        <v>0</v>
      </c>
      <c r="BT65" s="92">
        <v>0</v>
      </c>
      <c r="BU65" s="92">
        <v>0</v>
      </c>
      <c r="BV65" s="92">
        <v>0</v>
      </c>
      <c r="BW65" s="92">
        <v>0</v>
      </c>
      <c r="BX65" s="92">
        <v>0</v>
      </c>
      <c r="BY65" s="47">
        <v>0</v>
      </c>
      <c r="BZ65" s="47">
        <v>0</v>
      </c>
      <c r="CA65" s="47">
        <v>0</v>
      </c>
      <c r="CB65" s="47">
        <v>0</v>
      </c>
      <c r="CC65" s="47">
        <v>0</v>
      </c>
      <c r="CD65" s="47">
        <v>0</v>
      </c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0</v>
      </c>
      <c r="CK65" s="47">
        <v>0</v>
      </c>
      <c r="CL65" s="47">
        <v>0</v>
      </c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47">
        <v>0</v>
      </c>
      <c r="CT65" s="47">
        <v>0</v>
      </c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47">
        <v>0</v>
      </c>
      <c r="DB65" s="47">
        <v>1480000</v>
      </c>
      <c r="DC65" s="47">
        <v>1480000</v>
      </c>
      <c r="DD65" s="47">
        <v>888000</v>
      </c>
      <c r="DE65" s="47">
        <v>888000</v>
      </c>
      <c r="DF65" s="47">
        <v>1184000</v>
      </c>
      <c r="DG65" s="47">
        <v>1776000</v>
      </c>
      <c r="DH65" s="47">
        <v>2368000</v>
      </c>
      <c r="DI65" s="47">
        <v>2960000</v>
      </c>
      <c r="DJ65" s="47">
        <v>2960000</v>
      </c>
      <c r="DK65" s="47">
        <v>2960000</v>
      </c>
      <c r="DL65" s="47">
        <v>2664000</v>
      </c>
      <c r="DM65" s="47">
        <v>2368000</v>
      </c>
      <c r="DN65" s="47">
        <v>1776000</v>
      </c>
      <c r="DO65" s="47">
        <v>1184000</v>
      </c>
      <c r="DP65" s="47">
        <v>888000</v>
      </c>
      <c r="DQ65" s="47">
        <v>888000</v>
      </c>
      <c r="DR65" s="47">
        <v>296000</v>
      </c>
      <c r="DS65" s="47">
        <v>296000</v>
      </c>
      <c r="DT65" s="47">
        <v>148000</v>
      </c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</row>
    <row r="66" spans="1:137" s="89" customFormat="1" ht="14.25">
      <c r="A66" s="107" t="s">
        <v>15</v>
      </c>
      <c r="B66" s="108" t="s">
        <v>73</v>
      </c>
      <c r="C66" s="89" t="s">
        <v>42</v>
      </c>
      <c r="D66" s="62">
        <f t="shared" si="13"/>
        <v>21557403.32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  <c r="AW66" s="92">
        <v>0</v>
      </c>
      <c r="AX66" s="92">
        <v>0</v>
      </c>
      <c r="AY66" s="92">
        <v>0</v>
      </c>
      <c r="AZ66" s="92">
        <v>0</v>
      </c>
      <c r="BA66" s="92">
        <v>0</v>
      </c>
      <c r="BB66" s="92">
        <v>0</v>
      </c>
      <c r="BC66" s="92">
        <v>0</v>
      </c>
      <c r="BD66" s="92">
        <v>0</v>
      </c>
      <c r="BE66" s="92">
        <v>0</v>
      </c>
      <c r="BF66" s="92">
        <v>0</v>
      </c>
      <c r="BG66" s="92">
        <v>0</v>
      </c>
      <c r="BH66" s="92">
        <v>0</v>
      </c>
      <c r="BI66" s="92">
        <v>0</v>
      </c>
      <c r="BJ66" s="92">
        <v>0</v>
      </c>
      <c r="BK66" s="92">
        <v>0</v>
      </c>
      <c r="BL66" s="92">
        <v>0</v>
      </c>
      <c r="BM66" s="92">
        <v>0</v>
      </c>
      <c r="BN66" s="92">
        <v>0</v>
      </c>
      <c r="BO66" s="92">
        <v>0</v>
      </c>
      <c r="BP66" s="92">
        <v>0</v>
      </c>
      <c r="BQ66" s="92">
        <v>0</v>
      </c>
      <c r="BR66" s="92">
        <v>0</v>
      </c>
      <c r="BS66" s="92">
        <v>0</v>
      </c>
      <c r="BT66" s="92">
        <v>0</v>
      </c>
      <c r="BU66" s="92">
        <v>0</v>
      </c>
      <c r="BV66" s="92">
        <v>0</v>
      </c>
      <c r="BW66" s="92">
        <v>0</v>
      </c>
      <c r="BX66" s="92">
        <v>0</v>
      </c>
      <c r="BY66" s="47">
        <v>0</v>
      </c>
      <c r="BZ66" s="47">
        <v>0</v>
      </c>
      <c r="CA66" s="47">
        <v>0</v>
      </c>
      <c r="CB66" s="47">
        <v>0</v>
      </c>
      <c r="CC66" s="47">
        <v>0</v>
      </c>
      <c r="CD66" s="47">
        <v>0</v>
      </c>
      <c r="CE66" s="47">
        <v>0</v>
      </c>
      <c r="CF66" s="47">
        <v>0</v>
      </c>
      <c r="CG66" s="47">
        <v>0</v>
      </c>
      <c r="CH66" s="47">
        <v>0</v>
      </c>
      <c r="CI66" s="47">
        <v>1239567</v>
      </c>
      <c r="CJ66" s="47">
        <v>70555</v>
      </c>
      <c r="CK66" s="47">
        <v>553323</v>
      </c>
      <c r="CL66" s="47">
        <v>868901</v>
      </c>
      <c r="CM66" s="47">
        <v>1515563</v>
      </c>
      <c r="CN66" s="47">
        <v>1516289.0000000002</v>
      </c>
      <c r="CO66" s="47">
        <v>1180942.0000000002</v>
      </c>
      <c r="CP66" s="47">
        <v>1108149</v>
      </c>
      <c r="CQ66" s="47">
        <v>1003183</v>
      </c>
      <c r="CR66" s="47">
        <v>1206094.0000000002</v>
      </c>
      <c r="CS66" s="47">
        <v>1194965.0000000002</v>
      </c>
      <c r="CT66" s="47">
        <v>1227209</v>
      </c>
      <c r="CU66" s="47">
        <v>932997</v>
      </c>
      <c r="CV66" s="47">
        <v>738308</v>
      </c>
      <c r="CW66" s="47">
        <v>972311.9999999999</v>
      </c>
      <c r="CX66" s="47">
        <v>1493270.0000000002</v>
      </c>
      <c r="CY66" s="47">
        <v>1807506</v>
      </c>
      <c r="CZ66" s="47">
        <v>1635790.0000000002</v>
      </c>
      <c r="DA66" s="47">
        <v>980226</v>
      </c>
      <c r="DB66" s="47">
        <v>186664</v>
      </c>
      <c r="DC66" s="47">
        <v>76570.00000000001</v>
      </c>
      <c r="DD66" s="47">
        <v>49020.32</v>
      </c>
      <c r="DE66" s="47"/>
      <c r="DF66" s="47"/>
      <c r="DG66" s="47"/>
      <c r="DH66" s="47"/>
      <c r="DI66" s="47">
        <v>0</v>
      </c>
      <c r="DJ66" s="47">
        <v>0</v>
      </c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</row>
    <row r="67" spans="1:137" s="89" customFormat="1" ht="14.25">
      <c r="A67" s="107" t="s">
        <v>16</v>
      </c>
      <c r="B67" s="108" t="s">
        <v>73</v>
      </c>
      <c r="C67" s="89" t="s">
        <v>41</v>
      </c>
      <c r="D67" s="62">
        <f t="shared" si="13"/>
        <v>40677511.049991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92">
        <v>0</v>
      </c>
      <c r="BK67" s="92">
        <v>0</v>
      </c>
      <c r="BL67" s="92">
        <v>0</v>
      </c>
      <c r="BM67" s="92">
        <v>0</v>
      </c>
      <c r="BN67" s="92">
        <v>0</v>
      </c>
      <c r="BO67" s="92">
        <v>0</v>
      </c>
      <c r="BP67" s="92">
        <v>0</v>
      </c>
      <c r="BQ67" s="92">
        <v>0</v>
      </c>
      <c r="BR67" s="92">
        <v>0</v>
      </c>
      <c r="BS67" s="92">
        <v>0</v>
      </c>
      <c r="BT67" s="92">
        <v>0</v>
      </c>
      <c r="BU67" s="92">
        <v>0</v>
      </c>
      <c r="BV67" s="92">
        <v>0</v>
      </c>
      <c r="BW67" s="92">
        <v>0</v>
      </c>
      <c r="BX67" s="92">
        <v>0</v>
      </c>
      <c r="BY67" s="47">
        <v>0</v>
      </c>
      <c r="BZ67" s="47"/>
      <c r="CA67" s="47"/>
      <c r="CB67" s="47">
        <v>2990239.103333</v>
      </c>
      <c r="CC67" s="47">
        <v>1947024.993333</v>
      </c>
      <c r="CD67" s="47">
        <v>1365998.093333</v>
      </c>
      <c r="CE67" s="47">
        <v>2400291.253333</v>
      </c>
      <c r="CF67" s="47">
        <v>2480433.3033330003</v>
      </c>
      <c r="CG67" s="47">
        <v>987980.593333</v>
      </c>
      <c r="CH67" s="47">
        <v>607885.853333</v>
      </c>
      <c r="CI67" s="47">
        <v>757073.133333</v>
      </c>
      <c r="CJ67" s="47">
        <v>607885.853333</v>
      </c>
      <c r="CK67" s="47">
        <v>607885.853333</v>
      </c>
      <c r="CL67" s="47">
        <v>757073.133333</v>
      </c>
      <c r="CM67" s="47">
        <v>1841540.753333</v>
      </c>
      <c r="CN67" s="47">
        <v>1233115.943333</v>
      </c>
      <c r="CO67" s="47">
        <v>3208057.973333</v>
      </c>
      <c r="CP67" s="47">
        <v>3082049.5933330003</v>
      </c>
      <c r="CQ67" s="47">
        <v>1893311.213333</v>
      </c>
      <c r="CR67" s="47">
        <v>1735872.583333</v>
      </c>
      <c r="CS67" s="47">
        <v>3156056.9433330004</v>
      </c>
      <c r="CT67" s="47">
        <v>1901615.983333</v>
      </c>
      <c r="CU67" s="47">
        <v>1485508.263333</v>
      </c>
      <c r="CV67" s="47">
        <v>1356808.763333</v>
      </c>
      <c r="CW67" s="47">
        <v>1194253.233333</v>
      </c>
      <c r="CX67" s="47">
        <v>1067345.473333</v>
      </c>
      <c r="CY67" s="47">
        <v>679813.343333</v>
      </c>
      <c r="CZ67" s="47">
        <v>744288.423333</v>
      </c>
      <c r="DA67" s="47">
        <v>526427.883333</v>
      </c>
      <c r="DB67" s="47">
        <v>61673.513332999995</v>
      </c>
      <c r="DC67" s="47">
        <v>0</v>
      </c>
      <c r="DD67" s="47">
        <v>0</v>
      </c>
      <c r="DE67" s="47">
        <v>0</v>
      </c>
      <c r="DF67" s="47">
        <v>0</v>
      </c>
      <c r="DG67" s="47">
        <v>0</v>
      </c>
      <c r="DH67" s="47">
        <v>0</v>
      </c>
      <c r="DI67" s="47">
        <v>0</v>
      </c>
      <c r="DJ67" s="47">
        <v>0</v>
      </c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47">
        <v>0</v>
      </c>
      <c r="DR67" s="47">
        <v>0</v>
      </c>
      <c r="DS67" s="47">
        <v>0</v>
      </c>
      <c r="DT67" s="47">
        <v>0</v>
      </c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</row>
    <row r="68" spans="1:137" s="89" customFormat="1" ht="14.25">
      <c r="A68" s="107" t="s">
        <v>19</v>
      </c>
      <c r="B68" s="108" t="s">
        <v>73</v>
      </c>
      <c r="C68" s="89" t="s">
        <v>304</v>
      </c>
      <c r="D68" s="62">
        <f t="shared" si="13"/>
        <v>24552000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92">
        <v>0</v>
      </c>
      <c r="BK68" s="92">
        <v>0</v>
      </c>
      <c r="BL68" s="92">
        <v>0</v>
      </c>
      <c r="BM68" s="92">
        <v>0</v>
      </c>
      <c r="BN68" s="92">
        <v>0</v>
      </c>
      <c r="BO68" s="92">
        <v>0</v>
      </c>
      <c r="BP68" s="92">
        <v>0</v>
      </c>
      <c r="BQ68" s="92">
        <v>0</v>
      </c>
      <c r="BR68" s="92">
        <v>0</v>
      </c>
      <c r="BS68" s="92">
        <v>0</v>
      </c>
      <c r="BT68" s="92">
        <v>0</v>
      </c>
      <c r="BU68" s="92">
        <v>0</v>
      </c>
      <c r="BV68" s="92">
        <v>0</v>
      </c>
      <c r="BW68" s="92">
        <v>0</v>
      </c>
      <c r="BX68" s="92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>
        <v>0</v>
      </c>
      <c r="CG68" s="47">
        <v>0</v>
      </c>
      <c r="CH68" s="47">
        <v>0</v>
      </c>
      <c r="CI68" s="47">
        <v>0</v>
      </c>
      <c r="CJ68" s="47">
        <v>0</v>
      </c>
      <c r="CK68" s="47">
        <v>0</v>
      </c>
      <c r="CL68" s="47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47">
        <v>0</v>
      </c>
      <c r="DB68" s="47">
        <v>0</v>
      </c>
      <c r="DC68" s="47">
        <v>1240000</v>
      </c>
      <c r="DD68" s="47">
        <v>1240000</v>
      </c>
      <c r="DE68" s="47">
        <v>744000</v>
      </c>
      <c r="DF68" s="47">
        <v>744000</v>
      </c>
      <c r="DG68" s="47">
        <v>992000</v>
      </c>
      <c r="DH68" s="47">
        <v>1488000</v>
      </c>
      <c r="DI68" s="47">
        <v>1984000</v>
      </c>
      <c r="DJ68" s="47">
        <v>2480000</v>
      </c>
      <c r="DK68" s="47">
        <v>2480000</v>
      </c>
      <c r="DL68" s="47">
        <v>2480000</v>
      </c>
      <c r="DM68" s="47">
        <v>2232000</v>
      </c>
      <c r="DN68" s="47">
        <v>1984000</v>
      </c>
      <c r="DO68" s="47">
        <v>1488000</v>
      </c>
      <c r="DP68" s="47">
        <v>992000</v>
      </c>
      <c r="DQ68" s="47">
        <v>744000</v>
      </c>
      <c r="DR68" s="47">
        <v>744000</v>
      </c>
      <c r="DS68" s="47">
        <v>248000</v>
      </c>
      <c r="DT68" s="47">
        <v>248000</v>
      </c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</row>
    <row r="69" spans="1:137" s="89" customFormat="1" ht="14.25">
      <c r="A69" s="107" t="s">
        <v>19</v>
      </c>
      <c r="B69" s="108" t="s">
        <v>73</v>
      </c>
      <c r="C69" s="89" t="s">
        <v>48</v>
      </c>
      <c r="D69" s="62">
        <f t="shared" si="13"/>
        <v>24424000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92">
        <v>0</v>
      </c>
      <c r="BK69" s="92">
        <v>0</v>
      </c>
      <c r="BL69" s="92">
        <v>0</v>
      </c>
      <c r="BM69" s="92">
        <v>0</v>
      </c>
      <c r="BN69" s="92">
        <v>0</v>
      </c>
      <c r="BO69" s="92">
        <v>0</v>
      </c>
      <c r="BP69" s="92">
        <v>0</v>
      </c>
      <c r="BQ69" s="92">
        <v>0</v>
      </c>
      <c r="BR69" s="92">
        <v>0</v>
      </c>
      <c r="BS69" s="92">
        <v>0</v>
      </c>
      <c r="BT69" s="92">
        <v>0</v>
      </c>
      <c r="BU69" s="92">
        <v>0</v>
      </c>
      <c r="BV69" s="92">
        <v>0</v>
      </c>
      <c r="BW69" s="92">
        <v>0</v>
      </c>
      <c r="BX69" s="92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/>
      <c r="CF69" s="47"/>
      <c r="CG69" s="47"/>
      <c r="CH69" s="47">
        <v>1488000</v>
      </c>
      <c r="CI69" s="47">
        <v>356000</v>
      </c>
      <c r="CJ69" s="47">
        <v>591000</v>
      </c>
      <c r="CK69" s="47">
        <v>653000</v>
      </c>
      <c r="CL69" s="47">
        <v>620000</v>
      </c>
      <c r="CM69" s="47">
        <v>1301000</v>
      </c>
      <c r="CN69" s="47">
        <v>875000</v>
      </c>
      <c r="CO69" s="47">
        <v>878000</v>
      </c>
      <c r="CP69" s="47">
        <v>1430000</v>
      </c>
      <c r="CQ69" s="47">
        <v>1880000</v>
      </c>
      <c r="CR69" s="47">
        <v>1456000</v>
      </c>
      <c r="CS69" s="47">
        <v>1586000</v>
      </c>
      <c r="CT69" s="47">
        <v>1410000</v>
      </c>
      <c r="CU69" s="47">
        <v>1625000</v>
      </c>
      <c r="CV69" s="47">
        <v>1986000</v>
      </c>
      <c r="CW69" s="47">
        <v>1788000</v>
      </c>
      <c r="CX69" s="47">
        <v>1776000</v>
      </c>
      <c r="CY69" s="47">
        <v>1172000</v>
      </c>
      <c r="CZ69" s="47">
        <v>903000</v>
      </c>
      <c r="DA69" s="47">
        <v>650000</v>
      </c>
      <c r="DB69" s="47">
        <v>0</v>
      </c>
      <c r="DC69" s="47">
        <v>0</v>
      </c>
      <c r="DD69" s="47">
        <v>0</v>
      </c>
      <c r="DE69" s="47">
        <v>0</v>
      </c>
      <c r="DF69" s="47">
        <v>0</v>
      </c>
      <c r="DG69" s="47">
        <v>0</v>
      </c>
      <c r="DH69" s="47">
        <v>0</v>
      </c>
      <c r="DI69" s="47">
        <v>0</v>
      </c>
      <c r="DJ69" s="47">
        <v>0</v>
      </c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</row>
    <row r="70" spans="1:137" s="89" customFormat="1" ht="14.25">
      <c r="A70" s="107" t="s">
        <v>18</v>
      </c>
      <c r="B70" s="108" t="s">
        <v>73</v>
      </c>
      <c r="C70" s="89" t="s">
        <v>51</v>
      </c>
      <c r="D70" s="62">
        <f t="shared" si="13"/>
        <v>25969614.835599996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0</v>
      </c>
      <c r="AF70" s="92">
        <v>0</v>
      </c>
      <c r="AG70" s="92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2">
        <v>0</v>
      </c>
      <c r="AO70" s="92">
        <v>0</v>
      </c>
      <c r="AP70" s="92">
        <v>0</v>
      </c>
      <c r="AQ70" s="92">
        <v>0</v>
      </c>
      <c r="AR70" s="92">
        <v>0</v>
      </c>
      <c r="AS70" s="92">
        <v>0</v>
      </c>
      <c r="AT70" s="92">
        <v>0</v>
      </c>
      <c r="AU70" s="92">
        <v>0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  <c r="BD70" s="92">
        <v>0</v>
      </c>
      <c r="BE70" s="92">
        <v>0</v>
      </c>
      <c r="BF70" s="92">
        <v>0</v>
      </c>
      <c r="BG70" s="92">
        <v>0</v>
      </c>
      <c r="BH70" s="92">
        <v>0</v>
      </c>
      <c r="BI70" s="92">
        <v>0</v>
      </c>
      <c r="BJ70" s="92">
        <v>0</v>
      </c>
      <c r="BK70" s="92">
        <v>0</v>
      </c>
      <c r="BL70" s="92">
        <v>0</v>
      </c>
      <c r="BM70" s="92">
        <v>0</v>
      </c>
      <c r="BN70" s="92">
        <v>0</v>
      </c>
      <c r="BO70" s="92">
        <v>0</v>
      </c>
      <c r="BP70" s="92">
        <v>0</v>
      </c>
      <c r="BQ70" s="92">
        <v>0</v>
      </c>
      <c r="BR70" s="92">
        <v>0</v>
      </c>
      <c r="BS70" s="92">
        <v>0</v>
      </c>
      <c r="BT70" s="92">
        <v>0</v>
      </c>
      <c r="BU70" s="92">
        <v>0</v>
      </c>
      <c r="BV70" s="92">
        <v>0</v>
      </c>
      <c r="BW70" s="92">
        <v>0</v>
      </c>
      <c r="BX70" s="92">
        <v>0</v>
      </c>
      <c r="BY70" s="47">
        <v>0</v>
      </c>
      <c r="BZ70" s="47">
        <v>0</v>
      </c>
      <c r="CA70" s="47">
        <v>0</v>
      </c>
      <c r="CB70" s="47">
        <v>0</v>
      </c>
      <c r="CC70" s="47">
        <v>0</v>
      </c>
      <c r="CD70" s="47">
        <v>0</v>
      </c>
      <c r="CE70" s="47">
        <v>0</v>
      </c>
      <c r="CF70" s="47">
        <v>0</v>
      </c>
      <c r="CG70" s="47">
        <v>0</v>
      </c>
      <c r="CH70" s="47">
        <v>0</v>
      </c>
      <c r="CI70" s="47">
        <v>0</v>
      </c>
      <c r="CJ70" s="47">
        <v>974298.3795</v>
      </c>
      <c r="CK70" s="47">
        <v>1481099.85</v>
      </c>
      <c r="CL70" s="47">
        <v>1295968.0189999999</v>
      </c>
      <c r="CM70" s="47">
        <v>1550388.795</v>
      </c>
      <c r="CN70" s="47">
        <v>1415531.27</v>
      </c>
      <c r="CO70" s="47">
        <v>1366098.3760000002</v>
      </c>
      <c r="CP70" s="47">
        <v>1804754</v>
      </c>
      <c r="CQ70" s="47">
        <v>1663443.0394999997</v>
      </c>
      <c r="CR70" s="47">
        <v>1336487.406</v>
      </c>
      <c r="CS70" s="47">
        <v>1773359.862</v>
      </c>
      <c r="CT70" s="47">
        <v>2035874.818</v>
      </c>
      <c r="CU70" s="47">
        <v>1679206.15</v>
      </c>
      <c r="CV70" s="47">
        <v>1858123</v>
      </c>
      <c r="CW70" s="47">
        <v>1882077.832</v>
      </c>
      <c r="CX70" s="47">
        <v>1297641.1205</v>
      </c>
      <c r="CY70" s="47">
        <v>603119.699</v>
      </c>
      <c r="CZ70" s="47">
        <v>438370.117</v>
      </c>
      <c r="DA70" s="47">
        <v>198065.5105</v>
      </c>
      <c r="DB70" s="47">
        <v>159207.5916</v>
      </c>
      <c r="DC70" s="47">
        <v>385500</v>
      </c>
      <c r="DD70" s="47">
        <v>257000</v>
      </c>
      <c r="DE70" s="47">
        <v>257000</v>
      </c>
      <c r="DF70" s="47">
        <v>128500</v>
      </c>
      <c r="DG70" s="47">
        <v>128500</v>
      </c>
      <c r="DH70" s="47">
        <v>0</v>
      </c>
      <c r="DI70" s="47">
        <v>0</v>
      </c>
      <c r="DJ70" s="47">
        <v>0</v>
      </c>
      <c r="DK70" s="47">
        <v>0</v>
      </c>
      <c r="DL70" s="47">
        <v>0</v>
      </c>
      <c r="DM70" s="47">
        <v>0</v>
      </c>
      <c r="DN70" s="47">
        <v>0</v>
      </c>
      <c r="DO70" s="47">
        <v>0</v>
      </c>
      <c r="DP70" s="47">
        <v>0</v>
      </c>
      <c r="DQ70" s="47">
        <v>0</v>
      </c>
      <c r="DR70" s="47">
        <v>0</v>
      </c>
      <c r="DS70" s="47">
        <v>0</v>
      </c>
      <c r="DT70" s="47">
        <v>0</v>
      </c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</row>
    <row r="71" spans="1:137" s="89" customFormat="1" ht="14.25">
      <c r="A71" s="107" t="s">
        <v>15</v>
      </c>
      <c r="B71" s="108" t="s">
        <v>73</v>
      </c>
      <c r="C71" s="89" t="s">
        <v>124</v>
      </c>
      <c r="D71" s="62">
        <f t="shared" si="13"/>
        <v>29093876.1674408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  <c r="AC71" s="92">
        <v>0</v>
      </c>
      <c r="AD71" s="92">
        <v>0</v>
      </c>
      <c r="AE71" s="92">
        <v>0</v>
      </c>
      <c r="AF71" s="92">
        <v>0</v>
      </c>
      <c r="AG71" s="92">
        <v>0</v>
      </c>
      <c r="AH71" s="92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2">
        <v>0</v>
      </c>
      <c r="AO71" s="92">
        <v>0</v>
      </c>
      <c r="AP71" s="92">
        <v>0</v>
      </c>
      <c r="AQ71" s="92">
        <v>0</v>
      </c>
      <c r="AR71" s="92">
        <v>0</v>
      </c>
      <c r="AS71" s="92">
        <v>0</v>
      </c>
      <c r="AT71" s="92">
        <v>0</v>
      </c>
      <c r="AU71" s="92">
        <v>0</v>
      </c>
      <c r="AV71" s="92">
        <v>0</v>
      </c>
      <c r="AW71" s="92">
        <v>0</v>
      </c>
      <c r="AX71" s="92">
        <v>0</v>
      </c>
      <c r="AY71" s="92">
        <v>0</v>
      </c>
      <c r="AZ71" s="92">
        <v>0</v>
      </c>
      <c r="BA71" s="92">
        <v>0</v>
      </c>
      <c r="BB71" s="92">
        <v>0</v>
      </c>
      <c r="BC71" s="92">
        <v>0</v>
      </c>
      <c r="BD71" s="92">
        <v>0</v>
      </c>
      <c r="BE71" s="92">
        <v>0</v>
      </c>
      <c r="BF71" s="92">
        <v>0</v>
      </c>
      <c r="BG71" s="92">
        <v>0</v>
      </c>
      <c r="BH71" s="92">
        <v>0</v>
      </c>
      <c r="BI71" s="92">
        <v>0</v>
      </c>
      <c r="BJ71" s="92">
        <v>0</v>
      </c>
      <c r="BK71" s="92">
        <v>0</v>
      </c>
      <c r="BL71" s="92">
        <v>0</v>
      </c>
      <c r="BM71" s="92">
        <v>0</v>
      </c>
      <c r="BN71" s="92">
        <v>0</v>
      </c>
      <c r="BO71" s="92">
        <v>0</v>
      </c>
      <c r="BP71" s="92">
        <v>0</v>
      </c>
      <c r="BQ71" s="92">
        <v>0</v>
      </c>
      <c r="BR71" s="92">
        <v>0</v>
      </c>
      <c r="BS71" s="92">
        <v>0</v>
      </c>
      <c r="BT71" s="92">
        <v>0</v>
      </c>
      <c r="BU71" s="92">
        <v>0</v>
      </c>
      <c r="BV71" s="92">
        <v>0</v>
      </c>
      <c r="BW71" s="92">
        <v>0</v>
      </c>
      <c r="BX71" s="92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2136842.6403916203</v>
      </c>
      <c r="CT71" s="47">
        <v>2837895.6403916213</v>
      </c>
      <c r="CU71" s="47">
        <v>841831.6403916207</v>
      </c>
      <c r="CV71" s="47">
        <v>900831.6403916207</v>
      </c>
      <c r="CW71" s="47">
        <v>1345831.6403916206</v>
      </c>
      <c r="CX71" s="47">
        <v>1436831.6403916206</v>
      </c>
      <c r="CY71" s="47">
        <v>1529831.6403916206</v>
      </c>
      <c r="CZ71" s="47">
        <v>1676831.6403916206</v>
      </c>
      <c r="DA71" s="47">
        <v>2419831.640391621</v>
      </c>
      <c r="DB71" s="47">
        <v>2901831.640391621</v>
      </c>
      <c r="DC71" s="47">
        <v>1936831.6403916206</v>
      </c>
      <c r="DD71" s="47">
        <v>1682831.6403916206</v>
      </c>
      <c r="DE71" s="47">
        <v>1847831.6403916206</v>
      </c>
      <c r="DF71" s="47">
        <v>1388831.6403916206</v>
      </c>
      <c r="DG71" s="47">
        <v>1484831.6403916206</v>
      </c>
      <c r="DH71" s="47">
        <v>1101831.6403916206</v>
      </c>
      <c r="DI71" s="47">
        <v>859831.6403916207</v>
      </c>
      <c r="DJ71" s="47">
        <v>476831.6403916207</v>
      </c>
      <c r="DK71" s="47">
        <v>285831.6403916207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47">
        <v>0</v>
      </c>
      <c r="DR71" s="47">
        <v>0</v>
      </c>
      <c r="DS71" s="47">
        <v>0</v>
      </c>
      <c r="DT71" s="47">
        <v>0</v>
      </c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</row>
    <row r="72" spans="1:137" s="89" customFormat="1" ht="14.25">
      <c r="A72" s="107" t="s">
        <v>18</v>
      </c>
      <c r="B72" s="108" t="s">
        <v>84</v>
      </c>
      <c r="C72" s="89" t="s">
        <v>362</v>
      </c>
      <c r="D72" s="62">
        <f t="shared" si="13"/>
        <v>7701000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92">
        <v>0</v>
      </c>
      <c r="AG72" s="92">
        <v>0</v>
      </c>
      <c r="AH72" s="92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2">
        <v>0</v>
      </c>
      <c r="AO72" s="92">
        <v>0</v>
      </c>
      <c r="AP72" s="92">
        <v>0</v>
      </c>
      <c r="AQ72" s="92">
        <v>0</v>
      </c>
      <c r="AR72" s="92">
        <v>0</v>
      </c>
      <c r="AS72" s="92">
        <v>0</v>
      </c>
      <c r="AT72" s="92">
        <v>0</v>
      </c>
      <c r="AU72" s="92">
        <v>0</v>
      </c>
      <c r="AV72" s="92">
        <v>0</v>
      </c>
      <c r="AW72" s="92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92">
        <v>0</v>
      </c>
      <c r="BD72" s="92">
        <v>0</v>
      </c>
      <c r="BE72" s="92">
        <v>0</v>
      </c>
      <c r="BF72" s="92">
        <v>0</v>
      </c>
      <c r="BG72" s="92">
        <v>0</v>
      </c>
      <c r="BH72" s="92">
        <v>0</v>
      </c>
      <c r="BI72" s="92">
        <v>0</v>
      </c>
      <c r="BJ72" s="92">
        <v>0</v>
      </c>
      <c r="BK72" s="92">
        <v>0</v>
      </c>
      <c r="BL72" s="92">
        <v>0</v>
      </c>
      <c r="BM72" s="92">
        <v>0</v>
      </c>
      <c r="BN72" s="92">
        <v>0</v>
      </c>
      <c r="BO72" s="92">
        <v>0</v>
      </c>
      <c r="BP72" s="92">
        <v>0</v>
      </c>
      <c r="BQ72" s="92">
        <v>0</v>
      </c>
      <c r="BR72" s="92">
        <v>0</v>
      </c>
      <c r="BS72" s="92">
        <v>0</v>
      </c>
      <c r="BT72" s="92">
        <v>0</v>
      </c>
      <c r="BU72" s="92">
        <v>0</v>
      </c>
      <c r="BV72" s="92">
        <v>0</v>
      </c>
      <c r="BW72" s="92">
        <v>0</v>
      </c>
      <c r="BX72" s="92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47">
        <v>0</v>
      </c>
      <c r="DB72" s="47">
        <v>0</v>
      </c>
      <c r="DC72" s="47">
        <v>0</v>
      </c>
      <c r="DD72" s="47">
        <v>0</v>
      </c>
      <c r="DE72" s="47">
        <v>0</v>
      </c>
      <c r="DF72" s="47">
        <v>0</v>
      </c>
      <c r="DG72" s="47">
        <v>0</v>
      </c>
      <c r="DH72" s="47">
        <v>0</v>
      </c>
      <c r="DI72" s="47">
        <v>459000</v>
      </c>
      <c r="DJ72" s="47">
        <v>408000</v>
      </c>
      <c r="DK72" s="47">
        <v>306000</v>
      </c>
      <c r="DL72" s="47">
        <v>306000</v>
      </c>
      <c r="DM72" s="47">
        <v>408000</v>
      </c>
      <c r="DN72" s="47">
        <v>510000</v>
      </c>
      <c r="DO72" s="47">
        <v>816000</v>
      </c>
      <c r="DP72" s="47">
        <v>1020000</v>
      </c>
      <c r="DQ72" s="47">
        <v>918000</v>
      </c>
      <c r="DR72" s="47">
        <v>918000</v>
      </c>
      <c r="DS72" s="47">
        <v>816000</v>
      </c>
      <c r="DT72" s="47">
        <v>816000</v>
      </c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</row>
    <row r="73" spans="4:137" s="89" customFormat="1" ht="14.25">
      <c r="D73" s="62">
        <f t="shared" si="13"/>
        <v>0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</row>
    <row r="74" spans="4:137" s="89" customFormat="1" ht="14.25">
      <c r="D74" s="62">
        <f t="shared" si="13"/>
        <v>0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</row>
    <row r="75" spans="4:137" s="89" customFormat="1" ht="14.25">
      <c r="D75" s="62">
        <f t="shared" si="13"/>
        <v>0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</row>
    <row r="76" spans="4:137" s="89" customFormat="1" ht="14.25">
      <c r="D76" s="62">
        <f t="shared" si="13"/>
        <v>0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</row>
    <row r="77" spans="4:137" s="89" customFormat="1" ht="14.25">
      <c r="D77" s="62">
        <f t="shared" si="13"/>
        <v>0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</row>
    <row r="78" spans="4:137" s="89" customFormat="1" ht="14.25">
      <c r="D78" s="62">
        <f t="shared" si="13"/>
        <v>0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</row>
    <row r="79" spans="4:137" s="89" customFormat="1" ht="14.25">
      <c r="D79" s="62">
        <f t="shared" si="13"/>
        <v>0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</row>
    <row r="80" spans="4:124" s="89" customFormat="1" ht="14.25">
      <c r="D80" s="62">
        <f t="shared" si="13"/>
        <v>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</row>
    <row r="81" spans="4:124" s="89" customFormat="1" ht="14.25">
      <c r="D81" s="62">
        <f t="shared" si="13"/>
        <v>0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</row>
    <row r="82" spans="4:124" s="89" customFormat="1" ht="14.25">
      <c r="D82" s="62">
        <f t="shared" si="13"/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</row>
    <row r="83" spans="4:124" s="89" customFormat="1" ht="14.25">
      <c r="D83" s="62">
        <f t="shared" si="13"/>
        <v>0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</row>
    <row r="84" spans="4:124" s="89" customFormat="1" ht="14.25">
      <c r="D84" s="62">
        <f t="shared" si="13"/>
        <v>0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</row>
    <row r="85" spans="4:124" s="89" customFormat="1" ht="14.25">
      <c r="D85" s="62">
        <f t="shared" si="13"/>
        <v>0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</row>
    <row r="86" spans="4:124" s="89" customFormat="1" ht="14.25">
      <c r="D86" s="62">
        <f t="shared" si="13"/>
        <v>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</row>
    <row r="87" spans="4:124" s="89" customFormat="1" ht="14.25">
      <c r="D87" s="62">
        <f t="shared" si="13"/>
        <v>0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</row>
    <row r="88" spans="4:124" s="89" customFormat="1" ht="14.25">
      <c r="D88" s="62">
        <f t="shared" si="13"/>
        <v>0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</row>
    <row r="89" spans="4:124" s="89" customFormat="1" ht="14.25">
      <c r="D89" s="62">
        <f t="shared" si="13"/>
        <v>0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</row>
    <row r="90" spans="4:124" s="89" customFormat="1" ht="14.25">
      <c r="D90" s="62">
        <f t="shared" si="13"/>
        <v>0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</row>
    <row r="91" spans="4:124" s="89" customFormat="1" ht="14.25">
      <c r="D91" s="62">
        <f t="shared" si="13"/>
        <v>0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</row>
    <row r="92" spans="4:124" s="89" customFormat="1" ht="14.25">
      <c r="D92" s="62">
        <f t="shared" si="13"/>
        <v>0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</row>
    <row r="93" spans="4:124" s="89" customFormat="1" ht="14.25">
      <c r="D93" s="62">
        <f t="shared" si="13"/>
        <v>0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</row>
    <row r="94" spans="4:124" s="89" customFormat="1" ht="14.25">
      <c r="D94" s="62">
        <f t="shared" si="13"/>
        <v>0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</row>
    <row r="95" spans="4:124" s="89" customFormat="1" ht="14.25">
      <c r="D95" s="62">
        <f t="shared" si="13"/>
        <v>0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</row>
    <row r="96" spans="4:124" ht="14.25">
      <c r="D96" s="62">
        <f t="shared" si="13"/>
        <v>0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</row>
    <row r="97" spans="3:124" s="3" customFormat="1" ht="14.25" thickBot="1">
      <c r="C97" s="3" t="s">
        <v>12</v>
      </c>
      <c r="D97" s="30">
        <f>SUM(D26:D96)</f>
        <v>1318706012.1750789</v>
      </c>
      <c r="E97" s="30">
        <f>SUM(E26:E96)</f>
        <v>0</v>
      </c>
      <c r="F97" s="30">
        <f aca="true" t="shared" si="14" ref="F97:BQ97">SUM(F26:F96)</f>
        <v>0</v>
      </c>
      <c r="G97" s="30">
        <f t="shared" si="14"/>
        <v>0</v>
      </c>
      <c r="H97" s="30">
        <f t="shared" si="14"/>
        <v>0</v>
      </c>
      <c r="I97" s="30">
        <f t="shared" si="14"/>
        <v>0</v>
      </c>
      <c r="J97" s="30">
        <f t="shared" si="14"/>
        <v>0</v>
      </c>
      <c r="K97" s="30">
        <f t="shared" si="14"/>
        <v>0</v>
      </c>
      <c r="L97" s="30">
        <f t="shared" si="14"/>
        <v>0</v>
      </c>
      <c r="M97" s="30">
        <f t="shared" si="14"/>
        <v>0</v>
      </c>
      <c r="N97" s="30">
        <f t="shared" si="14"/>
        <v>0</v>
      </c>
      <c r="O97" s="30">
        <f t="shared" si="14"/>
        <v>0</v>
      </c>
      <c r="P97" s="30">
        <f t="shared" si="14"/>
        <v>0</v>
      </c>
      <c r="Q97" s="30">
        <f t="shared" si="14"/>
        <v>0</v>
      </c>
      <c r="R97" s="30">
        <f t="shared" si="14"/>
        <v>0</v>
      </c>
      <c r="S97" s="30">
        <f t="shared" si="14"/>
        <v>0</v>
      </c>
      <c r="T97" s="30">
        <f t="shared" si="14"/>
        <v>0</v>
      </c>
      <c r="U97" s="30">
        <f t="shared" si="14"/>
        <v>0</v>
      </c>
      <c r="V97" s="30">
        <f t="shared" si="14"/>
        <v>0</v>
      </c>
      <c r="W97" s="30">
        <f t="shared" si="14"/>
        <v>0</v>
      </c>
      <c r="X97" s="30">
        <f t="shared" si="14"/>
        <v>0</v>
      </c>
      <c r="Y97" s="30">
        <f t="shared" si="14"/>
        <v>0</v>
      </c>
      <c r="Z97" s="30">
        <f t="shared" si="14"/>
        <v>0</v>
      </c>
      <c r="AA97" s="30">
        <f t="shared" si="14"/>
        <v>0</v>
      </c>
      <c r="AB97" s="30">
        <f t="shared" si="14"/>
        <v>0</v>
      </c>
      <c r="AC97" s="30">
        <f t="shared" si="14"/>
        <v>0</v>
      </c>
      <c r="AD97" s="30">
        <f t="shared" si="14"/>
        <v>0</v>
      </c>
      <c r="AE97" s="30">
        <f t="shared" si="14"/>
        <v>0</v>
      </c>
      <c r="AF97" s="30">
        <f t="shared" si="14"/>
        <v>0</v>
      </c>
      <c r="AG97" s="30">
        <f t="shared" si="14"/>
        <v>0</v>
      </c>
      <c r="AH97" s="30">
        <f t="shared" si="14"/>
        <v>0</v>
      </c>
      <c r="AI97" s="30">
        <f t="shared" si="14"/>
        <v>0</v>
      </c>
      <c r="AJ97" s="30">
        <f t="shared" si="14"/>
        <v>0</v>
      </c>
      <c r="AK97" s="30">
        <f t="shared" si="14"/>
        <v>0</v>
      </c>
      <c r="AL97" s="30">
        <f t="shared" si="14"/>
        <v>0</v>
      </c>
      <c r="AM97" s="30">
        <f t="shared" si="14"/>
        <v>0</v>
      </c>
      <c r="AN97" s="30">
        <f t="shared" si="14"/>
        <v>0</v>
      </c>
      <c r="AO97" s="30">
        <f t="shared" si="14"/>
        <v>0</v>
      </c>
      <c r="AP97" s="30">
        <f t="shared" si="14"/>
        <v>904488.72</v>
      </c>
      <c r="AQ97" s="30">
        <f t="shared" si="14"/>
        <v>602992.48</v>
      </c>
      <c r="AR97" s="30">
        <f t="shared" si="14"/>
        <v>452244.36</v>
      </c>
      <c r="AS97" s="30">
        <f t="shared" si="14"/>
        <v>753740.6000000001</v>
      </c>
      <c r="AT97" s="30">
        <f t="shared" si="14"/>
        <v>753740.6000000001</v>
      </c>
      <c r="AU97" s="30">
        <f t="shared" si="14"/>
        <v>1356733.0799999998</v>
      </c>
      <c r="AV97" s="30">
        <f t="shared" si="14"/>
        <v>1507481.2000000002</v>
      </c>
      <c r="AW97" s="30">
        <f t="shared" si="14"/>
        <v>1658229.32</v>
      </c>
      <c r="AX97" s="30">
        <f t="shared" si="14"/>
        <v>1507481.2000000002</v>
      </c>
      <c r="AY97" s="30">
        <f t="shared" si="14"/>
        <v>1507481.2000000002</v>
      </c>
      <c r="AZ97" s="30">
        <f t="shared" si="14"/>
        <v>1205984.96</v>
      </c>
      <c r="BA97" s="30">
        <f t="shared" si="14"/>
        <v>826099.6976000001</v>
      </c>
      <c r="BB97" s="30">
        <f t="shared" si="14"/>
        <v>1681293.8684</v>
      </c>
      <c r="BC97" s="30">
        <f t="shared" si="14"/>
        <v>904458.622</v>
      </c>
      <c r="BD97" s="30">
        <f t="shared" si="14"/>
        <v>1100401.08</v>
      </c>
      <c r="BE97" s="30">
        <f t="shared" si="14"/>
        <v>1391827.38</v>
      </c>
      <c r="BF97" s="30">
        <f t="shared" si="14"/>
        <v>1854081.4840000002</v>
      </c>
      <c r="BG97" s="30">
        <f t="shared" si="14"/>
        <v>2100283.348</v>
      </c>
      <c r="BH97" s="30">
        <f t="shared" si="14"/>
        <v>2039984.1</v>
      </c>
      <c r="BI97" s="30">
        <f t="shared" si="14"/>
        <v>8098867.9191002585</v>
      </c>
      <c r="BJ97" s="30">
        <f t="shared" si="14"/>
        <v>3367178.200231659</v>
      </c>
      <c r="BK97" s="30">
        <f t="shared" si="14"/>
        <v>3108829.896338366</v>
      </c>
      <c r="BL97" s="30">
        <f t="shared" si="14"/>
        <v>2775889.8720912347</v>
      </c>
      <c r="BM97" s="30">
        <f t="shared" si="14"/>
        <v>3255413.8898088094</v>
      </c>
      <c r="BN97" s="30">
        <f t="shared" si="14"/>
        <v>5424189.417251517</v>
      </c>
      <c r="BO97" s="30">
        <f t="shared" si="14"/>
        <v>6458704.729467569</v>
      </c>
      <c r="BP97" s="30">
        <f t="shared" si="14"/>
        <v>7445842.066301014</v>
      </c>
      <c r="BQ97" s="30">
        <f t="shared" si="14"/>
        <v>7111573.1492584385</v>
      </c>
      <c r="BR97" s="30">
        <f aca="true" t="shared" si="15" ref="BR97:DT97">SUM(BR26:BR96)</f>
        <v>7334288.035382716</v>
      </c>
      <c r="BS97" s="30">
        <f t="shared" si="15"/>
        <v>7464580.488861419</v>
      </c>
      <c r="BT97" s="30">
        <f t="shared" si="15"/>
        <v>5858102.723093906</v>
      </c>
      <c r="BU97" s="30">
        <f t="shared" si="15"/>
        <v>22097982.548614748</v>
      </c>
      <c r="BV97" s="30">
        <f t="shared" si="15"/>
        <v>10274927.92127298</v>
      </c>
      <c r="BW97" s="30">
        <f t="shared" si="15"/>
        <v>9204684.623293154</v>
      </c>
      <c r="BX97" s="30">
        <f t="shared" si="15"/>
        <v>9526069.294452347</v>
      </c>
      <c r="BY97" s="30">
        <f t="shared" si="15"/>
        <v>11795946.355910065</v>
      </c>
      <c r="BZ97" s="30">
        <f t="shared" si="15"/>
        <v>14552866.706892043</v>
      </c>
      <c r="CA97" s="30">
        <f t="shared" si="15"/>
        <v>19473198.845315788</v>
      </c>
      <c r="CB97" s="30">
        <f t="shared" si="15"/>
        <v>17527269.580041677</v>
      </c>
      <c r="CC97" s="30">
        <f t="shared" si="15"/>
        <v>18451185.39095317</v>
      </c>
      <c r="CD97" s="30">
        <f t="shared" si="15"/>
        <v>15548391.158497822</v>
      </c>
      <c r="CE97" s="30">
        <f t="shared" si="15"/>
        <v>16795170.28493307</v>
      </c>
      <c r="CF97" s="30">
        <f t="shared" si="15"/>
        <v>16456397.653308362</v>
      </c>
      <c r="CG97" s="30">
        <f t="shared" si="15"/>
        <v>12121351.77940225</v>
      </c>
      <c r="CH97" s="30">
        <f t="shared" si="15"/>
        <v>15325338.577058755</v>
      </c>
      <c r="CI97" s="30">
        <f t="shared" si="15"/>
        <v>17736687.551459488</v>
      </c>
      <c r="CJ97" s="30">
        <f t="shared" si="15"/>
        <v>16987990.24152822</v>
      </c>
      <c r="CK97" s="30">
        <f t="shared" si="15"/>
        <v>15725156.387719769</v>
      </c>
      <c r="CL97" s="30">
        <f t="shared" si="15"/>
        <v>20585055.641089533</v>
      </c>
      <c r="CM97" s="30">
        <f t="shared" si="15"/>
        <v>23710382.413971826</v>
      </c>
      <c r="CN97" s="30">
        <f t="shared" si="15"/>
        <v>22256157.698563196</v>
      </c>
      <c r="CO97" s="30">
        <f t="shared" si="15"/>
        <v>25525988.10192007</v>
      </c>
      <c r="CP97" s="30">
        <f t="shared" si="15"/>
        <v>25229113.409047216</v>
      </c>
      <c r="CQ97" s="30">
        <f t="shared" si="15"/>
        <v>28626656.06570364</v>
      </c>
      <c r="CR97" s="30">
        <f t="shared" si="15"/>
        <v>24285056.796729267</v>
      </c>
      <c r="CS97" s="30">
        <f t="shared" si="15"/>
        <v>36123107.92377206</v>
      </c>
      <c r="CT97" s="30">
        <f t="shared" si="15"/>
        <v>30238847.56567575</v>
      </c>
      <c r="CU97" s="30">
        <f t="shared" si="15"/>
        <v>29125418.53410897</v>
      </c>
      <c r="CV97" s="30">
        <f t="shared" si="15"/>
        <v>30995209.289827455</v>
      </c>
      <c r="CW97" s="30">
        <f t="shared" si="15"/>
        <v>36357898.0653486</v>
      </c>
      <c r="CX97" s="30">
        <f t="shared" si="15"/>
        <v>35600290.40954229</v>
      </c>
      <c r="CY97" s="30">
        <f t="shared" si="15"/>
        <v>29771443.248112395</v>
      </c>
      <c r="CZ97" s="30">
        <f t="shared" si="15"/>
        <v>33727411.82760839</v>
      </c>
      <c r="DA97" s="30">
        <f t="shared" si="15"/>
        <v>30239779.67476785</v>
      </c>
      <c r="DB97" s="30">
        <f t="shared" si="15"/>
        <v>34032339.81534016</v>
      </c>
      <c r="DC97" s="30">
        <f t="shared" si="15"/>
        <v>34317133.08497867</v>
      </c>
      <c r="DD97" s="30">
        <f t="shared" si="15"/>
        <v>32666411.256679244</v>
      </c>
      <c r="DE97" s="30">
        <f t="shared" si="15"/>
        <v>30206154.075724095</v>
      </c>
      <c r="DF97" s="30">
        <f t="shared" si="15"/>
        <v>28768835.453394208</v>
      </c>
      <c r="DG97" s="30">
        <f t="shared" si="15"/>
        <v>25794226.6571383</v>
      </c>
      <c r="DH97" s="30">
        <f t="shared" si="15"/>
        <v>26997787.950509492</v>
      </c>
      <c r="DI97" s="30">
        <f t="shared" si="15"/>
        <v>27832480.415767036</v>
      </c>
      <c r="DJ97" s="30">
        <f t="shared" si="15"/>
        <v>23667394.335489117</v>
      </c>
      <c r="DK97" s="30">
        <f t="shared" si="15"/>
        <v>22993819.12338996</v>
      </c>
      <c r="DL97" s="30">
        <f t="shared" si="15"/>
        <v>21444320.373462737</v>
      </c>
      <c r="DM97" s="30">
        <f t="shared" si="15"/>
        <v>21954897.679558925</v>
      </c>
      <c r="DN97" s="30">
        <f t="shared" si="15"/>
        <v>21690608.63093184</v>
      </c>
      <c r="DO97" s="30">
        <f t="shared" si="15"/>
        <v>24934196.942025486</v>
      </c>
      <c r="DP97" s="30">
        <f t="shared" si="15"/>
        <v>26946415.720252752</v>
      </c>
      <c r="DQ97" s="30">
        <f t="shared" si="15"/>
        <v>28433568.62530372</v>
      </c>
      <c r="DR97" s="30">
        <f t="shared" si="15"/>
        <v>26714414.809837006</v>
      </c>
      <c r="DS97" s="30">
        <f t="shared" si="15"/>
        <v>25686134.069902226</v>
      </c>
      <c r="DT97" s="30">
        <f t="shared" si="15"/>
        <v>19813953.901764855</v>
      </c>
    </row>
    <row r="98" ht="14.25" thickTop="1"/>
    <row r="99" spans="3:124" s="3" customFormat="1" ht="14.25">
      <c r="C99" s="3" t="s">
        <v>35</v>
      </c>
      <c r="D99" s="4" t="str">
        <f aca="true" t="shared" si="16" ref="D99:AI99">D24</f>
        <v>Total</v>
      </c>
      <c r="E99" s="4">
        <f t="shared" si="16"/>
        <v>39933</v>
      </c>
      <c r="F99" s="4">
        <f t="shared" si="16"/>
        <v>39964</v>
      </c>
      <c r="G99" s="4">
        <f t="shared" si="16"/>
        <v>39994</v>
      </c>
      <c r="H99" s="4">
        <f t="shared" si="16"/>
        <v>40025</v>
      </c>
      <c r="I99" s="4">
        <f t="shared" si="16"/>
        <v>40056</v>
      </c>
      <c r="J99" s="4">
        <f t="shared" si="16"/>
        <v>40086</v>
      </c>
      <c r="K99" s="4">
        <f t="shared" si="16"/>
        <v>40117</v>
      </c>
      <c r="L99" s="4">
        <f t="shared" si="16"/>
        <v>40147</v>
      </c>
      <c r="M99" s="4">
        <f t="shared" si="16"/>
        <v>40178</v>
      </c>
      <c r="N99" s="4">
        <f t="shared" si="16"/>
        <v>40209</v>
      </c>
      <c r="O99" s="4">
        <f t="shared" si="16"/>
        <v>40237</v>
      </c>
      <c r="P99" s="4">
        <f t="shared" si="16"/>
        <v>40268</v>
      </c>
      <c r="Q99" s="4">
        <f t="shared" si="16"/>
        <v>40298</v>
      </c>
      <c r="R99" s="4">
        <f t="shared" si="16"/>
        <v>40329</v>
      </c>
      <c r="S99" s="4">
        <f t="shared" si="16"/>
        <v>40359</v>
      </c>
      <c r="T99" s="4">
        <f t="shared" si="16"/>
        <v>40390</v>
      </c>
      <c r="U99" s="4">
        <f t="shared" si="16"/>
        <v>40421</v>
      </c>
      <c r="V99" s="4">
        <f t="shared" si="16"/>
        <v>40451</v>
      </c>
      <c r="W99" s="4">
        <f t="shared" si="16"/>
        <v>40482</v>
      </c>
      <c r="X99" s="4">
        <f t="shared" si="16"/>
        <v>40512</v>
      </c>
      <c r="Y99" s="4">
        <f t="shared" si="16"/>
        <v>40543</v>
      </c>
      <c r="Z99" s="4">
        <f t="shared" si="16"/>
        <v>40574</v>
      </c>
      <c r="AA99" s="4">
        <f t="shared" si="16"/>
        <v>40602</v>
      </c>
      <c r="AB99" s="4">
        <f t="shared" si="16"/>
        <v>40633</v>
      </c>
      <c r="AC99" s="4">
        <f t="shared" si="16"/>
        <v>40663</v>
      </c>
      <c r="AD99" s="4">
        <f t="shared" si="16"/>
        <v>40694</v>
      </c>
      <c r="AE99" s="4">
        <f t="shared" si="16"/>
        <v>40724</v>
      </c>
      <c r="AF99" s="4">
        <f t="shared" si="16"/>
        <v>40755</v>
      </c>
      <c r="AG99" s="4">
        <f t="shared" si="16"/>
        <v>40786</v>
      </c>
      <c r="AH99" s="4">
        <f t="shared" si="16"/>
        <v>40816</v>
      </c>
      <c r="AI99" s="4">
        <f t="shared" si="16"/>
        <v>40847</v>
      </c>
      <c r="AJ99" s="4">
        <f aca="true" t="shared" si="17" ref="AJ99:BO99">AJ24</f>
        <v>40877</v>
      </c>
      <c r="AK99" s="4">
        <f t="shared" si="17"/>
        <v>40908</v>
      </c>
      <c r="AL99" s="4">
        <f t="shared" si="17"/>
        <v>40939</v>
      </c>
      <c r="AM99" s="4">
        <f t="shared" si="17"/>
        <v>40968</v>
      </c>
      <c r="AN99" s="4">
        <f t="shared" si="17"/>
        <v>40999</v>
      </c>
      <c r="AO99" s="4">
        <f t="shared" si="17"/>
        <v>41029</v>
      </c>
      <c r="AP99" s="4">
        <f t="shared" si="17"/>
        <v>41060</v>
      </c>
      <c r="AQ99" s="4">
        <f t="shared" si="17"/>
        <v>41090</v>
      </c>
      <c r="AR99" s="4">
        <f t="shared" si="17"/>
        <v>41121</v>
      </c>
      <c r="AS99" s="4">
        <f t="shared" si="17"/>
        <v>41152</v>
      </c>
      <c r="AT99" s="4">
        <f t="shared" si="17"/>
        <v>41182</v>
      </c>
      <c r="AU99" s="4">
        <f t="shared" si="17"/>
        <v>41213</v>
      </c>
      <c r="AV99" s="4">
        <f t="shared" si="17"/>
        <v>41243</v>
      </c>
      <c r="AW99" s="4">
        <f t="shared" si="17"/>
        <v>41274</v>
      </c>
      <c r="AX99" s="4">
        <f t="shared" si="17"/>
        <v>41305</v>
      </c>
      <c r="AY99" s="4">
        <f t="shared" si="17"/>
        <v>41333</v>
      </c>
      <c r="AZ99" s="4">
        <f t="shared" si="17"/>
        <v>41364</v>
      </c>
      <c r="BA99" s="4">
        <f t="shared" si="17"/>
        <v>41394</v>
      </c>
      <c r="BB99" s="4">
        <f t="shared" si="17"/>
        <v>41425</v>
      </c>
      <c r="BC99" s="4">
        <f t="shared" si="17"/>
        <v>41455</v>
      </c>
      <c r="BD99" s="4">
        <f t="shared" si="17"/>
        <v>41486</v>
      </c>
      <c r="BE99" s="4">
        <f t="shared" si="17"/>
        <v>41517</v>
      </c>
      <c r="BF99" s="4">
        <f t="shared" si="17"/>
        <v>41547</v>
      </c>
      <c r="BG99" s="4">
        <f t="shared" si="17"/>
        <v>41578</v>
      </c>
      <c r="BH99" s="4">
        <f t="shared" si="17"/>
        <v>41608</v>
      </c>
      <c r="BI99" s="4">
        <f t="shared" si="17"/>
        <v>41639</v>
      </c>
      <c r="BJ99" s="4">
        <f t="shared" si="17"/>
        <v>41670</v>
      </c>
      <c r="BK99" s="4">
        <f t="shared" si="17"/>
        <v>41698</v>
      </c>
      <c r="BL99" s="4">
        <f t="shared" si="17"/>
        <v>41729</v>
      </c>
      <c r="BM99" s="4">
        <f t="shared" si="17"/>
        <v>41759</v>
      </c>
      <c r="BN99" s="4">
        <f t="shared" si="17"/>
        <v>41790</v>
      </c>
      <c r="BO99" s="4">
        <f t="shared" si="17"/>
        <v>41820</v>
      </c>
      <c r="BP99" s="4">
        <f aca="true" t="shared" si="18" ref="BP99:CU99">BP24</f>
        <v>41851</v>
      </c>
      <c r="BQ99" s="4">
        <f t="shared" si="18"/>
        <v>41882</v>
      </c>
      <c r="BR99" s="4">
        <f t="shared" si="18"/>
        <v>41912</v>
      </c>
      <c r="BS99" s="4">
        <f t="shared" si="18"/>
        <v>41943</v>
      </c>
      <c r="BT99" s="4">
        <f t="shared" si="18"/>
        <v>41973</v>
      </c>
      <c r="BU99" s="4">
        <f t="shared" si="18"/>
        <v>42004</v>
      </c>
      <c r="BV99" s="4">
        <f t="shared" si="18"/>
        <v>42035</v>
      </c>
      <c r="BW99" s="4">
        <f t="shared" si="18"/>
        <v>42063</v>
      </c>
      <c r="BX99" s="4">
        <f t="shared" si="18"/>
        <v>42094</v>
      </c>
      <c r="BY99" s="4">
        <f t="shared" si="18"/>
        <v>42124</v>
      </c>
      <c r="BZ99" s="4">
        <f t="shared" si="18"/>
        <v>42155</v>
      </c>
      <c r="CA99" s="4">
        <f t="shared" si="18"/>
        <v>42185</v>
      </c>
      <c r="CB99" s="4">
        <f t="shared" si="18"/>
        <v>42216</v>
      </c>
      <c r="CC99" s="4">
        <f t="shared" si="18"/>
        <v>42247</v>
      </c>
      <c r="CD99" s="4">
        <f t="shared" si="18"/>
        <v>42277</v>
      </c>
      <c r="CE99" s="4">
        <f t="shared" si="18"/>
        <v>42308</v>
      </c>
      <c r="CF99" s="4">
        <f t="shared" si="18"/>
        <v>42338</v>
      </c>
      <c r="CG99" s="4">
        <f t="shared" si="18"/>
        <v>42369</v>
      </c>
      <c r="CH99" s="4">
        <f t="shared" si="18"/>
        <v>42400</v>
      </c>
      <c r="CI99" s="4">
        <f t="shared" si="18"/>
        <v>42429</v>
      </c>
      <c r="CJ99" s="4">
        <f t="shared" si="18"/>
        <v>42460</v>
      </c>
      <c r="CK99" s="4">
        <f t="shared" si="18"/>
        <v>42490</v>
      </c>
      <c r="CL99" s="4">
        <f t="shared" si="18"/>
        <v>42521</v>
      </c>
      <c r="CM99" s="4">
        <f t="shared" si="18"/>
        <v>42551</v>
      </c>
      <c r="CN99" s="4">
        <f t="shared" si="18"/>
        <v>42582</v>
      </c>
      <c r="CO99" s="4">
        <f t="shared" si="18"/>
        <v>42613</v>
      </c>
      <c r="CP99" s="4">
        <f t="shared" si="18"/>
        <v>42643</v>
      </c>
      <c r="CQ99" s="4">
        <f t="shared" si="18"/>
        <v>42674</v>
      </c>
      <c r="CR99" s="4">
        <f t="shared" si="18"/>
        <v>42704</v>
      </c>
      <c r="CS99" s="4">
        <f t="shared" si="18"/>
        <v>42735</v>
      </c>
      <c r="CT99" s="4">
        <f t="shared" si="18"/>
        <v>42766</v>
      </c>
      <c r="CU99" s="4">
        <f t="shared" si="18"/>
        <v>42794</v>
      </c>
      <c r="CV99" s="4">
        <f aca="true" t="shared" si="19" ref="CV99:DT99">CV24</f>
        <v>42825</v>
      </c>
      <c r="CW99" s="4">
        <f t="shared" si="19"/>
        <v>42855</v>
      </c>
      <c r="CX99" s="4">
        <f t="shared" si="19"/>
        <v>42886</v>
      </c>
      <c r="CY99" s="4">
        <f t="shared" si="19"/>
        <v>42916</v>
      </c>
      <c r="CZ99" s="4">
        <f t="shared" si="19"/>
        <v>42947</v>
      </c>
      <c r="DA99" s="4">
        <f t="shared" si="19"/>
        <v>42978</v>
      </c>
      <c r="DB99" s="4">
        <f t="shared" si="19"/>
        <v>43008</v>
      </c>
      <c r="DC99" s="4">
        <f t="shared" si="19"/>
        <v>43039</v>
      </c>
      <c r="DD99" s="4">
        <f t="shared" si="19"/>
        <v>43069</v>
      </c>
      <c r="DE99" s="4">
        <f t="shared" si="19"/>
        <v>43100</v>
      </c>
      <c r="DF99" s="4">
        <f t="shared" si="19"/>
        <v>43131</v>
      </c>
      <c r="DG99" s="4">
        <f t="shared" si="19"/>
        <v>43159</v>
      </c>
      <c r="DH99" s="4">
        <f t="shared" si="19"/>
        <v>43190</v>
      </c>
      <c r="DI99" s="4">
        <f t="shared" si="19"/>
        <v>43220</v>
      </c>
      <c r="DJ99" s="4">
        <f t="shared" si="19"/>
        <v>43251</v>
      </c>
      <c r="DK99" s="4">
        <f t="shared" si="19"/>
        <v>43281</v>
      </c>
      <c r="DL99" s="4">
        <f t="shared" si="19"/>
        <v>43312</v>
      </c>
      <c r="DM99" s="4">
        <f t="shared" si="19"/>
        <v>43343</v>
      </c>
      <c r="DN99" s="4">
        <f t="shared" si="19"/>
        <v>43373</v>
      </c>
      <c r="DO99" s="4">
        <f t="shared" si="19"/>
        <v>43404</v>
      </c>
      <c r="DP99" s="4">
        <f t="shared" si="19"/>
        <v>43434</v>
      </c>
      <c r="DQ99" s="4">
        <f t="shared" si="19"/>
        <v>43465</v>
      </c>
      <c r="DR99" s="4">
        <f t="shared" si="19"/>
        <v>43496</v>
      </c>
      <c r="DS99" s="4">
        <f t="shared" si="19"/>
        <v>43524</v>
      </c>
      <c r="DT99" s="4">
        <f t="shared" si="19"/>
        <v>43555</v>
      </c>
    </row>
    <row r="100" spans="3:124" ht="14.25">
      <c r="C100" t="s">
        <v>15</v>
      </c>
      <c r="D100" s="5">
        <f aca="true" t="shared" si="20" ref="D100:D106">SUM(E100:DT100)</f>
        <v>306521919.58562094</v>
      </c>
      <c r="E100" s="5">
        <f aca="true" t="shared" si="21" ref="E100:N104">SUMIF($A$26:$A$96,$C100,E$26:E$96)</f>
        <v>0</v>
      </c>
      <c r="F100" s="62">
        <f t="shared" si="21"/>
        <v>0</v>
      </c>
      <c r="G100" s="62">
        <f t="shared" si="21"/>
        <v>0</v>
      </c>
      <c r="H100" s="62">
        <f t="shared" si="21"/>
        <v>0</v>
      </c>
      <c r="I100" s="62">
        <f t="shared" si="21"/>
        <v>0</v>
      </c>
      <c r="J100" s="62">
        <f t="shared" si="21"/>
        <v>0</v>
      </c>
      <c r="K100" s="62">
        <f t="shared" si="21"/>
        <v>0</v>
      </c>
      <c r="L100" s="62">
        <f t="shared" si="21"/>
        <v>0</v>
      </c>
      <c r="M100" s="62">
        <f t="shared" si="21"/>
        <v>0</v>
      </c>
      <c r="N100" s="62">
        <f t="shared" si="21"/>
        <v>0</v>
      </c>
      <c r="O100" s="62">
        <f aca="true" t="shared" si="22" ref="O100:X104">SUMIF($A$26:$A$96,$C100,O$26:O$96)</f>
        <v>0</v>
      </c>
      <c r="P100" s="62">
        <f t="shared" si="22"/>
        <v>0</v>
      </c>
      <c r="Q100" s="62">
        <f t="shared" si="22"/>
        <v>0</v>
      </c>
      <c r="R100" s="62">
        <f t="shared" si="22"/>
        <v>0</v>
      </c>
      <c r="S100" s="62">
        <f t="shared" si="22"/>
        <v>0</v>
      </c>
      <c r="T100" s="62">
        <f t="shared" si="22"/>
        <v>0</v>
      </c>
      <c r="U100" s="62">
        <f t="shared" si="22"/>
        <v>0</v>
      </c>
      <c r="V100" s="62">
        <f t="shared" si="22"/>
        <v>0</v>
      </c>
      <c r="W100" s="62">
        <f t="shared" si="22"/>
        <v>0</v>
      </c>
      <c r="X100" s="62">
        <f t="shared" si="22"/>
        <v>0</v>
      </c>
      <c r="Y100" s="62">
        <f aca="true" t="shared" si="23" ref="Y100:AH104">SUMIF($A$26:$A$96,$C100,Y$26:Y$96)</f>
        <v>0</v>
      </c>
      <c r="Z100" s="62">
        <f t="shared" si="23"/>
        <v>0</v>
      </c>
      <c r="AA100" s="62">
        <f t="shared" si="23"/>
        <v>0</v>
      </c>
      <c r="AB100" s="62">
        <f t="shared" si="23"/>
        <v>0</v>
      </c>
      <c r="AC100" s="62">
        <f t="shared" si="23"/>
        <v>0</v>
      </c>
      <c r="AD100" s="62">
        <f t="shared" si="23"/>
        <v>0</v>
      </c>
      <c r="AE100" s="62">
        <f t="shared" si="23"/>
        <v>0</v>
      </c>
      <c r="AF100" s="62">
        <f t="shared" si="23"/>
        <v>0</v>
      </c>
      <c r="AG100" s="62">
        <f t="shared" si="23"/>
        <v>0</v>
      </c>
      <c r="AH100" s="62">
        <f t="shared" si="23"/>
        <v>0</v>
      </c>
      <c r="AI100" s="62">
        <f aca="true" t="shared" si="24" ref="AI100:AR104">SUMIF($A$26:$A$96,$C100,AI$26:AI$96)</f>
        <v>0</v>
      </c>
      <c r="AJ100" s="62">
        <f t="shared" si="24"/>
        <v>0</v>
      </c>
      <c r="AK100" s="62">
        <f t="shared" si="24"/>
        <v>0</v>
      </c>
      <c r="AL100" s="62">
        <f t="shared" si="24"/>
        <v>0</v>
      </c>
      <c r="AM100" s="62">
        <f t="shared" si="24"/>
        <v>0</v>
      </c>
      <c r="AN100" s="62">
        <f t="shared" si="24"/>
        <v>0</v>
      </c>
      <c r="AO100" s="62">
        <f t="shared" si="24"/>
        <v>0</v>
      </c>
      <c r="AP100" s="62">
        <f t="shared" si="24"/>
        <v>0</v>
      </c>
      <c r="AQ100" s="62">
        <f t="shared" si="24"/>
        <v>0</v>
      </c>
      <c r="AR100" s="62">
        <f t="shared" si="24"/>
        <v>0</v>
      </c>
      <c r="AS100" s="62">
        <f aca="true" t="shared" si="25" ref="AS100:BB104">SUMIF($A$26:$A$96,$C100,AS$26:AS$96)</f>
        <v>0</v>
      </c>
      <c r="AT100" s="62">
        <f t="shared" si="25"/>
        <v>0</v>
      </c>
      <c r="AU100" s="62">
        <f t="shared" si="25"/>
        <v>0</v>
      </c>
      <c r="AV100" s="62">
        <f t="shared" si="25"/>
        <v>0</v>
      </c>
      <c r="AW100" s="62">
        <f t="shared" si="25"/>
        <v>0</v>
      </c>
      <c r="AX100" s="62">
        <f t="shared" si="25"/>
        <v>0</v>
      </c>
      <c r="AY100" s="62">
        <f t="shared" si="25"/>
        <v>0</v>
      </c>
      <c r="AZ100" s="62">
        <f t="shared" si="25"/>
        <v>0</v>
      </c>
      <c r="BA100" s="62">
        <f t="shared" si="25"/>
        <v>0</v>
      </c>
      <c r="BB100" s="62">
        <f t="shared" si="25"/>
        <v>0</v>
      </c>
      <c r="BC100" s="62">
        <f aca="true" t="shared" si="26" ref="BC100:BL104">SUMIF($A$26:$A$96,$C100,BC$26:BC$96)</f>
        <v>0</v>
      </c>
      <c r="BD100" s="62">
        <f t="shared" si="26"/>
        <v>0</v>
      </c>
      <c r="BE100" s="62">
        <f t="shared" si="26"/>
        <v>0</v>
      </c>
      <c r="BF100" s="62">
        <f t="shared" si="26"/>
        <v>0</v>
      </c>
      <c r="BG100" s="62">
        <f t="shared" si="26"/>
        <v>0</v>
      </c>
      <c r="BH100" s="62">
        <f t="shared" si="26"/>
        <v>0</v>
      </c>
      <c r="BI100" s="62">
        <f t="shared" si="26"/>
        <v>2938370</v>
      </c>
      <c r="BJ100" s="62">
        <f t="shared" si="26"/>
        <v>662000</v>
      </c>
      <c r="BK100" s="62">
        <f t="shared" si="26"/>
        <v>853000</v>
      </c>
      <c r="BL100" s="62">
        <f t="shared" si="26"/>
        <v>855000</v>
      </c>
      <c r="BM100" s="62">
        <f aca="true" t="shared" si="27" ref="BM100:BV104">SUMIF($A$26:$A$96,$C100,BM$26:BM$96)</f>
        <v>955000</v>
      </c>
      <c r="BN100" s="62">
        <f t="shared" si="27"/>
        <v>1258500</v>
      </c>
      <c r="BO100" s="62">
        <f t="shared" si="27"/>
        <v>2182000</v>
      </c>
      <c r="BP100" s="62">
        <f t="shared" si="27"/>
        <v>3171140</v>
      </c>
      <c r="BQ100" s="62">
        <f t="shared" si="27"/>
        <v>2698500</v>
      </c>
      <c r="BR100" s="62">
        <f t="shared" si="27"/>
        <v>2269202</v>
      </c>
      <c r="BS100" s="62">
        <f t="shared" si="27"/>
        <v>2100000</v>
      </c>
      <c r="BT100" s="62">
        <f t="shared" si="27"/>
        <v>1500000</v>
      </c>
      <c r="BU100" s="62">
        <f t="shared" si="27"/>
        <v>1972514.0000000002</v>
      </c>
      <c r="BV100" s="62">
        <f t="shared" si="27"/>
        <v>1749540.909090909</v>
      </c>
      <c r="BW100" s="62">
        <f aca="true" t="shared" si="28" ref="BW100:CF104">SUMIF($A$26:$A$96,$C100,BW$26:BW$96)</f>
        <v>873090.9090909092</v>
      </c>
      <c r="BX100" s="62">
        <f t="shared" si="28"/>
        <v>945745.3496045993</v>
      </c>
      <c r="BY100" s="62">
        <f t="shared" si="28"/>
        <v>1305367.0799287707</v>
      </c>
      <c r="BZ100" s="62">
        <f t="shared" si="28"/>
        <v>1826946.17011109</v>
      </c>
      <c r="CA100" s="62">
        <f t="shared" si="28"/>
        <v>3199997.179828325</v>
      </c>
      <c r="CB100" s="62">
        <f t="shared" si="28"/>
        <v>3365201.242088995</v>
      </c>
      <c r="CC100" s="62">
        <f t="shared" si="28"/>
        <v>4513992.582213268</v>
      </c>
      <c r="CD100" s="62">
        <f t="shared" si="28"/>
        <v>4788739.5390330255</v>
      </c>
      <c r="CE100" s="62">
        <f t="shared" si="28"/>
        <v>4365087.424422067</v>
      </c>
      <c r="CF100" s="62">
        <f t="shared" si="28"/>
        <v>3045656.270730383</v>
      </c>
      <c r="CG100" s="62">
        <f aca="true" t="shared" si="29" ref="CG100:CP104">SUMIF($A$26:$A$96,$C100,CG$26:CG$96)</f>
        <v>2620051.8144742763</v>
      </c>
      <c r="CH100" s="62">
        <f t="shared" si="29"/>
        <v>2653568.4382984648</v>
      </c>
      <c r="CI100" s="62">
        <f t="shared" si="29"/>
        <v>5281274.249550207</v>
      </c>
      <c r="CJ100" s="62">
        <f t="shared" si="29"/>
        <v>2535294.0930762514</v>
      </c>
      <c r="CK100" s="62">
        <f t="shared" si="29"/>
        <v>2919620.5410746643</v>
      </c>
      <c r="CL100" s="62">
        <f t="shared" si="29"/>
        <v>5042587.730021799</v>
      </c>
      <c r="CM100" s="62">
        <f t="shared" si="29"/>
        <v>5900439.688948404</v>
      </c>
      <c r="CN100" s="62">
        <f t="shared" si="29"/>
        <v>6039040.666456571</v>
      </c>
      <c r="CO100" s="62">
        <f t="shared" si="29"/>
        <v>4948625.951359961</v>
      </c>
      <c r="CP100" s="62">
        <f t="shared" si="29"/>
        <v>4864402.587847024</v>
      </c>
      <c r="CQ100" s="62">
        <f aca="true" t="shared" si="30" ref="CQ100:CZ104">SUMIF($A$26:$A$96,$C100,CQ$26:CQ$96)</f>
        <v>5377304.9819559865</v>
      </c>
      <c r="CR100" s="62">
        <f t="shared" si="30"/>
        <v>5142697.942609054</v>
      </c>
      <c r="CS100" s="62">
        <f t="shared" si="30"/>
        <v>7021169.187871965</v>
      </c>
      <c r="CT100" s="62">
        <f t="shared" si="30"/>
        <v>7235154.443830671</v>
      </c>
      <c r="CU100" s="62">
        <f t="shared" si="30"/>
        <v>5654755.704757304</v>
      </c>
      <c r="CV100" s="62">
        <f t="shared" si="30"/>
        <v>5549479.108507085</v>
      </c>
      <c r="CW100" s="62">
        <f t="shared" si="30"/>
        <v>6399282.483803784</v>
      </c>
      <c r="CX100" s="62">
        <f t="shared" si="30"/>
        <v>6898108.032204122</v>
      </c>
      <c r="CY100" s="62">
        <f t="shared" si="30"/>
        <v>7876238.73705695</v>
      </c>
      <c r="CZ100" s="62">
        <f t="shared" si="30"/>
        <v>7375325.953438291</v>
      </c>
      <c r="DA100" s="62">
        <f aca="true" t="shared" si="31" ref="DA100:DJ104">SUMIF($A$26:$A$96,$C100,DA$26:DA$96)</f>
        <v>7209490.594044199</v>
      </c>
      <c r="DB100" s="62">
        <f t="shared" si="31"/>
        <v>10424815.524484735</v>
      </c>
      <c r="DC100" s="62">
        <f t="shared" si="31"/>
        <v>7650078.726625162</v>
      </c>
      <c r="DD100" s="62">
        <f t="shared" si="31"/>
        <v>8031455.642141622</v>
      </c>
      <c r="DE100" s="62">
        <f t="shared" si="31"/>
        <v>8018650.32214162</v>
      </c>
      <c r="DF100" s="62">
        <f t="shared" si="31"/>
        <v>5847658.049941207</v>
      </c>
      <c r="DG100" s="62">
        <f t="shared" si="31"/>
        <v>4406708.29310852</v>
      </c>
      <c r="DH100" s="62">
        <f t="shared" si="31"/>
        <v>3471538.8005598234</v>
      </c>
      <c r="DI100" s="62">
        <f t="shared" si="31"/>
        <v>3704788.672861076</v>
      </c>
      <c r="DJ100" s="62">
        <f t="shared" si="31"/>
        <v>3438149.2833747608</v>
      </c>
      <c r="DK100" s="62">
        <f aca="true" t="shared" si="32" ref="DK100:DT104">SUMIF($A$26:$A$96,$C100,DK$26:DK$96)</f>
        <v>5014112.334780368</v>
      </c>
      <c r="DL100" s="62">
        <f t="shared" si="32"/>
        <v>5949866.484822057</v>
      </c>
      <c r="DM100" s="62">
        <f t="shared" si="32"/>
        <v>5801048.695188762</v>
      </c>
      <c r="DN100" s="62">
        <f t="shared" si="32"/>
        <v>6476962.328000535</v>
      </c>
      <c r="DO100" s="62">
        <f t="shared" si="32"/>
        <v>8793621.554218698</v>
      </c>
      <c r="DP100" s="62">
        <f t="shared" si="32"/>
        <v>11051389.163383521</v>
      </c>
      <c r="DQ100" s="62">
        <f t="shared" si="32"/>
        <v>11345577.90922065</v>
      </c>
      <c r="DR100" s="62">
        <f t="shared" si="32"/>
        <v>10644252.529678706</v>
      </c>
      <c r="DS100" s="62">
        <f t="shared" si="32"/>
        <v>9887822.539353305</v>
      </c>
      <c r="DT100" s="62">
        <f t="shared" si="32"/>
        <v>8624919.144406421</v>
      </c>
    </row>
    <row r="101" spans="3:124" ht="14.25">
      <c r="C101" t="s">
        <v>16</v>
      </c>
      <c r="D101" s="28">
        <f t="shared" si="20"/>
        <v>342904002.181994</v>
      </c>
      <c r="E101" s="62">
        <f t="shared" si="21"/>
        <v>0</v>
      </c>
      <c r="F101" s="62">
        <f t="shared" si="21"/>
        <v>0</v>
      </c>
      <c r="G101" s="62">
        <f t="shared" si="21"/>
        <v>0</v>
      </c>
      <c r="H101" s="62">
        <f t="shared" si="21"/>
        <v>0</v>
      </c>
      <c r="I101" s="62">
        <f t="shared" si="21"/>
        <v>0</v>
      </c>
      <c r="J101" s="62">
        <f t="shared" si="21"/>
        <v>0</v>
      </c>
      <c r="K101" s="62">
        <f t="shared" si="21"/>
        <v>0</v>
      </c>
      <c r="L101" s="62">
        <f t="shared" si="21"/>
        <v>0</v>
      </c>
      <c r="M101" s="62">
        <f t="shared" si="21"/>
        <v>0</v>
      </c>
      <c r="N101" s="62">
        <f t="shared" si="21"/>
        <v>0</v>
      </c>
      <c r="O101" s="62">
        <f t="shared" si="22"/>
        <v>0</v>
      </c>
      <c r="P101" s="62">
        <f t="shared" si="22"/>
        <v>0</v>
      </c>
      <c r="Q101" s="62">
        <f t="shared" si="22"/>
        <v>0</v>
      </c>
      <c r="R101" s="62">
        <f t="shared" si="22"/>
        <v>0</v>
      </c>
      <c r="S101" s="62">
        <f t="shared" si="22"/>
        <v>0</v>
      </c>
      <c r="T101" s="62">
        <f t="shared" si="22"/>
        <v>0</v>
      </c>
      <c r="U101" s="62">
        <f t="shared" si="22"/>
        <v>0</v>
      </c>
      <c r="V101" s="62">
        <f t="shared" si="22"/>
        <v>0</v>
      </c>
      <c r="W101" s="62">
        <f t="shared" si="22"/>
        <v>0</v>
      </c>
      <c r="X101" s="62">
        <f t="shared" si="22"/>
        <v>0</v>
      </c>
      <c r="Y101" s="62">
        <f t="shared" si="23"/>
        <v>0</v>
      </c>
      <c r="Z101" s="62">
        <f t="shared" si="23"/>
        <v>0</v>
      </c>
      <c r="AA101" s="62">
        <f t="shared" si="23"/>
        <v>0</v>
      </c>
      <c r="AB101" s="62">
        <f t="shared" si="23"/>
        <v>0</v>
      </c>
      <c r="AC101" s="62">
        <f t="shared" si="23"/>
        <v>0</v>
      </c>
      <c r="AD101" s="62">
        <f t="shared" si="23"/>
        <v>0</v>
      </c>
      <c r="AE101" s="62">
        <f t="shared" si="23"/>
        <v>0</v>
      </c>
      <c r="AF101" s="62">
        <f t="shared" si="23"/>
        <v>0</v>
      </c>
      <c r="AG101" s="62">
        <f t="shared" si="23"/>
        <v>0</v>
      </c>
      <c r="AH101" s="62">
        <f t="shared" si="23"/>
        <v>0</v>
      </c>
      <c r="AI101" s="62">
        <f t="shared" si="24"/>
        <v>0</v>
      </c>
      <c r="AJ101" s="62">
        <f t="shared" si="24"/>
        <v>0</v>
      </c>
      <c r="AK101" s="62">
        <f t="shared" si="24"/>
        <v>0</v>
      </c>
      <c r="AL101" s="62">
        <f t="shared" si="24"/>
        <v>0</v>
      </c>
      <c r="AM101" s="62">
        <f t="shared" si="24"/>
        <v>0</v>
      </c>
      <c r="AN101" s="62">
        <f t="shared" si="24"/>
        <v>0</v>
      </c>
      <c r="AO101" s="62">
        <f t="shared" si="24"/>
        <v>0</v>
      </c>
      <c r="AP101" s="62">
        <f t="shared" si="24"/>
        <v>904488.72</v>
      </c>
      <c r="AQ101" s="62">
        <f t="shared" si="24"/>
        <v>602992.48</v>
      </c>
      <c r="AR101" s="62">
        <f t="shared" si="24"/>
        <v>452244.36</v>
      </c>
      <c r="AS101" s="62">
        <f t="shared" si="25"/>
        <v>753740.6000000001</v>
      </c>
      <c r="AT101" s="62">
        <f t="shared" si="25"/>
        <v>753740.6000000001</v>
      </c>
      <c r="AU101" s="62">
        <f t="shared" si="25"/>
        <v>1356733.0799999998</v>
      </c>
      <c r="AV101" s="62">
        <f t="shared" si="25"/>
        <v>1507481.2000000002</v>
      </c>
      <c r="AW101" s="62">
        <f t="shared" si="25"/>
        <v>1658229.32</v>
      </c>
      <c r="AX101" s="62">
        <f t="shared" si="25"/>
        <v>1507481.2000000002</v>
      </c>
      <c r="AY101" s="62">
        <f t="shared" si="25"/>
        <v>1507481.2000000002</v>
      </c>
      <c r="AZ101" s="62">
        <f t="shared" si="25"/>
        <v>1205984.96</v>
      </c>
      <c r="BA101" s="62">
        <f t="shared" si="25"/>
        <v>826099.6976000001</v>
      </c>
      <c r="BB101" s="62">
        <f t="shared" si="25"/>
        <v>1681293.8684</v>
      </c>
      <c r="BC101" s="62">
        <f t="shared" si="26"/>
        <v>904458.622</v>
      </c>
      <c r="BD101" s="62">
        <f t="shared" si="26"/>
        <v>1100401.08</v>
      </c>
      <c r="BE101" s="62">
        <f t="shared" si="26"/>
        <v>1391827.38</v>
      </c>
      <c r="BF101" s="62">
        <f t="shared" si="26"/>
        <v>1854081.4840000002</v>
      </c>
      <c r="BG101" s="62">
        <f t="shared" si="26"/>
        <v>2100283.348</v>
      </c>
      <c r="BH101" s="62">
        <f t="shared" si="26"/>
        <v>2039984.1</v>
      </c>
      <c r="BI101" s="62">
        <f t="shared" si="26"/>
        <v>1748557.8</v>
      </c>
      <c r="BJ101" s="62">
        <f t="shared" si="26"/>
        <v>1165705.2</v>
      </c>
      <c r="BK101" s="62">
        <f t="shared" si="26"/>
        <v>1019992.05</v>
      </c>
      <c r="BL101" s="62">
        <f t="shared" si="26"/>
        <v>582852.6</v>
      </c>
      <c r="BM101" s="62">
        <f t="shared" si="27"/>
        <v>437139.45</v>
      </c>
      <c r="BN101" s="62">
        <f t="shared" si="27"/>
        <v>2171781.3</v>
      </c>
      <c r="BO101" s="62">
        <f t="shared" si="27"/>
        <v>2062423.15</v>
      </c>
      <c r="BP101" s="62">
        <f t="shared" si="27"/>
        <v>2271967.15</v>
      </c>
      <c r="BQ101" s="62">
        <f t="shared" si="27"/>
        <v>2110562</v>
      </c>
      <c r="BR101" s="62">
        <f t="shared" si="27"/>
        <v>2720509</v>
      </c>
      <c r="BS101" s="62">
        <f t="shared" si="27"/>
        <v>2382352</v>
      </c>
      <c r="BT101" s="62">
        <f t="shared" si="27"/>
        <v>1576491</v>
      </c>
      <c r="BU101" s="62">
        <f t="shared" si="27"/>
        <v>8124998.5</v>
      </c>
      <c r="BV101" s="62">
        <f t="shared" si="27"/>
        <v>2563832.5</v>
      </c>
      <c r="BW101" s="62">
        <f t="shared" si="28"/>
        <v>3794436</v>
      </c>
      <c r="BX101" s="62">
        <f t="shared" si="28"/>
        <v>3473482</v>
      </c>
      <c r="BY101" s="62">
        <f t="shared" si="28"/>
        <v>4221664</v>
      </c>
      <c r="BZ101" s="62">
        <f t="shared" si="28"/>
        <v>5842915</v>
      </c>
      <c r="CA101" s="62">
        <f t="shared" si="28"/>
        <v>4610645</v>
      </c>
      <c r="CB101" s="62">
        <f t="shared" si="28"/>
        <v>6397746.103333</v>
      </c>
      <c r="CC101" s="62">
        <f t="shared" si="28"/>
        <v>4816215.993333</v>
      </c>
      <c r="CD101" s="62">
        <f t="shared" si="28"/>
        <v>3891179.0933330003</v>
      </c>
      <c r="CE101" s="62">
        <f t="shared" si="28"/>
        <v>4321526.923333</v>
      </c>
      <c r="CF101" s="62">
        <f t="shared" si="28"/>
        <v>5038043.303333</v>
      </c>
      <c r="CG101" s="62">
        <f t="shared" si="29"/>
        <v>3632323.593333</v>
      </c>
      <c r="CH101" s="62">
        <f t="shared" si="29"/>
        <v>2522820.853333</v>
      </c>
      <c r="CI101" s="62">
        <f t="shared" si="29"/>
        <v>3150865.1333430097</v>
      </c>
      <c r="CJ101" s="62">
        <f t="shared" si="29"/>
        <v>5047638.209826</v>
      </c>
      <c r="CK101" s="62">
        <f t="shared" si="29"/>
        <v>3512877.409826</v>
      </c>
      <c r="CL101" s="62">
        <f t="shared" si="29"/>
        <v>3910638.839826</v>
      </c>
      <c r="CM101" s="62">
        <f t="shared" si="29"/>
        <v>6549084.196136475</v>
      </c>
      <c r="CN101" s="62">
        <f t="shared" si="29"/>
        <v>5656166.547386497</v>
      </c>
      <c r="CO101" s="62">
        <f t="shared" si="29"/>
        <v>8445154.832523149</v>
      </c>
      <c r="CP101" s="62">
        <f t="shared" si="29"/>
        <v>7487120.092852903</v>
      </c>
      <c r="CQ101" s="62">
        <f t="shared" si="30"/>
        <v>8626566.473978039</v>
      </c>
      <c r="CR101" s="62">
        <f t="shared" si="30"/>
        <v>6675079.9131085295</v>
      </c>
      <c r="CS101" s="62">
        <f t="shared" si="30"/>
        <v>10426058.034912677</v>
      </c>
      <c r="CT101" s="62">
        <f t="shared" si="30"/>
        <v>8654136.345587147</v>
      </c>
      <c r="CU101" s="62">
        <f t="shared" si="30"/>
        <v>6519963.468800408</v>
      </c>
      <c r="CV101" s="62">
        <f t="shared" si="30"/>
        <v>7946382.870435229</v>
      </c>
      <c r="CW101" s="62">
        <f t="shared" si="30"/>
        <v>9204351.37017538</v>
      </c>
      <c r="CX101" s="62">
        <f t="shared" si="30"/>
        <v>11549334.005941113</v>
      </c>
      <c r="CY101" s="62">
        <f t="shared" si="30"/>
        <v>9444943.614515655</v>
      </c>
      <c r="CZ101" s="62">
        <f t="shared" si="30"/>
        <v>10736604.517703481</v>
      </c>
      <c r="DA101" s="62">
        <f t="shared" si="31"/>
        <v>8514839.287705306</v>
      </c>
      <c r="DB101" s="62">
        <f t="shared" si="31"/>
        <v>7783361.104623336</v>
      </c>
      <c r="DC101" s="62">
        <f t="shared" si="31"/>
        <v>7872698.12387944</v>
      </c>
      <c r="DD101" s="62">
        <f t="shared" si="31"/>
        <v>6441685.128554685</v>
      </c>
      <c r="DE101" s="62">
        <f t="shared" si="31"/>
        <v>3941776.6536651636</v>
      </c>
      <c r="DF101" s="62">
        <f t="shared" si="31"/>
        <v>4946386.621439328</v>
      </c>
      <c r="DG101" s="62">
        <f t="shared" si="31"/>
        <v>4038922.97880588</v>
      </c>
      <c r="DH101" s="62">
        <f t="shared" si="31"/>
        <v>5839029.263479611</v>
      </c>
      <c r="DI101" s="62">
        <f t="shared" si="31"/>
        <v>4779829.72627433</v>
      </c>
      <c r="DJ101" s="62">
        <f t="shared" si="31"/>
        <v>2947139.074277435</v>
      </c>
      <c r="DK101" s="62">
        <f t="shared" si="32"/>
        <v>2578106.140901801</v>
      </c>
      <c r="DL101" s="62">
        <f t="shared" si="32"/>
        <v>2892279.626493</v>
      </c>
      <c r="DM101" s="62">
        <f t="shared" si="32"/>
        <v>3336470.826493</v>
      </c>
      <c r="DN101" s="62">
        <f t="shared" si="32"/>
        <v>5047891.786493</v>
      </c>
      <c r="DO101" s="62">
        <f t="shared" si="32"/>
        <v>6037596.066493</v>
      </c>
      <c r="DP101" s="62">
        <f t="shared" si="32"/>
        <v>5304029.336493</v>
      </c>
      <c r="DQ101" s="62">
        <f t="shared" si="32"/>
        <v>5186756.472857</v>
      </c>
      <c r="DR101" s="62">
        <f t="shared" si="32"/>
        <v>4442049.222857</v>
      </c>
      <c r="DS101" s="62">
        <f t="shared" si="32"/>
        <v>5813000</v>
      </c>
      <c r="DT101" s="62">
        <f t="shared" si="32"/>
        <v>4006000</v>
      </c>
    </row>
    <row r="102" spans="3:124" ht="14.25">
      <c r="C102" t="s">
        <v>17</v>
      </c>
      <c r="D102" s="28">
        <f t="shared" si="20"/>
        <v>222500283.75434697</v>
      </c>
      <c r="E102" s="62">
        <f t="shared" si="21"/>
        <v>0</v>
      </c>
      <c r="F102" s="62">
        <f t="shared" si="21"/>
        <v>0</v>
      </c>
      <c r="G102" s="62">
        <f t="shared" si="21"/>
        <v>0</v>
      </c>
      <c r="H102" s="62">
        <f t="shared" si="21"/>
        <v>0</v>
      </c>
      <c r="I102" s="62">
        <f t="shared" si="21"/>
        <v>0</v>
      </c>
      <c r="J102" s="62">
        <f t="shared" si="21"/>
        <v>0</v>
      </c>
      <c r="K102" s="62">
        <f t="shared" si="21"/>
        <v>0</v>
      </c>
      <c r="L102" s="62">
        <f t="shared" si="21"/>
        <v>0</v>
      </c>
      <c r="M102" s="62">
        <f t="shared" si="21"/>
        <v>0</v>
      </c>
      <c r="N102" s="62">
        <f t="shared" si="21"/>
        <v>0</v>
      </c>
      <c r="O102" s="62">
        <f t="shared" si="22"/>
        <v>0</v>
      </c>
      <c r="P102" s="62">
        <f t="shared" si="22"/>
        <v>0</v>
      </c>
      <c r="Q102" s="62">
        <f t="shared" si="22"/>
        <v>0</v>
      </c>
      <c r="R102" s="62">
        <f t="shared" si="22"/>
        <v>0</v>
      </c>
      <c r="S102" s="62">
        <f t="shared" si="22"/>
        <v>0</v>
      </c>
      <c r="T102" s="62">
        <f t="shared" si="22"/>
        <v>0</v>
      </c>
      <c r="U102" s="62">
        <f t="shared" si="22"/>
        <v>0</v>
      </c>
      <c r="V102" s="62">
        <f t="shared" si="22"/>
        <v>0</v>
      </c>
      <c r="W102" s="62">
        <f t="shared" si="22"/>
        <v>0</v>
      </c>
      <c r="X102" s="62">
        <f t="shared" si="22"/>
        <v>0</v>
      </c>
      <c r="Y102" s="62">
        <f t="shared" si="23"/>
        <v>0</v>
      </c>
      <c r="Z102" s="62">
        <f t="shared" si="23"/>
        <v>0</v>
      </c>
      <c r="AA102" s="62">
        <f t="shared" si="23"/>
        <v>0</v>
      </c>
      <c r="AB102" s="62">
        <f t="shared" si="23"/>
        <v>0</v>
      </c>
      <c r="AC102" s="62">
        <f t="shared" si="23"/>
        <v>0</v>
      </c>
      <c r="AD102" s="62">
        <f t="shared" si="23"/>
        <v>0</v>
      </c>
      <c r="AE102" s="62">
        <f t="shared" si="23"/>
        <v>0</v>
      </c>
      <c r="AF102" s="62">
        <f t="shared" si="23"/>
        <v>0</v>
      </c>
      <c r="AG102" s="62">
        <f t="shared" si="23"/>
        <v>0</v>
      </c>
      <c r="AH102" s="62">
        <f t="shared" si="23"/>
        <v>0</v>
      </c>
      <c r="AI102" s="62">
        <f t="shared" si="24"/>
        <v>0</v>
      </c>
      <c r="AJ102" s="62">
        <f t="shared" si="24"/>
        <v>0</v>
      </c>
      <c r="AK102" s="62">
        <f t="shared" si="24"/>
        <v>0</v>
      </c>
      <c r="AL102" s="62">
        <f t="shared" si="24"/>
        <v>0</v>
      </c>
      <c r="AM102" s="62">
        <f t="shared" si="24"/>
        <v>0</v>
      </c>
      <c r="AN102" s="62">
        <f t="shared" si="24"/>
        <v>0</v>
      </c>
      <c r="AO102" s="62">
        <f t="shared" si="24"/>
        <v>0</v>
      </c>
      <c r="AP102" s="62">
        <f t="shared" si="24"/>
        <v>0</v>
      </c>
      <c r="AQ102" s="62">
        <f t="shared" si="24"/>
        <v>0</v>
      </c>
      <c r="AR102" s="62">
        <f t="shared" si="24"/>
        <v>0</v>
      </c>
      <c r="AS102" s="62">
        <f t="shared" si="25"/>
        <v>0</v>
      </c>
      <c r="AT102" s="62">
        <f t="shared" si="25"/>
        <v>0</v>
      </c>
      <c r="AU102" s="62">
        <f t="shared" si="25"/>
        <v>0</v>
      </c>
      <c r="AV102" s="62">
        <f t="shared" si="25"/>
        <v>0</v>
      </c>
      <c r="AW102" s="62">
        <f t="shared" si="25"/>
        <v>0</v>
      </c>
      <c r="AX102" s="62">
        <f t="shared" si="25"/>
        <v>0</v>
      </c>
      <c r="AY102" s="62">
        <f t="shared" si="25"/>
        <v>0</v>
      </c>
      <c r="AZ102" s="62">
        <f t="shared" si="25"/>
        <v>0</v>
      </c>
      <c r="BA102" s="62">
        <f t="shared" si="25"/>
        <v>0</v>
      </c>
      <c r="BB102" s="62">
        <f t="shared" si="25"/>
        <v>0</v>
      </c>
      <c r="BC102" s="62">
        <f t="shared" si="26"/>
        <v>0</v>
      </c>
      <c r="BD102" s="62">
        <f t="shared" si="26"/>
        <v>0</v>
      </c>
      <c r="BE102" s="62">
        <f t="shared" si="26"/>
        <v>0</v>
      </c>
      <c r="BF102" s="62">
        <f t="shared" si="26"/>
        <v>0</v>
      </c>
      <c r="BG102" s="62">
        <f t="shared" si="26"/>
        <v>0</v>
      </c>
      <c r="BH102" s="62">
        <f t="shared" si="26"/>
        <v>0</v>
      </c>
      <c r="BI102" s="62">
        <f t="shared" si="26"/>
        <v>0</v>
      </c>
      <c r="BJ102" s="62">
        <f t="shared" si="26"/>
        <v>0</v>
      </c>
      <c r="BK102" s="62">
        <f t="shared" si="26"/>
        <v>0</v>
      </c>
      <c r="BL102" s="62">
        <f t="shared" si="26"/>
        <v>0</v>
      </c>
      <c r="BM102" s="62">
        <f t="shared" si="27"/>
        <v>0</v>
      </c>
      <c r="BN102" s="62">
        <f t="shared" si="27"/>
        <v>0</v>
      </c>
      <c r="BO102" s="62">
        <f t="shared" si="27"/>
        <v>0</v>
      </c>
      <c r="BP102" s="62">
        <f t="shared" si="27"/>
        <v>0</v>
      </c>
      <c r="BQ102" s="62">
        <f t="shared" si="27"/>
        <v>0</v>
      </c>
      <c r="BR102" s="62">
        <f t="shared" si="27"/>
        <v>0</v>
      </c>
      <c r="BS102" s="62">
        <f t="shared" si="27"/>
        <v>0</v>
      </c>
      <c r="BT102" s="62">
        <f t="shared" si="27"/>
        <v>0</v>
      </c>
      <c r="BU102" s="62">
        <f t="shared" si="27"/>
        <v>9574880</v>
      </c>
      <c r="BV102" s="62">
        <f t="shared" si="27"/>
        <v>1702864.0999999999</v>
      </c>
      <c r="BW102" s="62">
        <f t="shared" si="28"/>
        <v>1215359.56</v>
      </c>
      <c r="BX102" s="62">
        <f t="shared" si="28"/>
        <v>1432912.13</v>
      </c>
      <c r="BY102" s="62">
        <f t="shared" si="28"/>
        <v>2213975.53</v>
      </c>
      <c r="BZ102" s="62">
        <f t="shared" si="28"/>
        <v>2449191.8</v>
      </c>
      <c r="CA102" s="62">
        <f t="shared" si="28"/>
        <v>7196366.86</v>
      </c>
      <c r="CB102" s="62">
        <f t="shared" si="28"/>
        <v>3435466.4197342433</v>
      </c>
      <c r="CC102" s="62">
        <f t="shared" si="28"/>
        <v>4082203.744768911</v>
      </c>
      <c r="CD102" s="62">
        <f t="shared" si="28"/>
        <v>2703622.8790189256</v>
      </c>
      <c r="CE102" s="62">
        <f t="shared" si="28"/>
        <v>3935422.4868364558</v>
      </c>
      <c r="CF102" s="62">
        <f t="shared" si="28"/>
        <v>3770608.140369587</v>
      </c>
      <c r="CG102" s="62">
        <f t="shared" si="29"/>
        <v>2723305.376088405</v>
      </c>
      <c r="CH102" s="62">
        <f t="shared" si="29"/>
        <v>2501235.8624665122</v>
      </c>
      <c r="CI102" s="62">
        <f t="shared" si="29"/>
        <v>5008919.07846348</v>
      </c>
      <c r="CJ102" s="62">
        <f t="shared" si="29"/>
        <v>2508721.421123842</v>
      </c>
      <c r="CK102" s="62">
        <f t="shared" si="29"/>
        <v>3565538.896637221</v>
      </c>
      <c r="CL102" s="62">
        <f t="shared" si="29"/>
        <v>3493463.92286945</v>
      </c>
      <c r="CM102" s="62">
        <f t="shared" si="29"/>
        <v>3336327.5082645435</v>
      </c>
      <c r="CN102" s="62">
        <f t="shared" si="29"/>
        <v>2970955.0344400667</v>
      </c>
      <c r="CO102" s="62">
        <f t="shared" si="29"/>
        <v>3188537.8934575585</v>
      </c>
      <c r="CP102" s="62">
        <f t="shared" si="29"/>
        <v>2975602.774483099</v>
      </c>
      <c r="CQ102" s="62">
        <f t="shared" si="30"/>
        <v>3244808.713204519</v>
      </c>
      <c r="CR102" s="62">
        <f t="shared" si="30"/>
        <v>2904104.279619058</v>
      </c>
      <c r="CS102" s="62">
        <f t="shared" si="30"/>
        <v>8459840.798620205</v>
      </c>
      <c r="CT102" s="62">
        <f t="shared" si="30"/>
        <v>3330859.965739094</v>
      </c>
      <c r="CU102" s="62">
        <f t="shared" si="30"/>
        <v>5209157.466190752</v>
      </c>
      <c r="CV102" s="62">
        <f t="shared" si="30"/>
        <v>4496488.739453875</v>
      </c>
      <c r="CW102" s="62">
        <f t="shared" si="30"/>
        <v>3778975.655277135</v>
      </c>
      <c r="CX102" s="62">
        <f t="shared" si="30"/>
        <v>3950875.2611502158</v>
      </c>
      <c r="CY102" s="62">
        <f t="shared" si="30"/>
        <v>3493337.7696699332</v>
      </c>
      <c r="CZ102" s="62">
        <f t="shared" si="30"/>
        <v>3821941.764958079</v>
      </c>
      <c r="DA102" s="62">
        <f t="shared" si="31"/>
        <v>3841922.154448255</v>
      </c>
      <c r="DB102" s="62">
        <f t="shared" si="31"/>
        <v>5944942.869380603</v>
      </c>
      <c r="DC102" s="62">
        <f t="shared" si="31"/>
        <v>6337544.862452621</v>
      </c>
      <c r="DD102" s="62">
        <f t="shared" si="31"/>
        <v>6002672.125013369</v>
      </c>
      <c r="DE102" s="62">
        <f t="shared" si="31"/>
        <v>6422115.121554093</v>
      </c>
      <c r="DF102" s="62">
        <f t="shared" si="31"/>
        <v>5777250.1604893</v>
      </c>
      <c r="DG102" s="62">
        <f t="shared" si="31"/>
        <v>5898696.889332105</v>
      </c>
      <c r="DH102" s="62">
        <f t="shared" si="31"/>
        <v>7684799.589976629</v>
      </c>
      <c r="DI102" s="62">
        <f t="shared" si="31"/>
        <v>8990691.248111496</v>
      </c>
      <c r="DJ102" s="62">
        <f t="shared" si="31"/>
        <v>7673108.50934128</v>
      </c>
      <c r="DK102" s="62">
        <f t="shared" si="32"/>
        <v>7095127.11895886</v>
      </c>
      <c r="DL102" s="62">
        <f t="shared" si="32"/>
        <v>5685700.1541818725</v>
      </c>
      <c r="DM102" s="62">
        <f t="shared" si="32"/>
        <v>5117267.510213647</v>
      </c>
      <c r="DN102" s="62">
        <f t="shared" si="32"/>
        <v>4298960.681350587</v>
      </c>
      <c r="DO102" s="62">
        <f t="shared" si="32"/>
        <v>3895714.1178260697</v>
      </c>
      <c r="DP102" s="62">
        <f t="shared" si="32"/>
        <v>3330515.2203762317</v>
      </c>
      <c r="DQ102" s="62">
        <f t="shared" si="32"/>
        <v>2994281.2432260695</v>
      </c>
      <c r="DR102" s="62">
        <f t="shared" si="32"/>
        <v>2943529.0573013</v>
      </c>
      <c r="DS102" s="62">
        <f t="shared" si="32"/>
        <v>2357547.530548921</v>
      </c>
      <c r="DT102" s="62">
        <f t="shared" si="32"/>
        <v>1532025.757358434</v>
      </c>
    </row>
    <row r="103" spans="3:124" ht="14.25">
      <c r="C103" t="s">
        <v>18</v>
      </c>
      <c r="D103" s="28">
        <f t="shared" si="20"/>
        <v>175208142.87292123</v>
      </c>
      <c r="E103" s="62">
        <f t="shared" si="21"/>
        <v>0</v>
      </c>
      <c r="F103" s="62">
        <f t="shared" si="21"/>
        <v>0</v>
      </c>
      <c r="G103" s="62">
        <f t="shared" si="21"/>
        <v>0</v>
      </c>
      <c r="H103" s="62">
        <f t="shared" si="21"/>
        <v>0</v>
      </c>
      <c r="I103" s="62">
        <f t="shared" si="21"/>
        <v>0</v>
      </c>
      <c r="J103" s="62">
        <f t="shared" si="21"/>
        <v>0</v>
      </c>
      <c r="K103" s="62">
        <f t="shared" si="21"/>
        <v>0</v>
      </c>
      <c r="L103" s="62">
        <f t="shared" si="21"/>
        <v>0</v>
      </c>
      <c r="M103" s="62">
        <f t="shared" si="21"/>
        <v>0</v>
      </c>
      <c r="N103" s="62">
        <f t="shared" si="21"/>
        <v>0</v>
      </c>
      <c r="O103" s="62">
        <f t="shared" si="22"/>
        <v>0</v>
      </c>
      <c r="P103" s="62">
        <f t="shared" si="22"/>
        <v>0</v>
      </c>
      <c r="Q103" s="62">
        <f t="shared" si="22"/>
        <v>0</v>
      </c>
      <c r="R103" s="62">
        <f t="shared" si="22"/>
        <v>0</v>
      </c>
      <c r="S103" s="62">
        <f t="shared" si="22"/>
        <v>0</v>
      </c>
      <c r="T103" s="62">
        <f t="shared" si="22"/>
        <v>0</v>
      </c>
      <c r="U103" s="62">
        <f t="shared" si="22"/>
        <v>0</v>
      </c>
      <c r="V103" s="62">
        <f t="shared" si="22"/>
        <v>0</v>
      </c>
      <c r="W103" s="62">
        <f t="shared" si="22"/>
        <v>0</v>
      </c>
      <c r="X103" s="62">
        <f t="shared" si="22"/>
        <v>0</v>
      </c>
      <c r="Y103" s="62">
        <f t="shared" si="23"/>
        <v>0</v>
      </c>
      <c r="Z103" s="62">
        <f t="shared" si="23"/>
        <v>0</v>
      </c>
      <c r="AA103" s="62">
        <f t="shared" si="23"/>
        <v>0</v>
      </c>
      <c r="AB103" s="62">
        <f t="shared" si="23"/>
        <v>0</v>
      </c>
      <c r="AC103" s="62">
        <f t="shared" si="23"/>
        <v>0</v>
      </c>
      <c r="AD103" s="62">
        <f t="shared" si="23"/>
        <v>0</v>
      </c>
      <c r="AE103" s="62">
        <f t="shared" si="23"/>
        <v>0</v>
      </c>
      <c r="AF103" s="62">
        <f t="shared" si="23"/>
        <v>0</v>
      </c>
      <c r="AG103" s="62">
        <f t="shared" si="23"/>
        <v>0</v>
      </c>
      <c r="AH103" s="62">
        <f t="shared" si="23"/>
        <v>0</v>
      </c>
      <c r="AI103" s="62">
        <f t="shared" si="24"/>
        <v>0</v>
      </c>
      <c r="AJ103" s="62">
        <f t="shared" si="24"/>
        <v>0</v>
      </c>
      <c r="AK103" s="62">
        <f t="shared" si="24"/>
        <v>0</v>
      </c>
      <c r="AL103" s="62">
        <f t="shared" si="24"/>
        <v>0</v>
      </c>
      <c r="AM103" s="62">
        <f t="shared" si="24"/>
        <v>0</v>
      </c>
      <c r="AN103" s="62">
        <f t="shared" si="24"/>
        <v>0</v>
      </c>
      <c r="AO103" s="62">
        <f t="shared" si="24"/>
        <v>0</v>
      </c>
      <c r="AP103" s="62">
        <f t="shared" si="24"/>
        <v>0</v>
      </c>
      <c r="AQ103" s="62">
        <f t="shared" si="24"/>
        <v>0</v>
      </c>
      <c r="AR103" s="62">
        <f t="shared" si="24"/>
        <v>0</v>
      </c>
      <c r="AS103" s="62">
        <f t="shared" si="25"/>
        <v>0</v>
      </c>
      <c r="AT103" s="62">
        <f t="shared" si="25"/>
        <v>0</v>
      </c>
      <c r="AU103" s="62">
        <f t="shared" si="25"/>
        <v>0</v>
      </c>
      <c r="AV103" s="62">
        <f t="shared" si="25"/>
        <v>0</v>
      </c>
      <c r="AW103" s="62">
        <f t="shared" si="25"/>
        <v>0</v>
      </c>
      <c r="AX103" s="62">
        <f t="shared" si="25"/>
        <v>0</v>
      </c>
      <c r="AY103" s="62">
        <f t="shared" si="25"/>
        <v>0</v>
      </c>
      <c r="AZ103" s="62">
        <f t="shared" si="25"/>
        <v>0</v>
      </c>
      <c r="BA103" s="62">
        <f t="shared" si="25"/>
        <v>0</v>
      </c>
      <c r="BB103" s="62">
        <f t="shared" si="25"/>
        <v>0</v>
      </c>
      <c r="BC103" s="62">
        <f t="shared" si="26"/>
        <v>0</v>
      </c>
      <c r="BD103" s="62">
        <f t="shared" si="26"/>
        <v>0</v>
      </c>
      <c r="BE103" s="62">
        <f t="shared" si="26"/>
        <v>0</v>
      </c>
      <c r="BF103" s="62">
        <f t="shared" si="26"/>
        <v>0</v>
      </c>
      <c r="BG103" s="62">
        <f t="shared" si="26"/>
        <v>0</v>
      </c>
      <c r="BH103" s="62">
        <f t="shared" si="26"/>
        <v>0</v>
      </c>
      <c r="BI103" s="62">
        <f t="shared" si="26"/>
        <v>0</v>
      </c>
      <c r="BJ103" s="62">
        <f t="shared" si="26"/>
        <v>0</v>
      </c>
      <c r="BK103" s="62">
        <f t="shared" si="26"/>
        <v>0</v>
      </c>
      <c r="BL103" s="62">
        <f t="shared" si="26"/>
        <v>0</v>
      </c>
      <c r="BM103" s="62">
        <f t="shared" si="27"/>
        <v>0</v>
      </c>
      <c r="BN103" s="62">
        <f t="shared" si="27"/>
        <v>0</v>
      </c>
      <c r="BO103" s="62">
        <f t="shared" si="27"/>
        <v>0</v>
      </c>
      <c r="BP103" s="62">
        <f t="shared" si="27"/>
        <v>0</v>
      </c>
      <c r="BQ103" s="62">
        <f t="shared" si="27"/>
        <v>0</v>
      </c>
      <c r="BR103" s="62">
        <f t="shared" si="27"/>
        <v>0</v>
      </c>
      <c r="BS103" s="62">
        <f t="shared" si="27"/>
        <v>573533.86</v>
      </c>
      <c r="BT103" s="62">
        <f t="shared" si="27"/>
        <v>554202.4504231144</v>
      </c>
      <c r="BU103" s="62">
        <f t="shared" si="27"/>
        <v>645193.6812014644</v>
      </c>
      <c r="BV103" s="62">
        <f t="shared" si="27"/>
        <v>836842.2911345944</v>
      </c>
      <c r="BW103" s="62">
        <f t="shared" si="28"/>
        <v>1414181.6313441338</v>
      </c>
      <c r="BX103" s="62">
        <f t="shared" si="28"/>
        <v>1467600.4212914885</v>
      </c>
      <c r="BY103" s="62">
        <f t="shared" si="28"/>
        <v>1591137.8926421213</v>
      </c>
      <c r="BZ103" s="62">
        <f t="shared" si="28"/>
        <v>2345105.4499844215</v>
      </c>
      <c r="CA103" s="62">
        <f t="shared" si="28"/>
        <v>2578384.2100651166</v>
      </c>
      <c r="CB103" s="62">
        <f t="shared" si="28"/>
        <v>2668211.8425886086</v>
      </c>
      <c r="CC103" s="62">
        <f t="shared" si="28"/>
        <v>2476634.615256664</v>
      </c>
      <c r="CD103" s="62">
        <f t="shared" si="28"/>
        <v>2021688.8137452037</v>
      </c>
      <c r="CE103" s="62">
        <f t="shared" si="28"/>
        <v>1656031.5601346474</v>
      </c>
      <c r="CF103" s="62">
        <f t="shared" si="28"/>
        <v>1409212.6423056151</v>
      </c>
      <c r="CG103" s="62">
        <f t="shared" si="29"/>
        <v>1165216.5112630886</v>
      </c>
      <c r="CH103" s="62">
        <f t="shared" si="29"/>
        <v>609867.9598862637</v>
      </c>
      <c r="CI103" s="62">
        <f t="shared" si="29"/>
        <v>413020.4143736368</v>
      </c>
      <c r="CJ103" s="62">
        <f t="shared" si="29"/>
        <v>2667405.9466138105</v>
      </c>
      <c r="CK103" s="62">
        <f t="shared" si="29"/>
        <v>2602337.84585296</v>
      </c>
      <c r="CL103" s="62">
        <f t="shared" si="29"/>
        <v>2505394.4540433595</v>
      </c>
      <c r="CM103" s="62">
        <f t="shared" si="29"/>
        <v>2812584.9597751936</v>
      </c>
      <c r="CN103" s="62">
        <f t="shared" si="29"/>
        <v>3139044.7603356</v>
      </c>
      <c r="CO103" s="62">
        <f t="shared" si="29"/>
        <v>3202033.63109536</v>
      </c>
      <c r="CP103" s="62">
        <f t="shared" si="29"/>
        <v>4011655.43648896</v>
      </c>
      <c r="CQ103" s="62">
        <f t="shared" si="30"/>
        <v>4380356.708661773</v>
      </c>
      <c r="CR103" s="62">
        <f t="shared" si="30"/>
        <v>4056757.3234577067</v>
      </c>
      <c r="CS103" s="62">
        <f t="shared" si="30"/>
        <v>4112225.8024256527</v>
      </c>
      <c r="CT103" s="62">
        <f t="shared" si="30"/>
        <v>4281539.898991359</v>
      </c>
      <c r="CU103" s="62">
        <f t="shared" si="30"/>
        <v>4197244.135013534</v>
      </c>
      <c r="CV103" s="62">
        <f t="shared" si="30"/>
        <v>4348867.316403538</v>
      </c>
      <c r="CW103" s="62">
        <f t="shared" si="30"/>
        <v>7818213.205996139</v>
      </c>
      <c r="CX103" s="62">
        <f t="shared" si="30"/>
        <v>4226927.955040139</v>
      </c>
      <c r="CY103" s="62">
        <f t="shared" si="30"/>
        <v>2297760.487062993</v>
      </c>
      <c r="CZ103" s="62">
        <f t="shared" si="30"/>
        <v>3403207.43997179</v>
      </c>
      <c r="DA103" s="62">
        <f t="shared" si="31"/>
        <v>2953764.206126795</v>
      </c>
      <c r="DB103" s="62">
        <f t="shared" si="31"/>
        <v>2623626.486679664</v>
      </c>
      <c r="DC103" s="62">
        <f t="shared" si="31"/>
        <v>3934177.3516136687</v>
      </c>
      <c r="DD103" s="62">
        <f t="shared" si="31"/>
        <v>3959676.1963487896</v>
      </c>
      <c r="DE103" s="62">
        <f t="shared" si="31"/>
        <v>4789095.240538832</v>
      </c>
      <c r="DF103" s="62">
        <f t="shared" si="31"/>
        <v>5334405.860228793</v>
      </c>
      <c r="DG103" s="62">
        <f t="shared" si="31"/>
        <v>5597913.9791413285</v>
      </c>
      <c r="DH103" s="62">
        <f t="shared" si="31"/>
        <v>4739680.35947183</v>
      </c>
      <c r="DI103" s="62">
        <f t="shared" si="31"/>
        <v>4635440.849574532</v>
      </c>
      <c r="DJ103" s="62">
        <f t="shared" si="31"/>
        <v>3793543.874685241</v>
      </c>
      <c r="DK103" s="62">
        <f t="shared" si="32"/>
        <v>2439989.9083449314</v>
      </c>
      <c r="DL103" s="62">
        <f t="shared" si="32"/>
        <v>2263582.4875618056</v>
      </c>
      <c r="DM103" s="62">
        <f t="shared" si="32"/>
        <v>3640364.0272595193</v>
      </c>
      <c r="DN103" s="62">
        <f t="shared" si="32"/>
        <v>2610070.286987719</v>
      </c>
      <c r="DO103" s="62">
        <f t="shared" si="32"/>
        <v>3612988.2034877194</v>
      </c>
      <c r="DP103" s="62">
        <f t="shared" si="32"/>
        <v>4961400</v>
      </c>
      <c r="DQ103" s="62">
        <f t="shared" si="32"/>
        <v>6698800</v>
      </c>
      <c r="DR103" s="62">
        <f t="shared" si="32"/>
        <v>6998000</v>
      </c>
      <c r="DS103" s="62">
        <f t="shared" si="32"/>
        <v>6516000</v>
      </c>
      <c r="DT103" s="62">
        <f t="shared" si="32"/>
        <v>4616000</v>
      </c>
    </row>
    <row r="104" spans="3:124" ht="14.25">
      <c r="C104" t="s">
        <v>19</v>
      </c>
      <c r="D104" s="28">
        <f t="shared" si="20"/>
        <v>271571663.780196</v>
      </c>
      <c r="E104" s="62">
        <f t="shared" si="21"/>
        <v>0</v>
      </c>
      <c r="F104" s="62">
        <f t="shared" si="21"/>
        <v>0</v>
      </c>
      <c r="G104" s="62">
        <f t="shared" si="21"/>
        <v>0</v>
      </c>
      <c r="H104" s="62">
        <f t="shared" si="21"/>
        <v>0</v>
      </c>
      <c r="I104" s="62">
        <f t="shared" si="21"/>
        <v>0</v>
      </c>
      <c r="J104" s="62">
        <f t="shared" si="21"/>
        <v>0</v>
      </c>
      <c r="K104" s="62">
        <f t="shared" si="21"/>
        <v>0</v>
      </c>
      <c r="L104" s="62">
        <f t="shared" si="21"/>
        <v>0</v>
      </c>
      <c r="M104" s="62">
        <f t="shared" si="21"/>
        <v>0</v>
      </c>
      <c r="N104" s="62">
        <f t="shared" si="21"/>
        <v>0</v>
      </c>
      <c r="O104" s="62">
        <f t="shared" si="22"/>
        <v>0</v>
      </c>
      <c r="P104" s="62">
        <f t="shared" si="22"/>
        <v>0</v>
      </c>
      <c r="Q104" s="62">
        <f t="shared" si="22"/>
        <v>0</v>
      </c>
      <c r="R104" s="62">
        <f t="shared" si="22"/>
        <v>0</v>
      </c>
      <c r="S104" s="62">
        <f t="shared" si="22"/>
        <v>0</v>
      </c>
      <c r="T104" s="62">
        <f t="shared" si="22"/>
        <v>0</v>
      </c>
      <c r="U104" s="62">
        <f t="shared" si="22"/>
        <v>0</v>
      </c>
      <c r="V104" s="62">
        <f t="shared" si="22"/>
        <v>0</v>
      </c>
      <c r="W104" s="62">
        <f t="shared" si="22"/>
        <v>0</v>
      </c>
      <c r="X104" s="62">
        <f t="shared" si="22"/>
        <v>0</v>
      </c>
      <c r="Y104" s="62">
        <f t="shared" si="23"/>
        <v>0</v>
      </c>
      <c r="Z104" s="62">
        <f t="shared" si="23"/>
        <v>0</v>
      </c>
      <c r="AA104" s="62">
        <f t="shared" si="23"/>
        <v>0</v>
      </c>
      <c r="AB104" s="62">
        <f t="shared" si="23"/>
        <v>0</v>
      </c>
      <c r="AC104" s="62">
        <f t="shared" si="23"/>
        <v>0</v>
      </c>
      <c r="AD104" s="62">
        <f t="shared" si="23"/>
        <v>0</v>
      </c>
      <c r="AE104" s="62">
        <f t="shared" si="23"/>
        <v>0</v>
      </c>
      <c r="AF104" s="62">
        <f t="shared" si="23"/>
        <v>0</v>
      </c>
      <c r="AG104" s="62">
        <f t="shared" si="23"/>
        <v>0</v>
      </c>
      <c r="AH104" s="62">
        <f t="shared" si="23"/>
        <v>0</v>
      </c>
      <c r="AI104" s="62">
        <f t="shared" si="24"/>
        <v>0</v>
      </c>
      <c r="AJ104" s="62">
        <f t="shared" si="24"/>
        <v>0</v>
      </c>
      <c r="AK104" s="62">
        <f t="shared" si="24"/>
        <v>0</v>
      </c>
      <c r="AL104" s="62">
        <f t="shared" si="24"/>
        <v>0</v>
      </c>
      <c r="AM104" s="62">
        <f t="shared" si="24"/>
        <v>0</v>
      </c>
      <c r="AN104" s="62">
        <f t="shared" si="24"/>
        <v>0</v>
      </c>
      <c r="AO104" s="62">
        <f t="shared" si="24"/>
        <v>0</v>
      </c>
      <c r="AP104" s="62">
        <f t="shared" si="24"/>
        <v>0</v>
      </c>
      <c r="AQ104" s="62">
        <f t="shared" si="24"/>
        <v>0</v>
      </c>
      <c r="AR104" s="62">
        <f t="shared" si="24"/>
        <v>0</v>
      </c>
      <c r="AS104" s="62">
        <f t="shared" si="25"/>
        <v>0</v>
      </c>
      <c r="AT104" s="62">
        <f t="shared" si="25"/>
        <v>0</v>
      </c>
      <c r="AU104" s="62">
        <f t="shared" si="25"/>
        <v>0</v>
      </c>
      <c r="AV104" s="62">
        <f t="shared" si="25"/>
        <v>0</v>
      </c>
      <c r="AW104" s="62">
        <f t="shared" si="25"/>
        <v>0</v>
      </c>
      <c r="AX104" s="62">
        <f t="shared" si="25"/>
        <v>0</v>
      </c>
      <c r="AY104" s="62">
        <f t="shared" si="25"/>
        <v>0</v>
      </c>
      <c r="AZ104" s="62">
        <f t="shared" si="25"/>
        <v>0</v>
      </c>
      <c r="BA104" s="62">
        <f t="shared" si="25"/>
        <v>0</v>
      </c>
      <c r="BB104" s="62">
        <f t="shared" si="25"/>
        <v>0</v>
      </c>
      <c r="BC104" s="62">
        <f t="shared" si="26"/>
        <v>0</v>
      </c>
      <c r="BD104" s="62">
        <f t="shared" si="26"/>
        <v>0</v>
      </c>
      <c r="BE104" s="62">
        <f t="shared" si="26"/>
        <v>0</v>
      </c>
      <c r="BF104" s="62">
        <f t="shared" si="26"/>
        <v>0</v>
      </c>
      <c r="BG104" s="62">
        <f t="shared" si="26"/>
        <v>0</v>
      </c>
      <c r="BH104" s="62">
        <f t="shared" si="26"/>
        <v>0</v>
      </c>
      <c r="BI104" s="62">
        <f t="shared" si="26"/>
        <v>3411940.119100259</v>
      </c>
      <c r="BJ104" s="62">
        <f t="shared" si="26"/>
        <v>1539473.0002316595</v>
      </c>
      <c r="BK104" s="62">
        <f t="shared" si="26"/>
        <v>1235837.8463383657</v>
      </c>
      <c r="BL104" s="62">
        <f t="shared" si="26"/>
        <v>1338037.2720912348</v>
      </c>
      <c r="BM104" s="62">
        <f t="shared" si="27"/>
        <v>1863274.4398088094</v>
      </c>
      <c r="BN104" s="62">
        <f t="shared" si="27"/>
        <v>1993908.1172515173</v>
      </c>
      <c r="BO104" s="62">
        <f t="shared" si="27"/>
        <v>2214281.579467569</v>
      </c>
      <c r="BP104" s="62">
        <f t="shared" si="27"/>
        <v>2002734.9163010134</v>
      </c>
      <c r="BQ104" s="62">
        <f t="shared" si="27"/>
        <v>2302511.149258439</v>
      </c>
      <c r="BR104" s="62">
        <f t="shared" si="27"/>
        <v>2344577.0353827165</v>
      </c>
      <c r="BS104" s="62">
        <f t="shared" si="27"/>
        <v>2408694.6288614185</v>
      </c>
      <c r="BT104" s="62">
        <f t="shared" si="27"/>
        <v>2227409.272670792</v>
      </c>
      <c r="BU104" s="62">
        <f t="shared" si="27"/>
        <v>1780396.3674132822</v>
      </c>
      <c r="BV104" s="62">
        <f t="shared" si="27"/>
        <v>3421848.1210474777</v>
      </c>
      <c r="BW104" s="62">
        <f t="shared" si="28"/>
        <v>1907616.5228581098</v>
      </c>
      <c r="BX104" s="62">
        <f t="shared" si="28"/>
        <v>2206329.3935562586</v>
      </c>
      <c r="BY104" s="62">
        <f t="shared" si="28"/>
        <v>2463801.853339173</v>
      </c>
      <c r="BZ104" s="62">
        <f t="shared" si="28"/>
        <v>2088708.28679653</v>
      </c>
      <c r="CA104" s="62">
        <f t="shared" si="28"/>
        <v>1887805.5954223503</v>
      </c>
      <c r="CB104" s="62">
        <f t="shared" si="28"/>
        <v>1660643.9722968284</v>
      </c>
      <c r="CC104" s="62">
        <f t="shared" si="28"/>
        <v>2562138.4553813245</v>
      </c>
      <c r="CD104" s="62">
        <f t="shared" si="28"/>
        <v>2143160.8333676667</v>
      </c>
      <c r="CE104" s="62">
        <f t="shared" si="28"/>
        <v>2517101.890206901</v>
      </c>
      <c r="CF104" s="62">
        <f t="shared" si="28"/>
        <v>3192877.2965697735</v>
      </c>
      <c r="CG104" s="62">
        <f t="shared" si="29"/>
        <v>1980454.4842434807</v>
      </c>
      <c r="CH104" s="62">
        <f t="shared" si="29"/>
        <v>7037845.463074513</v>
      </c>
      <c r="CI104" s="62">
        <f t="shared" si="29"/>
        <v>3882608.6757291546</v>
      </c>
      <c r="CJ104" s="62">
        <f t="shared" si="29"/>
        <v>4228930.570888317</v>
      </c>
      <c r="CK104" s="62">
        <f t="shared" si="29"/>
        <v>3124781.6943289237</v>
      </c>
      <c r="CL104" s="62">
        <f t="shared" si="29"/>
        <v>5632970.694328924</v>
      </c>
      <c r="CM104" s="62">
        <f t="shared" si="29"/>
        <v>5111946.060847215</v>
      </c>
      <c r="CN104" s="62">
        <f t="shared" si="29"/>
        <v>4450950.689944465</v>
      </c>
      <c r="CO104" s="62">
        <f t="shared" si="29"/>
        <v>5741635.793484043</v>
      </c>
      <c r="CP104" s="62">
        <f t="shared" si="29"/>
        <v>5890332.517375226</v>
      </c>
      <c r="CQ104" s="62">
        <f t="shared" si="30"/>
        <v>6997619.187903323</v>
      </c>
      <c r="CR104" s="62">
        <f t="shared" si="30"/>
        <v>5506417.337934921</v>
      </c>
      <c r="CS104" s="62">
        <f t="shared" si="30"/>
        <v>6103814.099941564</v>
      </c>
      <c r="CT104" s="62">
        <f t="shared" si="30"/>
        <v>6737156.911527486</v>
      </c>
      <c r="CU104" s="62">
        <f t="shared" si="30"/>
        <v>7544297.759346971</v>
      </c>
      <c r="CV104" s="62">
        <f t="shared" si="30"/>
        <v>8653991.25502773</v>
      </c>
      <c r="CW104" s="62">
        <f t="shared" si="30"/>
        <v>9157075.35009617</v>
      </c>
      <c r="CX104" s="62">
        <f t="shared" si="30"/>
        <v>8975045.155206706</v>
      </c>
      <c r="CY104" s="62">
        <f t="shared" si="30"/>
        <v>6659162.639806859</v>
      </c>
      <c r="CZ104" s="62">
        <f t="shared" si="30"/>
        <v>8390332.151536752</v>
      </c>
      <c r="DA104" s="62">
        <f t="shared" si="31"/>
        <v>7719763.432443289</v>
      </c>
      <c r="DB104" s="62">
        <f t="shared" si="31"/>
        <v>7255593.83017182</v>
      </c>
      <c r="DC104" s="62">
        <f t="shared" si="31"/>
        <v>8522634.020407785</v>
      </c>
      <c r="DD104" s="62">
        <f t="shared" si="31"/>
        <v>8230922.164620779</v>
      </c>
      <c r="DE104" s="62">
        <f t="shared" si="31"/>
        <v>7034516.737824382</v>
      </c>
      <c r="DF104" s="62">
        <f t="shared" si="31"/>
        <v>6863134.761295582</v>
      </c>
      <c r="DG104" s="62">
        <f t="shared" si="31"/>
        <v>5851984.516750464</v>
      </c>
      <c r="DH104" s="62">
        <f t="shared" si="31"/>
        <v>5262739.9370216</v>
      </c>
      <c r="DI104" s="62">
        <f t="shared" si="31"/>
        <v>5721729.9189456</v>
      </c>
      <c r="DJ104" s="62">
        <f t="shared" si="31"/>
        <v>5815453.5938104</v>
      </c>
      <c r="DK104" s="62">
        <f t="shared" si="32"/>
        <v>5866483.620403999</v>
      </c>
      <c r="DL104" s="62">
        <f t="shared" si="32"/>
        <v>4652891.620403999</v>
      </c>
      <c r="DM104" s="62">
        <f t="shared" si="32"/>
        <v>4059746.620404</v>
      </c>
      <c r="DN104" s="62">
        <f t="shared" si="32"/>
        <v>3256723.5481000002</v>
      </c>
      <c r="DO104" s="62">
        <f t="shared" si="32"/>
        <v>2594277</v>
      </c>
      <c r="DP104" s="62">
        <f t="shared" si="32"/>
        <v>2299082</v>
      </c>
      <c r="DQ104" s="62">
        <f t="shared" si="32"/>
        <v>2208153</v>
      </c>
      <c r="DR104" s="62">
        <f t="shared" si="32"/>
        <v>1686584</v>
      </c>
      <c r="DS104" s="62">
        <f t="shared" si="32"/>
        <v>1111764</v>
      </c>
      <c r="DT104" s="62">
        <f t="shared" si="32"/>
        <v>1035009</v>
      </c>
    </row>
    <row r="105" spans="3:124" ht="14.25">
      <c r="C105" t="s">
        <v>13</v>
      </c>
      <c r="D105" s="28">
        <f t="shared" si="20"/>
        <v>0</v>
      </c>
      <c r="E105" s="62">
        <f aca="true" t="shared" si="33" ref="E105:AJ105">SUMIF($A$26:$A$96,$C105,E$26:E$96)</f>
        <v>0</v>
      </c>
      <c r="F105" s="62">
        <f t="shared" si="33"/>
        <v>0</v>
      </c>
      <c r="G105" s="62">
        <f t="shared" si="33"/>
        <v>0</v>
      </c>
      <c r="H105" s="62">
        <f t="shared" si="33"/>
        <v>0</v>
      </c>
      <c r="I105" s="62">
        <f t="shared" si="33"/>
        <v>0</v>
      </c>
      <c r="J105" s="62">
        <f t="shared" si="33"/>
        <v>0</v>
      </c>
      <c r="K105" s="62">
        <f t="shared" si="33"/>
        <v>0</v>
      </c>
      <c r="L105" s="62">
        <f t="shared" si="33"/>
        <v>0</v>
      </c>
      <c r="M105" s="62">
        <f t="shared" si="33"/>
        <v>0</v>
      </c>
      <c r="N105" s="62">
        <f t="shared" si="33"/>
        <v>0</v>
      </c>
      <c r="O105" s="62">
        <f t="shared" si="33"/>
        <v>0</v>
      </c>
      <c r="P105" s="62">
        <f t="shared" si="33"/>
        <v>0</v>
      </c>
      <c r="Q105" s="62">
        <f t="shared" si="33"/>
        <v>0</v>
      </c>
      <c r="R105" s="62">
        <f t="shared" si="33"/>
        <v>0</v>
      </c>
      <c r="S105" s="62">
        <f t="shared" si="33"/>
        <v>0</v>
      </c>
      <c r="T105" s="62">
        <f t="shared" si="33"/>
        <v>0</v>
      </c>
      <c r="U105" s="62">
        <f t="shared" si="33"/>
        <v>0</v>
      </c>
      <c r="V105" s="62">
        <f t="shared" si="33"/>
        <v>0</v>
      </c>
      <c r="W105" s="62">
        <f t="shared" si="33"/>
        <v>0</v>
      </c>
      <c r="X105" s="62">
        <f t="shared" si="33"/>
        <v>0</v>
      </c>
      <c r="Y105" s="62">
        <f t="shared" si="33"/>
        <v>0</v>
      </c>
      <c r="Z105" s="62">
        <f t="shared" si="33"/>
        <v>0</v>
      </c>
      <c r="AA105" s="62">
        <f t="shared" si="33"/>
        <v>0</v>
      </c>
      <c r="AB105" s="62">
        <f t="shared" si="33"/>
        <v>0</v>
      </c>
      <c r="AC105" s="62">
        <f t="shared" si="33"/>
        <v>0</v>
      </c>
      <c r="AD105" s="62">
        <f t="shared" si="33"/>
        <v>0</v>
      </c>
      <c r="AE105" s="62">
        <f t="shared" si="33"/>
        <v>0</v>
      </c>
      <c r="AF105" s="62">
        <f t="shared" si="33"/>
        <v>0</v>
      </c>
      <c r="AG105" s="62">
        <f t="shared" si="33"/>
        <v>0</v>
      </c>
      <c r="AH105" s="62">
        <f t="shared" si="33"/>
        <v>0</v>
      </c>
      <c r="AI105" s="62">
        <f t="shared" si="33"/>
        <v>0</v>
      </c>
      <c r="AJ105" s="62">
        <f t="shared" si="33"/>
        <v>0</v>
      </c>
      <c r="AK105" s="62">
        <f aca="true" t="shared" si="34" ref="AK105:BP105">SUMIF($A$26:$A$96,$C105,AK$26:AK$96)</f>
        <v>0</v>
      </c>
      <c r="AL105" s="62">
        <f t="shared" si="34"/>
        <v>0</v>
      </c>
      <c r="AM105" s="62">
        <f t="shared" si="34"/>
        <v>0</v>
      </c>
      <c r="AN105" s="62">
        <f t="shared" si="34"/>
        <v>0</v>
      </c>
      <c r="AO105" s="62">
        <f t="shared" si="34"/>
        <v>0</v>
      </c>
      <c r="AP105" s="62">
        <f t="shared" si="34"/>
        <v>0</v>
      </c>
      <c r="AQ105" s="62">
        <f t="shared" si="34"/>
        <v>0</v>
      </c>
      <c r="AR105" s="62">
        <f t="shared" si="34"/>
        <v>0</v>
      </c>
      <c r="AS105" s="62">
        <f t="shared" si="34"/>
        <v>0</v>
      </c>
      <c r="AT105" s="62">
        <f t="shared" si="34"/>
        <v>0</v>
      </c>
      <c r="AU105" s="62">
        <f t="shared" si="34"/>
        <v>0</v>
      </c>
      <c r="AV105" s="62">
        <f t="shared" si="34"/>
        <v>0</v>
      </c>
      <c r="AW105" s="62">
        <f t="shared" si="34"/>
        <v>0</v>
      </c>
      <c r="AX105" s="62">
        <f t="shared" si="34"/>
        <v>0</v>
      </c>
      <c r="AY105" s="62">
        <f t="shared" si="34"/>
        <v>0</v>
      </c>
      <c r="AZ105" s="62">
        <f t="shared" si="34"/>
        <v>0</v>
      </c>
      <c r="BA105" s="62">
        <f t="shared" si="34"/>
        <v>0</v>
      </c>
      <c r="BB105" s="62">
        <f t="shared" si="34"/>
        <v>0</v>
      </c>
      <c r="BC105" s="62">
        <f t="shared" si="34"/>
        <v>0</v>
      </c>
      <c r="BD105" s="62">
        <f t="shared" si="34"/>
        <v>0</v>
      </c>
      <c r="BE105" s="62">
        <f t="shared" si="34"/>
        <v>0</v>
      </c>
      <c r="BF105" s="62">
        <f t="shared" si="34"/>
        <v>0</v>
      </c>
      <c r="BG105" s="62">
        <f t="shared" si="34"/>
        <v>0</v>
      </c>
      <c r="BH105" s="62">
        <f t="shared" si="34"/>
        <v>0</v>
      </c>
      <c r="BI105" s="62">
        <f t="shared" si="34"/>
        <v>0</v>
      </c>
      <c r="BJ105" s="62">
        <f t="shared" si="34"/>
        <v>0</v>
      </c>
      <c r="BK105" s="62">
        <f t="shared" si="34"/>
        <v>0</v>
      </c>
      <c r="BL105" s="62">
        <f t="shared" si="34"/>
        <v>0</v>
      </c>
      <c r="BM105" s="62">
        <f t="shared" si="34"/>
        <v>0</v>
      </c>
      <c r="BN105" s="62">
        <f t="shared" si="34"/>
        <v>0</v>
      </c>
      <c r="BO105" s="62">
        <f t="shared" si="34"/>
        <v>0</v>
      </c>
      <c r="BP105" s="62">
        <f t="shared" si="34"/>
        <v>0</v>
      </c>
      <c r="BQ105" s="62">
        <f aca="true" t="shared" si="35" ref="BQ105:BX105">SUMIF($A$26:$A$96,$C105,BQ$26:BQ$96)</f>
        <v>0</v>
      </c>
      <c r="BR105" s="62">
        <f t="shared" si="35"/>
        <v>0</v>
      </c>
      <c r="BS105" s="62">
        <f t="shared" si="35"/>
        <v>0</v>
      </c>
      <c r="BT105" s="62">
        <f t="shared" si="35"/>
        <v>0</v>
      </c>
      <c r="BU105" s="62">
        <f t="shared" si="35"/>
        <v>0</v>
      </c>
      <c r="BV105" s="62">
        <f t="shared" si="35"/>
        <v>0</v>
      </c>
      <c r="BW105" s="62">
        <f t="shared" si="35"/>
        <v>0</v>
      </c>
      <c r="BX105" s="62">
        <f t="shared" si="35"/>
        <v>0</v>
      </c>
      <c r="BY105" s="62">
        <f aca="true" t="shared" si="36" ref="BY105:DT105">SUMIF($A$26:$A$96,$C105,BY$26:BY$96)</f>
        <v>0</v>
      </c>
      <c r="BZ105" s="62">
        <f t="shared" si="36"/>
        <v>0</v>
      </c>
      <c r="CA105" s="62">
        <f t="shared" si="36"/>
        <v>0</v>
      </c>
      <c r="CB105" s="62">
        <f t="shared" si="36"/>
        <v>0</v>
      </c>
      <c r="CC105" s="62">
        <f t="shared" si="36"/>
        <v>0</v>
      </c>
      <c r="CD105" s="62">
        <f t="shared" si="36"/>
        <v>0</v>
      </c>
      <c r="CE105" s="62">
        <f t="shared" si="36"/>
        <v>0</v>
      </c>
      <c r="CF105" s="62">
        <f t="shared" si="36"/>
        <v>0</v>
      </c>
      <c r="CG105" s="62">
        <f t="shared" si="36"/>
        <v>0</v>
      </c>
      <c r="CH105" s="62">
        <f t="shared" si="36"/>
        <v>0</v>
      </c>
      <c r="CI105" s="62">
        <f t="shared" si="36"/>
        <v>0</v>
      </c>
      <c r="CJ105" s="62">
        <f t="shared" si="36"/>
        <v>0</v>
      </c>
      <c r="CK105" s="62">
        <f t="shared" si="36"/>
        <v>0</v>
      </c>
      <c r="CL105" s="62">
        <f t="shared" si="36"/>
        <v>0</v>
      </c>
      <c r="CM105" s="62">
        <f t="shared" si="36"/>
        <v>0</v>
      </c>
      <c r="CN105" s="62">
        <f t="shared" si="36"/>
        <v>0</v>
      </c>
      <c r="CO105" s="62">
        <f t="shared" si="36"/>
        <v>0</v>
      </c>
      <c r="CP105" s="62">
        <f t="shared" si="36"/>
        <v>0</v>
      </c>
      <c r="CQ105" s="62">
        <f t="shared" si="36"/>
        <v>0</v>
      </c>
      <c r="CR105" s="62">
        <f t="shared" si="36"/>
        <v>0</v>
      </c>
      <c r="CS105" s="62">
        <f t="shared" si="36"/>
        <v>0</v>
      </c>
      <c r="CT105" s="62">
        <f t="shared" si="36"/>
        <v>0</v>
      </c>
      <c r="CU105" s="62">
        <f t="shared" si="36"/>
        <v>0</v>
      </c>
      <c r="CV105" s="62">
        <f t="shared" si="36"/>
        <v>0</v>
      </c>
      <c r="CW105" s="62">
        <f t="shared" si="36"/>
        <v>0</v>
      </c>
      <c r="CX105" s="62">
        <f t="shared" si="36"/>
        <v>0</v>
      </c>
      <c r="CY105" s="62">
        <f t="shared" si="36"/>
        <v>0</v>
      </c>
      <c r="CZ105" s="62">
        <f t="shared" si="36"/>
        <v>0</v>
      </c>
      <c r="DA105" s="62">
        <f t="shared" si="36"/>
        <v>0</v>
      </c>
      <c r="DB105" s="62">
        <f t="shared" si="36"/>
        <v>0</v>
      </c>
      <c r="DC105" s="62">
        <f t="shared" si="36"/>
        <v>0</v>
      </c>
      <c r="DD105" s="62">
        <f t="shared" si="36"/>
        <v>0</v>
      </c>
      <c r="DE105" s="62">
        <f t="shared" si="36"/>
        <v>0</v>
      </c>
      <c r="DF105" s="62">
        <f t="shared" si="36"/>
        <v>0</v>
      </c>
      <c r="DG105" s="62">
        <f t="shared" si="36"/>
        <v>0</v>
      </c>
      <c r="DH105" s="62">
        <f t="shared" si="36"/>
        <v>0</v>
      </c>
      <c r="DI105" s="62">
        <f t="shared" si="36"/>
        <v>0</v>
      </c>
      <c r="DJ105" s="62">
        <f t="shared" si="36"/>
        <v>0</v>
      </c>
      <c r="DK105" s="62">
        <f t="shared" si="36"/>
        <v>0</v>
      </c>
      <c r="DL105" s="62">
        <f t="shared" si="36"/>
        <v>0</v>
      </c>
      <c r="DM105" s="62">
        <f t="shared" si="36"/>
        <v>0</v>
      </c>
      <c r="DN105" s="62">
        <f t="shared" si="36"/>
        <v>0</v>
      </c>
      <c r="DO105" s="62">
        <f t="shared" si="36"/>
        <v>0</v>
      </c>
      <c r="DP105" s="62">
        <f t="shared" si="36"/>
        <v>0</v>
      </c>
      <c r="DQ105" s="62">
        <f t="shared" si="36"/>
        <v>0</v>
      </c>
      <c r="DR105" s="62">
        <f t="shared" si="36"/>
        <v>0</v>
      </c>
      <c r="DS105" s="62">
        <f t="shared" si="36"/>
        <v>0</v>
      </c>
      <c r="DT105" s="62">
        <f t="shared" si="36"/>
        <v>0</v>
      </c>
    </row>
    <row r="106" spans="3:124" s="3" customFormat="1" ht="14.25" thickBot="1">
      <c r="C106" s="3" t="s">
        <v>12</v>
      </c>
      <c r="D106" s="30">
        <f t="shared" si="20"/>
        <v>1318706012.1750793</v>
      </c>
      <c r="E106" s="30">
        <f aca="true" t="shared" si="37" ref="E106:AJ106">SUM(E100:E105)</f>
        <v>0</v>
      </c>
      <c r="F106" s="30">
        <f t="shared" si="37"/>
        <v>0</v>
      </c>
      <c r="G106" s="30">
        <f t="shared" si="37"/>
        <v>0</v>
      </c>
      <c r="H106" s="30">
        <f t="shared" si="37"/>
        <v>0</v>
      </c>
      <c r="I106" s="30">
        <f t="shared" si="37"/>
        <v>0</v>
      </c>
      <c r="J106" s="30">
        <f t="shared" si="37"/>
        <v>0</v>
      </c>
      <c r="K106" s="30">
        <f t="shared" si="37"/>
        <v>0</v>
      </c>
      <c r="L106" s="30">
        <f t="shared" si="37"/>
        <v>0</v>
      </c>
      <c r="M106" s="30">
        <f t="shared" si="37"/>
        <v>0</v>
      </c>
      <c r="N106" s="30">
        <f t="shared" si="37"/>
        <v>0</v>
      </c>
      <c r="O106" s="30">
        <f t="shared" si="37"/>
        <v>0</v>
      </c>
      <c r="P106" s="30">
        <f t="shared" si="37"/>
        <v>0</v>
      </c>
      <c r="Q106" s="30">
        <f t="shared" si="37"/>
        <v>0</v>
      </c>
      <c r="R106" s="30">
        <f t="shared" si="37"/>
        <v>0</v>
      </c>
      <c r="S106" s="30">
        <f t="shared" si="37"/>
        <v>0</v>
      </c>
      <c r="T106" s="30">
        <f t="shared" si="37"/>
        <v>0</v>
      </c>
      <c r="U106" s="30">
        <f t="shared" si="37"/>
        <v>0</v>
      </c>
      <c r="V106" s="30">
        <f t="shared" si="37"/>
        <v>0</v>
      </c>
      <c r="W106" s="30">
        <f t="shared" si="37"/>
        <v>0</v>
      </c>
      <c r="X106" s="30">
        <f t="shared" si="37"/>
        <v>0</v>
      </c>
      <c r="Y106" s="30">
        <f t="shared" si="37"/>
        <v>0</v>
      </c>
      <c r="Z106" s="30">
        <f t="shared" si="37"/>
        <v>0</v>
      </c>
      <c r="AA106" s="30">
        <f t="shared" si="37"/>
        <v>0</v>
      </c>
      <c r="AB106" s="30">
        <f t="shared" si="37"/>
        <v>0</v>
      </c>
      <c r="AC106" s="30">
        <f t="shared" si="37"/>
        <v>0</v>
      </c>
      <c r="AD106" s="30">
        <f t="shared" si="37"/>
        <v>0</v>
      </c>
      <c r="AE106" s="30">
        <f t="shared" si="37"/>
        <v>0</v>
      </c>
      <c r="AF106" s="30">
        <f t="shared" si="37"/>
        <v>0</v>
      </c>
      <c r="AG106" s="30">
        <f t="shared" si="37"/>
        <v>0</v>
      </c>
      <c r="AH106" s="30">
        <f t="shared" si="37"/>
        <v>0</v>
      </c>
      <c r="AI106" s="30">
        <f t="shared" si="37"/>
        <v>0</v>
      </c>
      <c r="AJ106" s="30">
        <f t="shared" si="37"/>
        <v>0</v>
      </c>
      <c r="AK106" s="30">
        <f aca="true" t="shared" si="38" ref="AK106:BP106">SUM(AK100:AK105)</f>
        <v>0</v>
      </c>
      <c r="AL106" s="30">
        <f t="shared" si="38"/>
        <v>0</v>
      </c>
      <c r="AM106" s="30">
        <f t="shared" si="38"/>
        <v>0</v>
      </c>
      <c r="AN106" s="30">
        <f t="shared" si="38"/>
        <v>0</v>
      </c>
      <c r="AO106" s="30">
        <f t="shared" si="38"/>
        <v>0</v>
      </c>
      <c r="AP106" s="30">
        <f t="shared" si="38"/>
        <v>904488.72</v>
      </c>
      <c r="AQ106" s="30">
        <f t="shared" si="38"/>
        <v>602992.48</v>
      </c>
      <c r="AR106" s="30">
        <f t="shared" si="38"/>
        <v>452244.36</v>
      </c>
      <c r="AS106" s="30">
        <f t="shared" si="38"/>
        <v>753740.6000000001</v>
      </c>
      <c r="AT106" s="30">
        <f t="shared" si="38"/>
        <v>753740.6000000001</v>
      </c>
      <c r="AU106" s="30">
        <f t="shared" si="38"/>
        <v>1356733.0799999998</v>
      </c>
      <c r="AV106" s="30">
        <f t="shared" si="38"/>
        <v>1507481.2000000002</v>
      </c>
      <c r="AW106" s="30">
        <f t="shared" si="38"/>
        <v>1658229.32</v>
      </c>
      <c r="AX106" s="30">
        <f t="shared" si="38"/>
        <v>1507481.2000000002</v>
      </c>
      <c r="AY106" s="30">
        <f t="shared" si="38"/>
        <v>1507481.2000000002</v>
      </c>
      <c r="AZ106" s="30">
        <f t="shared" si="38"/>
        <v>1205984.96</v>
      </c>
      <c r="BA106" s="30">
        <f t="shared" si="38"/>
        <v>826099.6976000001</v>
      </c>
      <c r="BB106" s="30">
        <f t="shared" si="38"/>
        <v>1681293.8684</v>
      </c>
      <c r="BC106" s="30">
        <f t="shared" si="38"/>
        <v>904458.622</v>
      </c>
      <c r="BD106" s="30">
        <f t="shared" si="38"/>
        <v>1100401.08</v>
      </c>
      <c r="BE106" s="30">
        <f t="shared" si="38"/>
        <v>1391827.38</v>
      </c>
      <c r="BF106" s="30">
        <f t="shared" si="38"/>
        <v>1854081.4840000002</v>
      </c>
      <c r="BG106" s="30">
        <f t="shared" si="38"/>
        <v>2100283.348</v>
      </c>
      <c r="BH106" s="30">
        <f t="shared" si="38"/>
        <v>2039984.1</v>
      </c>
      <c r="BI106" s="30">
        <f t="shared" si="38"/>
        <v>8098867.9191002585</v>
      </c>
      <c r="BJ106" s="30">
        <f t="shared" si="38"/>
        <v>3367178.200231659</v>
      </c>
      <c r="BK106" s="30">
        <f t="shared" si="38"/>
        <v>3108829.896338366</v>
      </c>
      <c r="BL106" s="30">
        <f t="shared" si="38"/>
        <v>2775889.8720912347</v>
      </c>
      <c r="BM106" s="30">
        <f t="shared" si="38"/>
        <v>3255413.8898088094</v>
      </c>
      <c r="BN106" s="30">
        <f t="shared" si="38"/>
        <v>5424189.417251517</v>
      </c>
      <c r="BO106" s="30">
        <f t="shared" si="38"/>
        <v>6458704.729467569</v>
      </c>
      <c r="BP106" s="30">
        <f t="shared" si="38"/>
        <v>7445842.066301014</v>
      </c>
      <c r="BQ106" s="30">
        <f aca="true" t="shared" si="39" ref="BQ106:BX106">SUM(BQ100:BQ105)</f>
        <v>7111573.1492584385</v>
      </c>
      <c r="BR106" s="30">
        <f t="shared" si="39"/>
        <v>7334288.035382716</v>
      </c>
      <c r="BS106" s="30">
        <f t="shared" si="39"/>
        <v>7464580.488861419</v>
      </c>
      <c r="BT106" s="30">
        <f t="shared" si="39"/>
        <v>5858102.723093906</v>
      </c>
      <c r="BU106" s="30">
        <f t="shared" si="39"/>
        <v>22097982.548614748</v>
      </c>
      <c r="BV106" s="30">
        <f t="shared" si="39"/>
        <v>10274927.92127298</v>
      </c>
      <c r="BW106" s="30">
        <f t="shared" si="39"/>
        <v>9204684.623293152</v>
      </c>
      <c r="BX106" s="30">
        <f t="shared" si="39"/>
        <v>9526069.294452347</v>
      </c>
      <c r="BY106" s="30">
        <f aca="true" t="shared" si="40" ref="BY106:DT106">SUM(BY100:BY105)</f>
        <v>11795946.355910065</v>
      </c>
      <c r="BZ106" s="30">
        <f t="shared" si="40"/>
        <v>14552866.706892043</v>
      </c>
      <c r="CA106" s="30">
        <f t="shared" si="40"/>
        <v>19473198.84531579</v>
      </c>
      <c r="CB106" s="30">
        <f t="shared" si="40"/>
        <v>17527269.580041677</v>
      </c>
      <c r="CC106" s="30">
        <f t="shared" si="40"/>
        <v>18451185.39095317</v>
      </c>
      <c r="CD106" s="30">
        <f t="shared" si="40"/>
        <v>15548391.158497822</v>
      </c>
      <c r="CE106" s="30">
        <f t="shared" si="40"/>
        <v>16795170.28493307</v>
      </c>
      <c r="CF106" s="30">
        <f t="shared" si="40"/>
        <v>16456397.653308358</v>
      </c>
      <c r="CG106" s="30">
        <f t="shared" si="40"/>
        <v>12121351.77940225</v>
      </c>
      <c r="CH106" s="30">
        <f t="shared" si="40"/>
        <v>15325338.577058755</v>
      </c>
      <c r="CI106" s="30">
        <f t="shared" si="40"/>
        <v>17736687.551459488</v>
      </c>
      <c r="CJ106" s="30">
        <f t="shared" si="40"/>
        <v>16987990.24152822</v>
      </c>
      <c r="CK106" s="30">
        <f t="shared" si="40"/>
        <v>15725156.387719769</v>
      </c>
      <c r="CL106" s="30">
        <f t="shared" si="40"/>
        <v>20585055.641089533</v>
      </c>
      <c r="CM106" s="30">
        <f t="shared" si="40"/>
        <v>23710382.41397183</v>
      </c>
      <c r="CN106" s="30">
        <f t="shared" si="40"/>
        <v>22256157.6985632</v>
      </c>
      <c r="CO106" s="30">
        <f t="shared" si="40"/>
        <v>25525988.101920072</v>
      </c>
      <c r="CP106" s="30">
        <f t="shared" si="40"/>
        <v>25229113.409047212</v>
      </c>
      <c r="CQ106" s="30">
        <f t="shared" si="40"/>
        <v>28626656.065703638</v>
      </c>
      <c r="CR106" s="30">
        <f t="shared" si="40"/>
        <v>24285056.796729267</v>
      </c>
      <c r="CS106" s="30">
        <f t="shared" si="40"/>
        <v>36123107.92377207</v>
      </c>
      <c r="CT106" s="30">
        <f t="shared" si="40"/>
        <v>30238847.565675758</v>
      </c>
      <c r="CU106" s="30">
        <f t="shared" si="40"/>
        <v>29125418.534108967</v>
      </c>
      <c r="CV106" s="30">
        <f t="shared" si="40"/>
        <v>30995209.289827455</v>
      </c>
      <c r="CW106" s="30">
        <f t="shared" si="40"/>
        <v>36357898.06534861</v>
      </c>
      <c r="CX106" s="30">
        <f t="shared" si="40"/>
        <v>35600290.40954229</v>
      </c>
      <c r="CY106" s="30">
        <f t="shared" si="40"/>
        <v>29771443.24811239</v>
      </c>
      <c r="CZ106" s="30">
        <f t="shared" si="40"/>
        <v>33727411.82760839</v>
      </c>
      <c r="DA106" s="30">
        <f t="shared" si="40"/>
        <v>30239779.674767844</v>
      </c>
      <c r="DB106" s="30">
        <f t="shared" si="40"/>
        <v>34032339.81534016</v>
      </c>
      <c r="DC106" s="30">
        <f t="shared" si="40"/>
        <v>34317133.084978685</v>
      </c>
      <c r="DD106" s="30">
        <f t="shared" si="40"/>
        <v>32666411.256679244</v>
      </c>
      <c r="DE106" s="30">
        <f t="shared" si="40"/>
        <v>30206154.075724095</v>
      </c>
      <c r="DF106" s="30">
        <f t="shared" si="40"/>
        <v>28768835.45339421</v>
      </c>
      <c r="DG106" s="30">
        <f t="shared" si="40"/>
        <v>25794226.657138295</v>
      </c>
      <c r="DH106" s="30">
        <f t="shared" si="40"/>
        <v>26997787.95050949</v>
      </c>
      <c r="DI106" s="30">
        <f t="shared" si="40"/>
        <v>27832480.415767036</v>
      </c>
      <c r="DJ106" s="30">
        <f t="shared" si="40"/>
        <v>23667394.335489117</v>
      </c>
      <c r="DK106" s="30">
        <f t="shared" si="40"/>
        <v>22993819.12338996</v>
      </c>
      <c r="DL106" s="30">
        <f t="shared" si="40"/>
        <v>21444320.373462737</v>
      </c>
      <c r="DM106" s="30">
        <f t="shared" si="40"/>
        <v>21954897.67955893</v>
      </c>
      <c r="DN106" s="30">
        <f t="shared" si="40"/>
        <v>21690608.63093184</v>
      </c>
      <c r="DO106" s="30">
        <f t="shared" si="40"/>
        <v>24934196.94202549</v>
      </c>
      <c r="DP106" s="30">
        <f t="shared" si="40"/>
        <v>26946415.720252752</v>
      </c>
      <c r="DQ106" s="30">
        <f t="shared" si="40"/>
        <v>28433568.62530372</v>
      </c>
      <c r="DR106" s="30">
        <f t="shared" si="40"/>
        <v>26714414.809837006</v>
      </c>
      <c r="DS106" s="30">
        <f t="shared" si="40"/>
        <v>25686134.069902226</v>
      </c>
      <c r="DT106" s="30">
        <f t="shared" si="40"/>
        <v>19813953.901764855</v>
      </c>
    </row>
    <row r="107" ht="14.25" thickTop="1"/>
    <row r="108" spans="3:124" s="3" customFormat="1" ht="14.25">
      <c r="C108" s="3" t="s">
        <v>83</v>
      </c>
      <c r="D108" s="4" t="str">
        <f>D99</f>
        <v>Total</v>
      </c>
      <c r="E108" s="4">
        <f aca="true" t="shared" si="41" ref="E108:BN108">E99</f>
        <v>39933</v>
      </c>
      <c r="F108" s="4">
        <f t="shared" si="41"/>
        <v>39964</v>
      </c>
      <c r="G108" s="4">
        <f t="shared" si="41"/>
        <v>39994</v>
      </c>
      <c r="H108" s="4">
        <f t="shared" si="41"/>
        <v>40025</v>
      </c>
      <c r="I108" s="4">
        <f t="shared" si="41"/>
        <v>40056</v>
      </c>
      <c r="J108" s="4">
        <f t="shared" si="41"/>
        <v>40086</v>
      </c>
      <c r="K108" s="4">
        <f t="shared" si="41"/>
        <v>40117</v>
      </c>
      <c r="L108" s="4">
        <f t="shared" si="41"/>
        <v>40147</v>
      </c>
      <c r="M108" s="4">
        <f t="shared" si="41"/>
        <v>40178</v>
      </c>
      <c r="N108" s="4">
        <f t="shared" si="41"/>
        <v>40209</v>
      </c>
      <c r="O108" s="4">
        <f t="shared" si="41"/>
        <v>40237</v>
      </c>
      <c r="P108" s="4">
        <f t="shared" si="41"/>
        <v>40268</v>
      </c>
      <c r="Q108" s="4">
        <f t="shared" si="41"/>
        <v>40298</v>
      </c>
      <c r="R108" s="4">
        <f t="shared" si="41"/>
        <v>40329</v>
      </c>
      <c r="S108" s="4">
        <f t="shared" si="41"/>
        <v>40359</v>
      </c>
      <c r="T108" s="4">
        <f t="shared" si="41"/>
        <v>40390</v>
      </c>
      <c r="U108" s="4">
        <f t="shared" si="41"/>
        <v>40421</v>
      </c>
      <c r="V108" s="4">
        <f t="shared" si="41"/>
        <v>40451</v>
      </c>
      <c r="W108" s="4">
        <f t="shared" si="41"/>
        <v>40482</v>
      </c>
      <c r="X108" s="4">
        <f t="shared" si="41"/>
        <v>40512</v>
      </c>
      <c r="Y108" s="4">
        <f t="shared" si="41"/>
        <v>40543</v>
      </c>
      <c r="Z108" s="4">
        <f t="shared" si="41"/>
        <v>40574</v>
      </c>
      <c r="AA108" s="4">
        <f t="shared" si="41"/>
        <v>40602</v>
      </c>
      <c r="AB108" s="4">
        <f t="shared" si="41"/>
        <v>40633</v>
      </c>
      <c r="AC108" s="4">
        <f t="shared" si="41"/>
        <v>40663</v>
      </c>
      <c r="AD108" s="4">
        <f t="shared" si="41"/>
        <v>40694</v>
      </c>
      <c r="AE108" s="4">
        <f t="shared" si="41"/>
        <v>40724</v>
      </c>
      <c r="AF108" s="4">
        <f t="shared" si="41"/>
        <v>40755</v>
      </c>
      <c r="AG108" s="4">
        <f t="shared" si="41"/>
        <v>40786</v>
      </c>
      <c r="AH108" s="4">
        <f t="shared" si="41"/>
        <v>40816</v>
      </c>
      <c r="AI108" s="4">
        <f t="shared" si="41"/>
        <v>40847</v>
      </c>
      <c r="AJ108" s="4">
        <f t="shared" si="41"/>
        <v>40877</v>
      </c>
      <c r="AK108" s="4">
        <f t="shared" si="41"/>
        <v>40908</v>
      </c>
      <c r="AL108" s="4">
        <f t="shared" si="41"/>
        <v>40939</v>
      </c>
      <c r="AM108" s="4">
        <f t="shared" si="41"/>
        <v>40968</v>
      </c>
      <c r="AN108" s="4">
        <f t="shared" si="41"/>
        <v>40999</v>
      </c>
      <c r="AO108" s="4">
        <f t="shared" si="41"/>
        <v>41029</v>
      </c>
      <c r="AP108" s="4">
        <f t="shared" si="41"/>
        <v>41060</v>
      </c>
      <c r="AQ108" s="4">
        <f t="shared" si="41"/>
        <v>41090</v>
      </c>
      <c r="AR108" s="4">
        <f t="shared" si="41"/>
        <v>41121</v>
      </c>
      <c r="AS108" s="4">
        <f t="shared" si="41"/>
        <v>41152</v>
      </c>
      <c r="AT108" s="4">
        <f t="shared" si="41"/>
        <v>41182</v>
      </c>
      <c r="AU108" s="4">
        <f t="shared" si="41"/>
        <v>41213</v>
      </c>
      <c r="AV108" s="4">
        <f t="shared" si="41"/>
        <v>41243</v>
      </c>
      <c r="AW108" s="4">
        <f t="shared" si="41"/>
        <v>41274</v>
      </c>
      <c r="AX108" s="4">
        <f t="shared" si="41"/>
        <v>41305</v>
      </c>
      <c r="AY108" s="4">
        <f t="shared" si="41"/>
        <v>41333</v>
      </c>
      <c r="AZ108" s="4">
        <f t="shared" si="41"/>
        <v>41364</v>
      </c>
      <c r="BA108" s="4">
        <f t="shared" si="41"/>
        <v>41394</v>
      </c>
      <c r="BB108" s="4">
        <f t="shared" si="41"/>
        <v>41425</v>
      </c>
      <c r="BC108" s="4">
        <f t="shared" si="41"/>
        <v>41455</v>
      </c>
      <c r="BD108" s="4">
        <f t="shared" si="41"/>
        <v>41486</v>
      </c>
      <c r="BE108" s="4">
        <f t="shared" si="41"/>
        <v>41517</v>
      </c>
      <c r="BF108" s="4">
        <f t="shared" si="41"/>
        <v>41547</v>
      </c>
      <c r="BG108" s="4">
        <f t="shared" si="41"/>
        <v>41578</v>
      </c>
      <c r="BH108" s="4">
        <f t="shared" si="41"/>
        <v>41608</v>
      </c>
      <c r="BI108" s="4">
        <f t="shared" si="41"/>
        <v>41639</v>
      </c>
      <c r="BJ108" s="4">
        <f t="shared" si="41"/>
        <v>41670</v>
      </c>
      <c r="BK108" s="4">
        <f t="shared" si="41"/>
        <v>41698</v>
      </c>
      <c r="BL108" s="4">
        <f t="shared" si="41"/>
        <v>41729</v>
      </c>
      <c r="BM108" s="4">
        <f t="shared" si="41"/>
        <v>41759</v>
      </c>
      <c r="BN108" s="4">
        <f t="shared" si="41"/>
        <v>41790</v>
      </c>
      <c r="BO108" s="4">
        <f aca="true" t="shared" si="42" ref="BO108:DT108">BO99</f>
        <v>41820</v>
      </c>
      <c r="BP108" s="4">
        <f t="shared" si="42"/>
        <v>41851</v>
      </c>
      <c r="BQ108" s="4">
        <f t="shared" si="42"/>
        <v>41882</v>
      </c>
      <c r="BR108" s="4">
        <f t="shared" si="42"/>
        <v>41912</v>
      </c>
      <c r="BS108" s="4">
        <f t="shared" si="42"/>
        <v>41943</v>
      </c>
      <c r="BT108" s="4">
        <f t="shared" si="42"/>
        <v>41973</v>
      </c>
      <c r="BU108" s="4">
        <f t="shared" si="42"/>
        <v>42004</v>
      </c>
      <c r="BV108" s="4">
        <f t="shared" si="42"/>
        <v>42035</v>
      </c>
      <c r="BW108" s="4">
        <f t="shared" si="42"/>
        <v>42063</v>
      </c>
      <c r="BX108" s="4">
        <f t="shared" si="42"/>
        <v>42094</v>
      </c>
      <c r="BY108" s="4">
        <f t="shared" si="42"/>
        <v>42124</v>
      </c>
      <c r="BZ108" s="4">
        <f t="shared" si="42"/>
        <v>42155</v>
      </c>
      <c r="CA108" s="4">
        <f t="shared" si="42"/>
        <v>42185</v>
      </c>
      <c r="CB108" s="4">
        <f t="shared" si="42"/>
        <v>42216</v>
      </c>
      <c r="CC108" s="4">
        <f t="shared" si="42"/>
        <v>42247</v>
      </c>
      <c r="CD108" s="4">
        <f t="shared" si="42"/>
        <v>42277</v>
      </c>
      <c r="CE108" s="4">
        <f t="shared" si="42"/>
        <v>42308</v>
      </c>
      <c r="CF108" s="4">
        <f t="shared" si="42"/>
        <v>42338</v>
      </c>
      <c r="CG108" s="4">
        <f t="shared" si="42"/>
        <v>42369</v>
      </c>
      <c r="CH108" s="4">
        <f t="shared" si="42"/>
        <v>42400</v>
      </c>
      <c r="CI108" s="4">
        <f t="shared" si="42"/>
        <v>42429</v>
      </c>
      <c r="CJ108" s="4">
        <f t="shared" si="42"/>
        <v>42460</v>
      </c>
      <c r="CK108" s="4">
        <f t="shared" si="42"/>
        <v>42490</v>
      </c>
      <c r="CL108" s="4">
        <f t="shared" si="42"/>
        <v>42521</v>
      </c>
      <c r="CM108" s="4">
        <f t="shared" si="42"/>
        <v>42551</v>
      </c>
      <c r="CN108" s="4">
        <f t="shared" si="42"/>
        <v>42582</v>
      </c>
      <c r="CO108" s="4">
        <f t="shared" si="42"/>
        <v>42613</v>
      </c>
      <c r="CP108" s="4">
        <f t="shared" si="42"/>
        <v>42643</v>
      </c>
      <c r="CQ108" s="4">
        <f t="shared" si="42"/>
        <v>42674</v>
      </c>
      <c r="CR108" s="4">
        <f t="shared" si="42"/>
        <v>42704</v>
      </c>
      <c r="CS108" s="4">
        <f t="shared" si="42"/>
        <v>42735</v>
      </c>
      <c r="CT108" s="4">
        <f t="shared" si="42"/>
        <v>42766</v>
      </c>
      <c r="CU108" s="4">
        <f t="shared" si="42"/>
        <v>42794</v>
      </c>
      <c r="CV108" s="4">
        <f t="shared" si="42"/>
        <v>42825</v>
      </c>
      <c r="CW108" s="4">
        <f t="shared" si="42"/>
        <v>42855</v>
      </c>
      <c r="CX108" s="4">
        <f t="shared" si="42"/>
        <v>42886</v>
      </c>
      <c r="CY108" s="4">
        <f t="shared" si="42"/>
        <v>42916</v>
      </c>
      <c r="CZ108" s="4">
        <f t="shared" si="42"/>
        <v>42947</v>
      </c>
      <c r="DA108" s="4">
        <f t="shared" si="42"/>
        <v>42978</v>
      </c>
      <c r="DB108" s="4">
        <f t="shared" si="42"/>
        <v>43008</v>
      </c>
      <c r="DC108" s="4">
        <f t="shared" si="42"/>
        <v>43039</v>
      </c>
      <c r="DD108" s="4">
        <f t="shared" si="42"/>
        <v>43069</v>
      </c>
      <c r="DE108" s="4">
        <f t="shared" si="42"/>
        <v>43100</v>
      </c>
      <c r="DF108" s="4">
        <f t="shared" si="42"/>
        <v>43131</v>
      </c>
      <c r="DG108" s="4">
        <f t="shared" si="42"/>
        <v>43159</v>
      </c>
      <c r="DH108" s="4">
        <f t="shared" si="42"/>
        <v>43190</v>
      </c>
      <c r="DI108" s="4">
        <f t="shared" si="42"/>
        <v>43220</v>
      </c>
      <c r="DJ108" s="4">
        <f t="shared" si="42"/>
        <v>43251</v>
      </c>
      <c r="DK108" s="4">
        <f t="shared" si="42"/>
        <v>43281</v>
      </c>
      <c r="DL108" s="4">
        <f t="shared" si="42"/>
        <v>43312</v>
      </c>
      <c r="DM108" s="4">
        <f t="shared" si="42"/>
        <v>43343</v>
      </c>
      <c r="DN108" s="4">
        <f t="shared" si="42"/>
        <v>43373</v>
      </c>
      <c r="DO108" s="4">
        <f t="shared" si="42"/>
        <v>43404</v>
      </c>
      <c r="DP108" s="4">
        <f t="shared" si="42"/>
        <v>43434</v>
      </c>
      <c r="DQ108" s="4">
        <f t="shared" si="42"/>
        <v>43465</v>
      </c>
      <c r="DR108" s="4">
        <f t="shared" si="42"/>
        <v>43496</v>
      </c>
      <c r="DS108" s="4">
        <f t="shared" si="42"/>
        <v>43524</v>
      </c>
      <c r="DT108" s="4">
        <f t="shared" si="42"/>
        <v>43555</v>
      </c>
    </row>
    <row r="109" spans="3:124" ht="14.25">
      <c r="C109" t="s">
        <v>84</v>
      </c>
      <c r="D109" s="28">
        <f>SUM(E109:DT109)</f>
        <v>446607308.11278737</v>
      </c>
      <c r="E109" s="28">
        <f aca="true" t="shared" si="43" ref="E109:N110">SUMIF($B$26:$B$96,$C109,E$26:E$96)</f>
        <v>0</v>
      </c>
      <c r="F109" s="62">
        <f t="shared" si="43"/>
        <v>0</v>
      </c>
      <c r="G109" s="62">
        <f t="shared" si="43"/>
        <v>0</v>
      </c>
      <c r="H109" s="62">
        <f t="shared" si="43"/>
        <v>0</v>
      </c>
      <c r="I109" s="62">
        <f t="shared" si="43"/>
        <v>0</v>
      </c>
      <c r="J109" s="62">
        <f t="shared" si="43"/>
        <v>0</v>
      </c>
      <c r="K109" s="62">
        <f t="shared" si="43"/>
        <v>0</v>
      </c>
      <c r="L109" s="62">
        <f t="shared" si="43"/>
        <v>0</v>
      </c>
      <c r="M109" s="62">
        <f t="shared" si="43"/>
        <v>0</v>
      </c>
      <c r="N109" s="62">
        <f t="shared" si="43"/>
        <v>0</v>
      </c>
      <c r="O109" s="62">
        <f aca="true" t="shared" si="44" ref="O109:X110">SUMIF($B$26:$B$96,$C109,O$26:O$96)</f>
        <v>0</v>
      </c>
      <c r="P109" s="62">
        <f t="shared" si="44"/>
        <v>0</v>
      </c>
      <c r="Q109" s="62">
        <f t="shared" si="44"/>
        <v>0</v>
      </c>
      <c r="R109" s="62">
        <f t="shared" si="44"/>
        <v>0</v>
      </c>
      <c r="S109" s="62">
        <f t="shared" si="44"/>
        <v>0</v>
      </c>
      <c r="T109" s="62">
        <f t="shared" si="44"/>
        <v>0</v>
      </c>
      <c r="U109" s="62">
        <f t="shared" si="44"/>
        <v>0</v>
      </c>
      <c r="V109" s="62">
        <f t="shared" si="44"/>
        <v>0</v>
      </c>
      <c r="W109" s="62">
        <f t="shared" si="44"/>
        <v>0</v>
      </c>
      <c r="X109" s="62">
        <f t="shared" si="44"/>
        <v>0</v>
      </c>
      <c r="Y109" s="62">
        <f aca="true" t="shared" si="45" ref="Y109:AH110">SUMIF($B$26:$B$96,$C109,Y$26:Y$96)</f>
        <v>0</v>
      </c>
      <c r="Z109" s="62">
        <f t="shared" si="45"/>
        <v>0</v>
      </c>
      <c r="AA109" s="62">
        <f t="shared" si="45"/>
        <v>0</v>
      </c>
      <c r="AB109" s="62">
        <f t="shared" si="45"/>
        <v>0</v>
      </c>
      <c r="AC109" s="62">
        <f t="shared" si="45"/>
        <v>0</v>
      </c>
      <c r="AD109" s="62">
        <f t="shared" si="45"/>
        <v>0</v>
      </c>
      <c r="AE109" s="62">
        <f t="shared" si="45"/>
        <v>0</v>
      </c>
      <c r="AF109" s="62">
        <f t="shared" si="45"/>
        <v>0</v>
      </c>
      <c r="AG109" s="62">
        <f t="shared" si="45"/>
        <v>0</v>
      </c>
      <c r="AH109" s="62">
        <f t="shared" si="45"/>
        <v>0</v>
      </c>
      <c r="AI109" s="62">
        <f aca="true" t="shared" si="46" ref="AI109:AR110">SUMIF($B$26:$B$96,$C109,AI$26:AI$96)</f>
        <v>0</v>
      </c>
      <c r="AJ109" s="62">
        <f t="shared" si="46"/>
        <v>0</v>
      </c>
      <c r="AK109" s="62">
        <f t="shared" si="46"/>
        <v>0</v>
      </c>
      <c r="AL109" s="62">
        <f t="shared" si="46"/>
        <v>0</v>
      </c>
      <c r="AM109" s="62">
        <f t="shared" si="46"/>
        <v>0</v>
      </c>
      <c r="AN109" s="62">
        <f t="shared" si="46"/>
        <v>0</v>
      </c>
      <c r="AO109" s="62">
        <f t="shared" si="46"/>
        <v>0</v>
      </c>
      <c r="AP109" s="62">
        <f t="shared" si="46"/>
        <v>904488.72</v>
      </c>
      <c r="AQ109" s="62">
        <f t="shared" si="46"/>
        <v>602992.48</v>
      </c>
      <c r="AR109" s="62">
        <f t="shared" si="46"/>
        <v>452244.36</v>
      </c>
      <c r="AS109" s="62">
        <f aca="true" t="shared" si="47" ref="AS109:BB110">SUMIF($B$26:$B$96,$C109,AS$26:AS$96)</f>
        <v>753740.6000000001</v>
      </c>
      <c r="AT109" s="62">
        <f t="shared" si="47"/>
        <v>753740.6000000001</v>
      </c>
      <c r="AU109" s="62">
        <f t="shared" si="47"/>
        <v>1356733.0799999998</v>
      </c>
      <c r="AV109" s="62">
        <f t="shared" si="47"/>
        <v>1507481.2000000002</v>
      </c>
      <c r="AW109" s="62">
        <f t="shared" si="47"/>
        <v>1658229.32</v>
      </c>
      <c r="AX109" s="62">
        <f t="shared" si="47"/>
        <v>1507481.2000000002</v>
      </c>
      <c r="AY109" s="62">
        <f t="shared" si="47"/>
        <v>1507481.2000000002</v>
      </c>
      <c r="AZ109" s="62">
        <f t="shared" si="47"/>
        <v>1205984.96</v>
      </c>
      <c r="BA109" s="62">
        <f t="shared" si="47"/>
        <v>826099.6976000001</v>
      </c>
      <c r="BB109" s="62">
        <f t="shared" si="47"/>
        <v>1681293.8684</v>
      </c>
      <c r="BC109" s="62">
        <f aca="true" t="shared" si="48" ref="BC109:BL110">SUMIF($B$26:$B$96,$C109,BC$26:BC$96)</f>
        <v>904458.622</v>
      </c>
      <c r="BD109" s="62">
        <f t="shared" si="48"/>
        <v>1100401.08</v>
      </c>
      <c r="BE109" s="62">
        <f t="shared" si="48"/>
        <v>1391827.38</v>
      </c>
      <c r="BF109" s="62">
        <f t="shared" si="48"/>
        <v>1854081.4840000002</v>
      </c>
      <c r="BG109" s="62">
        <f t="shared" si="48"/>
        <v>2100283.348</v>
      </c>
      <c r="BH109" s="62">
        <f t="shared" si="48"/>
        <v>2039984.1</v>
      </c>
      <c r="BI109" s="62">
        <f t="shared" si="48"/>
        <v>5160497.919100259</v>
      </c>
      <c r="BJ109" s="62">
        <f t="shared" si="48"/>
        <v>2705178.200231659</v>
      </c>
      <c r="BK109" s="62">
        <f t="shared" si="48"/>
        <v>2255829.896338366</v>
      </c>
      <c r="BL109" s="62">
        <f t="shared" si="48"/>
        <v>1920889.8720912347</v>
      </c>
      <c r="BM109" s="62">
        <f aca="true" t="shared" si="49" ref="BM109:BV110">SUMIF($B$26:$B$96,$C109,BM$26:BM$96)</f>
        <v>2300413.8898088094</v>
      </c>
      <c r="BN109" s="62">
        <f t="shared" si="49"/>
        <v>2285334.417251517</v>
      </c>
      <c r="BO109" s="62">
        <f t="shared" si="49"/>
        <v>2359994.729467569</v>
      </c>
      <c r="BP109" s="62">
        <f t="shared" si="49"/>
        <v>2148448.0663010133</v>
      </c>
      <c r="BQ109" s="62">
        <f t="shared" si="49"/>
        <v>2302511.149258439</v>
      </c>
      <c r="BR109" s="62">
        <f t="shared" si="49"/>
        <v>2344577.0353827165</v>
      </c>
      <c r="BS109" s="62">
        <f t="shared" si="49"/>
        <v>2982228.4888614183</v>
      </c>
      <c r="BT109" s="62">
        <f t="shared" si="49"/>
        <v>2781611.7230939064</v>
      </c>
      <c r="BU109" s="62">
        <f t="shared" si="49"/>
        <v>3648104.048614747</v>
      </c>
      <c r="BV109" s="62">
        <f t="shared" si="49"/>
        <v>3708824.078848738</v>
      </c>
      <c r="BW109" s="62">
        <f aca="true" t="shared" si="50" ref="BW109:CF110">SUMIF($B$26:$B$96,$C109,BW$26:BW$96)</f>
        <v>3833101.6087476984</v>
      </c>
      <c r="BX109" s="62">
        <f t="shared" si="50"/>
        <v>4183267.709906892</v>
      </c>
      <c r="BY109" s="62">
        <f t="shared" si="50"/>
        <v>4423429.37136461</v>
      </c>
      <c r="BZ109" s="62">
        <f t="shared" si="50"/>
        <v>4865972.452346587</v>
      </c>
      <c r="CA109" s="62">
        <f t="shared" si="50"/>
        <v>6121459.530770337</v>
      </c>
      <c r="CB109" s="62">
        <f t="shared" si="50"/>
        <v>5720269.602428977</v>
      </c>
      <c r="CC109" s="62">
        <f t="shared" si="50"/>
        <v>6711978.198305802</v>
      </c>
      <c r="CD109" s="62">
        <f t="shared" si="50"/>
        <v>6528801.731600442</v>
      </c>
      <c r="CE109" s="62">
        <f t="shared" si="50"/>
        <v>5990433.42021816</v>
      </c>
      <c r="CF109" s="62">
        <f t="shared" si="50"/>
        <v>4762958.755060317</v>
      </c>
      <c r="CG109" s="62">
        <f aca="true" t="shared" si="51" ref="CG109:CP110">SUMIF($B$26:$B$96,$C109,CG$26:CG$96)</f>
        <v>3509935.355435391</v>
      </c>
      <c r="CH109" s="62">
        <f t="shared" si="51"/>
        <v>2850878.0704768533</v>
      </c>
      <c r="CI109" s="62">
        <f t="shared" si="51"/>
        <v>2659289.5488706096</v>
      </c>
      <c r="CJ109" s="62">
        <f t="shared" si="51"/>
        <v>3341678.009132357</v>
      </c>
      <c r="CK109" s="62">
        <f t="shared" si="51"/>
        <v>1793586.180127624</v>
      </c>
      <c r="CL109" s="62">
        <f t="shared" si="51"/>
        <v>3862890.9218651587</v>
      </c>
      <c r="CM109" s="62">
        <f t="shared" si="51"/>
        <v>4505911.280423597</v>
      </c>
      <c r="CN109" s="62">
        <f t="shared" si="51"/>
        <v>4286528.440492171</v>
      </c>
      <c r="CO109" s="62">
        <f t="shared" si="51"/>
        <v>3175020.330455321</v>
      </c>
      <c r="CP109" s="62">
        <f t="shared" si="51"/>
        <v>3165605.580335984</v>
      </c>
      <c r="CQ109" s="62">
        <f aca="true" t="shared" si="52" ref="CQ109:CZ110">SUMIF($B$26:$B$96,$C109,CQ$26:CQ$96)</f>
        <v>4239526.200784426</v>
      </c>
      <c r="CR109" s="62">
        <f t="shared" si="52"/>
        <v>4000565.435650094</v>
      </c>
      <c r="CS109" s="62">
        <f t="shared" si="52"/>
        <v>12532114.311805211</v>
      </c>
      <c r="CT109" s="62">
        <f t="shared" si="52"/>
        <v>6016799.277984008</v>
      </c>
      <c r="CU109" s="62">
        <f t="shared" si="52"/>
        <v>7282874.239989048</v>
      </c>
      <c r="CV109" s="62">
        <f t="shared" si="52"/>
        <v>6632600.990755295</v>
      </c>
      <c r="CW109" s="62">
        <f t="shared" si="52"/>
        <v>10175465.338625915</v>
      </c>
      <c r="CX109" s="62">
        <f t="shared" si="52"/>
        <v>6678721.725817599</v>
      </c>
      <c r="CY109" s="62">
        <f t="shared" si="52"/>
        <v>7032412.406393923</v>
      </c>
      <c r="CZ109" s="62">
        <f t="shared" si="52"/>
        <v>7800289.3768640645</v>
      </c>
      <c r="DA109" s="62">
        <f aca="true" t="shared" si="53" ref="DA109:DJ110">SUMIF($B$26:$B$96,$C109,DA$26:DA$96)</f>
        <v>7816834.544064853</v>
      </c>
      <c r="DB109" s="62">
        <f t="shared" si="53"/>
        <v>12659771.780751374</v>
      </c>
      <c r="DC109" s="62">
        <f t="shared" si="53"/>
        <v>12052717.949309533</v>
      </c>
      <c r="DD109" s="62">
        <f t="shared" si="53"/>
        <v>11775771.43719836</v>
      </c>
      <c r="DE109" s="62">
        <f t="shared" si="53"/>
        <v>11099252.577893397</v>
      </c>
      <c r="DF109" s="62">
        <f t="shared" si="53"/>
        <v>10482032.11026768</v>
      </c>
      <c r="DG109" s="62">
        <f t="shared" si="53"/>
        <v>9443806.201190334</v>
      </c>
      <c r="DH109" s="62">
        <f t="shared" si="53"/>
        <v>9160863.789616663</v>
      </c>
      <c r="DI109" s="62">
        <f t="shared" si="53"/>
        <v>9349935.130155483</v>
      </c>
      <c r="DJ109" s="62">
        <f t="shared" si="53"/>
        <v>7483170.027009661</v>
      </c>
      <c r="DK109" s="62">
        <f aca="true" t="shared" si="54" ref="DK109:DT110">SUMIF($B$26:$B$96,$C109,DK$26:DK$96)</f>
        <v>6240822.721692538</v>
      </c>
      <c r="DL109" s="62">
        <f t="shared" si="54"/>
        <v>6683636.126565735</v>
      </c>
      <c r="DM109" s="62">
        <f t="shared" si="54"/>
        <v>9132580.232661929</v>
      </c>
      <c r="DN109" s="62">
        <f t="shared" si="54"/>
        <v>9635593.29633884</v>
      </c>
      <c r="DO109" s="62">
        <f t="shared" si="54"/>
        <v>12958023.875532486</v>
      </c>
      <c r="DP109" s="62">
        <f t="shared" si="54"/>
        <v>15925704.383759752</v>
      </c>
      <c r="DQ109" s="62">
        <f t="shared" si="54"/>
        <v>17309859.15244672</v>
      </c>
      <c r="DR109" s="62">
        <f t="shared" si="54"/>
        <v>16839781.586980008</v>
      </c>
      <c r="DS109" s="62">
        <f t="shared" si="54"/>
        <v>16428370.069902226</v>
      </c>
      <c r="DT109" s="62">
        <f t="shared" si="54"/>
        <v>12430944.901764855</v>
      </c>
    </row>
    <row r="110" spans="3:124" ht="14.25">
      <c r="C110" t="s">
        <v>73</v>
      </c>
      <c r="D110" s="28">
        <f>SUM(E110:DT110)</f>
        <v>872098704.0622916</v>
      </c>
      <c r="E110" s="62">
        <f t="shared" si="43"/>
        <v>0</v>
      </c>
      <c r="F110" s="62">
        <f t="shared" si="43"/>
        <v>0</v>
      </c>
      <c r="G110" s="62">
        <f t="shared" si="43"/>
        <v>0</v>
      </c>
      <c r="H110" s="62">
        <f t="shared" si="43"/>
        <v>0</v>
      </c>
      <c r="I110" s="62">
        <f t="shared" si="43"/>
        <v>0</v>
      </c>
      <c r="J110" s="62">
        <f t="shared" si="43"/>
        <v>0</v>
      </c>
      <c r="K110" s="62">
        <f t="shared" si="43"/>
        <v>0</v>
      </c>
      <c r="L110" s="62">
        <f t="shared" si="43"/>
        <v>0</v>
      </c>
      <c r="M110" s="62">
        <f t="shared" si="43"/>
        <v>0</v>
      </c>
      <c r="N110" s="62">
        <f t="shared" si="43"/>
        <v>0</v>
      </c>
      <c r="O110" s="62">
        <f t="shared" si="44"/>
        <v>0</v>
      </c>
      <c r="P110" s="62">
        <f t="shared" si="44"/>
        <v>0</v>
      </c>
      <c r="Q110" s="62">
        <f t="shared" si="44"/>
        <v>0</v>
      </c>
      <c r="R110" s="62">
        <f t="shared" si="44"/>
        <v>0</v>
      </c>
      <c r="S110" s="62">
        <f t="shared" si="44"/>
        <v>0</v>
      </c>
      <c r="T110" s="62">
        <f t="shared" si="44"/>
        <v>0</v>
      </c>
      <c r="U110" s="62">
        <f t="shared" si="44"/>
        <v>0</v>
      </c>
      <c r="V110" s="62">
        <f t="shared" si="44"/>
        <v>0</v>
      </c>
      <c r="W110" s="62">
        <f t="shared" si="44"/>
        <v>0</v>
      </c>
      <c r="X110" s="62">
        <f t="shared" si="44"/>
        <v>0</v>
      </c>
      <c r="Y110" s="62">
        <f t="shared" si="45"/>
        <v>0</v>
      </c>
      <c r="Z110" s="62">
        <f t="shared" si="45"/>
        <v>0</v>
      </c>
      <c r="AA110" s="62">
        <f t="shared" si="45"/>
        <v>0</v>
      </c>
      <c r="AB110" s="62">
        <f t="shared" si="45"/>
        <v>0</v>
      </c>
      <c r="AC110" s="62">
        <f t="shared" si="45"/>
        <v>0</v>
      </c>
      <c r="AD110" s="62">
        <f t="shared" si="45"/>
        <v>0</v>
      </c>
      <c r="AE110" s="62">
        <f t="shared" si="45"/>
        <v>0</v>
      </c>
      <c r="AF110" s="62">
        <f t="shared" si="45"/>
        <v>0</v>
      </c>
      <c r="AG110" s="62">
        <f t="shared" si="45"/>
        <v>0</v>
      </c>
      <c r="AH110" s="62">
        <f t="shared" si="45"/>
        <v>0</v>
      </c>
      <c r="AI110" s="62">
        <f t="shared" si="46"/>
        <v>0</v>
      </c>
      <c r="AJ110" s="62">
        <f t="shared" si="46"/>
        <v>0</v>
      </c>
      <c r="AK110" s="62">
        <f t="shared" si="46"/>
        <v>0</v>
      </c>
      <c r="AL110" s="62">
        <f t="shared" si="46"/>
        <v>0</v>
      </c>
      <c r="AM110" s="62">
        <f t="shared" si="46"/>
        <v>0</v>
      </c>
      <c r="AN110" s="62">
        <f t="shared" si="46"/>
        <v>0</v>
      </c>
      <c r="AO110" s="62">
        <f t="shared" si="46"/>
        <v>0</v>
      </c>
      <c r="AP110" s="62">
        <f t="shared" si="46"/>
        <v>0</v>
      </c>
      <c r="AQ110" s="62">
        <f t="shared" si="46"/>
        <v>0</v>
      </c>
      <c r="AR110" s="62">
        <f t="shared" si="46"/>
        <v>0</v>
      </c>
      <c r="AS110" s="62">
        <f t="shared" si="47"/>
        <v>0</v>
      </c>
      <c r="AT110" s="62">
        <f t="shared" si="47"/>
        <v>0</v>
      </c>
      <c r="AU110" s="62">
        <f t="shared" si="47"/>
        <v>0</v>
      </c>
      <c r="AV110" s="62">
        <f t="shared" si="47"/>
        <v>0</v>
      </c>
      <c r="AW110" s="62">
        <f t="shared" si="47"/>
        <v>0</v>
      </c>
      <c r="AX110" s="62">
        <f t="shared" si="47"/>
        <v>0</v>
      </c>
      <c r="AY110" s="62">
        <f t="shared" si="47"/>
        <v>0</v>
      </c>
      <c r="AZ110" s="62">
        <f t="shared" si="47"/>
        <v>0</v>
      </c>
      <c r="BA110" s="62">
        <f t="shared" si="47"/>
        <v>0</v>
      </c>
      <c r="BB110" s="62">
        <f t="shared" si="47"/>
        <v>0</v>
      </c>
      <c r="BC110" s="62">
        <f t="shared" si="48"/>
        <v>0</v>
      </c>
      <c r="BD110" s="62">
        <f t="shared" si="48"/>
        <v>0</v>
      </c>
      <c r="BE110" s="62">
        <f t="shared" si="48"/>
        <v>0</v>
      </c>
      <c r="BF110" s="62">
        <f t="shared" si="48"/>
        <v>0</v>
      </c>
      <c r="BG110" s="62">
        <f t="shared" si="48"/>
        <v>0</v>
      </c>
      <c r="BH110" s="62">
        <f t="shared" si="48"/>
        <v>0</v>
      </c>
      <c r="BI110" s="62">
        <f t="shared" si="48"/>
        <v>2938370</v>
      </c>
      <c r="BJ110" s="62">
        <f t="shared" si="48"/>
        <v>662000</v>
      </c>
      <c r="BK110" s="62">
        <f t="shared" si="48"/>
        <v>853000</v>
      </c>
      <c r="BL110" s="62">
        <f t="shared" si="48"/>
        <v>855000</v>
      </c>
      <c r="BM110" s="62">
        <f t="shared" si="49"/>
        <v>955000</v>
      </c>
      <c r="BN110" s="62">
        <f t="shared" si="49"/>
        <v>3138855</v>
      </c>
      <c r="BO110" s="62">
        <f t="shared" si="49"/>
        <v>4098710</v>
      </c>
      <c r="BP110" s="62">
        <f t="shared" si="49"/>
        <v>5297394</v>
      </c>
      <c r="BQ110" s="62">
        <f t="shared" si="49"/>
        <v>4809062</v>
      </c>
      <c r="BR110" s="62">
        <f t="shared" si="49"/>
        <v>4989711</v>
      </c>
      <c r="BS110" s="62">
        <f t="shared" si="49"/>
        <v>4482352</v>
      </c>
      <c r="BT110" s="62">
        <f t="shared" si="49"/>
        <v>3076491</v>
      </c>
      <c r="BU110" s="62">
        <f t="shared" si="49"/>
        <v>18449878.5</v>
      </c>
      <c r="BV110" s="62">
        <f t="shared" si="49"/>
        <v>6566103.842424242</v>
      </c>
      <c r="BW110" s="62">
        <f t="shared" si="50"/>
        <v>5371583.014545455</v>
      </c>
      <c r="BX110" s="62">
        <f t="shared" si="50"/>
        <v>5342801.584545454</v>
      </c>
      <c r="BY110" s="62">
        <f t="shared" si="50"/>
        <v>7372516.984545453</v>
      </c>
      <c r="BZ110" s="62">
        <f t="shared" si="50"/>
        <v>9686894.254545456</v>
      </c>
      <c r="CA110" s="62">
        <f t="shared" si="50"/>
        <v>13351739.314545454</v>
      </c>
      <c r="CB110" s="62">
        <f t="shared" si="50"/>
        <v>11806999.977612698</v>
      </c>
      <c r="CC110" s="62">
        <f t="shared" si="50"/>
        <v>11739207.192647366</v>
      </c>
      <c r="CD110" s="62">
        <f t="shared" si="50"/>
        <v>9019589.426897379</v>
      </c>
      <c r="CE110" s="62">
        <f t="shared" si="50"/>
        <v>10804736.864714911</v>
      </c>
      <c r="CF110" s="62">
        <f t="shared" si="50"/>
        <v>11693438.898248043</v>
      </c>
      <c r="CG110" s="62">
        <f t="shared" si="51"/>
        <v>8611416.423966859</v>
      </c>
      <c r="CH110" s="62">
        <f t="shared" si="51"/>
        <v>12474460.5065819</v>
      </c>
      <c r="CI110" s="62">
        <f t="shared" si="51"/>
        <v>15077398.002588877</v>
      </c>
      <c r="CJ110" s="62">
        <f t="shared" si="51"/>
        <v>13646312.232395863</v>
      </c>
      <c r="CK110" s="62">
        <f t="shared" si="51"/>
        <v>13931570.207592145</v>
      </c>
      <c r="CL110" s="62">
        <f t="shared" si="51"/>
        <v>16722164.719224373</v>
      </c>
      <c r="CM110" s="62">
        <f t="shared" si="51"/>
        <v>19204471.133548237</v>
      </c>
      <c r="CN110" s="62">
        <f t="shared" si="51"/>
        <v>17969629.258071028</v>
      </c>
      <c r="CO110" s="62">
        <f t="shared" si="51"/>
        <v>22350967.77146475</v>
      </c>
      <c r="CP110" s="62">
        <f t="shared" si="51"/>
        <v>22063507.82871123</v>
      </c>
      <c r="CQ110" s="62">
        <f t="shared" si="52"/>
        <v>24387129.86491921</v>
      </c>
      <c r="CR110" s="62">
        <f t="shared" si="52"/>
        <v>20284491.361079175</v>
      </c>
      <c r="CS110" s="62">
        <f t="shared" si="52"/>
        <v>23590993.611966856</v>
      </c>
      <c r="CT110" s="62">
        <f t="shared" si="52"/>
        <v>24222048.28769175</v>
      </c>
      <c r="CU110" s="62">
        <f t="shared" si="52"/>
        <v>21842544.29411992</v>
      </c>
      <c r="CV110" s="62">
        <f t="shared" si="52"/>
        <v>24362608.29907216</v>
      </c>
      <c r="CW110" s="62">
        <f t="shared" si="52"/>
        <v>26182432.726722687</v>
      </c>
      <c r="CX110" s="62">
        <f t="shared" si="52"/>
        <v>28921568.683724698</v>
      </c>
      <c r="CY110" s="62">
        <f t="shared" si="52"/>
        <v>22739030.841718473</v>
      </c>
      <c r="CZ110" s="62">
        <f t="shared" si="52"/>
        <v>25927122.450744327</v>
      </c>
      <c r="DA110" s="62">
        <f t="shared" si="53"/>
        <v>22422945.130702995</v>
      </c>
      <c r="DB110" s="62">
        <f t="shared" si="53"/>
        <v>21372568.034588788</v>
      </c>
      <c r="DC110" s="62">
        <f t="shared" si="53"/>
        <v>22264415.135669142</v>
      </c>
      <c r="DD110" s="62">
        <f t="shared" si="53"/>
        <v>20890639.819480885</v>
      </c>
      <c r="DE110" s="62">
        <f t="shared" si="53"/>
        <v>19106901.497830693</v>
      </c>
      <c r="DF110" s="62">
        <f t="shared" si="53"/>
        <v>18286803.34312653</v>
      </c>
      <c r="DG110" s="62">
        <f t="shared" si="53"/>
        <v>16350420.455947964</v>
      </c>
      <c r="DH110" s="62">
        <f t="shared" si="53"/>
        <v>17836924.160892833</v>
      </c>
      <c r="DI110" s="62">
        <f t="shared" si="53"/>
        <v>18482545.28561155</v>
      </c>
      <c r="DJ110" s="62">
        <f t="shared" si="53"/>
        <v>16184224.308479456</v>
      </c>
      <c r="DK110" s="62">
        <f t="shared" si="54"/>
        <v>16752996.401697421</v>
      </c>
      <c r="DL110" s="62">
        <f t="shared" si="54"/>
        <v>14760684.246897</v>
      </c>
      <c r="DM110" s="62">
        <f t="shared" si="54"/>
        <v>12822317.446897</v>
      </c>
      <c r="DN110" s="62">
        <f t="shared" si="54"/>
        <v>12055015.334593</v>
      </c>
      <c r="DO110" s="62">
        <f t="shared" si="54"/>
        <v>11976173.066493</v>
      </c>
      <c r="DP110" s="62">
        <f t="shared" si="54"/>
        <v>11020711.336493</v>
      </c>
      <c r="DQ110" s="62">
        <f t="shared" si="54"/>
        <v>11123709.472857</v>
      </c>
      <c r="DR110" s="62">
        <f t="shared" si="54"/>
        <v>9874633.222857</v>
      </c>
      <c r="DS110" s="62">
        <f t="shared" si="54"/>
        <v>9257764</v>
      </c>
      <c r="DT110" s="62">
        <f t="shared" si="54"/>
        <v>7383009</v>
      </c>
    </row>
    <row r="111" spans="3:124" ht="14.25">
      <c r="C111" t="s">
        <v>13</v>
      </c>
      <c r="D111" s="28">
        <f>SUM(E111:DT111)</f>
        <v>0</v>
      </c>
      <c r="E111" s="62">
        <f>SUMIF($B$26:$B$96,$C111,E$26:E$96)</f>
        <v>0</v>
      </c>
      <c r="F111" s="62">
        <f aca="true" t="shared" si="55" ref="F111:BQ111">SUMIF($B$26:$B$96,$C111,F$26:F$96)</f>
        <v>0</v>
      </c>
      <c r="G111" s="62">
        <f t="shared" si="55"/>
        <v>0</v>
      </c>
      <c r="H111" s="62">
        <f t="shared" si="55"/>
        <v>0</v>
      </c>
      <c r="I111" s="62">
        <f t="shared" si="55"/>
        <v>0</v>
      </c>
      <c r="J111" s="62">
        <f t="shared" si="55"/>
        <v>0</v>
      </c>
      <c r="K111" s="62">
        <f t="shared" si="55"/>
        <v>0</v>
      </c>
      <c r="L111" s="62">
        <f t="shared" si="55"/>
        <v>0</v>
      </c>
      <c r="M111" s="62">
        <f t="shared" si="55"/>
        <v>0</v>
      </c>
      <c r="N111" s="62">
        <f t="shared" si="55"/>
        <v>0</v>
      </c>
      <c r="O111" s="62">
        <f t="shared" si="55"/>
        <v>0</v>
      </c>
      <c r="P111" s="62">
        <f t="shared" si="55"/>
        <v>0</v>
      </c>
      <c r="Q111" s="62">
        <f t="shared" si="55"/>
        <v>0</v>
      </c>
      <c r="R111" s="62">
        <f t="shared" si="55"/>
        <v>0</v>
      </c>
      <c r="S111" s="62">
        <f t="shared" si="55"/>
        <v>0</v>
      </c>
      <c r="T111" s="62">
        <f t="shared" si="55"/>
        <v>0</v>
      </c>
      <c r="U111" s="62">
        <f t="shared" si="55"/>
        <v>0</v>
      </c>
      <c r="V111" s="62">
        <f t="shared" si="55"/>
        <v>0</v>
      </c>
      <c r="W111" s="62">
        <f t="shared" si="55"/>
        <v>0</v>
      </c>
      <c r="X111" s="62">
        <f t="shared" si="55"/>
        <v>0</v>
      </c>
      <c r="Y111" s="62">
        <f t="shared" si="55"/>
        <v>0</v>
      </c>
      <c r="Z111" s="62">
        <f t="shared" si="55"/>
        <v>0</v>
      </c>
      <c r="AA111" s="62">
        <f t="shared" si="55"/>
        <v>0</v>
      </c>
      <c r="AB111" s="62">
        <f t="shared" si="55"/>
        <v>0</v>
      </c>
      <c r="AC111" s="62">
        <f t="shared" si="55"/>
        <v>0</v>
      </c>
      <c r="AD111" s="62">
        <f t="shared" si="55"/>
        <v>0</v>
      </c>
      <c r="AE111" s="62">
        <f t="shared" si="55"/>
        <v>0</v>
      </c>
      <c r="AF111" s="62">
        <f t="shared" si="55"/>
        <v>0</v>
      </c>
      <c r="AG111" s="62">
        <f t="shared" si="55"/>
        <v>0</v>
      </c>
      <c r="AH111" s="62">
        <f t="shared" si="55"/>
        <v>0</v>
      </c>
      <c r="AI111" s="62">
        <f t="shared" si="55"/>
        <v>0</v>
      </c>
      <c r="AJ111" s="62">
        <f t="shared" si="55"/>
        <v>0</v>
      </c>
      <c r="AK111" s="62">
        <f t="shared" si="55"/>
        <v>0</v>
      </c>
      <c r="AL111" s="62">
        <f t="shared" si="55"/>
        <v>0</v>
      </c>
      <c r="AM111" s="62">
        <f t="shared" si="55"/>
        <v>0</v>
      </c>
      <c r="AN111" s="62">
        <f t="shared" si="55"/>
        <v>0</v>
      </c>
      <c r="AO111" s="62">
        <f t="shared" si="55"/>
        <v>0</v>
      </c>
      <c r="AP111" s="62">
        <f t="shared" si="55"/>
        <v>0</v>
      </c>
      <c r="AQ111" s="62">
        <f t="shared" si="55"/>
        <v>0</v>
      </c>
      <c r="AR111" s="62">
        <f t="shared" si="55"/>
        <v>0</v>
      </c>
      <c r="AS111" s="62">
        <f t="shared" si="55"/>
        <v>0</v>
      </c>
      <c r="AT111" s="62">
        <f t="shared" si="55"/>
        <v>0</v>
      </c>
      <c r="AU111" s="62">
        <f t="shared" si="55"/>
        <v>0</v>
      </c>
      <c r="AV111" s="62">
        <f t="shared" si="55"/>
        <v>0</v>
      </c>
      <c r="AW111" s="62">
        <f t="shared" si="55"/>
        <v>0</v>
      </c>
      <c r="AX111" s="62">
        <f t="shared" si="55"/>
        <v>0</v>
      </c>
      <c r="AY111" s="62">
        <f t="shared" si="55"/>
        <v>0</v>
      </c>
      <c r="AZ111" s="62">
        <f t="shared" si="55"/>
        <v>0</v>
      </c>
      <c r="BA111" s="62">
        <f t="shared" si="55"/>
        <v>0</v>
      </c>
      <c r="BB111" s="62">
        <f t="shared" si="55"/>
        <v>0</v>
      </c>
      <c r="BC111" s="62">
        <f t="shared" si="55"/>
        <v>0</v>
      </c>
      <c r="BD111" s="62">
        <f t="shared" si="55"/>
        <v>0</v>
      </c>
      <c r="BE111" s="62">
        <f t="shared" si="55"/>
        <v>0</v>
      </c>
      <c r="BF111" s="62">
        <f t="shared" si="55"/>
        <v>0</v>
      </c>
      <c r="BG111" s="62">
        <f t="shared" si="55"/>
        <v>0</v>
      </c>
      <c r="BH111" s="62">
        <f t="shared" si="55"/>
        <v>0</v>
      </c>
      <c r="BI111" s="62">
        <f t="shared" si="55"/>
        <v>0</v>
      </c>
      <c r="BJ111" s="62">
        <f t="shared" si="55"/>
        <v>0</v>
      </c>
      <c r="BK111" s="62">
        <f t="shared" si="55"/>
        <v>0</v>
      </c>
      <c r="BL111" s="62">
        <f t="shared" si="55"/>
        <v>0</v>
      </c>
      <c r="BM111" s="62">
        <f t="shared" si="55"/>
        <v>0</v>
      </c>
      <c r="BN111" s="62">
        <f t="shared" si="55"/>
        <v>0</v>
      </c>
      <c r="BO111" s="62">
        <f t="shared" si="55"/>
        <v>0</v>
      </c>
      <c r="BP111" s="62">
        <f t="shared" si="55"/>
        <v>0</v>
      </c>
      <c r="BQ111" s="62">
        <f t="shared" si="55"/>
        <v>0</v>
      </c>
      <c r="BR111" s="62">
        <f aca="true" t="shared" si="56" ref="BR111:CW111">SUMIF($B$26:$B$96,$C111,BR$26:BR$96)</f>
        <v>0</v>
      </c>
      <c r="BS111" s="62">
        <f t="shared" si="56"/>
        <v>0</v>
      </c>
      <c r="BT111" s="62">
        <f t="shared" si="56"/>
        <v>0</v>
      </c>
      <c r="BU111" s="62">
        <f t="shared" si="56"/>
        <v>0</v>
      </c>
      <c r="BV111" s="62">
        <f t="shared" si="56"/>
        <v>0</v>
      </c>
      <c r="BW111" s="62">
        <f t="shared" si="56"/>
        <v>0</v>
      </c>
      <c r="BX111" s="62">
        <f t="shared" si="56"/>
        <v>0</v>
      </c>
      <c r="BY111" s="62">
        <f t="shared" si="56"/>
        <v>0</v>
      </c>
      <c r="BZ111" s="62">
        <f t="shared" si="56"/>
        <v>0</v>
      </c>
      <c r="CA111" s="62">
        <f t="shared" si="56"/>
        <v>0</v>
      </c>
      <c r="CB111" s="62">
        <f t="shared" si="56"/>
        <v>0</v>
      </c>
      <c r="CC111" s="62">
        <f t="shared" si="56"/>
        <v>0</v>
      </c>
      <c r="CD111" s="62">
        <f t="shared" si="56"/>
        <v>0</v>
      </c>
      <c r="CE111" s="62">
        <f t="shared" si="56"/>
        <v>0</v>
      </c>
      <c r="CF111" s="62">
        <f t="shared" si="56"/>
        <v>0</v>
      </c>
      <c r="CG111" s="62">
        <f t="shared" si="56"/>
        <v>0</v>
      </c>
      <c r="CH111" s="62">
        <f t="shared" si="56"/>
        <v>0</v>
      </c>
      <c r="CI111" s="62">
        <f t="shared" si="56"/>
        <v>0</v>
      </c>
      <c r="CJ111" s="62">
        <f t="shared" si="56"/>
        <v>0</v>
      </c>
      <c r="CK111" s="62">
        <f t="shared" si="56"/>
        <v>0</v>
      </c>
      <c r="CL111" s="62">
        <f t="shared" si="56"/>
        <v>0</v>
      </c>
      <c r="CM111" s="62">
        <f t="shared" si="56"/>
        <v>0</v>
      </c>
      <c r="CN111" s="62">
        <f t="shared" si="56"/>
        <v>0</v>
      </c>
      <c r="CO111" s="62">
        <f t="shared" si="56"/>
        <v>0</v>
      </c>
      <c r="CP111" s="62">
        <f t="shared" si="56"/>
        <v>0</v>
      </c>
      <c r="CQ111" s="62">
        <f t="shared" si="56"/>
        <v>0</v>
      </c>
      <c r="CR111" s="62">
        <f t="shared" si="56"/>
        <v>0</v>
      </c>
      <c r="CS111" s="62">
        <f t="shared" si="56"/>
        <v>0</v>
      </c>
      <c r="CT111" s="62">
        <f t="shared" si="56"/>
        <v>0</v>
      </c>
      <c r="CU111" s="62">
        <f t="shared" si="56"/>
        <v>0</v>
      </c>
      <c r="CV111" s="62">
        <f t="shared" si="56"/>
        <v>0</v>
      </c>
      <c r="CW111" s="62">
        <f t="shared" si="56"/>
        <v>0</v>
      </c>
      <c r="CX111" s="62">
        <f aca="true" t="shared" si="57" ref="CX111:DT111">SUMIF($B$26:$B$96,$C111,CX$26:CX$96)</f>
        <v>0</v>
      </c>
      <c r="CY111" s="62">
        <f t="shared" si="57"/>
        <v>0</v>
      </c>
      <c r="CZ111" s="62">
        <f t="shared" si="57"/>
        <v>0</v>
      </c>
      <c r="DA111" s="62">
        <f t="shared" si="57"/>
        <v>0</v>
      </c>
      <c r="DB111" s="62">
        <f t="shared" si="57"/>
        <v>0</v>
      </c>
      <c r="DC111" s="62">
        <f t="shared" si="57"/>
        <v>0</v>
      </c>
      <c r="DD111" s="62">
        <f t="shared" si="57"/>
        <v>0</v>
      </c>
      <c r="DE111" s="62">
        <f t="shared" si="57"/>
        <v>0</v>
      </c>
      <c r="DF111" s="62">
        <f t="shared" si="57"/>
        <v>0</v>
      </c>
      <c r="DG111" s="62">
        <f t="shared" si="57"/>
        <v>0</v>
      </c>
      <c r="DH111" s="62">
        <f t="shared" si="57"/>
        <v>0</v>
      </c>
      <c r="DI111" s="62">
        <f t="shared" si="57"/>
        <v>0</v>
      </c>
      <c r="DJ111" s="62">
        <f t="shared" si="57"/>
        <v>0</v>
      </c>
      <c r="DK111" s="62">
        <f t="shared" si="57"/>
        <v>0</v>
      </c>
      <c r="DL111" s="62">
        <f t="shared" si="57"/>
        <v>0</v>
      </c>
      <c r="DM111" s="62">
        <f t="shared" si="57"/>
        <v>0</v>
      </c>
      <c r="DN111" s="62">
        <f t="shared" si="57"/>
        <v>0</v>
      </c>
      <c r="DO111" s="62">
        <f t="shared" si="57"/>
        <v>0</v>
      </c>
      <c r="DP111" s="62">
        <f t="shared" si="57"/>
        <v>0</v>
      </c>
      <c r="DQ111" s="62">
        <f t="shared" si="57"/>
        <v>0</v>
      </c>
      <c r="DR111" s="62">
        <f t="shared" si="57"/>
        <v>0</v>
      </c>
      <c r="DS111" s="62">
        <f t="shared" si="57"/>
        <v>0</v>
      </c>
      <c r="DT111" s="62">
        <f t="shared" si="57"/>
        <v>0</v>
      </c>
    </row>
    <row r="112" spans="3:124" s="3" customFormat="1" ht="14.25" thickBot="1">
      <c r="C112" s="3" t="s">
        <v>12</v>
      </c>
      <c r="D112" s="30">
        <f>SUM(E112:DT112)</f>
        <v>1318706012.1750793</v>
      </c>
      <c r="E112" s="31">
        <f>SUM(E109:E111)</f>
        <v>0</v>
      </c>
      <c r="F112" s="31">
        <f aca="true" t="shared" si="58" ref="F112:BN112">SUM(F109:F111)</f>
        <v>0</v>
      </c>
      <c r="G112" s="31">
        <f t="shared" si="58"/>
        <v>0</v>
      </c>
      <c r="H112" s="31">
        <f t="shared" si="58"/>
        <v>0</v>
      </c>
      <c r="I112" s="31">
        <f t="shared" si="58"/>
        <v>0</v>
      </c>
      <c r="J112" s="31">
        <f t="shared" si="58"/>
        <v>0</v>
      </c>
      <c r="K112" s="31">
        <f t="shared" si="58"/>
        <v>0</v>
      </c>
      <c r="L112" s="31">
        <f t="shared" si="58"/>
        <v>0</v>
      </c>
      <c r="M112" s="31">
        <f t="shared" si="58"/>
        <v>0</v>
      </c>
      <c r="N112" s="31">
        <f t="shared" si="58"/>
        <v>0</v>
      </c>
      <c r="O112" s="31">
        <f t="shared" si="58"/>
        <v>0</v>
      </c>
      <c r="P112" s="31">
        <f t="shared" si="58"/>
        <v>0</v>
      </c>
      <c r="Q112" s="31">
        <f t="shared" si="58"/>
        <v>0</v>
      </c>
      <c r="R112" s="31">
        <f t="shared" si="58"/>
        <v>0</v>
      </c>
      <c r="S112" s="31">
        <f t="shared" si="58"/>
        <v>0</v>
      </c>
      <c r="T112" s="31">
        <f t="shared" si="58"/>
        <v>0</v>
      </c>
      <c r="U112" s="31">
        <f t="shared" si="58"/>
        <v>0</v>
      </c>
      <c r="V112" s="31">
        <f t="shared" si="58"/>
        <v>0</v>
      </c>
      <c r="W112" s="31">
        <f t="shared" si="58"/>
        <v>0</v>
      </c>
      <c r="X112" s="31">
        <f t="shared" si="58"/>
        <v>0</v>
      </c>
      <c r="Y112" s="31">
        <f t="shared" si="58"/>
        <v>0</v>
      </c>
      <c r="Z112" s="31">
        <f t="shared" si="58"/>
        <v>0</v>
      </c>
      <c r="AA112" s="31">
        <f t="shared" si="58"/>
        <v>0</v>
      </c>
      <c r="AB112" s="31">
        <f t="shared" si="58"/>
        <v>0</v>
      </c>
      <c r="AC112" s="31">
        <f t="shared" si="58"/>
        <v>0</v>
      </c>
      <c r="AD112" s="31">
        <f t="shared" si="58"/>
        <v>0</v>
      </c>
      <c r="AE112" s="31">
        <f t="shared" si="58"/>
        <v>0</v>
      </c>
      <c r="AF112" s="31">
        <f t="shared" si="58"/>
        <v>0</v>
      </c>
      <c r="AG112" s="31">
        <f t="shared" si="58"/>
        <v>0</v>
      </c>
      <c r="AH112" s="31">
        <f t="shared" si="58"/>
        <v>0</v>
      </c>
      <c r="AI112" s="31">
        <f t="shared" si="58"/>
        <v>0</v>
      </c>
      <c r="AJ112" s="31">
        <f t="shared" si="58"/>
        <v>0</v>
      </c>
      <c r="AK112" s="31">
        <f t="shared" si="58"/>
        <v>0</v>
      </c>
      <c r="AL112" s="31">
        <f t="shared" si="58"/>
        <v>0</v>
      </c>
      <c r="AM112" s="31">
        <f t="shared" si="58"/>
        <v>0</v>
      </c>
      <c r="AN112" s="31">
        <f t="shared" si="58"/>
        <v>0</v>
      </c>
      <c r="AO112" s="31">
        <f t="shared" si="58"/>
        <v>0</v>
      </c>
      <c r="AP112" s="31">
        <f t="shared" si="58"/>
        <v>904488.72</v>
      </c>
      <c r="AQ112" s="31">
        <f t="shared" si="58"/>
        <v>602992.48</v>
      </c>
      <c r="AR112" s="31">
        <f t="shared" si="58"/>
        <v>452244.36</v>
      </c>
      <c r="AS112" s="31">
        <f t="shared" si="58"/>
        <v>753740.6000000001</v>
      </c>
      <c r="AT112" s="31">
        <f t="shared" si="58"/>
        <v>753740.6000000001</v>
      </c>
      <c r="AU112" s="31">
        <f t="shared" si="58"/>
        <v>1356733.0799999998</v>
      </c>
      <c r="AV112" s="31">
        <f t="shared" si="58"/>
        <v>1507481.2000000002</v>
      </c>
      <c r="AW112" s="31">
        <f t="shared" si="58"/>
        <v>1658229.32</v>
      </c>
      <c r="AX112" s="31">
        <f t="shared" si="58"/>
        <v>1507481.2000000002</v>
      </c>
      <c r="AY112" s="31">
        <f t="shared" si="58"/>
        <v>1507481.2000000002</v>
      </c>
      <c r="AZ112" s="31">
        <f t="shared" si="58"/>
        <v>1205984.96</v>
      </c>
      <c r="BA112" s="31">
        <f t="shared" si="58"/>
        <v>826099.6976000001</v>
      </c>
      <c r="BB112" s="31">
        <f t="shared" si="58"/>
        <v>1681293.8684</v>
      </c>
      <c r="BC112" s="31">
        <f t="shared" si="58"/>
        <v>904458.622</v>
      </c>
      <c r="BD112" s="31">
        <f t="shared" si="58"/>
        <v>1100401.08</v>
      </c>
      <c r="BE112" s="31">
        <f t="shared" si="58"/>
        <v>1391827.38</v>
      </c>
      <c r="BF112" s="31">
        <f t="shared" si="58"/>
        <v>1854081.4840000002</v>
      </c>
      <c r="BG112" s="31">
        <f t="shared" si="58"/>
        <v>2100283.348</v>
      </c>
      <c r="BH112" s="31">
        <f t="shared" si="58"/>
        <v>2039984.1</v>
      </c>
      <c r="BI112" s="31">
        <f t="shared" si="58"/>
        <v>8098867.919100259</v>
      </c>
      <c r="BJ112" s="31">
        <f t="shared" si="58"/>
        <v>3367178.200231659</v>
      </c>
      <c r="BK112" s="31">
        <f t="shared" si="58"/>
        <v>3108829.896338366</v>
      </c>
      <c r="BL112" s="31">
        <f t="shared" si="58"/>
        <v>2775889.8720912347</v>
      </c>
      <c r="BM112" s="31">
        <f t="shared" si="58"/>
        <v>3255413.8898088094</v>
      </c>
      <c r="BN112" s="31">
        <f t="shared" si="58"/>
        <v>5424189.417251517</v>
      </c>
      <c r="BO112" s="31">
        <f aca="true" t="shared" si="59" ref="BO112:CT112">SUM(BO109:BO111)</f>
        <v>6458704.729467569</v>
      </c>
      <c r="BP112" s="31">
        <f t="shared" si="59"/>
        <v>7445842.066301013</v>
      </c>
      <c r="BQ112" s="31">
        <f t="shared" si="59"/>
        <v>7111573.1492584385</v>
      </c>
      <c r="BR112" s="31">
        <f t="shared" si="59"/>
        <v>7334288.035382716</v>
      </c>
      <c r="BS112" s="31">
        <f t="shared" si="59"/>
        <v>7464580.488861418</v>
      </c>
      <c r="BT112" s="31">
        <f t="shared" si="59"/>
        <v>5858102.723093906</v>
      </c>
      <c r="BU112" s="31">
        <f t="shared" si="59"/>
        <v>22097982.548614748</v>
      </c>
      <c r="BV112" s="31">
        <f t="shared" si="59"/>
        <v>10274927.92127298</v>
      </c>
      <c r="BW112" s="31">
        <f t="shared" si="59"/>
        <v>9204684.623293154</v>
      </c>
      <c r="BX112" s="31">
        <f t="shared" si="59"/>
        <v>9526069.294452347</v>
      </c>
      <c r="BY112" s="31">
        <f t="shared" si="59"/>
        <v>11795946.355910063</v>
      </c>
      <c r="BZ112" s="31">
        <f t="shared" si="59"/>
        <v>14552866.706892043</v>
      </c>
      <c r="CA112" s="31">
        <f t="shared" si="59"/>
        <v>19473198.84531579</v>
      </c>
      <c r="CB112" s="31">
        <f t="shared" si="59"/>
        <v>17527269.580041677</v>
      </c>
      <c r="CC112" s="31">
        <f t="shared" si="59"/>
        <v>18451185.39095317</v>
      </c>
      <c r="CD112" s="31">
        <f t="shared" si="59"/>
        <v>15548391.158497822</v>
      </c>
      <c r="CE112" s="31">
        <f t="shared" si="59"/>
        <v>16795170.28493307</v>
      </c>
      <c r="CF112" s="31">
        <f t="shared" si="59"/>
        <v>16456397.65330836</v>
      </c>
      <c r="CG112" s="31">
        <f t="shared" si="59"/>
        <v>12121351.779402249</v>
      </c>
      <c r="CH112" s="31">
        <f t="shared" si="59"/>
        <v>15325338.577058755</v>
      </c>
      <c r="CI112" s="31">
        <f t="shared" si="59"/>
        <v>17736687.551459488</v>
      </c>
      <c r="CJ112" s="31">
        <f t="shared" si="59"/>
        <v>16987990.24152822</v>
      </c>
      <c r="CK112" s="31">
        <f t="shared" si="59"/>
        <v>15725156.387719769</v>
      </c>
      <c r="CL112" s="31">
        <f t="shared" si="59"/>
        <v>20585055.641089533</v>
      </c>
      <c r="CM112" s="31">
        <f t="shared" si="59"/>
        <v>23710382.413971834</v>
      </c>
      <c r="CN112" s="31">
        <f t="shared" si="59"/>
        <v>22256157.6985632</v>
      </c>
      <c r="CO112" s="31">
        <f t="shared" si="59"/>
        <v>25525988.101920072</v>
      </c>
      <c r="CP112" s="31">
        <f t="shared" si="59"/>
        <v>25229113.409047216</v>
      </c>
      <c r="CQ112" s="31">
        <f t="shared" si="59"/>
        <v>28626656.065703638</v>
      </c>
      <c r="CR112" s="31">
        <f t="shared" si="59"/>
        <v>24285056.79672927</v>
      </c>
      <c r="CS112" s="31">
        <f t="shared" si="59"/>
        <v>36123107.92377207</v>
      </c>
      <c r="CT112" s="31">
        <f t="shared" si="59"/>
        <v>30238847.565675758</v>
      </c>
      <c r="CU112" s="31">
        <f aca="true" t="shared" si="60" ref="CU112:DT112">SUM(CU109:CU111)</f>
        <v>29125418.534108967</v>
      </c>
      <c r="CV112" s="31">
        <f t="shared" si="60"/>
        <v>30995209.28982746</v>
      </c>
      <c r="CW112" s="31">
        <f t="shared" si="60"/>
        <v>36357898.0653486</v>
      </c>
      <c r="CX112" s="31">
        <f t="shared" si="60"/>
        <v>35600290.4095423</v>
      </c>
      <c r="CY112" s="31">
        <f t="shared" si="60"/>
        <v>29771443.248112395</v>
      </c>
      <c r="CZ112" s="31">
        <f t="shared" si="60"/>
        <v>33727411.82760839</v>
      </c>
      <c r="DA112" s="31">
        <f t="shared" si="60"/>
        <v>30239779.674767848</v>
      </c>
      <c r="DB112" s="31">
        <f t="shared" si="60"/>
        <v>34032339.81534016</v>
      </c>
      <c r="DC112" s="31">
        <f t="shared" si="60"/>
        <v>34317133.08497868</v>
      </c>
      <c r="DD112" s="31">
        <f t="shared" si="60"/>
        <v>32666411.256679244</v>
      </c>
      <c r="DE112" s="31">
        <f t="shared" si="60"/>
        <v>30206154.075724088</v>
      </c>
      <c r="DF112" s="31">
        <f t="shared" si="60"/>
        <v>28768835.45339421</v>
      </c>
      <c r="DG112" s="31">
        <f t="shared" si="60"/>
        <v>25794226.657138295</v>
      </c>
      <c r="DH112" s="31">
        <f t="shared" si="60"/>
        <v>26997787.950509496</v>
      </c>
      <c r="DI112" s="31">
        <f t="shared" si="60"/>
        <v>27832480.415767036</v>
      </c>
      <c r="DJ112" s="31">
        <f t="shared" si="60"/>
        <v>23667394.335489117</v>
      </c>
      <c r="DK112" s="31">
        <f t="shared" si="60"/>
        <v>22993819.12338996</v>
      </c>
      <c r="DL112" s="31">
        <f t="shared" si="60"/>
        <v>21444320.373462737</v>
      </c>
      <c r="DM112" s="31">
        <f t="shared" si="60"/>
        <v>21954897.67955893</v>
      </c>
      <c r="DN112" s="31">
        <f t="shared" si="60"/>
        <v>21690608.63093184</v>
      </c>
      <c r="DO112" s="31">
        <f t="shared" si="60"/>
        <v>24934196.942025486</v>
      </c>
      <c r="DP112" s="31">
        <f t="shared" si="60"/>
        <v>26946415.720252752</v>
      </c>
      <c r="DQ112" s="31">
        <f t="shared" si="60"/>
        <v>28433568.625303723</v>
      </c>
      <c r="DR112" s="31">
        <f t="shared" si="60"/>
        <v>26714414.809837006</v>
      </c>
      <c r="DS112" s="31">
        <f t="shared" si="60"/>
        <v>25686134.069902226</v>
      </c>
      <c r="DT112" s="31">
        <f t="shared" si="60"/>
        <v>19813953.901764855</v>
      </c>
    </row>
    <row r="113" ht="14.25" thickTop="1"/>
    <row r="114" spans="1:2" ht="14.25">
      <c r="A114" s="3" t="s">
        <v>56</v>
      </c>
      <c r="B114" s="3" t="s">
        <v>277</v>
      </c>
    </row>
    <row r="115" spans="1:2" ht="14.25">
      <c r="A115" s="3" t="s">
        <v>57</v>
      </c>
      <c r="B115" s="3" t="s">
        <v>149</v>
      </c>
    </row>
    <row r="116" spans="1:2" ht="14.25">
      <c r="A116" s="3" t="s">
        <v>58</v>
      </c>
      <c r="B116" s="3" t="s">
        <v>150</v>
      </c>
    </row>
    <row r="117" spans="1:2" ht="14.25">
      <c r="A117" s="3" t="s">
        <v>59</v>
      </c>
      <c r="B117" s="3" t="s">
        <v>151</v>
      </c>
    </row>
  </sheetData>
  <sheetProtection/>
  <autoFilter ref="A24:DT97"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21"/>
  <headerFooter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EI259"/>
  <sheetViews>
    <sheetView zoomScaleSheetLayoutView="100" zoomScalePageLayoutView="94" workbookViewId="0" topLeftCell="A1">
      <selection activeCell="G5" sqref="G5"/>
    </sheetView>
  </sheetViews>
  <sheetFormatPr defaultColWidth="8.8515625" defaultRowHeight="15"/>
  <cols>
    <col min="1" max="1" width="25.421875" style="0" bestFit="1" customWidth="1"/>
    <col min="2" max="2" width="30.00390625" style="0" bestFit="1" customWidth="1"/>
    <col min="3" max="3" width="15.00390625" style="0" bestFit="1" customWidth="1"/>
    <col min="4" max="4" width="69.140625" style="0" bestFit="1" customWidth="1"/>
    <col min="5" max="5" width="14.8515625" style="0" bestFit="1" customWidth="1"/>
    <col min="6" max="6" width="12.8515625" style="0" bestFit="1" customWidth="1"/>
    <col min="7" max="8" width="12.421875" style="0" bestFit="1" customWidth="1"/>
    <col min="9" max="14" width="13.8515625" style="0" bestFit="1" customWidth="1"/>
    <col min="15" max="19" width="12.140625" style="0" bestFit="1" customWidth="1"/>
    <col min="20" max="50" width="11.421875" style="0" bestFit="1" customWidth="1"/>
    <col min="51" max="76" width="10.8515625" style="0" bestFit="1" customWidth="1"/>
    <col min="77" max="104" width="11.421875" style="0" bestFit="1" customWidth="1"/>
    <col min="105" max="111" width="12.00390625" style="0" bestFit="1" customWidth="1"/>
    <col min="112" max="112" width="10.8515625" style="0" bestFit="1" customWidth="1"/>
    <col min="113" max="116" width="12.00390625" style="0" bestFit="1" customWidth="1"/>
    <col min="117" max="118" width="10.8515625" style="0" bestFit="1" customWidth="1"/>
    <col min="119" max="119" width="11.00390625" style="0" bestFit="1" customWidth="1"/>
    <col min="120" max="120" width="12.00390625" style="0" bestFit="1" customWidth="1"/>
    <col min="121" max="125" width="10.8515625" style="0" bestFit="1" customWidth="1"/>
  </cols>
  <sheetData>
    <row r="1" spans="1:3" ht="14.25">
      <c r="A1" s="3" t="s">
        <v>0</v>
      </c>
      <c r="B1" s="3"/>
      <c r="C1" s="3"/>
    </row>
    <row r="2" spans="1:3" ht="14.25">
      <c r="A2" s="3" t="s">
        <v>5</v>
      </c>
      <c r="B2" s="3"/>
      <c r="C2" s="3"/>
    </row>
    <row r="3" spans="1:3" ht="14.25">
      <c r="A3" s="3"/>
      <c r="B3" s="3"/>
      <c r="C3" s="3"/>
    </row>
    <row r="4" spans="1:3" ht="14.25">
      <c r="A4" s="22" t="str">
        <f>'Global Inputs'!A6</f>
        <v>Model Start Year</v>
      </c>
      <c r="B4" s="22">
        <f>'Global Inputs'!B6</f>
        <v>40268</v>
      </c>
      <c r="C4" s="22"/>
    </row>
    <row r="5" spans="1:3" ht="14.25">
      <c r="A5" s="22" t="str">
        <f>'Global Inputs'!A7</f>
        <v>Model End Year</v>
      </c>
      <c r="B5" s="22">
        <f>'Global Inputs'!B7</f>
        <v>43555</v>
      </c>
      <c r="C5" s="22"/>
    </row>
    <row r="6" spans="1:3" ht="14.25">
      <c r="A6" s="22" t="str">
        <f>'Global Inputs'!A8</f>
        <v>Model Reporting Year</v>
      </c>
      <c r="B6" s="22">
        <f>'Global Inputs'!B8</f>
        <v>42825</v>
      </c>
      <c r="C6" s="22"/>
    </row>
    <row r="7" spans="1:3" ht="14.25">
      <c r="A7" s="22"/>
      <c r="B7" s="22"/>
      <c r="C7" s="22"/>
    </row>
    <row r="9" spans="1:14" ht="14.25">
      <c r="A9" s="3" t="s">
        <v>14</v>
      </c>
      <c r="B9" s="3"/>
      <c r="C9" s="3"/>
      <c r="D9" s="4">
        <f>'Base Case'!D9</f>
        <v>40268</v>
      </c>
      <c r="E9" s="4">
        <f>'Base Case'!E9</f>
        <v>40633</v>
      </c>
      <c r="F9" s="4">
        <f>'Base Case'!F9</f>
        <v>40999</v>
      </c>
      <c r="G9" s="4">
        <f>'Base Case'!G9</f>
        <v>41364</v>
      </c>
      <c r="H9" s="4">
        <f>'Base Case'!H9</f>
        <v>41729</v>
      </c>
      <c r="I9" s="4">
        <f>'Base Case'!I9</f>
        <v>42094</v>
      </c>
      <c r="J9" s="4">
        <f>'Base Case'!J9</f>
        <v>42460</v>
      </c>
      <c r="K9" s="4">
        <f>'Base Case'!K9</f>
        <v>42825</v>
      </c>
      <c r="L9" s="4">
        <f>'Base Case'!L9</f>
        <v>43190</v>
      </c>
      <c r="M9" s="4">
        <f>'Base Case'!M9</f>
        <v>43555</v>
      </c>
      <c r="N9" s="4" t="str">
        <f>'Base Case'!C9</f>
        <v>Total</v>
      </c>
    </row>
    <row r="10" spans="1:14" ht="14.25">
      <c r="A10" s="3" t="s">
        <v>33</v>
      </c>
      <c r="B10" s="3"/>
      <c r="C10" s="3"/>
      <c r="D10" s="8">
        <v>1</v>
      </c>
      <c r="E10" s="8">
        <f>D10+1</f>
        <v>2</v>
      </c>
      <c r="F10" s="8">
        <f aca="true" t="shared" si="0" ref="F10:M10">E10+1</f>
        <v>3</v>
      </c>
      <c r="G10" s="8">
        <f t="shared" si="0"/>
        <v>4</v>
      </c>
      <c r="H10" s="8">
        <f t="shared" si="0"/>
        <v>5</v>
      </c>
      <c r="I10" s="8">
        <f t="shared" si="0"/>
        <v>6</v>
      </c>
      <c r="J10" s="8">
        <f t="shared" si="0"/>
        <v>7</v>
      </c>
      <c r="K10" s="8">
        <f t="shared" si="0"/>
        <v>8</v>
      </c>
      <c r="L10" s="8">
        <f t="shared" si="0"/>
        <v>9</v>
      </c>
      <c r="M10" s="8">
        <f t="shared" si="0"/>
        <v>10</v>
      </c>
      <c r="N10" s="4"/>
    </row>
    <row r="11" spans="1:14" ht="14.25">
      <c r="A11" t="s">
        <v>15</v>
      </c>
      <c r="D11" s="28">
        <f aca="true" t="shared" si="1" ref="D11:M11">SUMIF($F$27:$DU$27,D$10,$F$241:$DU$241)</f>
        <v>0</v>
      </c>
      <c r="E11" s="28">
        <f t="shared" si="1"/>
        <v>720000</v>
      </c>
      <c r="F11" s="28">
        <f t="shared" si="1"/>
        <v>16368000</v>
      </c>
      <c r="G11" s="28">
        <f t="shared" si="1"/>
        <v>16383500</v>
      </c>
      <c r="H11" s="28">
        <f t="shared" si="1"/>
        <v>11664420</v>
      </c>
      <c r="I11" s="28">
        <f t="shared" si="1"/>
        <v>16631080</v>
      </c>
      <c r="J11" s="28">
        <f t="shared" si="1"/>
        <v>32633000</v>
      </c>
      <c r="K11" s="28">
        <f t="shared" si="1"/>
        <v>21396000</v>
      </c>
      <c r="L11" s="28">
        <f t="shared" si="1"/>
        <v>20537000</v>
      </c>
      <c r="M11" s="28">
        <f t="shared" si="1"/>
        <v>29172000</v>
      </c>
      <c r="N11" s="28">
        <f>SUM(D11:M11)</f>
        <v>165505000</v>
      </c>
    </row>
    <row r="12" spans="1:14" ht="14.25">
      <c r="A12" t="s">
        <v>16</v>
      </c>
      <c r="D12" s="28">
        <f aca="true" t="shared" si="2" ref="D12:M12">SUMIF($F$27:$DU$27,D$10,$F$242:$DU$242)</f>
        <v>0</v>
      </c>
      <c r="E12" s="28">
        <f t="shared" si="2"/>
        <v>0</v>
      </c>
      <c r="F12" s="28">
        <f t="shared" si="2"/>
        <v>0</v>
      </c>
      <c r="G12" s="28">
        <f t="shared" si="2"/>
        <v>2390000</v>
      </c>
      <c r="H12" s="28">
        <f t="shared" si="2"/>
        <v>15888000</v>
      </c>
      <c r="I12" s="28">
        <f t="shared" si="2"/>
        <v>39207000</v>
      </c>
      <c r="J12" s="28">
        <f t="shared" si="2"/>
        <v>34680000</v>
      </c>
      <c r="K12" s="28">
        <f t="shared" si="2"/>
        <v>28095800</v>
      </c>
      <c r="L12" s="28">
        <f t="shared" si="2"/>
        <v>20081200</v>
      </c>
      <c r="M12" s="28">
        <f t="shared" si="2"/>
        <v>52933000</v>
      </c>
      <c r="N12" s="28">
        <f>SUM(D12:M12)</f>
        <v>193275000</v>
      </c>
    </row>
    <row r="13" spans="1:14" ht="14.25">
      <c r="A13" t="s">
        <v>17</v>
      </c>
      <c r="D13" s="28">
        <f aca="true" t="shared" si="3" ref="D13:M13">SUMIF($F$27:$DU$27,D$10,$F$243:$DU$243)</f>
        <v>0</v>
      </c>
      <c r="E13" s="28">
        <f t="shared" si="3"/>
        <v>0</v>
      </c>
      <c r="F13" s="28">
        <f t="shared" si="3"/>
        <v>0</v>
      </c>
      <c r="G13" s="28">
        <f t="shared" si="3"/>
        <v>440000</v>
      </c>
      <c r="H13" s="28">
        <f t="shared" si="3"/>
        <v>25747000</v>
      </c>
      <c r="I13" s="28">
        <f t="shared" si="3"/>
        <v>76058000</v>
      </c>
      <c r="J13" s="28">
        <f t="shared" si="3"/>
        <v>53471000</v>
      </c>
      <c r="K13" s="28">
        <f t="shared" si="3"/>
        <v>89748500</v>
      </c>
      <c r="L13" s="28">
        <f t="shared" si="3"/>
        <v>26297000</v>
      </c>
      <c r="M13" s="28">
        <f t="shared" si="3"/>
        <v>38303500</v>
      </c>
      <c r="N13" s="28">
        <f>SUM(D13:M13)</f>
        <v>310065000</v>
      </c>
    </row>
    <row r="14" spans="1:14" ht="14.25">
      <c r="A14" t="s">
        <v>18</v>
      </c>
      <c r="D14" s="28">
        <f aca="true" t="shared" si="4" ref="D14:M14">SUMIF($F$27:$DU$27,D$10,$F$244:$DU$244)</f>
        <v>0</v>
      </c>
      <c r="E14" s="28">
        <f t="shared" si="4"/>
        <v>0</v>
      </c>
      <c r="F14" s="28">
        <f t="shared" si="4"/>
        <v>0</v>
      </c>
      <c r="G14" s="28">
        <f t="shared" si="4"/>
        <v>693400</v>
      </c>
      <c r="H14" s="28">
        <f t="shared" si="4"/>
        <v>4829490</v>
      </c>
      <c r="I14" s="28">
        <f t="shared" si="4"/>
        <v>19828610</v>
      </c>
      <c r="J14" s="28">
        <f t="shared" si="4"/>
        <v>54195300</v>
      </c>
      <c r="K14" s="28">
        <f t="shared" si="4"/>
        <v>65681200</v>
      </c>
      <c r="L14" s="28">
        <f t="shared" si="4"/>
        <v>34181736</v>
      </c>
      <c r="M14" s="28">
        <f t="shared" si="4"/>
        <v>7477264</v>
      </c>
      <c r="N14" s="28">
        <f>SUM(D14:M14)</f>
        <v>186887000</v>
      </c>
    </row>
    <row r="15" spans="1:14" ht="14.25">
      <c r="A15" t="s">
        <v>19</v>
      </c>
      <c r="D15" s="28">
        <f aca="true" t="shared" si="5" ref="D15:M15">SUMIF($F$27:$DU$27,D$10,$F$245:$DU$245)</f>
        <v>0</v>
      </c>
      <c r="E15" s="28">
        <f t="shared" si="5"/>
        <v>0</v>
      </c>
      <c r="F15" s="28">
        <f t="shared" si="5"/>
        <v>0</v>
      </c>
      <c r="G15" s="28">
        <f t="shared" si="5"/>
        <v>0</v>
      </c>
      <c r="H15" s="28">
        <f t="shared" si="5"/>
        <v>6953000</v>
      </c>
      <c r="I15" s="28">
        <f t="shared" si="5"/>
        <v>27541000</v>
      </c>
      <c r="J15" s="28">
        <f t="shared" si="5"/>
        <v>57169500</v>
      </c>
      <c r="K15" s="28">
        <f t="shared" si="5"/>
        <v>70183000</v>
      </c>
      <c r="L15" s="28">
        <f t="shared" si="5"/>
        <v>47395500</v>
      </c>
      <c r="M15" s="28">
        <f t="shared" si="5"/>
        <v>17890000</v>
      </c>
      <c r="N15" s="28">
        <f>SUM(D15:M15)</f>
        <v>227132000</v>
      </c>
    </row>
    <row r="16" spans="1:14" s="3" customFormat="1" ht="14.25" thickBot="1">
      <c r="A16" s="3" t="s">
        <v>12</v>
      </c>
      <c r="D16" s="30">
        <f aca="true" t="shared" si="6" ref="D16:N16">SUM(D11:D15)</f>
        <v>0</v>
      </c>
      <c r="E16" s="30">
        <f t="shared" si="6"/>
        <v>720000</v>
      </c>
      <c r="F16" s="30">
        <f t="shared" si="6"/>
        <v>16368000</v>
      </c>
      <c r="G16" s="30">
        <f t="shared" si="6"/>
        <v>19906900</v>
      </c>
      <c r="H16" s="30">
        <f t="shared" si="6"/>
        <v>65081910</v>
      </c>
      <c r="I16" s="30">
        <f t="shared" si="6"/>
        <v>179265690</v>
      </c>
      <c r="J16" s="30">
        <f t="shared" si="6"/>
        <v>232148800</v>
      </c>
      <c r="K16" s="30">
        <f t="shared" si="6"/>
        <v>275104500</v>
      </c>
      <c r="L16" s="30">
        <f t="shared" si="6"/>
        <v>148492436</v>
      </c>
      <c r="M16" s="30">
        <f t="shared" si="6"/>
        <v>145775764</v>
      </c>
      <c r="N16" s="30">
        <f t="shared" si="6"/>
        <v>1082864000</v>
      </c>
    </row>
    <row r="17" ht="14.25" thickTop="1"/>
    <row r="18" spans="1:14" ht="14.25">
      <c r="A18" s="3" t="s">
        <v>83</v>
      </c>
      <c r="B18" s="3"/>
      <c r="C18" s="3"/>
      <c r="D18" s="4">
        <f>D9</f>
        <v>40268</v>
      </c>
      <c r="E18" s="4">
        <f aca="true" t="shared" si="7" ref="E18:N18">E9</f>
        <v>40633</v>
      </c>
      <c r="F18" s="4">
        <f t="shared" si="7"/>
        <v>40999</v>
      </c>
      <c r="G18" s="4">
        <f t="shared" si="7"/>
        <v>41364</v>
      </c>
      <c r="H18" s="4">
        <f t="shared" si="7"/>
        <v>41729</v>
      </c>
      <c r="I18" s="4">
        <f t="shared" si="7"/>
        <v>42094</v>
      </c>
      <c r="J18" s="4">
        <f t="shared" si="7"/>
        <v>42460</v>
      </c>
      <c r="K18" s="4">
        <f t="shared" si="7"/>
        <v>42825</v>
      </c>
      <c r="L18" s="4">
        <f t="shared" si="7"/>
        <v>43190</v>
      </c>
      <c r="M18" s="4">
        <f t="shared" si="7"/>
        <v>43555</v>
      </c>
      <c r="N18" s="4" t="str">
        <f t="shared" si="7"/>
        <v>Total</v>
      </c>
    </row>
    <row r="19" spans="1:14" ht="14.25">
      <c r="A19" t="str">
        <f>A249</f>
        <v>Health</v>
      </c>
      <c r="D19" s="28">
        <f>SUMIF($F$27:$DU$27,D$10,$F$249:$DU$249)</f>
        <v>0</v>
      </c>
      <c r="E19" s="28">
        <f aca="true" t="shared" si="8" ref="E19:M19">SUMIF($F$27:$DU$27,E$10,$F$249:$DU$249)</f>
        <v>0</v>
      </c>
      <c r="F19" s="28">
        <f t="shared" si="8"/>
        <v>1050000</v>
      </c>
      <c r="G19" s="28">
        <f t="shared" si="8"/>
        <v>10151500</v>
      </c>
      <c r="H19" s="28">
        <f t="shared" si="8"/>
        <v>12960500</v>
      </c>
      <c r="I19" s="28">
        <f t="shared" si="8"/>
        <v>13448000</v>
      </c>
      <c r="J19" s="28">
        <f t="shared" si="8"/>
        <v>2890000</v>
      </c>
      <c r="K19" s="28">
        <f t="shared" si="8"/>
        <v>2389000</v>
      </c>
      <c r="L19" s="28">
        <f t="shared" si="8"/>
        <v>21051000</v>
      </c>
      <c r="M19" s="28">
        <f t="shared" si="8"/>
        <v>31173000</v>
      </c>
      <c r="N19" s="28">
        <f>SUM(D19:M19)</f>
        <v>95113000</v>
      </c>
    </row>
    <row r="20" spans="1:14" ht="14.25">
      <c r="A20" t="str">
        <f>A250</f>
        <v>Schools</v>
      </c>
      <c r="D20" s="28">
        <f aca="true" t="shared" si="9" ref="D20:M20">SUMIF($F$27:$DU$27,D$10,$F$250:$DU$250)</f>
        <v>0</v>
      </c>
      <c r="E20" s="28">
        <f t="shared" si="9"/>
        <v>0</v>
      </c>
      <c r="F20" s="28">
        <f t="shared" si="9"/>
        <v>0</v>
      </c>
      <c r="G20" s="28">
        <f t="shared" si="9"/>
        <v>0</v>
      </c>
      <c r="H20" s="28">
        <f t="shared" si="9"/>
        <v>9693000</v>
      </c>
      <c r="I20" s="28">
        <f t="shared" si="9"/>
        <v>40021000</v>
      </c>
      <c r="J20" s="28">
        <f t="shared" si="9"/>
        <v>57383000</v>
      </c>
      <c r="K20" s="28">
        <f t="shared" si="9"/>
        <v>73106800</v>
      </c>
      <c r="L20" s="28">
        <f t="shared" si="9"/>
        <v>26986936</v>
      </c>
      <c r="M20" s="28">
        <f t="shared" si="9"/>
        <v>11747264</v>
      </c>
      <c r="N20" s="28">
        <f>SUM(D20:M20)</f>
        <v>218938000</v>
      </c>
    </row>
    <row r="21" spans="1:14" ht="14.25">
      <c r="A21" t="str">
        <f>A251</f>
        <v>Schools SSF Cap</v>
      </c>
      <c r="D21" s="28">
        <f aca="true" t="shared" si="10" ref="D21:M21">SUMIF($F$27:$DU$27,D$10,$F$251:$DU$251)</f>
        <v>0</v>
      </c>
      <c r="E21" s="28">
        <f t="shared" si="10"/>
        <v>0</v>
      </c>
      <c r="F21" s="28">
        <f t="shared" si="10"/>
        <v>4896000</v>
      </c>
      <c r="G21" s="28">
        <f t="shared" si="10"/>
        <v>5304000</v>
      </c>
      <c r="H21" s="28">
        <f t="shared" si="10"/>
        <v>11248000</v>
      </c>
      <c r="I21" s="28">
        <f t="shared" si="10"/>
        <v>89361000</v>
      </c>
      <c r="J21" s="28">
        <f t="shared" si="10"/>
        <v>110822500</v>
      </c>
      <c r="K21" s="28">
        <f t="shared" si="10"/>
        <v>125703000</v>
      </c>
      <c r="L21" s="28">
        <f t="shared" si="10"/>
        <v>78445000</v>
      </c>
      <c r="M21" s="28">
        <f t="shared" si="10"/>
        <v>83610500</v>
      </c>
      <c r="N21" s="28">
        <f>SUM(D21:M21)</f>
        <v>509390000</v>
      </c>
    </row>
    <row r="22" spans="1:14" ht="14.25">
      <c r="A22" t="str">
        <f>A252</f>
        <v>Police</v>
      </c>
      <c r="D22" s="28">
        <f aca="true" t="shared" si="11" ref="D22:M22">SUMIF($F$27:$DU$27,D$10,$F$252:$DU$252)</f>
        <v>0</v>
      </c>
      <c r="E22" s="28">
        <f t="shared" si="11"/>
        <v>0</v>
      </c>
      <c r="F22" s="28">
        <f t="shared" si="11"/>
        <v>0</v>
      </c>
      <c r="G22" s="28">
        <f t="shared" si="11"/>
        <v>0</v>
      </c>
      <c r="H22" s="28">
        <f t="shared" si="11"/>
        <v>11400000</v>
      </c>
      <c r="I22" s="28">
        <f t="shared" si="11"/>
        <v>0</v>
      </c>
      <c r="J22" s="28">
        <f t="shared" si="11"/>
        <v>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>SUM(D22:M22)</f>
        <v>11400000</v>
      </c>
    </row>
    <row r="23" spans="1:14" ht="14.25">
      <c r="A23" t="str">
        <f>A253</f>
        <v>Community</v>
      </c>
      <c r="D23" s="28">
        <f aca="true" t="shared" si="12" ref="D23:M23">SUMIF($F$27:$DU$27,D$10,$F$253:$DU$253)</f>
        <v>0</v>
      </c>
      <c r="E23" s="28">
        <f t="shared" si="12"/>
        <v>720000</v>
      </c>
      <c r="F23" s="28">
        <f t="shared" si="12"/>
        <v>10422000</v>
      </c>
      <c r="G23" s="28">
        <f t="shared" si="12"/>
        <v>4451400</v>
      </c>
      <c r="H23" s="28">
        <f t="shared" si="12"/>
        <v>12880410</v>
      </c>
      <c r="I23" s="28">
        <f t="shared" si="12"/>
        <v>34035690</v>
      </c>
      <c r="J23" s="28">
        <f t="shared" si="12"/>
        <v>61053300</v>
      </c>
      <c r="K23" s="28">
        <f t="shared" si="12"/>
        <v>73905700</v>
      </c>
      <c r="L23" s="28">
        <f t="shared" si="12"/>
        <v>22009500</v>
      </c>
      <c r="M23" s="28">
        <f t="shared" si="12"/>
        <v>19245000</v>
      </c>
      <c r="N23" s="28">
        <f>SUM(D23:M23)</f>
        <v>238723000</v>
      </c>
    </row>
    <row r="24" spans="1:65" ht="14.25" thickBot="1">
      <c r="A24" s="3" t="s">
        <v>12</v>
      </c>
      <c r="D24" s="30">
        <f aca="true" t="shared" si="13" ref="D24:N24">SUM(D19:D23)</f>
        <v>0</v>
      </c>
      <c r="E24" s="30">
        <f t="shared" si="13"/>
        <v>720000</v>
      </c>
      <c r="F24" s="30">
        <f t="shared" si="13"/>
        <v>16368000</v>
      </c>
      <c r="G24" s="30">
        <f t="shared" si="13"/>
        <v>19906900</v>
      </c>
      <c r="H24" s="30">
        <f t="shared" si="13"/>
        <v>58181910</v>
      </c>
      <c r="I24" s="30">
        <f t="shared" si="13"/>
        <v>176865690</v>
      </c>
      <c r="J24" s="30">
        <f t="shared" si="13"/>
        <v>232148800</v>
      </c>
      <c r="K24" s="30">
        <f t="shared" si="13"/>
        <v>275104500</v>
      </c>
      <c r="L24" s="30">
        <f t="shared" si="13"/>
        <v>148492436</v>
      </c>
      <c r="M24" s="30">
        <f t="shared" si="13"/>
        <v>145775764</v>
      </c>
      <c r="N24" s="30">
        <f t="shared" si="13"/>
        <v>1073564000</v>
      </c>
      <c r="AU24" s="68"/>
      <c r="BI24" s="68"/>
      <c r="BM24" s="68"/>
    </row>
    <row r="25" ht="14.25" thickTop="1"/>
    <row r="26" spans="1:129" s="3" customFormat="1" ht="14.25">
      <c r="A26" s="3" t="s">
        <v>35</v>
      </c>
      <c r="B26" s="3" t="s">
        <v>83</v>
      </c>
      <c r="C26" s="3" t="s">
        <v>158</v>
      </c>
      <c r="D26" s="3" t="s">
        <v>24</v>
      </c>
      <c r="E26" s="3" t="s">
        <v>12</v>
      </c>
      <c r="F26" s="4">
        <f>NPD!D18</f>
        <v>39933</v>
      </c>
      <c r="G26" s="4">
        <f>NPD!E18</f>
        <v>39964</v>
      </c>
      <c r="H26" s="4">
        <f>NPD!F18</f>
        <v>39994</v>
      </c>
      <c r="I26" s="4">
        <f>NPD!G18</f>
        <v>40025</v>
      </c>
      <c r="J26" s="4">
        <f>NPD!H18</f>
        <v>40056</v>
      </c>
      <c r="K26" s="4">
        <f>NPD!I18</f>
        <v>40086</v>
      </c>
      <c r="L26" s="4">
        <f>NPD!J18</f>
        <v>40117</v>
      </c>
      <c r="M26" s="4">
        <f>NPD!K18</f>
        <v>40147</v>
      </c>
      <c r="N26" s="4">
        <f>NPD!L18</f>
        <v>40178</v>
      </c>
      <c r="O26" s="4">
        <f>NPD!M18</f>
        <v>40209</v>
      </c>
      <c r="P26" s="4">
        <f>NPD!N18</f>
        <v>40237</v>
      </c>
      <c r="Q26" s="4">
        <f>NPD!O18</f>
        <v>40268</v>
      </c>
      <c r="R26" s="4">
        <f>NPD!P18</f>
        <v>40298</v>
      </c>
      <c r="S26" s="4">
        <f>NPD!Q18</f>
        <v>40329</v>
      </c>
      <c r="T26" s="4">
        <f>NPD!R18</f>
        <v>40359</v>
      </c>
      <c r="U26" s="4">
        <f>NPD!S18</f>
        <v>40390</v>
      </c>
      <c r="V26" s="4">
        <f>NPD!T18</f>
        <v>40421</v>
      </c>
      <c r="W26" s="4">
        <f>NPD!U18</f>
        <v>40451</v>
      </c>
      <c r="X26" s="4">
        <f>NPD!V18</f>
        <v>40482</v>
      </c>
      <c r="Y26" s="4">
        <f>NPD!W18</f>
        <v>40512</v>
      </c>
      <c r="Z26" s="4">
        <f>NPD!X18</f>
        <v>40543</v>
      </c>
      <c r="AA26" s="4">
        <f>NPD!Y18</f>
        <v>40574</v>
      </c>
      <c r="AB26" s="4">
        <f>NPD!Z18</f>
        <v>40602</v>
      </c>
      <c r="AC26" s="4">
        <f>NPD!AA18</f>
        <v>40633</v>
      </c>
      <c r="AD26" s="4">
        <f>NPD!AB18</f>
        <v>40663</v>
      </c>
      <c r="AE26" s="4">
        <f>NPD!AC18</f>
        <v>40694</v>
      </c>
      <c r="AF26" s="4">
        <f>NPD!AD18</f>
        <v>40724</v>
      </c>
      <c r="AG26" s="4">
        <f>NPD!AE18</f>
        <v>40755</v>
      </c>
      <c r="AH26" s="4">
        <f>NPD!AF18</f>
        <v>40786</v>
      </c>
      <c r="AI26" s="4">
        <f>NPD!AG18</f>
        <v>40816</v>
      </c>
      <c r="AJ26" s="4">
        <f>NPD!AH18</f>
        <v>40847</v>
      </c>
      <c r="AK26" s="4">
        <f>NPD!AI18</f>
        <v>40877</v>
      </c>
      <c r="AL26" s="4">
        <f>NPD!AJ18</f>
        <v>40908</v>
      </c>
      <c r="AM26" s="4">
        <f>NPD!AK18</f>
        <v>40939</v>
      </c>
      <c r="AN26" s="4">
        <f>NPD!AL18</f>
        <v>40968</v>
      </c>
      <c r="AO26" s="4">
        <f>NPD!AM18</f>
        <v>40999</v>
      </c>
      <c r="AP26" s="4">
        <f>NPD!AN18</f>
        <v>41029</v>
      </c>
      <c r="AQ26" s="4">
        <f>NPD!AO18</f>
        <v>41060</v>
      </c>
      <c r="AR26" s="4">
        <f>NPD!AP18</f>
        <v>41090</v>
      </c>
      <c r="AS26" s="4">
        <f>NPD!AQ18</f>
        <v>41121</v>
      </c>
      <c r="AT26" s="4">
        <f>NPD!AR18</f>
        <v>41152</v>
      </c>
      <c r="AU26" s="4">
        <f>NPD!AS18</f>
        <v>41182</v>
      </c>
      <c r="AV26" s="4">
        <f>NPD!AT18</f>
        <v>41213</v>
      </c>
      <c r="AW26" s="4">
        <f>NPD!AU18</f>
        <v>41243</v>
      </c>
      <c r="AX26" s="4">
        <f>NPD!AV18</f>
        <v>41274</v>
      </c>
      <c r="AY26" s="4">
        <f>NPD!AW18</f>
        <v>41305</v>
      </c>
      <c r="AZ26" s="4">
        <f>NPD!AX18</f>
        <v>41333</v>
      </c>
      <c r="BA26" s="4">
        <f>NPD!AY18</f>
        <v>41364</v>
      </c>
      <c r="BB26" s="4">
        <f>NPD!AZ18</f>
        <v>41394</v>
      </c>
      <c r="BC26" s="4">
        <f>NPD!BA18</f>
        <v>41425</v>
      </c>
      <c r="BD26" s="4">
        <f>NPD!BB18</f>
        <v>41455</v>
      </c>
      <c r="BE26" s="4">
        <f>NPD!BC18</f>
        <v>41486</v>
      </c>
      <c r="BF26" s="4">
        <f>NPD!BD18</f>
        <v>41517</v>
      </c>
      <c r="BG26" s="4">
        <f>NPD!BE18</f>
        <v>41547</v>
      </c>
      <c r="BH26" s="4">
        <f>NPD!BF18</f>
        <v>41578</v>
      </c>
      <c r="BI26" s="4">
        <f>NPD!BG18</f>
        <v>41608</v>
      </c>
      <c r="BJ26" s="4">
        <f>NPD!BH18</f>
        <v>41639</v>
      </c>
      <c r="BK26" s="4">
        <f>NPD!BI18</f>
        <v>41670</v>
      </c>
      <c r="BL26" s="4">
        <f>NPD!BJ18</f>
        <v>41698</v>
      </c>
      <c r="BM26" s="4">
        <f>NPD!BK18</f>
        <v>41729</v>
      </c>
      <c r="BN26" s="4">
        <f>NPD!BL18</f>
        <v>41759</v>
      </c>
      <c r="BO26" s="4">
        <f>NPD!BM18</f>
        <v>41790</v>
      </c>
      <c r="BP26" s="4">
        <f>NPD!BN18</f>
        <v>41820</v>
      </c>
      <c r="BQ26" s="4">
        <f>NPD!BO18</f>
        <v>41851</v>
      </c>
      <c r="BR26" s="4">
        <f>NPD!BP18</f>
        <v>41882</v>
      </c>
      <c r="BS26" s="4">
        <f>NPD!BQ18</f>
        <v>41912</v>
      </c>
      <c r="BT26" s="4">
        <f>NPD!BR18</f>
        <v>41943</v>
      </c>
      <c r="BU26" s="4">
        <f>NPD!BS18</f>
        <v>41973</v>
      </c>
      <c r="BV26" s="4">
        <f>NPD!BT18</f>
        <v>42004</v>
      </c>
      <c r="BW26" s="4">
        <f>NPD!BU18</f>
        <v>42035</v>
      </c>
      <c r="BX26" s="4">
        <f>NPD!BV18</f>
        <v>42063</v>
      </c>
      <c r="BY26" s="4">
        <f>NPD!BW18</f>
        <v>42094</v>
      </c>
      <c r="BZ26" s="4">
        <f>NPD!BX18</f>
        <v>42124</v>
      </c>
      <c r="CA26" s="4">
        <f>NPD!BY18</f>
        <v>42155</v>
      </c>
      <c r="CB26" s="4">
        <f>NPD!BZ18</f>
        <v>42185</v>
      </c>
      <c r="CC26" s="4">
        <f>NPD!CA18</f>
        <v>42216</v>
      </c>
      <c r="CD26" s="4">
        <f>NPD!CB18</f>
        <v>42247</v>
      </c>
      <c r="CE26" s="4">
        <f>NPD!CC18</f>
        <v>42277</v>
      </c>
      <c r="CF26" s="4">
        <f>NPD!CD18</f>
        <v>42308</v>
      </c>
      <c r="CG26" s="4">
        <f>NPD!CE18</f>
        <v>42338</v>
      </c>
      <c r="CH26" s="4">
        <f>NPD!CF18</f>
        <v>42369</v>
      </c>
      <c r="CI26" s="4">
        <f>NPD!CG18</f>
        <v>42400</v>
      </c>
      <c r="CJ26" s="4">
        <f>NPD!CH18</f>
        <v>42429</v>
      </c>
      <c r="CK26" s="4">
        <f>NPD!CI18</f>
        <v>42460</v>
      </c>
      <c r="CL26" s="4">
        <f>NPD!CJ18</f>
        <v>42490</v>
      </c>
      <c r="CM26" s="4">
        <f>NPD!CK18</f>
        <v>42521</v>
      </c>
      <c r="CN26" s="4">
        <f>NPD!CL18</f>
        <v>42551</v>
      </c>
      <c r="CO26" s="4">
        <f>NPD!CM18</f>
        <v>42582</v>
      </c>
      <c r="CP26" s="4">
        <f>NPD!CN18</f>
        <v>42613</v>
      </c>
      <c r="CQ26" s="4">
        <f>NPD!CO18</f>
        <v>42643</v>
      </c>
      <c r="CR26" s="4">
        <f>NPD!CP18</f>
        <v>42674</v>
      </c>
      <c r="CS26" s="4">
        <f>NPD!CQ18</f>
        <v>42704</v>
      </c>
      <c r="CT26" s="4">
        <f>NPD!CR18</f>
        <v>42735</v>
      </c>
      <c r="CU26" s="4">
        <f>NPD!CS18</f>
        <v>42766</v>
      </c>
      <c r="CV26" s="4">
        <f>NPD!CT18</f>
        <v>42794</v>
      </c>
      <c r="CW26" s="4">
        <f>NPD!CU18</f>
        <v>42825</v>
      </c>
      <c r="CX26" s="4">
        <f>NPD!CV18</f>
        <v>42855</v>
      </c>
      <c r="CY26" s="4">
        <f>NPD!CW18</f>
        <v>42886</v>
      </c>
      <c r="CZ26" s="4">
        <f>NPD!CX18</f>
        <v>42916</v>
      </c>
      <c r="DA26" s="4">
        <f>NPD!CY18</f>
        <v>42947</v>
      </c>
      <c r="DB26" s="4">
        <f>NPD!CZ18</f>
        <v>42978</v>
      </c>
      <c r="DC26" s="4">
        <f>NPD!DA18</f>
        <v>43008</v>
      </c>
      <c r="DD26" s="4">
        <f>NPD!DB18</f>
        <v>43039</v>
      </c>
      <c r="DE26" s="4">
        <f>NPD!DC18</f>
        <v>43069</v>
      </c>
      <c r="DF26" s="4">
        <f>NPD!DD18</f>
        <v>43100</v>
      </c>
      <c r="DG26" s="4">
        <f>NPD!DE18</f>
        <v>43131</v>
      </c>
      <c r="DH26" s="4">
        <f>NPD!DF18</f>
        <v>43159</v>
      </c>
      <c r="DI26" s="4">
        <f>NPD!DG18</f>
        <v>43190</v>
      </c>
      <c r="DJ26" s="4">
        <f>NPD!DH18</f>
        <v>43220</v>
      </c>
      <c r="DK26" s="4">
        <f>NPD!DI18</f>
        <v>43251</v>
      </c>
      <c r="DL26" s="4">
        <f>NPD!DJ18</f>
        <v>43281</v>
      </c>
      <c r="DM26" s="4">
        <f>NPD!DK18</f>
        <v>43312</v>
      </c>
      <c r="DN26" s="4">
        <f>NPD!DL18</f>
        <v>43343</v>
      </c>
      <c r="DO26" s="4">
        <f>NPD!DM18</f>
        <v>43373</v>
      </c>
      <c r="DP26" s="4">
        <f>NPD!DN18</f>
        <v>43404</v>
      </c>
      <c r="DQ26" s="4">
        <f>NPD!DO18</f>
        <v>43434</v>
      </c>
      <c r="DR26" s="4">
        <f>NPD!DP18</f>
        <v>43465</v>
      </c>
      <c r="DS26" s="4">
        <f>NPD!DQ18</f>
        <v>43496</v>
      </c>
      <c r="DT26" s="4">
        <f>NPD!DR18</f>
        <v>43524</v>
      </c>
      <c r="DU26" s="4">
        <f>NPD!DS18</f>
        <v>43555</v>
      </c>
      <c r="DV26" s="4"/>
      <c r="DW26" s="4"/>
      <c r="DX26" s="4"/>
      <c r="DY26" s="4"/>
    </row>
    <row r="27" spans="1:125" s="3" customFormat="1" ht="14.25">
      <c r="A27" s="3" t="s">
        <v>33</v>
      </c>
      <c r="F27" s="3">
        <f>'hub DBFM'!E25</f>
        <v>1</v>
      </c>
      <c r="G27" s="3">
        <f>'hub DBFM'!F25</f>
        <v>1</v>
      </c>
      <c r="H27" s="3">
        <f>'hub DBFM'!G25</f>
        <v>1</v>
      </c>
      <c r="I27" s="3">
        <f>'hub DBFM'!H25</f>
        <v>1</v>
      </c>
      <c r="J27" s="3">
        <f>'hub DBFM'!I25</f>
        <v>1</v>
      </c>
      <c r="K27" s="3">
        <f>'hub DBFM'!J25</f>
        <v>1</v>
      </c>
      <c r="L27" s="3">
        <f>'hub DBFM'!K25</f>
        <v>1</v>
      </c>
      <c r="M27" s="3">
        <f>'hub DBFM'!L25</f>
        <v>1</v>
      </c>
      <c r="N27" s="3">
        <f>'hub DBFM'!M25</f>
        <v>1</v>
      </c>
      <c r="O27" s="3">
        <f>'hub DBFM'!N25</f>
        <v>1</v>
      </c>
      <c r="P27" s="3">
        <f>'hub DBFM'!O25</f>
        <v>1</v>
      </c>
      <c r="Q27" s="3">
        <f>'hub DBFM'!P25</f>
        <v>1</v>
      </c>
      <c r="R27" s="3">
        <f>'hub DBFM'!Q25</f>
        <v>2</v>
      </c>
      <c r="S27" s="3">
        <f>'hub DBFM'!R25</f>
        <v>2</v>
      </c>
      <c r="T27" s="3">
        <f>'hub DBFM'!S25</f>
        <v>2</v>
      </c>
      <c r="U27" s="3">
        <f>'hub DBFM'!T25</f>
        <v>2</v>
      </c>
      <c r="V27" s="3">
        <f>'hub DBFM'!U25</f>
        <v>2</v>
      </c>
      <c r="W27" s="3">
        <f>'hub DBFM'!V25</f>
        <v>2</v>
      </c>
      <c r="X27" s="3">
        <f>'hub DBFM'!W25</f>
        <v>2</v>
      </c>
      <c r="Y27" s="3">
        <f>'hub DBFM'!X25</f>
        <v>2</v>
      </c>
      <c r="Z27" s="3">
        <f>'hub DBFM'!Y25</f>
        <v>2</v>
      </c>
      <c r="AA27" s="3">
        <f>'hub DBFM'!Z25</f>
        <v>2</v>
      </c>
      <c r="AB27" s="3">
        <f>'hub DBFM'!AA25</f>
        <v>2</v>
      </c>
      <c r="AC27" s="3">
        <f>'hub DBFM'!AB25</f>
        <v>2</v>
      </c>
      <c r="AD27" s="3">
        <f>'hub DBFM'!AC25</f>
        <v>3</v>
      </c>
      <c r="AE27" s="3">
        <f>'hub DBFM'!AD25</f>
        <v>3</v>
      </c>
      <c r="AF27" s="3">
        <f>'hub DBFM'!AE25</f>
        <v>3</v>
      </c>
      <c r="AG27" s="3">
        <f>'hub DBFM'!AF25</f>
        <v>3</v>
      </c>
      <c r="AH27" s="3">
        <f>'hub DBFM'!AG25</f>
        <v>3</v>
      </c>
      <c r="AI27" s="3">
        <f>'hub DBFM'!AH25</f>
        <v>3</v>
      </c>
      <c r="AJ27" s="3">
        <f>'hub DBFM'!AI25</f>
        <v>3</v>
      </c>
      <c r="AK27" s="3">
        <f>'hub DBFM'!AJ25</f>
        <v>3</v>
      </c>
      <c r="AL27" s="3">
        <f>'hub DBFM'!AK25</f>
        <v>3</v>
      </c>
      <c r="AM27" s="3">
        <f>'hub DBFM'!AL25</f>
        <v>3</v>
      </c>
      <c r="AN27" s="3">
        <f>'hub DBFM'!AM25</f>
        <v>3</v>
      </c>
      <c r="AO27" s="3">
        <f>'hub DBFM'!AN25</f>
        <v>3</v>
      </c>
      <c r="AP27" s="3">
        <f>'hub DBFM'!AO25</f>
        <v>4</v>
      </c>
      <c r="AQ27" s="3">
        <f>'hub DBFM'!AP25</f>
        <v>4</v>
      </c>
      <c r="AR27" s="3">
        <f>'hub DBFM'!AQ25</f>
        <v>4</v>
      </c>
      <c r="AS27" s="3">
        <f>'hub DBFM'!AR25</f>
        <v>4</v>
      </c>
      <c r="AT27" s="3">
        <f>'hub DBFM'!AS25</f>
        <v>4</v>
      </c>
      <c r="AU27" s="3">
        <f>'hub DBFM'!AT25</f>
        <v>4</v>
      </c>
      <c r="AV27" s="3">
        <f>'hub DBFM'!AU25</f>
        <v>4</v>
      </c>
      <c r="AW27" s="3">
        <f>'hub DBFM'!AV25</f>
        <v>4</v>
      </c>
      <c r="AX27" s="3">
        <f>'hub DBFM'!AW25</f>
        <v>4</v>
      </c>
      <c r="AY27" s="3">
        <f>'hub DBFM'!AX25</f>
        <v>4</v>
      </c>
      <c r="AZ27" s="3">
        <f>'hub DBFM'!AY25</f>
        <v>4</v>
      </c>
      <c r="BA27" s="3">
        <f>'hub DBFM'!AZ25</f>
        <v>4</v>
      </c>
      <c r="BB27" s="3">
        <f>'hub DBFM'!BA25</f>
        <v>5</v>
      </c>
      <c r="BC27" s="3">
        <f>'hub DBFM'!BB25</f>
        <v>5</v>
      </c>
      <c r="BD27" s="3">
        <f>'hub DBFM'!BC25</f>
        <v>5</v>
      </c>
      <c r="BE27" s="3">
        <f>'hub DBFM'!BD25</f>
        <v>5</v>
      </c>
      <c r="BF27" s="3">
        <f>'hub DBFM'!BE25</f>
        <v>5</v>
      </c>
      <c r="BG27" s="3">
        <f>'hub DBFM'!BF25</f>
        <v>5</v>
      </c>
      <c r="BH27" s="3">
        <f>'hub DBFM'!BG25</f>
        <v>5</v>
      </c>
      <c r="BI27" s="3">
        <f>'hub DBFM'!BH25</f>
        <v>5</v>
      </c>
      <c r="BJ27" s="3">
        <f>'hub DBFM'!BI25</f>
        <v>5</v>
      </c>
      <c r="BK27" s="3">
        <f>'hub DBFM'!BJ25</f>
        <v>5</v>
      </c>
      <c r="BL27" s="3">
        <f>'hub DBFM'!BK25</f>
        <v>5</v>
      </c>
      <c r="BM27" s="3">
        <f>'hub DBFM'!BL25</f>
        <v>5</v>
      </c>
      <c r="BN27" s="3">
        <f>'hub DBFM'!BM25</f>
        <v>6</v>
      </c>
      <c r="BO27" s="3">
        <f>'hub DBFM'!BN25</f>
        <v>6</v>
      </c>
      <c r="BP27" s="3">
        <f>'hub DBFM'!BO25</f>
        <v>6</v>
      </c>
      <c r="BQ27" s="3">
        <f>'hub DBFM'!BP25</f>
        <v>6</v>
      </c>
      <c r="BR27" s="3">
        <f>'hub DBFM'!BQ25</f>
        <v>6</v>
      </c>
      <c r="BS27" s="3">
        <f>'hub DBFM'!BR25</f>
        <v>6</v>
      </c>
      <c r="BT27" s="3">
        <f>'hub DBFM'!BS25</f>
        <v>6</v>
      </c>
      <c r="BU27" s="3">
        <f>'hub DBFM'!BT25</f>
        <v>6</v>
      </c>
      <c r="BV27" s="3">
        <f>'hub DBFM'!BU25</f>
        <v>6</v>
      </c>
      <c r="BW27" s="3">
        <f>'hub DBFM'!BV25</f>
        <v>6</v>
      </c>
      <c r="BX27" s="3">
        <f>'hub DBFM'!BW25</f>
        <v>6</v>
      </c>
      <c r="BY27" s="3">
        <f>'hub DBFM'!BX25</f>
        <v>6</v>
      </c>
      <c r="BZ27" s="3">
        <f>'hub DBFM'!BY25</f>
        <v>7</v>
      </c>
      <c r="CA27" s="3">
        <f>'hub DBFM'!BZ25</f>
        <v>7</v>
      </c>
      <c r="CB27" s="3">
        <f>'hub DBFM'!CA25</f>
        <v>7</v>
      </c>
      <c r="CC27" s="3">
        <f>'hub DBFM'!CB25</f>
        <v>7</v>
      </c>
      <c r="CD27" s="3">
        <f>'hub DBFM'!CC25</f>
        <v>7</v>
      </c>
      <c r="CE27" s="3">
        <f>'hub DBFM'!CD25</f>
        <v>7</v>
      </c>
      <c r="CF27" s="3">
        <f>'hub DBFM'!CE25</f>
        <v>7</v>
      </c>
      <c r="CG27" s="3">
        <f>'hub DBFM'!CF25</f>
        <v>7</v>
      </c>
      <c r="CH27" s="3">
        <f>'hub DBFM'!CG25</f>
        <v>7</v>
      </c>
      <c r="CI27" s="3">
        <f>'hub DBFM'!CH25</f>
        <v>7</v>
      </c>
      <c r="CJ27" s="3">
        <f>'hub DBFM'!CI25</f>
        <v>7</v>
      </c>
      <c r="CK27" s="3">
        <f>'hub DBFM'!CJ25</f>
        <v>7</v>
      </c>
      <c r="CL27" s="3">
        <f>'hub DBFM'!CK25</f>
        <v>8</v>
      </c>
      <c r="CM27" s="3">
        <f>'hub DBFM'!CL25</f>
        <v>8</v>
      </c>
      <c r="CN27" s="3">
        <f>'hub DBFM'!CM25</f>
        <v>8</v>
      </c>
      <c r="CO27" s="3">
        <f>'hub DBFM'!CN25</f>
        <v>8</v>
      </c>
      <c r="CP27" s="3">
        <f>'hub DBFM'!CO25</f>
        <v>8</v>
      </c>
      <c r="CQ27" s="3">
        <f>'hub DBFM'!CP25</f>
        <v>8</v>
      </c>
      <c r="CR27" s="3">
        <f>'hub DBFM'!CQ25</f>
        <v>8</v>
      </c>
      <c r="CS27" s="3">
        <f>'hub DBFM'!CR25</f>
        <v>8</v>
      </c>
      <c r="CT27" s="3">
        <f>'hub DBFM'!CS25</f>
        <v>8</v>
      </c>
      <c r="CU27" s="3">
        <f>'hub DBFM'!CT25</f>
        <v>8</v>
      </c>
      <c r="CV27" s="3">
        <f>'hub DBFM'!CU25</f>
        <v>8</v>
      </c>
      <c r="CW27" s="3">
        <f>'hub DBFM'!CV25</f>
        <v>8</v>
      </c>
      <c r="CX27" s="3">
        <f>'hub DBFM'!CW25</f>
        <v>9</v>
      </c>
      <c r="CY27" s="3">
        <f>'hub DBFM'!CX25</f>
        <v>9</v>
      </c>
      <c r="CZ27" s="3">
        <f>'hub DBFM'!CY25</f>
        <v>9</v>
      </c>
      <c r="DA27" s="3">
        <f>'hub DBFM'!CZ25</f>
        <v>9</v>
      </c>
      <c r="DB27" s="3">
        <f>'hub DBFM'!DA25</f>
        <v>9</v>
      </c>
      <c r="DC27" s="3">
        <f>'hub DBFM'!DB25</f>
        <v>9</v>
      </c>
      <c r="DD27" s="3">
        <f>'hub DBFM'!DC25</f>
        <v>9</v>
      </c>
      <c r="DE27" s="3">
        <f>'hub DBFM'!DD25</f>
        <v>9</v>
      </c>
      <c r="DF27" s="3">
        <f>'hub DBFM'!DE25</f>
        <v>9</v>
      </c>
      <c r="DG27" s="3">
        <f>'hub DBFM'!DF25</f>
        <v>9</v>
      </c>
      <c r="DH27" s="3">
        <f>'hub DBFM'!DG25</f>
        <v>9</v>
      </c>
      <c r="DI27" s="3">
        <f>'hub DBFM'!DH25</f>
        <v>9</v>
      </c>
      <c r="DJ27" s="3">
        <f>'hub DBFM'!DI25</f>
        <v>10</v>
      </c>
      <c r="DK27" s="3">
        <f>'hub DBFM'!DJ25</f>
        <v>10</v>
      </c>
      <c r="DL27" s="3">
        <f>'hub DBFM'!DK25</f>
        <v>10</v>
      </c>
      <c r="DM27" s="3">
        <f>'hub DBFM'!DL25</f>
        <v>10</v>
      </c>
      <c r="DN27" s="3">
        <f>'hub DBFM'!DM25</f>
        <v>10</v>
      </c>
      <c r="DO27" s="3">
        <f>'hub DBFM'!DN25</f>
        <v>10</v>
      </c>
      <c r="DP27" s="3">
        <f>'hub DBFM'!DO25</f>
        <v>10</v>
      </c>
      <c r="DQ27" s="3">
        <f>'hub DBFM'!DP25</f>
        <v>10</v>
      </c>
      <c r="DR27" s="3">
        <f>'hub DBFM'!DQ25</f>
        <v>10</v>
      </c>
      <c r="DS27" s="3">
        <f>'hub DBFM'!DR25</f>
        <v>10</v>
      </c>
      <c r="DT27" s="3">
        <f>'hub DBFM'!DS25</f>
        <v>10</v>
      </c>
      <c r="DU27" s="3">
        <f>'hub DBFM'!DT25</f>
        <v>10</v>
      </c>
    </row>
    <row r="28" spans="1:125" ht="14.25">
      <c r="A28" t="s">
        <v>16</v>
      </c>
      <c r="B28" t="s">
        <v>73</v>
      </c>
      <c r="C28" t="s">
        <v>160</v>
      </c>
      <c r="D28" t="s">
        <v>107</v>
      </c>
      <c r="E28" s="28">
        <f>SUM(F28:DU28)</f>
        <v>10500000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525000</v>
      </c>
      <c r="BP28" s="27">
        <v>315000</v>
      </c>
      <c r="BQ28" s="27">
        <v>630000</v>
      </c>
      <c r="BR28" s="27">
        <v>840000</v>
      </c>
      <c r="BS28" s="27">
        <v>1260000</v>
      </c>
      <c r="BT28" s="27">
        <v>1470000.0000000002</v>
      </c>
      <c r="BU28" s="27">
        <v>1470000.0000000002</v>
      </c>
      <c r="BV28" s="27">
        <v>1260000</v>
      </c>
      <c r="BW28" s="27">
        <v>840000</v>
      </c>
      <c r="BX28" s="27">
        <v>735000.0000000001</v>
      </c>
      <c r="BY28" s="27">
        <v>420000</v>
      </c>
      <c r="BZ28" s="48">
        <v>315000</v>
      </c>
      <c r="CA28" s="48">
        <v>210000</v>
      </c>
      <c r="CB28" s="48">
        <v>105000</v>
      </c>
      <c r="CC28" s="48">
        <v>105000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48">
        <v>0</v>
      </c>
      <c r="CL28" s="48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  <c r="DR28" s="47">
        <v>0</v>
      </c>
      <c r="DS28" s="47">
        <v>0</v>
      </c>
      <c r="DT28" s="47">
        <v>0</v>
      </c>
      <c r="DU28" s="47">
        <v>0</v>
      </c>
    </row>
    <row r="29" spans="1:125" ht="14.25">
      <c r="A29" t="s">
        <v>16</v>
      </c>
      <c r="B29" t="s">
        <v>73</v>
      </c>
      <c r="C29" t="s">
        <v>73</v>
      </c>
      <c r="D29" t="s">
        <v>108</v>
      </c>
      <c r="E29" s="28">
        <f aca="true" t="shared" si="14" ref="E29:E73">SUM(F29:DU29)</f>
        <v>17200000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1032000</v>
      </c>
      <c r="CI29" s="48">
        <v>688000</v>
      </c>
      <c r="CJ29" s="48">
        <v>516000</v>
      </c>
      <c r="CK29" s="48">
        <v>860000</v>
      </c>
      <c r="CL29" s="48">
        <v>860000</v>
      </c>
      <c r="CM29" s="47">
        <v>1548000</v>
      </c>
      <c r="CN29" s="47">
        <v>1720000</v>
      </c>
      <c r="CO29" s="47">
        <v>1892000</v>
      </c>
      <c r="CP29" s="47">
        <v>1720000</v>
      </c>
      <c r="CQ29" s="47">
        <v>1720000</v>
      </c>
      <c r="CR29" s="47">
        <v>1376000</v>
      </c>
      <c r="CS29" s="47">
        <v>942560</v>
      </c>
      <c r="CT29" s="47">
        <v>1087040</v>
      </c>
      <c r="CU29" s="47">
        <v>533200</v>
      </c>
      <c r="CV29" s="47">
        <v>258000</v>
      </c>
      <c r="CW29" s="47">
        <v>258000</v>
      </c>
      <c r="CX29" s="47">
        <v>120400</v>
      </c>
      <c r="CY29" s="47">
        <v>68800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47">
        <v>0</v>
      </c>
    </row>
    <row r="30" spans="1:125" ht="14.25">
      <c r="A30" t="s">
        <v>16</v>
      </c>
      <c r="B30" t="s">
        <v>13</v>
      </c>
      <c r="C30" t="s">
        <v>159</v>
      </c>
      <c r="D30" t="s">
        <v>109</v>
      </c>
      <c r="E30" s="28">
        <f t="shared" si="14"/>
        <v>2300000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138000</v>
      </c>
      <c r="AQ30" s="27">
        <v>92000</v>
      </c>
      <c r="AR30" s="27">
        <v>138000</v>
      </c>
      <c r="AS30" s="27">
        <v>230000</v>
      </c>
      <c r="AT30" s="27">
        <v>345000</v>
      </c>
      <c r="AU30" s="27">
        <v>368000</v>
      </c>
      <c r="AV30" s="27">
        <v>345000</v>
      </c>
      <c r="AW30" s="27">
        <v>230000</v>
      </c>
      <c r="AX30" s="27">
        <v>207000</v>
      </c>
      <c r="AY30" s="27">
        <v>92000</v>
      </c>
      <c r="AZ30" s="27">
        <v>69000</v>
      </c>
      <c r="BA30" s="27">
        <v>46000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47">
        <v>0</v>
      </c>
    </row>
    <row r="31" spans="1:125" ht="14.25">
      <c r="A31" t="s">
        <v>16</v>
      </c>
      <c r="B31" t="s">
        <v>73</v>
      </c>
      <c r="C31" t="s">
        <v>392</v>
      </c>
      <c r="D31" s="37" t="s">
        <v>194</v>
      </c>
      <c r="E31" s="28">
        <f t="shared" si="14"/>
        <v>5400000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324000</v>
      </c>
      <c r="BI31" s="27">
        <v>216000</v>
      </c>
      <c r="BJ31" s="27">
        <v>324000</v>
      </c>
      <c r="BK31" s="27">
        <v>540000</v>
      </c>
      <c r="BL31" s="27">
        <v>810000</v>
      </c>
      <c r="BM31" s="27">
        <v>864000</v>
      </c>
      <c r="BN31" s="27">
        <v>810000</v>
      </c>
      <c r="BO31" s="27">
        <v>540000</v>
      </c>
      <c r="BP31" s="27">
        <v>486000</v>
      </c>
      <c r="BQ31" s="27">
        <v>216000</v>
      </c>
      <c r="BR31" s="27">
        <v>162000</v>
      </c>
      <c r="BS31" s="27">
        <v>108000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v>0</v>
      </c>
      <c r="DQ31" s="47">
        <v>0</v>
      </c>
      <c r="DR31" s="47">
        <v>0</v>
      </c>
      <c r="DS31" s="47">
        <v>0</v>
      </c>
      <c r="DT31" s="47">
        <v>0</v>
      </c>
      <c r="DU31" s="47">
        <v>0</v>
      </c>
    </row>
    <row r="32" spans="1:125" ht="14.25">
      <c r="A32" t="s">
        <v>17</v>
      </c>
      <c r="B32" t="s">
        <v>73</v>
      </c>
      <c r="C32" t="s">
        <v>160</v>
      </c>
      <c r="D32" t="s">
        <v>176</v>
      </c>
      <c r="E32" s="28">
        <f t="shared" si="14"/>
        <v>24700000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1482000</v>
      </c>
      <c r="BR32" s="27">
        <v>988000</v>
      </c>
      <c r="BS32" s="27">
        <v>741000</v>
      </c>
      <c r="BT32" s="27">
        <v>1235000</v>
      </c>
      <c r="BU32" s="27">
        <v>1235000</v>
      </c>
      <c r="BV32" s="27">
        <v>2223000</v>
      </c>
      <c r="BW32" s="27">
        <v>2470000</v>
      </c>
      <c r="BX32" s="27">
        <v>2717000</v>
      </c>
      <c r="BY32" s="27">
        <v>2470000</v>
      </c>
      <c r="BZ32" s="48">
        <v>2470000</v>
      </c>
      <c r="CA32" s="48">
        <v>1976000</v>
      </c>
      <c r="CB32" s="48">
        <v>1353560</v>
      </c>
      <c r="CC32" s="48">
        <v>1561040.0000000002</v>
      </c>
      <c r="CD32" s="48">
        <v>765700</v>
      </c>
      <c r="CE32" s="48">
        <v>370500</v>
      </c>
      <c r="CF32" s="48">
        <v>370500</v>
      </c>
      <c r="CG32" s="48">
        <v>172900</v>
      </c>
      <c r="CH32" s="48">
        <v>98800</v>
      </c>
      <c r="CI32" s="48">
        <v>0</v>
      </c>
      <c r="CJ32" s="48">
        <v>0</v>
      </c>
      <c r="CK32" s="48">
        <v>0</v>
      </c>
      <c r="CL32" s="48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0</v>
      </c>
      <c r="DN32" s="47">
        <v>0</v>
      </c>
      <c r="DO32" s="47">
        <v>0</v>
      </c>
      <c r="DP32" s="47">
        <v>0</v>
      </c>
      <c r="DQ32" s="47">
        <v>0</v>
      </c>
      <c r="DR32" s="47">
        <v>0</v>
      </c>
      <c r="DS32" s="47">
        <v>0</v>
      </c>
      <c r="DT32" s="47">
        <v>0</v>
      </c>
      <c r="DU32" s="47">
        <v>0</v>
      </c>
    </row>
    <row r="33" spans="1:125" ht="14.25">
      <c r="A33" t="s">
        <v>17</v>
      </c>
      <c r="B33" t="s">
        <v>73</v>
      </c>
      <c r="C33" t="s">
        <v>73</v>
      </c>
      <c r="D33" t="s">
        <v>175</v>
      </c>
      <c r="E33" s="28">
        <f t="shared" si="14"/>
        <v>4200000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48">
        <v>0</v>
      </c>
      <c r="CA33" s="48">
        <v>0</v>
      </c>
      <c r="CB33" s="48">
        <v>0</v>
      </c>
      <c r="CC33" s="48">
        <v>252000</v>
      </c>
      <c r="CD33" s="48">
        <v>168000</v>
      </c>
      <c r="CE33" s="48">
        <v>252000</v>
      </c>
      <c r="CF33" s="48">
        <v>420000</v>
      </c>
      <c r="CG33" s="48">
        <v>630000</v>
      </c>
      <c r="CH33" s="48">
        <v>672000</v>
      </c>
      <c r="CI33" s="48">
        <v>630000</v>
      </c>
      <c r="CJ33" s="48">
        <v>420000</v>
      </c>
      <c r="CK33" s="48">
        <v>378000</v>
      </c>
      <c r="CL33" s="48">
        <v>168000</v>
      </c>
      <c r="CM33" s="47">
        <v>126000</v>
      </c>
      <c r="CN33" s="47">
        <v>84000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0</v>
      </c>
      <c r="DM33" s="47">
        <v>0</v>
      </c>
      <c r="DN33" s="47">
        <v>0</v>
      </c>
      <c r="DO33" s="47">
        <v>0</v>
      </c>
      <c r="DP33" s="47">
        <v>0</v>
      </c>
      <c r="DQ33" s="47">
        <v>0</v>
      </c>
      <c r="DR33" s="47">
        <v>0</v>
      </c>
      <c r="DS33" s="47">
        <v>0</v>
      </c>
      <c r="DT33" s="47">
        <v>0</v>
      </c>
      <c r="DU33" s="47">
        <v>0</v>
      </c>
    </row>
    <row r="34" spans="1:125" ht="14.25">
      <c r="A34" t="s">
        <v>17</v>
      </c>
      <c r="B34" t="s">
        <v>73</v>
      </c>
      <c r="C34" t="s">
        <v>73</v>
      </c>
      <c r="D34" t="s">
        <v>188</v>
      </c>
      <c r="E34" s="28">
        <f t="shared" si="14"/>
        <v>5900000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48">
        <v>0</v>
      </c>
      <c r="CA34" s="48">
        <v>0</v>
      </c>
      <c r="CB34" s="48">
        <v>0</v>
      </c>
      <c r="CC34" s="48">
        <v>295000</v>
      </c>
      <c r="CD34" s="48">
        <v>177000</v>
      </c>
      <c r="CE34" s="48">
        <v>354000</v>
      </c>
      <c r="CF34" s="48">
        <v>472000</v>
      </c>
      <c r="CG34" s="48">
        <v>708000</v>
      </c>
      <c r="CH34" s="48">
        <v>826000.0000000001</v>
      </c>
      <c r="CI34" s="48">
        <v>826000.0000000001</v>
      </c>
      <c r="CJ34" s="48">
        <v>708000</v>
      </c>
      <c r="CK34" s="48">
        <v>472000</v>
      </c>
      <c r="CL34" s="48">
        <v>413000.00000000006</v>
      </c>
      <c r="CM34" s="47">
        <v>236000</v>
      </c>
      <c r="CN34" s="47">
        <v>177000</v>
      </c>
      <c r="CO34" s="47">
        <v>118000</v>
      </c>
      <c r="CP34" s="47">
        <v>59000</v>
      </c>
      <c r="CQ34" s="47">
        <v>59000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  <c r="DR34" s="47">
        <v>0</v>
      </c>
      <c r="DS34" s="47">
        <v>0</v>
      </c>
      <c r="DT34" s="47">
        <v>0</v>
      </c>
      <c r="DU34" s="47">
        <v>0</v>
      </c>
    </row>
    <row r="35" spans="1:125" ht="14.25">
      <c r="A35" t="s">
        <v>16</v>
      </c>
      <c r="B35" t="s">
        <v>73</v>
      </c>
      <c r="C35" t="s">
        <v>160</v>
      </c>
      <c r="D35" t="s">
        <v>216</v>
      </c>
      <c r="E35" s="28">
        <f t="shared" si="14"/>
        <v>9300000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48">
        <v>0</v>
      </c>
      <c r="CA35" s="48">
        <v>0</v>
      </c>
      <c r="CB35" s="48">
        <v>0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7">
        <v>0</v>
      </c>
      <c r="CN35" s="47">
        <v>0</v>
      </c>
      <c r="CO35" s="47">
        <v>465000</v>
      </c>
      <c r="CP35" s="47">
        <v>279000</v>
      </c>
      <c r="CQ35" s="47">
        <v>558000</v>
      </c>
      <c r="CR35" s="47">
        <v>744000</v>
      </c>
      <c r="CS35" s="47">
        <v>1116000</v>
      </c>
      <c r="CT35" s="47">
        <v>1302000.0000000002</v>
      </c>
      <c r="CU35" s="47">
        <v>1302000.0000000002</v>
      </c>
      <c r="CV35" s="47">
        <v>1116000</v>
      </c>
      <c r="CW35" s="47">
        <v>744000</v>
      </c>
      <c r="CX35" s="47">
        <v>651000.0000000001</v>
      </c>
      <c r="CY35" s="47">
        <v>372000</v>
      </c>
      <c r="CZ35" s="47">
        <v>279000</v>
      </c>
      <c r="DA35" s="47">
        <v>186000</v>
      </c>
      <c r="DB35" s="47">
        <v>93000</v>
      </c>
      <c r="DC35" s="47">
        <v>93000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</row>
    <row r="36" spans="1:125" ht="14.25">
      <c r="A36" t="s">
        <v>16</v>
      </c>
      <c r="B36" t="s">
        <v>73</v>
      </c>
      <c r="C36" t="s">
        <v>160</v>
      </c>
      <c r="D36" t="s">
        <v>340</v>
      </c>
      <c r="E36" s="28">
        <f t="shared" si="14"/>
        <v>8514000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387000</v>
      </c>
      <c r="DA36" s="47">
        <v>344000</v>
      </c>
      <c r="DB36" s="47">
        <v>258000</v>
      </c>
      <c r="DC36" s="47">
        <v>258000</v>
      </c>
      <c r="DD36" s="47">
        <v>344000</v>
      </c>
      <c r="DE36" s="47">
        <v>430000</v>
      </c>
      <c r="DF36" s="47">
        <v>688000</v>
      </c>
      <c r="DG36" s="47">
        <v>860000</v>
      </c>
      <c r="DH36" s="47">
        <v>774000</v>
      </c>
      <c r="DI36" s="47">
        <v>774000</v>
      </c>
      <c r="DJ36" s="47">
        <v>688000</v>
      </c>
      <c r="DK36" s="47">
        <v>688000</v>
      </c>
      <c r="DL36" s="47">
        <v>430000</v>
      </c>
      <c r="DM36" s="47">
        <v>344000</v>
      </c>
      <c r="DN36" s="47">
        <v>258000</v>
      </c>
      <c r="DO36" s="47">
        <v>172000</v>
      </c>
      <c r="DP36" s="47">
        <v>172000</v>
      </c>
      <c r="DQ36" s="47">
        <v>172000</v>
      </c>
      <c r="DR36" s="47">
        <v>172000</v>
      </c>
      <c r="DS36" s="47">
        <v>129000</v>
      </c>
      <c r="DT36" s="47">
        <v>86000</v>
      </c>
      <c r="DU36" s="47">
        <v>86000</v>
      </c>
    </row>
    <row r="37" spans="1:125" ht="14.25">
      <c r="A37" t="s">
        <v>17</v>
      </c>
      <c r="B37" t="s">
        <v>73</v>
      </c>
      <c r="C37" t="s">
        <v>160</v>
      </c>
      <c r="D37" t="s">
        <v>309</v>
      </c>
      <c r="E37" s="28">
        <f t="shared" si="14"/>
        <v>12838000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0</v>
      </c>
      <c r="DG37" s="47">
        <v>0</v>
      </c>
      <c r="DH37" s="47">
        <v>0</v>
      </c>
      <c r="DI37" s="47">
        <v>0</v>
      </c>
      <c r="DJ37" s="47">
        <v>0</v>
      </c>
      <c r="DK37" s="47">
        <v>786000</v>
      </c>
      <c r="DL37" s="47">
        <v>524000</v>
      </c>
      <c r="DM37" s="47">
        <v>786000</v>
      </c>
      <c r="DN37" s="47">
        <v>1310000</v>
      </c>
      <c r="DO37" s="47">
        <v>1965000</v>
      </c>
      <c r="DP37" s="47">
        <v>2096000</v>
      </c>
      <c r="DQ37" s="47">
        <v>1965000</v>
      </c>
      <c r="DR37" s="47">
        <v>1310000</v>
      </c>
      <c r="DS37" s="47">
        <v>1179000</v>
      </c>
      <c r="DT37" s="47">
        <v>524000</v>
      </c>
      <c r="DU37" s="47">
        <v>393000</v>
      </c>
    </row>
    <row r="38" spans="1:125" ht="14.25">
      <c r="A38" t="s">
        <v>15</v>
      </c>
      <c r="B38" t="s">
        <v>84</v>
      </c>
      <c r="C38" t="s">
        <v>84</v>
      </c>
      <c r="D38" t="s">
        <v>315</v>
      </c>
      <c r="E38" s="28">
        <f t="shared" si="14"/>
        <v>1500000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48">
        <v>0</v>
      </c>
      <c r="CA38" s="48">
        <v>0</v>
      </c>
      <c r="CB38" s="48">
        <v>0</v>
      </c>
      <c r="CC38" s="48">
        <v>0</v>
      </c>
      <c r="CD38" s="48">
        <v>0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0</v>
      </c>
      <c r="CK38" s="48">
        <v>0</v>
      </c>
      <c r="CL38" s="48">
        <v>0</v>
      </c>
      <c r="CM38" s="47">
        <v>0</v>
      </c>
      <c r="CN38" s="47">
        <v>0</v>
      </c>
      <c r="CO38" s="47">
        <v>0</v>
      </c>
      <c r="CP38" s="47">
        <v>75000</v>
      </c>
      <c r="CQ38" s="47">
        <v>75000</v>
      </c>
      <c r="CR38" s="47">
        <v>45000</v>
      </c>
      <c r="CS38" s="47">
        <v>45000</v>
      </c>
      <c r="CT38" s="47">
        <v>60000</v>
      </c>
      <c r="CU38" s="47">
        <v>90000</v>
      </c>
      <c r="CV38" s="47">
        <v>120000</v>
      </c>
      <c r="CW38" s="47">
        <v>150000</v>
      </c>
      <c r="CX38" s="47">
        <v>150000</v>
      </c>
      <c r="CY38" s="47">
        <v>150000</v>
      </c>
      <c r="CZ38" s="47">
        <v>135000</v>
      </c>
      <c r="DA38" s="47">
        <v>120000</v>
      </c>
      <c r="DB38" s="47">
        <v>90000</v>
      </c>
      <c r="DC38" s="47">
        <v>60000</v>
      </c>
      <c r="DD38" s="47">
        <v>45000</v>
      </c>
      <c r="DE38" s="47">
        <v>45000</v>
      </c>
      <c r="DF38" s="47">
        <v>15000</v>
      </c>
      <c r="DG38" s="47">
        <v>15000</v>
      </c>
      <c r="DH38" s="47">
        <v>7500</v>
      </c>
      <c r="DI38" s="47">
        <v>7500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47">
        <v>0</v>
      </c>
    </row>
    <row r="39" spans="1:125" ht="14.25">
      <c r="A39" t="s">
        <v>15</v>
      </c>
      <c r="B39" t="s">
        <v>73</v>
      </c>
      <c r="C39" t="s">
        <v>73</v>
      </c>
      <c r="D39" t="s">
        <v>316</v>
      </c>
      <c r="E39" s="28">
        <f t="shared" si="14"/>
        <v>1200000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8">
        <v>0</v>
      </c>
      <c r="CL39" s="48">
        <v>72000</v>
      </c>
      <c r="CM39" s="47">
        <v>48000</v>
      </c>
      <c r="CN39" s="47">
        <v>72000</v>
      </c>
      <c r="CO39" s="47">
        <v>120000</v>
      </c>
      <c r="CP39" s="47">
        <v>180000</v>
      </c>
      <c r="CQ39" s="47">
        <v>192000</v>
      </c>
      <c r="CR39" s="47">
        <v>180000</v>
      </c>
      <c r="CS39" s="47">
        <v>120000</v>
      </c>
      <c r="CT39" s="47">
        <v>108000</v>
      </c>
      <c r="CU39" s="47">
        <v>48000</v>
      </c>
      <c r="CV39" s="47">
        <v>36000</v>
      </c>
      <c r="CW39" s="47">
        <v>24000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0</v>
      </c>
      <c r="DI39" s="47">
        <v>0</v>
      </c>
      <c r="DJ39" s="47">
        <v>0</v>
      </c>
      <c r="DK39" s="47">
        <v>0</v>
      </c>
      <c r="DL39" s="47">
        <v>0</v>
      </c>
      <c r="DM39" s="47">
        <v>0</v>
      </c>
      <c r="DN39" s="47">
        <v>0</v>
      </c>
      <c r="DO39" s="47">
        <v>0</v>
      </c>
      <c r="DP39" s="47">
        <v>0</v>
      </c>
      <c r="DQ39" s="47">
        <v>0</v>
      </c>
      <c r="DR39" s="47">
        <v>0</v>
      </c>
      <c r="DS39" s="47">
        <v>0</v>
      </c>
      <c r="DT39" s="47">
        <v>0</v>
      </c>
      <c r="DU39" s="47">
        <v>0</v>
      </c>
    </row>
    <row r="40" spans="1:125" ht="14.25">
      <c r="A40" t="s">
        <v>15</v>
      </c>
      <c r="B40" t="s">
        <v>73</v>
      </c>
      <c r="C40" t="s">
        <v>73</v>
      </c>
      <c r="D40" t="s">
        <v>317</v>
      </c>
      <c r="E40" s="28">
        <f t="shared" si="14"/>
        <v>900000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48">
        <v>0</v>
      </c>
      <c r="CA40" s="48">
        <v>0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7">
        <v>54000</v>
      </c>
      <c r="CN40" s="47">
        <v>36000</v>
      </c>
      <c r="CO40" s="47">
        <v>54000</v>
      </c>
      <c r="CP40" s="47">
        <v>90000</v>
      </c>
      <c r="CQ40" s="47">
        <v>135000</v>
      </c>
      <c r="CR40" s="47">
        <v>144000</v>
      </c>
      <c r="CS40" s="47">
        <v>135000</v>
      </c>
      <c r="CT40" s="47">
        <v>90000</v>
      </c>
      <c r="CU40" s="47">
        <v>81000</v>
      </c>
      <c r="CV40" s="47">
        <v>36000</v>
      </c>
      <c r="CW40" s="47">
        <v>27000</v>
      </c>
      <c r="CX40" s="47">
        <v>18000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0</v>
      </c>
      <c r="DI40" s="47">
        <v>0</v>
      </c>
      <c r="DJ40" s="47">
        <v>0</v>
      </c>
      <c r="DK40" s="47">
        <v>0</v>
      </c>
      <c r="DL40" s="47">
        <v>0</v>
      </c>
      <c r="DM40" s="47">
        <v>0</v>
      </c>
      <c r="DN40" s="47">
        <v>0</v>
      </c>
      <c r="DO40" s="47">
        <v>0</v>
      </c>
      <c r="DP40" s="47">
        <v>0</v>
      </c>
      <c r="DQ40" s="47">
        <v>0</v>
      </c>
      <c r="DR40" s="47">
        <v>0</v>
      </c>
      <c r="DS40" s="47">
        <v>0</v>
      </c>
      <c r="DT40" s="47">
        <v>0</v>
      </c>
      <c r="DU40" s="47">
        <v>0</v>
      </c>
    </row>
    <row r="41" spans="1:125" ht="14.25">
      <c r="A41" t="s">
        <v>15</v>
      </c>
      <c r="B41" t="s">
        <v>73</v>
      </c>
      <c r="C41" t="s">
        <v>73</v>
      </c>
      <c r="D41" t="s">
        <v>318</v>
      </c>
      <c r="E41" s="28">
        <f t="shared" si="14"/>
        <v>800000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7">
        <v>48000</v>
      </c>
      <c r="CN41" s="47">
        <v>32000</v>
      </c>
      <c r="CO41" s="47">
        <v>48000</v>
      </c>
      <c r="CP41" s="47">
        <v>80000</v>
      </c>
      <c r="CQ41" s="47">
        <v>120000</v>
      </c>
      <c r="CR41" s="47">
        <v>128000</v>
      </c>
      <c r="CS41" s="47">
        <v>120000</v>
      </c>
      <c r="CT41" s="47">
        <v>80000</v>
      </c>
      <c r="CU41" s="47">
        <v>72000</v>
      </c>
      <c r="CV41" s="47">
        <v>32000</v>
      </c>
      <c r="CW41" s="47">
        <v>24000</v>
      </c>
      <c r="CX41" s="47">
        <v>16000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47">
        <v>0</v>
      </c>
      <c r="DG41" s="47">
        <v>0</v>
      </c>
      <c r="DH41" s="47">
        <v>0</v>
      </c>
      <c r="DI41" s="47">
        <v>0</v>
      </c>
      <c r="DJ41" s="47">
        <v>0</v>
      </c>
      <c r="DK41" s="47">
        <v>0</v>
      </c>
      <c r="DL41" s="47">
        <v>0</v>
      </c>
      <c r="DM41" s="47">
        <v>0</v>
      </c>
      <c r="DN41" s="47">
        <v>0</v>
      </c>
      <c r="DO41" s="47">
        <v>0</v>
      </c>
      <c r="DP41" s="47">
        <v>0</v>
      </c>
      <c r="DQ41" s="47">
        <v>0</v>
      </c>
      <c r="DR41" s="47">
        <v>0</v>
      </c>
      <c r="DS41" s="47">
        <v>0</v>
      </c>
      <c r="DT41" s="47">
        <v>0</v>
      </c>
      <c r="DU41" s="47">
        <v>0</v>
      </c>
    </row>
    <row r="42" spans="1:125" ht="14.25">
      <c r="A42" t="s">
        <v>15</v>
      </c>
      <c r="B42" t="s">
        <v>73</v>
      </c>
      <c r="C42" t="s">
        <v>73</v>
      </c>
      <c r="D42" t="s">
        <v>319</v>
      </c>
      <c r="E42" s="28">
        <f t="shared" si="14"/>
        <v>500000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7">
        <v>30000</v>
      </c>
      <c r="CN42" s="47">
        <v>20000</v>
      </c>
      <c r="CO42" s="47">
        <v>30000</v>
      </c>
      <c r="CP42" s="47">
        <v>50000</v>
      </c>
      <c r="CQ42" s="47">
        <v>75000</v>
      </c>
      <c r="CR42" s="47">
        <v>80000</v>
      </c>
      <c r="CS42" s="47">
        <v>75000</v>
      </c>
      <c r="CT42" s="47">
        <v>50000</v>
      </c>
      <c r="CU42" s="47">
        <v>45000</v>
      </c>
      <c r="CV42" s="47">
        <v>20000</v>
      </c>
      <c r="CW42" s="47">
        <v>15000</v>
      </c>
      <c r="CX42" s="47">
        <v>10000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0</v>
      </c>
      <c r="DI42" s="47">
        <v>0</v>
      </c>
      <c r="DJ42" s="47">
        <v>0</v>
      </c>
      <c r="DK42" s="47">
        <v>0</v>
      </c>
      <c r="DL42" s="47">
        <v>0</v>
      </c>
      <c r="DM42" s="47">
        <v>0</v>
      </c>
      <c r="DN42" s="47">
        <v>0</v>
      </c>
      <c r="DO42" s="47">
        <v>0</v>
      </c>
      <c r="DP42" s="47">
        <v>0</v>
      </c>
      <c r="DQ42" s="47">
        <v>0</v>
      </c>
      <c r="DR42" s="47">
        <v>0</v>
      </c>
      <c r="DS42" s="47">
        <v>0</v>
      </c>
      <c r="DT42" s="47">
        <v>0</v>
      </c>
      <c r="DU42" s="47">
        <v>0</v>
      </c>
    </row>
    <row r="43" spans="1:125" ht="14.25">
      <c r="A43" t="s">
        <v>15</v>
      </c>
      <c r="B43" t="s">
        <v>73</v>
      </c>
      <c r="C43" t="s">
        <v>73</v>
      </c>
      <c r="D43" t="s">
        <v>320</v>
      </c>
      <c r="E43" s="28">
        <f t="shared" si="14"/>
        <v>900000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7">
        <v>54000</v>
      </c>
      <c r="CN43" s="47">
        <v>36000</v>
      </c>
      <c r="CO43" s="47">
        <v>54000</v>
      </c>
      <c r="CP43" s="47">
        <v>90000</v>
      </c>
      <c r="CQ43" s="47">
        <v>135000</v>
      </c>
      <c r="CR43" s="47">
        <v>144000</v>
      </c>
      <c r="CS43" s="47">
        <v>135000</v>
      </c>
      <c r="CT43" s="47">
        <v>90000</v>
      </c>
      <c r="CU43" s="47">
        <v>81000</v>
      </c>
      <c r="CV43" s="47">
        <v>36000</v>
      </c>
      <c r="CW43" s="47">
        <v>27000</v>
      </c>
      <c r="CX43" s="47">
        <v>18000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47">
        <v>0</v>
      </c>
      <c r="DG43" s="47">
        <v>0</v>
      </c>
      <c r="DH43" s="47">
        <v>0</v>
      </c>
      <c r="DI43" s="47">
        <v>0</v>
      </c>
      <c r="DJ43" s="47">
        <v>0</v>
      </c>
      <c r="DK43" s="47">
        <v>0</v>
      </c>
      <c r="DL43" s="47">
        <v>0</v>
      </c>
      <c r="DM43" s="47">
        <v>0</v>
      </c>
      <c r="DN43" s="47">
        <v>0</v>
      </c>
      <c r="DO43" s="47">
        <v>0</v>
      </c>
      <c r="DP43" s="47">
        <v>0</v>
      </c>
      <c r="DQ43" s="47">
        <v>0</v>
      </c>
      <c r="DR43" s="47">
        <v>0</v>
      </c>
      <c r="DS43" s="47">
        <v>0</v>
      </c>
      <c r="DT43" s="47">
        <v>0</v>
      </c>
      <c r="DU43" s="47">
        <v>0</v>
      </c>
    </row>
    <row r="44" spans="1:125" ht="14.25">
      <c r="A44" t="s">
        <v>15</v>
      </c>
      <c r="B44" t="s">
        <v>73</v>
      </c>
      <c r="C44" t="s">
        <v>73</v>
      </c>
      <c r="D44" t="s">
        <v>321</v>
      </c>
      <c r="E44" s="28">
        <f t="shared" si="14"/>
        <v>750000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45000</v>
      </c>
      <c r="CM44" s="47">
        <v>30000</v>
      </c>
      <c r="CN44" s="47">
        <v>45000</v>
      </c>
      <c r="CO44" s="47">
        <v>75000</v>
      </c>
      <c r="CP44" s="47">
        <v>112500</v>
      </c>
      <c r="CQ44" s="47">
        <v>120000</v>
      </c>
      <c r="CR44" s="47">
        <v>112500</v>
      </c>
      <c r="CS44" s="47">
        <v>75000</v>
      </c>
      <c r="CT44" s="47">
        <v>67500</v>
      </c>
      <c r="CU44" s="47">
        <v>30000</v>
      </c>
      <c r="CV44" s="47">
        <v>22500</v>
      </c>
      <c r="CW44" s="47">
        <v>15000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0</v>
      </c>
      <c r="DI44" s="47">
        <v>0</v>
      </c>
      <c r="DJ44" s="47">
        <v>0</v>
      </c>
      <c r="DK44" s="47">
        <v>0</v>
      </c>
      <c r="DL44" s="47">
        <v>0</v>
      </c>
      <c r="DM44" s="47">
        <v>0</v>
      </c>
      <c r="DN44" s="47">
        <v>0</v>
      </c>
      <c r="DO44" s="47">
        <v>0</v>
      </c>
      <c r="DP44" s="47">
        <v>0</v>
      </c>
      <c r="DQ44" s="47">
        <v>0</v>
      </c>
      <c r="DR44" s="47">
        <v>0</v>
      </c>
      <c r="DS44" s="47">
        <v>0</v>
      </c>
      <c r="DT44" s="47">
        <v>0</v>
      </c>
      <c r="DU44" s="47">
        <v>0</v>
      </c>
    </row>
    <row r="45" spans="1:125" ht="14.25">
      <c r="A45" t="s">
        <v>15</v>
      </c>
      <c r="B45" t="s">
        <v>73</v>
      </c>
      <c r="C45" t="s">
        <v>73</v>
      </c>
      <c r="D45" t="s">
        <v>322</v>
      </c>
      <c r="E45" s="28">
        <f t="shared" si="14"/>
        <v>1060000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63600</v>
      </c>
      <c r="CM45" s="47">
        <v>42400</v>
      </c>
      <c r="CN45" s="47">
        <v>63600</v>
      </c>
      <c r="CO45" s="47">
        <v>106000</v>
      </c>
      <c r="CP45" s="47">
        <v>159000</v>
      </c>
      <c r="CQ45" s="47">
        <v>169600</v>
      </c>
      <c r="CR45" s="47">
        <v>159000</v>
      </c>
      <c r="CS45" s="47">
        <v>106000</v>
      </c>
      <c r="CT45" s="47">
        <v>95400</v>
      </c>
      <c r="CU45" s="47">
        <v>42400</v>
      </c>
      <c r="CV45" s="47">
        <v>31800</v>
      </c>
      <c r="CW45" s="47">
        <v>21200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7">
        <v>0</v>
      </c>
      <c r="DJ45" s="47">
        <v>0</v>
      </c>
      <c r="DK45" s="47">
        <v>0</v>
      </c>
      <c r="DL45" s="47">
        <v>0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  <c r="DR45" s="47">
        <v>0</v>
      </c>
      <c r="DS45" s="47">
        <v>0</v>
      </c>
      <c r="DT45" s="47">
        <v>0</v>
      </c>
      <c r="DU45" s="47">
        <v>0</v>
      </c>
    </row>
    <row r="46" spans="1:125" ht="14.25">
      <c r="A46" t="s">
        <v>15</v>
      </c>
      <c r="B46" t="s">
        <v>73</v>
      </c>
      <c r="C46" t="s">
        <v>73</v>
      </c>
      <c r="D46" t="s">
        <v>323</v>
      </c>
      <c r="E46" s="28">
        <f t="shared" si="14"/>
        <v>700000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48">
        <v>0</v>
      </c>
      <c r="CA46" s="48">
        <v>0</v>
      </c>
      <c r="CB46" s="48">
        <v>0</v>
      </c>
      <c r="CC46" s="48">
        <v>0</v>
      </c>
      <c r="CD46" s="48">
        <v>0</v>
      </c>
      <c r="CE46" s="48">
        <v>0</v>
      </c>
      <c r="CF46" s="48">
        <v>0</v>
      </c>
      <c r="CG46" s="48">
        <v>0</v>
      </c>
      <c r="CH46" s="48">
        <v>0</v>
      </c>
      <c r="CI46" s="48">
        <v>0</v>
      </c>
      <c r="CJ46" s="48">
        <v>0</v>
      </c>
      <c r="CK46" s="48">
        <v>0</v>
      </c>
      <c r="CL46" s="48">
        <v>42000</v>
      </c>
      <c r="CM46" s="47">
        <v>28000</v>
      </c>
      <c r="CN46" s="47">
        <v>42000</v>
      </c>
      <c r="CO46" s="47">
        <v>70000</v>
      </c>
      <c r="CP46" s="47">
        <v>105000</v>
      </c>
      <c r="CQ46" s="47">
        <v>112000</v>
      </c>
      <c r="CR46" s="47">
        <v>105000</v>
      </c>
      <c r="CS46" s="47">
        <v>70000</v>
      </c>
      <c r="CT46" s="47">
        <v>63000</v>
      </c>
      <c r="CU46" s="47">
        <v>28000</v>
      </c>
      <c r="CV46" s="47">
        <v>21000</v>
      </c>
      <c r="CW46" s="47">
        <v>14000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0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</row>
    <row r="47" spans="1:125" ht="14.25">
      <c r="A47" t="s">
        <v>19</v>
      </c>
      <c r="B47" t="s">
        <v>13</v>
      </c>
      <c r="C47" t="s">
        <v>159</v>
      </c>
      <c r="D47" t="s">
        <v>331</v>
      </c>
      <c r="E47" s="28">
        <f t="shared" si="14"/>
        <v>1700000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48">
        <v>0</v>
      </c>
      <c r="CA47" s="48">
        <v>0</v>
      </c>
      <c r="CB47" s="48">
        <v>0</v>
      </c>
      <c r="CC47" s="48">
        <v>0</v>
      </c>
      <c r="CD47" s="48">
        <v>0</v>
      </c>
      <c r="CE47" s="48">
        <v>0</v>
      </c>
      <c r="CF47" s="48">
        <v>0</v>
      </c>
      <c r="CG47" s="48">
        <v>0</v>
      </c>
      <c r="CH47" s="48">
        <v>0</v>
      </c>
      <c r="CI47" s="48">
        <v>0</v>
      </c>
      <c r="CJ47" s="48">
        <v>0</v>
      </c>
      <c r="CK47" s="48">
        <v>0</v>
      </c>
      <c r="CL47" s="48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102000</v>
      </c>
      <c r="DB47" s="47">
        <v>68000</v>
      </c>
      <c r="DC47" s="47">
        <v>102000</v>
      </c>
      <c r="DD47" s="47">
        <v>170000</v>
      </c>
      <c r="DE47" s="47">
        <v>255000</v>
      </c>
      <c r="DF47" s="47">
        <v>272000</v>
      </c>
      <c r="DG47" s="47">
        <v>255000</v>
      </c>
      <c r="DH47" s="47">
        <v>170000</v>
      </c>
      <c r="DI47" s="47">
        <v>153000</v>
      </c>
      <c r="DJ47" s="47">
        <v>68000</v>
      </c>
      <c r="DK47" s="47">
        <v>51000</v>
      </c>
      <c r="DL47" s="47">
        <v>34000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  <c r="DR47" s="47">
        <v>0</v>
      </c>
      <c r="DS47" s="47">
        <v>0</v>
      </c>
      <c r="DT47" s="47">
        <v>0</v>
      </c>
      <c r="DU47" s="47">
        <v>0</v>
      </c>
    </row>
    <row r="48" spans="1:125" ht="14.25">
      <c r="A48" t="s">
        <v>15</v>
      </c>
      <c r="B48" t="s">
        <v>13</v>
      </c>
      <c r="C48" t="s">
        <v>159</v>
      </c>
      <c r="D48" t="s">
        <v>269</v>
      </c>
      <c r="E48" s="28">
        <f t="shared" si="14"/>
        <v>700000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42000</v>
      </c>
      <c r="BQ48" s="27">
        <v>28000</v>
      </c>
      <c r="BR48" s="27">
        <v>21000</v>
      </c>
      <c r="BS48" s="27">
        <v>35000</v>
      </c>
      <c r="BT48" s="27">
        <v>35000</v>
      </c>
      <c r="BU48" s="27">
        <v>63000</v>
      </c>
      <c r="BV48" s="27">
        <v>70000</v>
      </c>
      <c r="BW48" s="27">
        <v>77000</v>
      </c>
      <c r="BX48" s="27">
        <v>70000</v>
      </c>
      <c r="BY48" s="27">
        <v>70000</v>
      </c>
      <c r="BZ48" s="48">
        <v>56000</v>
      </c>
      <c r="CA48" s="48">
        <v>38360</v>
      </c>
      <c r="CB48" s="48">
        <v>44240.00000000001</v>
      </c>
      <c r="CC48" s="48">
        <v>21700</v>
      </c>
      <c r="CD48" s="48">
        <v>10500</v>
      </c>
      <c r="CE48" s="48">
        <v>10500</v>
      </c>
      <c r="CF48" s="48">
        <v>4900</v>
      </c>
      <c r="CG48" s="48">
        <v>2800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7">
        <v>0</v>
      </c>
      <c r="DL48" s="47">
        <v>0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  <c r="DR48" s="47">
        <v>0</v>
      </c>
      <c r="DS48" s="47">
        <v>0</v>
      </c>
      <c r="DT48" s="47">
        <v>0</v>
      </c>
      <c r="DU48" s="47">
        <v>0</v>
      </c>
    </row>
    <row r="49" spans="1:125" ht="14.25">
      <c r="A49" t="s">
        <v>15</v>
      </c>
      <c r="B49" t="s">
        <v>13</v>
      </c>
      <c r="C49" t="s">
        <v>159</v>
      </c>
      <c r="D49" t="s">
        <v>219</v>
      </c>
      <c r="E49" s="28">
        <f t="shared" si="14"/>
        <v>8400000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48">
        <v>0</v>
      </c>
      <c r="CA49" s="48">
        <v>420000</v>
      </c>
      <c r="CB49" s="48">
        <v>252000</v>
      </c>
      <c r="CC49" s="48">
        <v>504000</v>
      </c>
      <c r="CD49" s="48">
        <v>672000</v>
      </c>
      <c r="CE49" s="48">
        <v>1008000</v>
      </c>
      <c r="CF49" s="48">
        <v>1176000</v>
      </c>
      <c r="CG49" s="48">
        <v>1176000</v>
      </c>
      <c r="CH49" s="48">
        <v>1008000</v>
      </c>
      <c r="CI49" s="48">
        <v>672000</v>
      </c>
      <c r="CJ49" s="48">
        <v>588000</v>
      </c>
      <c r="CK49" s="48">
        <v>336000</v>
      </c>
      <c r="CL49" s="48">
        <v>252000</v>
      </c>
      <c r="CM49" s="47">
        <v>168000</v>
      </c>
      <c r="CN49" s="47">
        <v>84000</v>
      </c>
      <c r="CO49" s="47">
        <v>84000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v>0</v>
      </c>
      <c r="DQ49" s="47">
        <v>0</v>
      </c>
      <c r="DR49" s="47">
        <v>0</v>
      </c>
      <c r="DS49" s="47">
        <v>0</v>
      </c>
      <c r="DT49" s="47">
        <v>0</v>
      </c>
      <c r="DU49" s="47">
        <v>0</v>
      </c>
    </row>
    <row r="50" spans="1:125" ht="14.25">
      <c r="A50" t="s">
        <v>15</v>
      </c>
      <c r="B50" t="s">
        <v>73</v>
      </c>
      <c r="C50" t="s">
        <v>390</v>
      </c>
      <c r="D50" t="s">
        <v>270</v>
      </c>
      <c r="E50" s="28">
        <f t="shared" si="14"/>
        <v>6000000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48">
        <v>0</v>
      </c>
      <c r="CA50" s="48">
        <v>360000</v>
      </c>
      <c r="CB50" s="48">
        <v>240000</v>
      </c>
      <c r="CC50" s="48">
        <v>360000</v>
      </c>
      <c r="CD50" s="48">
        <v>600000</v>
      </c>
      <c r="CE50" s="48">
        <v>900000</v>
      </c>
      <c r="CF50" s="48">
        <v>960000</v>
      </c>
      <c r="CG50" s="48">
        <v>900000</v>
      </c>
      <c r="CH50" s="48">
        <v>600000</v>
      </c>
      <c r="CI50" s="48">
        <v>540000</v>
      </c>
      <c r="CJ50" s="48">
        <v>240000</v>
      </c>
      <c r="CK50" s="48">
        <v>180000</v>
      </c>
      <c r="CL50" s="48">
        <v>120000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47">
        <v>0</v>
      </c>
      <c r="DG50" s="47">
        <v>0</v>
      </c>
      <c r="DH50" s="47">
        <v>0</v>
      </c>
      <c r="DI50" s="47">
        <v>0</v>
      </c>
      <c r="DJ50" s="47">
        <v>0</v>
      </c>
      <c r="DK50" s="47">
        <v>0</v>
      </c>
      <c r="DL50" s="47">
        <v>0</v>
      </c>
      <c r="DM50" s="47">
        <v>0</v>
      </c>
      <c r="DN50" s="47">
        <v>0</v>
      </c>
      <c r="DO50" s="47">
        <v>0</v>
      </c>
      <c r="DP50" s="47">
        <v>0</v>
      </c>
      <c r="DQ50" s="47">
        <v>0</v>
      </c>
      <c r="DR50" s="47">
        <v>0</v>
      </c>
      <c r="DS50" s="47">
        <v>0</v>
      </c>
      <c r="DT50" s="47">
        <v>0</v>
      </c>
      <c r="DU50" s="47">
        <v>0</v>
      </c>
    </row>
    <row r="51" spans="1:125" ht="14.25">
      <c r="A51" t="s">
        <v>15</v>
      </c>
      <c r="B51" t="s">
        <v>73</v>
      </c>
      <c r="C51" t="s">
        <v>73</v>
      </c>
      <c r="D51" t="s">
        <v>324</v>
      </c>
      <c r="E51" s="28">
        <f t="shared" si="14"/>
        <v>1000000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0</v>
      </c>
      <c r="BY51" s="27">
        <v>0</v>
      </c>
      <c r="BZ51" s="48">
        <v>0</v>
      </c>
      <c r="CA51" s="48">
        <v>0</v>
      </c>
      <c r="CB51" s="48">
        <v>60000</v>
      </c>
      <c r="CC51" s="48">
        <v>40000</v>
      </c>
      <c r="CD51" s="48">
        <v>60000</v>
      </c>
      <c r="CE51" s="48">
        <v>100000</v>
      </c>
      <c r="CF51" s="48">
        <v>150000</v>
      </c>
      <c r="CG51" s="48">
        <v>160000</v>
      </c>
      <c r="CH51" s="48">
        <v>150000</v>
      </c>
      <c r="CI51" s="48">
        <v>100000</v>
      </c>
      <c r="CJ51" s="48">
        <v>90000</v>
      </c>
      <c r="CK51" s="48">
        <v>40000</v>
      </c>
      <c r="CL51" s="48">
        <v>30000</v>
      </c>
      <c r="CM51" s="47">
        <v>20000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47">
        <v>0</v>
      </c>
      <c r="DG51" s="47">
        <v>0</v>
      </c>
      <c r="DH51" s="47">
        <v>0</v>
      </c>
      <c r="DI51" s="47">
        <v>0</v>
      </c>
      <c r="DJ51" s="47">
        <v>0</v>
      </c>
      <c r="DK51" s="47">
        <v>0</v>
      </c>
      <c r="DL51" s="47">
        <v>0</v>
      </c>
      <c r="DM51" s="47">
        <v>0</v>
      </c>
      <c r="DN51" s="47">
        <v>0</v>
      </c>
      <c r="DO51" s="47">
        <v>0</v>
      </c>
      <c r="DP51" s="47">
        <v>0</v>
      </c>
      <c r="DQ51" s="47">
        <v>0</v>
      </c>
      <c r="DR51" s="47">
        <v>0</v>
      </c>
      <c r="DS51" s="47">
        <v>0</v>
      </c>
      <c r="DT51" s="47">
        <v>0</v>
      </c>
      <c r="DU51" s="47">
        <v>0</v>
      </c>
    </row>
    <row r="52" spans="1:125" ht="14.25">
      <c r="A52" t="s">
        <v>15</v>
      </c>
      <c r="B52" t="s">
        <v>73</v>
      </c>
      <c r="C52" t="s">
        <v>390</v>
      </c>
      <c r="D52" t="s">
        <v>325</v>
      </c>
      <c r="E52" s="28">
        <f t="shared" si="14"/>
        <v>1100000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48">
        <v>0</v>
      </c>
      <c r="CA52" s="48">
        <v>0</v>
      </c>
      <c r="CB52" s="48">
        <v>0</v>
      </c>
      <c r="CC52" s="48">
        <v>66000</v>
      </c>
      <c r="CD52" s="48">
        <v>44000</v>
      </c>
      <c r="CE52" s="48">
        <v>66000</v>
      </c>
      <c r="CF52" s="48">
        <v>110000</v>
      </c>
      <c r="CG52" s="48">
        <v>165000</v>
      </c>
      <c r="CH52" s="48">
        <v>176000</v>
      </c>
      <c r="CI52" s="48">
        <v>165000</v>
      </c>
      <c r="CJ52" s="48">
        <v>110000</v>
      </c>
      <c r="CK52" s="48">
        <v>99000</v>
      </c>
      <c r="CL52" s="48">
        <v>44000</v>
      </c>
      <c r="CM52" s="47">
        <v>33000</v>
      </c>
      <c r="CN52" s="47">
        <v>22000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0</v>
      </c>
      <c r="DI52" s="47">
        <v>0</v>
      </c>
      <c r="DJ52" s="47">
        <v>0</v>
      </c>
      <c r="DK52" s="47">
        <v>0</v>
      </c>
      <c r="DL52" s="47">
        <v>0</v>
      </c>
      <c r="DM52" s="47">
        <v>0</v>
      </c>
      <c r="DN52" s="47">
        <v>0</v>
      </c>
      <c r="DO52" s="47">
        <v>0</v>
      </c>
      <c r="DP52" s="47">
        <v>0</v>
      </c>
      <c r="DQ52" s="47">
        <v>0</v>
      </c>
      <c r="DR52" s="47">
        <v>0</v>
      </c>
      <c r="DS52" s="47">
        <v>0</v>
      </c>
      <c r="DT52" s="47">
        <v>0</v>
      </c>
      <c r="DU52" s="47">
        <v>0</v>
      </c>
    </row>
    <row r="53" spans="1:125" ht="14.25">
      <c r="A53" t="s">
        <v>15</v>
      </c>
      <c r="B53" t="s">
        <v>73</v>
      </c>
      <c r="C53" t="s">
        <v>73</v>
      </c>
      <c r="D53" t="s">
        <v>326</v>
      </c>
      <c r="E53" s="28">
        <f t="shared" si="14"/>
        <v>1300000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48">
        <v>0</v>
      </c>
      <c r="CA53" s="48">
        <v>0</v>
      </c>
      <c r="CB53" s="48">
        <v>0</v>
      </c>
      <c r="CC53" s="48">
        <v>78000</v>
      </c>
      <c r="CD53" s="48">
        <v>52000</v>
      </c>
      <c r="CE53" s="48">
        <v>78000</v>
      </c>
      <c r="CF53" s="48">
        <v>130000</v>
      </c>
      <c r="CG53" s="48">
        <v>195000</v>
      </c>
      <c r="CH53" s="48">
        <v>208000</v>
      </c>
      <c r="CI53" s="48">
        <v>195000</v>
      </c>
      <c r="CJ53" s="48">
        <v>130000</v>
      </c>
      <c r="CK53" s="48">
        <v>117000</v>
      </c>
      <c r="CL53" s="48">
        <v>52000</v>
      </c>
      <c r="CM53" s="47">
        <v>39000</v>
      </c>
      <c r="CN53" s="47">
        <v>26000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0</v>
      </c>
      <c r="DT53" s="47">
        <v>0</v>
      </c>
      <c r="DU53" s="47">
        <v>0</v>
      </c>
    </row>
    <row r="54" spans="1:125" ht="14.25">
      <c r="A54" t="s">
        <v>15</v>
      </c>
      <c r="B54" t="s">
        <v>73</v>
      </c>
      <c r="C54" t="s">
        <v>73</v>
      </c>
      <c r="D54" t="s">
        <v>327</v>
      </c>
      <c r="E54" s="28">
        <f t="shared" si="14"/>
        <v>700000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48">
        <v>0</v>
      </c>
      <c r="CA54" s="48">
        <v>0</v>
      </c>
      <c r="CB54" s="48">
        <v>0</v>
      </c>
      <c r="CC54" s="48">
        <v>42000</v>
      </c>
      <c r="CD54" s="48">
        <v>28000</v>
      </c>
      <c r="CE54" s="48">
        <v>42000</v>
      </c>
      <c r="CF54" s="48">
        <v>70000</v>
      </c>
      <c r="CG54" s="48">
        <v>105000</v>
      </c>
      <c r="CH54" s="48">
        <v>112000</v>
      </c>
      <c r="CI54" s="48">
        <v>105000</v>
      </c>
      <c r="CJ54" s="48">
        <v>70000</v>
      </c>
      <c r="CK54" s="48">
        <v>63000</v>
      </c>
      <c r="CL54" s="48">
        <v>28000</v>
      </c>
      <c r="CM54" s="47">
        <v>21000</v>
      </c>
      <c r="CN54" s="47">
        <v>14000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v>0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0</v>
      </c>
      <c r="DR54" s="47">
        <v>0</v>
      </c>
      <c r="DS54" s="47">
        <v>0</v>
      </c>
      <c r="DT54" s="47">
        <v>0</v>
      </c>
      <c r="DU54" s="47">
        <v>0</v>
      </c>
    </row>
    <row r="55" spans="1:125" ht="14.25">
      <c r="A55" t="s">
        <v>15</v>
      </c>
      <c r="B55" t="s">
        <v>73</v>
      </c>
      <c r="C55" t="s">
        <v>73</v>
      </c>
      <c r="D55" t="s">
        <v>91</v>
      </c>
      <c r="E55" s="28">
        <f t="shared" si="14"/>
        <v>3200000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192000</v>
      </c>
      <c r="BP55" s="27">
        <v>128000</v>
      </c>
      <c r="BQ55" s="27">
        <v>192000</v>
      </c>
      <c r="BR55" s="27">
        <v>320000</v>
      </c>
      <c r="BS55" s="27">
        <v>480000</v>
      </c>
      <c r="BT55" s="27">
        <v>512000</v>
      </c>
      <c r="BU55" s="27">
        <v>480000</v>
      </c>
      <c r="BV55" s="27">
        <v>320000</v>
      </c>
      <c r="BW55" s="27">
        <v>288000</v>
      </c>
      <c r="BX55" s="27">
        <v>128000</v>
      </c>
      <c r="BY55" s="27">
        <v>96000</v>
      </c>
      <c r="BZ55" s="48">
        <v>64000</v>
      </c>
      <c r="CA55" s="48">
        <v>0</v>
      </c>
      <c r="CB55" s="48">
        <v>0</v>
      </c>
      <c r="CC55" s="48">
        <v>0</v>
      </c>
      <c r="CD55" s="48">
        <v>0</v>
      </c>
      <c r="CE55" s="48">
        <v>0</v>
      </c>
      <c r="CF55" s="48">
        <v>0</v>
      </c>
      <c r="CG55" s="48">
        <v>0</v>
      </c>
      <c r="CH55" s="48">
        <v>0</v>
      </c>
      <c r="CI55" s="48">
        <v>0</v>
      </c>
      <c r="CJ55" s="48">
        <v>0</v>
      </c>
      <c r="CK55" s="48">
        <v>0</v>
      </c>
      <c r="CL55" s="48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0</v>
      </c>
      <c r="DU55" s="47">
        <v>0</v>
      </c>
    </row>
    <row r="56" spans="1:125" ht="14.25">
      <c r="A56" t="s">
        <v>15</v>
      </c>
      <c r="B56" t="s">
        <v>13</v>
      </c>
      <c r="C56" t="s">
        <v>159</v>
      </c>
      <c r="D56" t="s">
        <v>113</v>
      </c>
      <c r="E56" s="28">
        <f t="shared" si="14"/>
        <v>8100000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486000</v>
      </c>
      <c r="AI56" s="27">
        <v>324000</v>
      </c>
      <c r="AJ56" s="27">
        <v>486000</v>
      </c>
      <c r="AK56" s="27">
        <v>810000</v>
      </c>
      <c r="AL56" s="27">
        <v>1215000</v>
      </c>
      <c r="AM56" s="27">
        <v>1296000</v>
      </c>
      <c r="AN56" s="27">
        <v>1215000</v>
      </c>
      <c r="AO56" s="27">
        <v>810000</v>
      </c>
      <c r="AP56" s="27">
        <v>729000</v>
      </c>
      <c r="AQ56" s="27">
        <v>324000</v>
      </c>
      <c r="AR56" s="27">
        <v>243000</v>
      </c>
      <c r="AS56" s="27">
        <v>162000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48">
        <v>0</v>
      </c>
      <c r="CA56" s="48">
        <v>0</v>
      </c>
      <c r="CB56" s="48">
        <v>0</v>
      </c>
      <c r="CC56" s="48">
        <v>0</v>
      </c>
      <c r="CD56" s="48">
        <v>0</v>
      </c>
      <c r="CE56" s="48">
        <v>0</v>
      </c>
      <c r="CF56" s="48">
        <v>0</v>
      </c>
      <c r="CG56" s="48">
        <v>0</v>
      </c>
      <c r="CH56" s="48">
        <v>0</v>
      </c>
      <c r="CI56" s="48">
        <v>0</v>
      </c>
      <c r="CJ56" s="48">
        <v>0</v>
      </c>
      <c r="CK56" s="48">
        <v>0</v>
      </c>
      <c r="CL56" s="48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  <c r="DR56" s="47">
        <v>0</v>
      </c>
      <c r="DS56" s="47">
        <v>0</v>
      </c>
      <c r="DT56" s="47">
        <v>0</v>
      </c>
      <c r="DU56" s="47">
        <v>0</v>
      </c>
    </row>
    <row r="57" spans="1:125" ht="14.25">
      <c r="A57" t="s">
        <v>15</v>
      </c>
      <c r="B57" t="s">
        <v>13</v>
      </c>
      <c r="C57" t="s">
        <v>159</v>
      </c>
      <c r="D57" t="s">
        <v>220</v>
      </c>
      <c r="E57" s="28">
        <f t="shared" si="14"/>
        <v>4500000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>
        <v>0</v>
      </c>
      <c r="Y57" s="27">
        <v>0</v>
      </c>
      <c r="Z57" s="27">
        <v>0</v>
      </c>
      <c r="AA57" s="27">
        <v>270000</v>
      </c>
      <c r="AB57" s="27">
        <v>180000</v>
      </c>
      <c r="AC57" s="27">
        <v>270000</v>
      </c>
      <c r="AD57" s="27">
        <v>450000</v>
      </c>
      <c r="AE57" s="27">
        <v>675000</v>
      </c>
      <c r="AF57" s="27">
        <v>720000</v>
      </c>
      <c r="AG57" s="27">
        <v>675000</v>
      </c>
      <c r="AH57" s="27">
        <v>450000</v>
      </c>
      <c r="AI57" s="27">
        <v>405000</v>
      </c>
      <c r="AJ57" s="27">
        <v>180000</v>
      </c>
      <c r="AK57" s="27">
        <v>135000</v>
      </c>
      <c r="AL57" s="27">
        <v>90000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0</v>
      </c>
      <c r="CJ57" s="48">
        <v>0</v>
      </c>
      <c r="CK57" s="48">
        <v>0</v>
      </c>
      <c r="CL57" s="48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47">
        <v>0</v>
      </c>
      <c r="DG57" s="47">
        <v>0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47">
        <v>0</v>
      </c>
      <c r="DT57" s="47">
        <v>0</v>
      </c>
      <c r="DU57" s="47">
        <v>0</v>
      </c>
    </row>
    <row r="58" spans="1:125" ht="14.25">
      <c r="A58" t="s">
        <v>15</v>
      </c>
      <c r="B58" t="s">
        <v>73</v>
      </c>
      <c r="C58" t="s">
        <v>393</v>
      </c>
      <c r="D58" t="s">
        <v>193</v>
      </c>
      <c r="E58" s="28">
        <f t="shared" si="14"/>
        <v>3900000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234000</v>
      </c>
      <c r="BD58" s="27">
        <v>156000</v>
      </c>
      <c r="BE58" s="27">
        <v>234000</v>
      </c>
      <c r="BF58" s="27">
        <v>390000</v>
      </c>
      <c r="BG58" s="27">
        <v>585000</v>
      </c>
      <c r="BH58" s="27">
        <v>624000</v>
      </c>
      <c r="BI58" s="27">
        <v>585000</v>
      </c>
      <c r="BJ58" s="27">
        <v>390000</v>
      </c>
      <c r="BK58" s="27">
        <v>351000</v>
      </c>
      <c r="BL58" s="27">
        <v>156000</v>
      </c>
      <c r="BM58" s="27">
        <v>117000</v>
      </c>
      <c r="BN58" s="27">
        <v>78000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47">
        <v>0</v>
      </c>
      <c r="DG58" s="47">
        <v>0</v>
      </c>
      <c r="DH58" s="47">
        <v>0</v>
      </c>
      <c r="DI58" s="47">
        <v>0</v>
      </c>
      <c r="DJ58" s="47">
        <v>0</v>
      </c>
      <c r="DK58" s="47">
        <v>0</v>
      </c>
      <c r="DL58" s="47">
        <v>0</v>
      </c>
      <c r="DM58" s="47">
        <v>0</v>
      </c>
      <c r="DN58" s="47">
        <v>0</v>
      </c>
      <c r="DO58" s="47">
        <v>0</v>
      </c>
      <c r="DP58" s="47">
        <v>0</v>
      </c>
      <c r="DQ58" s="47">
        <v>0</v>
      </c>
      <c r="DR58" s="47">
        <v>0</v>
      </c>
      <c r="DS58" s="47">
        <v>0</v>
      </c>
      <c r="DT58" s="47">
        <v>0</v>
      </c>
      <c r="DU58" s="47">
        <v>0</v>
      </c>
    </row>
    <row r="59" spans="1:125" ht="14.25">
      <c r="A59" t="s">
        <v>15</v>
      </c>
      <c r="B59" t="s">
        <v>73</v>
      </c>
      <c r="C59" t="s">
        <v>73</v>
      </c>
      <c r="D59" t="s">
        <v>114</v>
      </c>
      <c r="E59" s="28">
        <f t="shared" si="14"/>
        <v>2500000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150000</v>
      </c>
      <c r="BE59" s="27">
        <v>100000</v>
      </c>
      <c r="BF59" s="27">
        <v>150000</v>
      </c>
      <c r="BG59" s="27">
        <v>250000</v>
      </c>
      <c r="BH59" s="27">
        <v>375000</v>
      </c>
      <c r="BI59" s="27">
        <v>400000</v>
      </c>
      <c r="BJ59" s="27">
        <v>375000</v>
      </c>
      <c r="BK59" s="27">
        <v>250000</v>
      </c>
      <c r="BL59" s="27">
        <v>225000</v>
      </c>
      <c r="BM59" s="27">
        <v>100000</v>
      </c>
      <c r="BN59" s="27">
        <v>75000</v>
      </c>
      <c r="BO59" s="27">
        <v>50000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48">
        <v>0</v>
      </c>
      <c r="CA59" s="48">
        <v>0</v>
      </c>
      <c r="CB59" s="48">
        <v>0</v>
      </c>
      <c r="CC59" s="48">
        <v>0</v>
      </c>
      <c r="CD59" s="48">
        <v>0</v>
      </c>
      <c r="CE59" s="48">
        <v>0</v>
      </c>
      <c r="CF59" s="48">
        <v>0</v>
      </c>
      <c r="CG59" s="48">
        <v>0</v>
      </c>
      <c r="CH59" s="48">
        <v>0</v>
      </c>
      <c r="CI59" s="48">
        <v>0</v>
      </c>
      <c r="CJ59" s="48">
        <v>0</v>
      </c>
      <c r="CK59" s="48">
        <v>0</v>
      </c>
      <c r="CL59" s="48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47">
        <v>0</v>
      </c>
      <c r="DG59" s="47">
        <v>0</v>
      </c>
      <c r="DH59" s="47">
        <v>0</v>
      </c>
      <c r="DI59" s="47">
        <v>0</v>
      </c>
      <c r="DJ59" s="47">
        <v>0</v>
      </c>
      <c r="DK59" s="47"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v>0</v>
      </c>
      <c r="DQ59" s="47">
        <v>0</v>
      </c>
      <c r="DR59" s="47">
        <v>0</v>
      </c>
      <c r="DS59" s="47">
        <v>0</v>
      </c>
      <c r="DT59" s="47">
        <v>0</v>
      </c>
      <c r="DU59" s="47">
        <v>0</v>
      </c>
    </row>
    <row r="60" spans="1:125" ht="14.25">
      <c r="A60" t="s">
        <v>15</v>
      </c>
      <c r="B60" t="s">
        <v>13</v>
      </c>
      <c r="C60" t="s">
        <v>159</v>
      </c>
      <c r="D60" t="s">
        <v>115</v>
      </c>
      <c r="E60" s="28">
        <f t="shared" si="14"/>
        <v>700000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42000</v>
      </c>
      <c r="BG60" s="27">
        <v>28000</v>
      </c>
      <c r="BH60" s="27">
        <v>42000</v>
      </c>
      <c r="BI60" s="27">
        <v>70000</v>
      </c>
      <c r="BJ60" s="27">
        <v>105000</v>
      </c>
      <c r="BK60" s="27">
        <v>112000</v>
      </c>
      <c r="BL60" s="27">
        <v>105000</v>
      </c>
      <c r="BM60" s="27">
        <v>70000</v>
      </c>
      <c r="BN60" s="27">
        <v>63000</v>
      </c>
      <c r="BO60" s="27">
        <v>28000</v>
      </c>
      <c r="BP60" s="27">
        <v>21000</v>
      </c>
      <c r="BQ60" s="27">
        <v>14000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0</v>
      </c>
      <c r="CF60" s="48">
        <v>0</v>
      </c>
      <c r="CG60" s="48">
        <v>0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0</v>
      </c>
      <c r="DU60" s="47">
        <v>0</v>
      </c>
    </row>
    <row r="61" spans="1:125" ht="14.25">
      <c r="A61" t="s">
        <v>15</v>
      </c>
      <c r="B61" t="s">
        <v>13</v>
      </c>
      <c r="C61" t="s">
        <v>159</v>
      </c>
      <c r="D61" t="s">
        <v>328</v>
      </c>
      <c r="E61" s="28">
        <f t="shared" si="14"/>
        <v>700000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42000</v>
      </c>
      <c r="BR61" s="27">
        <v>28000</v>
      </c>
      <c r="BS61" s="27">
        <v>42000</v>
      </c>
      <c r="BT61" s="27">
        <v>70000</v>
      </c>
      <c r="BU61" s="27">
        <v>105000</v>
      </c>
      <c r="BV61" s="27">
        <v>112000</v>
      </c>
      <c r="BW61" s="27">
        <v>105000</v>
      </c>
      <c r="BX61" s="27">
        <v>70000</v>
      </c>
      <c r="BY61" s="27">
        <v>63000</v>
      </c>
      <c r="BZ61" s="48">
        <v>28000</v>
      </c>
      <c r="CA61" s="48">
        <v>21000</v>
      </c>
      <c r="CB61" s="48">
        <v>14000</v>
      </c>
      <c r="CC61" s="48">
        <v>0</v>
      </c>
      <c r="CD61" s="48">
        <v>0</v>
      </c>
      <c r="CE61" s="48">
        <v>0</v>
      </c>
      <c r="CF61" s="48">
        <v>0</v>
      </c>
      <c r="CG61" s="48">
        <v>0</v>
      </c>
      <c r="CH61" s="48">
        <v>0</v>
      </c>
      <c r="CI61" s="48">
        <v>0</v>
      </c>
      <c r="CJ61" s="48">
        <v>0</v>
      </c>
      <c r="CK61" s="48">
        <v>0</v>
      </c>
      <c r="CL61" s="48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47">
        <v>0</v>
      </c>
      <c r="DG61" s="47">
        <v>0</v>
      </c>
      <c r="DH61" s="47">
        <v>0</v>
      </c>
      <c r="DI61" s="47">
        <v>0</v>
      </c>
      <c r="DJ61" s="47">
        <v>0</v>
      </c>
      <c r="DK61" s="47">
        <v>0</v>
      </c>
      <c r="DL61" s="47">
        <v>0</v>
      </c>
      <c r="DM61" s="47">
        <v>0</v>
      </c>
      <c r="DN61" s="47">
        <v>0</v>
      </c>
      <c r="DO61" s="47">
        <v>0</v>
      </c>
      <c r="DP61" s="47">
        <v>0</v>
      </c>
      <c r="DQ61" s="47">
        <v>0</v>
      </c>
      <c r="DR61" s="47">
        <v>0</v>
      </c>
      <c r="DS61" s="47">
        <v>0</v>
      </c>
      <c r="DT61" s="47">
        <v>0</v>
      </c>
      <c r="DU61" s="47">
        <v>0</v>
      </c>
    </row>
    <row r="62" spans="1:125" ht="14.25">
      <c r="A62" t="s">
        <v>15</v>
      </c>
      <c r="B62" t="s">
        <v>13</v>
      </c>
      <c r="C62" t="s">
        <v>159</v>
      </c>
      <c r="D62" t="s">
        <v>329</v>
      </c>
      <c r="E62" s="28">
        <f t="shared" si="14"/>
        <v>2400000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144000</v>
      </c>
      <c r="BP62" s="27">
        <v>96000</v>
      </c>
      <c r="BQ62" s="27">
        <v>144000</v>
      </c>
      <c r="BR62" s="27">
        <v>240000</v>
      </c>
      <c r="BS62" s="27">
        <v>360000</v>
      </c>
      <c r="BT62" s="27">
        <v>384000</v>
      </c>
      <c r="BU62" s="27">
        <v>360000</v>
      </c>
      <c r="BV62" s="27">
        <v>240000</v>
      </c>
      <c r="BW62" s="27">
        <v>216000</v>
      </c>
      <c r="BX62" s="27">
        <v>96000</v>
      </c>
      <c r="BY62" s="27">
        <v>72000</v>
      </c>
      <c r="BZ62" s="48">
        <v>48000</v>
      </c>
      <c r="CA62" s="48">
        <v>0</v>
      </c>
      <c r="CB62" s="48">
        <v>0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47">
        <v>0</v>
      </c>
      <c r="DG62" s="47">
        <v>0</v>
      </c>
      <c r="DH62" s="47">
        <v>0</v>
      </c>
      <c r="DI62" s="47">
        <v>0</v>
      </c>
      <c r="DJ62" s="47">
        <v>0</v>
      </c>
      <c r="DK62" s="47">
        <v>0</v>
      </c>
      <c r="DL62" s="47">
        <v>0</v>
      </c>
      <c r="DM62" s="47">
        <v>0</v>
      </c>
      <c r="DN62" s="47">
        <v>0</v>
      </c>
      <c r="DO62" s="47">
        <v>0</v>
      </c>
      <c r="DP62" s="47">
        <v>0</v>
      </c>
      <c r="DQ62" s="47">
        <v>0</v>
      </c>
      <c r="DR62" s="47">
        <v>0</v>
      </c>
      <c r="DS62" s="47">
        <v>0</v>
      </c>
      <c r="DT62" s="47">
        <v>0</v>
      </c>
      <c r="DU62" s="47">
        <v>0</v>
      </c>
    </row>
    <row r="63" spans="1:125" ht="14.25">
      <c r="A63" t="s">
        <v>17</v>
      </c>
      <c r="B63" t="s">
        <v>13</v>
      </c>
      <c r="C63" t="s">
        <v>159</v>
      </c>
      <c r="D63" t="s">
        <v>263</v>
      </c>
      <c r="E63" s="28">
        <f t="shared" si="14"/>
        <v>2100000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48">
        <v>0</v>
      </c>
      <c r="CA63" s="48">
        <v>0</v>
      </c>
      <c r="CB63" s="48">
        <v>0</v>
      </c>
      <c r="CC63" s="48">
        <v>126000</v>
      </c>
      <c r="CD63" s="48">
        <v>84000</v>
      </c>
      <c r="CE63" s="48">
        <v>126000</v>
      </c>
      <c r="CF63" s="48">
        <v>210000</v>
      </c>
      <c r="CG63" s="48">
        <v>315000</v>
      </c>
      <c r="CH63" s="48">
        <v>336000</v>
      </c>
      <c r="CI63" s="48">
        <v>315000</v>
      </c>
      <c r="CJ63" s="48">
        <v>210000</v>
      </c>
      <c r="CK63" s="48">
        <v>189000</v>
      </c>
      <c r="CL63" s="48">
        <v>84000</v>
      </c>
      <c r="CM63" s="47">
        <v>63000</v>
      </c>
      <c r="CN63" s="47">
        <v>42000</v>
      </c>
      <c r="CO63" s="47">
        <v>0</v>
      </c>
      <c r="CP63" s="47">
        <v>0</v>
      </c>
      <c r="CQ63" s="47">
        <v>0</v>
      </c>
      <c r="CR63" s="47">
        <v>0</v>
      </c>
      <c r="CS63" s="47">
        <v>0</v>
      </c>
      <c r="CT63" s="47">
        <v>0</v>
      </c>
      <c r="CU63" s="47">
        <v>0</v>
      </c>
      <c r="CV63" s="47">
        <v>0</v>
      </c>
      <c r="CW63" s="47">
        <v>0</v>
      </c>
      <c r="CX63" s="47">
        <v>0</v>
      </c>
      <c r="CY63" s="47">
        <v>0</v>
      </c>
      <c r="CZ63" s="47">
        <v>0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47">
        <v>0</v>
      </c>
      <c r="DG63" s="47">
        <v>0</v>
      </c>
      <c r="DH63" s="47">
        <v>0</v>
      </c>
      <c r="DI63" s="47">
        <v>0</v>
      </c>
      <c r="DJ63" s="47">
        <v>0</v>
      </c>
      <c r="DK63" s="47">
        <v>0</v>
      </c>
      <c r="DL63" s="47">
        <v>0</v>
      </c>
      <c r="DM63" s="47">
        <v>0</v>
      </c>
      <c r="DN63" s="47">
        <v>0</v>
      </c>
      <c r="DO63" s="47">
        <v>0</v>
      </c>
      <c r="DP63" s="47">
        <v>0</v>
      </c>
      <c r="DQ63" s="47">
        <v>0</v>
      </c>
      <c r="DR63" s="47">
        <v>0</v>
      </c>
      <c r="DS63" s="47">
        <v>0</v>
      </c>
      <c r="DT63" s="47">
        <v>0</v>
      </c>
      <c r="DU63" s="47">
        <v>0</v>
      </c>
    </row>
    <row r="64" spans="1:125" ht="14.25">
      <c r="A64" t="s">
        <v>17</v>
      </c>
      <c r="B64" t="s">
        <v>13</v>
      </c>
      <c r="C64" t="s">
        <v>159</v>
      </c>
      <c r="D64" t="s">
        <v>192</v>
      </c>
      <c r="E64" s="28">
        <f t="shared" si="14"/>
        <v>1700000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48">
        <v>0</v>
      </c>
      <c r="CA64" s="48">
        <v>0</v>
      </c>
      <c r="CB64" s="48">
        <v>0</v>
      </c>
      <c r="CC64" s="48">
        <v>0</v>
      </c>
      <c r="CD64" s="48">
        <v>102000</v>
      </c>
      <c r="CE64" s="48">
        <v>68000</v>
      </c>
      <c r="CF64" s="48">
        <v>102000</v>
      </c>
      <c r="CG64" s="48">
        <v>170000</v>
      </c>
      <c r="CH64" s="48">
        <v>255000</v>
      </c>
      <c r="CI64" s="48">
        <v>272000</v>
      </c>
      <c r="CJ64" s="48">
        <v>255000</v>
      </c>
      <c r="CK64" s="48">
        <v>170000</v>
      </c>
      <c r="CL64" s="48">
        <v>153000</v>
      </c>
      <c r="CM64" s="47">
        <v>68000</v>
      </c>
      <c r="CN64" s="47">
        <v>51000</v>
      </c>
      <c r="CO64" s="47">
        <v>34000</v>
      </c>
      <c r="CP64" s="47">
        <v>0</v>
      </c>
      <c r="CQ64" s="47">
        <v>0</v>
      </c>
      <c r="CR64" s="47">
        <v>0</v>
      </c>
      <c r="CS64" s="47">
        <v>0</v>
      </c>
      <c r="CT64" s="47">
        <v>0</v>
      </c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47">
        <v>0</v>
      </c>
      <c r="DB64" s="47">
        <v>0</v>
      </c>
      <c r="DC64" s="47">
        <v>0</v>
      </c>
      <c r="DD64" s="47">
        <v>0</v>
      </c>
      <c r="DE64" s="47">
        <v>0</v>
      </c>
      <c r="DF64" s="47">
        <v>0</v>
      </c>
      <c r="DG64" s="47">
        <v>0</v>
      </c>
      <c r="DH64" s="47">
        <v>0</v>
      </c>
      <c r="DI64" s="47">
        <v>0</v>
      </c>
      <c r="DJ64" s="47">
        <v>0</v>
      </c>
      <c r="DK64" s="47">
        <v>0</v>
      </c>
      <c r="DL64" s="47">
        <v>0</v>
      </c>
      <c r="DM64" s="47">
        <v>0</v>
      </c>
      <c r="DN64" s="47">
        <v>0</v>
      </c>
      <c r="DO64" s="47">
        <v>0</v>
      </c>
      <c r="DP64" s="47">
        <v>0</v>
      </c>
      <c r="DQ64" s="47">
        <v>0</v>
      </c>
      <c r="DR64" s="47">
        <v>0</v>
      </c>
      <c r="DS64" s="47">
        <v>0</v>
      </c>
      <c r="DT64" s="47">
        <v>0</v>
      </c>
      <c r="DU64" s="47">
        <v>0</v>
      </c>
    </row>
    <row r="65" spans="1:125" ht="14.25">
      <c r="A65" t="s">
        <v>17</v>
      </c>
      <c r="B65" t="s">
        <v>13</v>
      </c>
      <c r="C65" t="s">
        <v>159</v>
      </c>
      <c r="D65" t="s">
        <v>94</v>
      </c>
      <c r="E65" s="28">
        <f t="shared" si="14"/>
        <v>1900000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114000</v>
      </c>
      <c r="BG65" s="27">
        <v>76000</v>
      </c>
      <c r="BH65" s="27">
        <v>114000</v>
      </c>
      <c r="BI65" s="27">
        <v>190000</v>
      </c>
      <c r="BJ65" s="27">
        <v>285000</v>
      </c>
      <c r="BK65" s="27">
        <v>304000</v>
      </c>
      <c r="BL65" s="27">
        <v>285000</v>
      </c>
      <c r="BM65" s="27">
        <v>190000</v>
      </c>
      <c r="BN65" s="27">
        <v>171000</v>
      </c>
      <c r="BO65" s="27">
        <v>76000</v>
      </c>
      <c r="BP65" s="27">
        <v>57000</v>
      </c>
      <c r="BQ65" s="27">
        <v>38000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48">
        <v>0</v>
      </c>
      <c r="CA65" s="48">
        <v>0</v>
      </c>
      <c r="CB65" s="48">
        <v>0</v>
      </c>
      <c r="CC65" s="48">
        <v>0</v>
      </c>
      <c r="CD65" s="48">
        <v>0</v>
      </c>
      <c r="CE65" s="48">
        <v>0</v>
      </c>
      <c r="CF65" s="48">
        <v>0</v>
      </c>
      <c r="CG65" s="48">
        <v>0</v>
      </c>
      <c r="CH65" s="48">
        <v>0</v>
      </c>
      <c r="CI65" s="48">
        <v>0</v>
      </c>
      <c r="CJ65" s="48">
        <v>0</v>
      </c>
      <c r="CK65" s="48">
        <v>0</v>
      </c>
      <c r="CL65" s="48">
        <v>0</v>
      </c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47">
        <v>0</v>
      </c>
      <c r="CT65" s="47">
        <v>0</v>
      </c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47">
        <v>0</v>
      </c>
      <c r="DB65" s="47">
        <v>0</v>
      </c>
      <c r="DC65" s="47">
        <v>0</v>
      </c>
      <c r="DD65" s="47">
        <v>0</v>
      </c>
      <c r="DE65" s="47">
        <v>0</v>
      </c>
      <c r="DF65" s="47">
        <v>0</v>
      </c>
      <c r="DG65" s="47">
        <v>0</v>
      </c>
      <c r="DH65" s="47">
        <v>0</v>
      </c>
      <c r="DI65" s="47">
        <v>0</v>
      </c>
      <c r="DJ65" s="47">
        <v>0</v>
      </c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0</v>
      </c>
      <c r="DQ65" s="47">
        <v>0</v>
      </c>
      <c r="DR65" s="47">
        <v>0</v>
      </c>
      <c r="DS65" s="47">
        <v>0</v>
      </c>
      <c r="DT65" s="47">
        <v>0</v>
      </c>
      <c r="DU65" s="47">
        <v>0</v>
      </c>
    </row>
    <row r="66" spans="1:125" ht="14.25">
      <c r="A66" t="s">
        <v>17</v>
      </c>
      <c r="B66" t="s">
        <v>13</v>
      </c>
      <c r="C66" t="s">
        <v>159</v>
      </c>
      <c r="D66" t="s">
        <v>95</v>
      </c>
      <c r="E66" s="28">
        <f t="shared" si="14"/>
        <v>3200000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160000</v>
      </c>
      <c r="BE66" s="27">
        <v>96000</v>
      </c>
      <c r="BF66" s="27">
        <v>192000</v>
      </c>
      <c r="BG66" s="27">
        <v>256000</v>
      </c>
      <c r="BH66" s="27">
        <v>384000</v>
      </c>
      <c r="BI66" s="27">
        <v>448000.00000000006</v>
      </c>
      <c r="BJ66" s="27">
        <v>448000.00000000006</v>
      </c>
      <c r="BK66" s="27">
        <v>384000</v>
      </c>
      <c r="BL66" s="27">
        <v>256000</v>
      </c>
      <c r="BM66" s="27">
        <v>224000.00000000003</v>
      </c>
      <c r="BN66" s="27">
        <v>128000</v>
      </c>
      <c r="BO66" s="27">
        <v>96000</v>
      </c>
      <c r="BP66" s="27">
        <v>64000</v>
      </c>
      <c r="BQ66" s="27">
        <v>32000</v>
      </c>
      <c r="BR66" s="27">
        <v>32000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48">
        <v>0</v>
      </c>
      <c r="CA66" s="48">
        <v>0</v>
      </c>
      <c r="CB66" s="48">
        <v>0</v>
      </c>
      <c r="CC66" s="48">
        <v>0</v>
      </c>
      <c r="CD66" s="48">
        <v>0</v>
      </c>
      <c r="CE66" s="48">
        <v>0</v>
      </c>
      <c r="CF66" s="48">
        <v>0</v>
      </c>
      <c r="CG66" s="48">
        <v>0</v>
      </c>
      <c r="CH66" s="48">
        <v>0</v>
      </c>
      <c r="CI66" s="48">
        <v>0</v>
      </c>
      <c r="CJ66" s="48">
        <v>0</v>
      </c>
      <c r="CK66" s="48">
        <v>0</v>
      </c>
      <c r="CL66" s="48">
        <v>0</v>
      </c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</v>
      </c>
      <c r="DG66" s="47">
        <v>0</v>
      </c>
      <c r="DH66" s="47">
        <v>0</v>
      </c>
      <c r="DI66" s="47">
        <v>0</v>
      </c>
      <c r="DJ66" s="47">
        <v>0</v>
      </c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47">
        <v>0</v>
      </c>
    </row>
    <row r="67" spans="1:125" ht="14.25">
      <c r="A67" t="s">
        <v>17</v>
      </c>
      <c r="B67" t="s">
        <v>73</v>
      </c>
      <c r="C67" t="s">
        <v>160</v>
      </c>
      <c r="D67" t="s">
        <v>177</v>
      </c>
      <c r="E67" s="28">
        <f t="shared" si="14"/>
        <v>8300000.000000001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415000.00000000006</v>
      </c>
      <c r="BF67" s="27">
        <v>249000.00000000003</v>
      </c>
      <c r="BG67" s="27">
        <v>498000.00000000006</v>
      </c>
      <c r="BH67" s="27">
        <v>664000.0000000001</v>
      </c>
      <c r="BI67" s="27">
        <v>996000.0000000001</v>
      </c>
      <c r="BJ67" s="27">
        <v>1162000.0000000002</v>
      </c>
      <c r="BK67" s="27">
        <v>1162000.0000000002</v>
      </c>
      <c r="BL67" s="27">
        <v>996000.0000000001</v>
      </c>
      <c r="BM67" s="27">
        <v>664000.0000000001</v>
      </c>
      <c r="BN67" s="27">
        <v>581000.0000000001</v>
      </c>
      <c r="BO67" s="27">
        <v>332000.00000000006</v>
      </c>
      <c r="BP67" s="27">
        <v>249000.00000000003</v>
      </c>
      <c r="BQ67" s="27">
        <v>166000.00000000003</v>
      </c>
      <c r="BR67" s="27">
        <v>83000.00000000001</v>
      </c>
      <c r="BS67" s="27">
        <v>83000.00000000001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48">
        <v>0</v>
      </c>
      <c r="CA67" s="48">
        <v>0</v>
      </c>
      <c r="CB67" s="48">
        <v>0</v>
      </c>
      <c r="CC67" s="48">
        <v>0</v>
      </c>
      <c r="CD67" s="48">
        <v>0</v>
      </c>
      <c r="CE67" s="48">
        <v>0</v>
      </c>
      <c r="CF67" s="48">
        <v>0</v>
      </c>
      <c r="CG67" s="48">
        <v>0</v>
      </c>
      <c r="CH67" s="48">
        <v>0</v>
      </c>
      <c r="CI67" s="48">
        <v>0</v>
      </c>
      <c r="CJ67" s="48">
        <v>0</v>
      </c>
      <c r="CK67" s="48">
        <v>0</v>
      </c>
      <c r="CL67" s="48">
        <v>0</v>
      </c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47">
        <v>0</v>
      </c>
      <c r="CT67" s="47">
        <v>0</v>
      </c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47">
        <v>0</v>
      </c>
      <c r="DB67" s="47">
        <v>0</v>
      </c>
      <c r="DC67" s="47">
        <v>0</v>
      </c>
      <c r="DD67" s="47">
        <v>0</v>
      </c>
      <c r="DE67" s="47">
        <v>0</v>
      </c>
      <c r="DF67" s="47">
        <v>0</v>
      </c>
      <c r="DG67" s="47">
        <v>0</v>
      </c>
      <c r="DH67" s="47">
        <v>0</v>
      </c>
      <c r="DI67" s="47">
        <v>0</v>
      </c>
      <c r="DJ67" s="47">
        <v>0</v>
      </c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47">
        <v>0</v>
      </c>
      <c r="DR67" s="47">
        <v>0</v>
      </c>
      <c r="DS67" s="47">
        <v>0</v>
      </c>
      <c r="DT67" s="47">
        <v>0</v>
      </c>
      <c r="DU67" s="47">
        <v>0</v>
      </c>
    </row>
    <row r="68" spans="1:125" ht="14.25">
      <c r="A68" t="s">
        <v>18</v>
      </c>
      <c r="B68" t="s">
        <v>13</v>
      </c>
      <c r="C68" t="s">
        <v>159</v>
      </c>
      <c r="D68" t="s">
        <v>135</v>
      </c>
      <c r="E68" s="28">
        <f t="shared" si="14"/>
        <v>1490000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89400</v>
      </c>
      <c r="AZ68" s="27">
        <v>59600</v>
      </c>
      <c r="BA68" s="27">
        <v>89400</v>
      </c>
      <c r="BB68" s="27">
        <v>149000</v>
      </c>
      <c r="BC68" s="27">
        <v>223500</v>
      </c>
      <c r="BD68" s="27">
        <v>238400</v>
      </c>
      <c r="BE68" s="27">
        <v>223500</v>
      </c>
      <c r="BF68" s="27">
        <v>149000</v>
      </c>
      <c r="BG68" s="27">
        <v>134100</v>
      </c>
      <c r="BH68" s="27">
        <v>59600</v>
      </c>
      <c r="BI68" s="27">
        <v>44700</v>
      </c>
      <c r="BJ68" s="27">
        <v>29800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48">
        <v>0</v>
      </c>
      <c r="CA68" s="48">
        <v>0</v>
      </c>
      <c r="CB68" s="48">
        <v>0</v>
      </c>
      <c r="CC68" s="48">
        <v>0</v>
      </c>
      <c r="CD68" s="48">
        <v>0</v>
      </c>
      <c r="CE68" s="48">
        <v>0</v>
      </c>
      <c r="CF68" s="48">
        <v>0</v>
      </c>
      <c r="CG68" s="48">
        <v>0</v>
      </c>
      <c r="CH68" s="48">
        <v>0</v>
      </c>
      <c r="CI68" s="48">
        <v>0</v>
      </c>
      <c r="CJ68" s="48">
        <v>0</v>
      </c>
      <c r="CK68" s="48">
        <v>0</v>
      </c>
      <c r="CL68" s="48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47">
        <v>0</v>
      </c>
      <c r="DB68" s="47">
        <v>0</v>
      </c>
      <c r="DC68" s="47">
        <v>0</v>
      </c>
      <c r="DD68" s="47">
        <v>0</v>
      </c>
      <c r="DE68" s="47">
        <v>0</v>
      </c>
      <c r="DF68" s="47">
        <v>0</v>
      </c>
      <c r="DG68" s="47">
        <v>0</v>
      </c>
      <c r="DH68" s="47">
        <v>0</v>
      </c>
      <c r="DI68" s="47">
        <v>0</v>
      </c>
      <c r="DJ68" s="47">
        <v>0</v>
      </c>
      <c r="DK68" s="47">
        <v>0</v>
      </c>
      <c r="DL68" s="47">
        <v>0</v>
      </c>
      <c r="DM68" s="47">
        <v>0</v>
      </c>
      <c r="DN68" s="47">
        <v>0</v>
      </c>
      <c r="DO68" s="47">
        <v>0</v>
      </c>
      <c r="DP68" s="47">
        <v>0</v>
      </c>
      <c r="DQ68" s="47">
        <v>0</v>
      </c>
      <c r="DR68" s="47">
        <v>0</v>
      </c>
      <c r="DS68" s="47">
        <v>0</v>
      </c>
      <c r="DT68" s="47">
        <v>0</v>
      </c>
      <c r="DU68" s="47">
        <v>0</v>
      </c>
    </row>
    <row r="69" spans="1:125" ht="14.25">
      <c r="A69" t="s">
        <v>16</v>
      </c>
      <c r="B69" t="s">
        <v>13</v>
      </c>
      <c r="C69" t="s">
        <v>84</v>
      </c>
      <c r="D69" t="s">
        <v>314</v>
      </c>
      <c r="E69" s="28">
        <f t="shared" si="14"/>
        <v>2000000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7">
        <v>0</v>
      </c>
      <c r="BT69" s="27">
        <v>0</v>
      </c>
      <c r="BU69" s="27">
        <v>0</v>
      </c>
      <c r="BV69" s="27">
        <v>0</v>
      </c>
      <c r="BW69" s="27">
        <v>0</v>
      </c>
      <c r="BX69" s="27">
        <v>0</v>
      </c>
      <c r="BY69" s="27">
        <v>0</v>
      </c>
      <c r="BZ69" s="48">
        <v>0</v>
      </c>
      <c r="CA69" s="48">
        <v>0</v>
      </c>
      <c r="CB69" s="48">
        <v>0</v>
      </c>
      <c r="CC69" s="48">
        <v>0</v>
      </c>
      <c r="CD69" s="48">
        <v>0</v>
      </c>
      <c r="CE69" s="48">
        <v>0</v>
      </c>
      <c r="CF69" s="48">
        <v>0</v>
      </c>
      <c r="CG69" s="48">
        <v>0</v>
      </c>
      <c r="CH69" s="48">
        <v>0</v>
      </c>
      <c r="CI69" s="48">
        <v>0</v>
      </c>
      <c r="CJ69" s="48">
        <v>0</v>
      </c>
      <c r="CK69" s="48">
        <v>0</v>
      </c>
      <c r="CL69" s="48">
        <v>0</v>
      </c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120000</v>
      </c>
      <c r="DA69" s="47">
        <v>80000</v>
      </c>
      <c r="DB69" s="47">
        <v>120000</v>
      </c>
      <c r="DC69" s="47">
        <v>200000</v>
      </c>
      <c r="DD69" s="47">
        <v>300000</v>
      </c>
      <c r="DE69" s="47">
        <v>320000</v>
      </c>
      <c r="DF69" s="47">
        <v>300000</v>
      </c>
      <c r="DG69" s="47">
        <v>200000</v>
      </c>
      <c r="DH69" s="47">
        <v>180000</v>
      </c>
      <c r="DI69" s="47">
        <v>80000</v>
      </c>
      <c r="DJ69" s="47">
        <v>60000</v>
      </c>
      <c r="DK69" s="47">
        <v>40000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47">
        <v>0</v>
      </c>
    </row>
    <row r="70" spans="1:125" ht="14.25">
      <c r="A70" t="s">
        <v>19</v>
      </c>
      <c r="B70" t="s">
        <v>73</v>
      </c>
      <c r="C70" t="s">
        <v>160</v>
      </c>
      <c r="D70" t="s">
        <v>363</v>
      </c>
      <c r="E70" s="28">
        <f t="shared" si="14"/>
        <v>35000000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48">
        <v>0</v>
      </c>
      <c r="CA70" s="48">
        <v>0</v>
      </c>
      <c r="CB70" s="48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7">
        <v>0</v>
      </c>
      <c r="CN70" s="47">
        <v>0</v>
      </c>
      <c r="CO70" s="47">
        <v>0</v>
      </c>
      <c r="CP70" s="47">
        <v>0</v>
      </c>
      <c r="CQ70" s="47">
        <v>1750000</v>
      </c>
      <c r="CR70" s="47">
        <v>1750000</v>
      </c>
      <c r="CS70" s="47">
        <v>1050000</v>
      </c>
      <c r="CT70" s="47">
        <v>1050000</v>
      </c>
      <c r="CU70" s="47">
        <v>1400000</v>
      </c>
      <c r="CV70" s="47">
        <v>2100000</v>
      </c>
      <c r="CW70" s="47">
        <v>2800000</v>
      </c>
      <c r="CX70" s="47">
        <v>3500000</v>
      </c>
      <c r="CY70" s="47">
        <v>3500000</v>
      </c>
      <c r="CZ70" s="47">
        <v>3500000</v>
      </c>
      <c r="DA70" s="47">
        <v>3150000</v>
      </c>
      <c r="DB70" s="47">
        <v>2800000</v>
      </c>
      <c r="DC70" s="47">
        <v>2100000</v>
      </c>
      <c r="DD70" s="47">
        <v>1400000</v>
      </c>
      <c r="DE70" s="47">
        <v>1050000</v>
      </c>
      <c r="DF70" s="47">
        <v>1050000</v>
      </c>
      <c r="DG70" s="47">
        <v>350000</v>
      </c>
      <c r="DH70" s="47">
        <v>350000</v>
      </c>
      <c r="DI70" s="47">
        <v>175000</v>
      </c>
      <c r="DJ70" s="47">
        <v>175000</v>
      </c>
      <c r="DK70" s="47">
        <v>0</v>
      </c>
      <c r="DL70" s="47">
        <v>0</v>
      </c>
      <c r="DM70" s="47">
        <v>0</v>
      </c>
      <c r="DN70" s="47">
        <v>0</v>
      </c>
      <c r="DO70" s="47">
        <v>0</v>
      </c>
      <c r="DP70" s="47">
        <v>0</v>
      </c>
      <c r="DQ70" s="47">
        <v>0</v>
      </c>
      <c r="DR70" s="47">
        <v>0</v>
      </c>
      <c r="DS70" s="47">
        <v>0</v>
      </c>
      <c r="DT70" s="47">
        <v>0</v>
      </c>
      <c r="DU70" s="47">
        <v>0</v>
      </c>
    </row>
    <row r="71" spans="1:125" ht="14.25">
      <c r="A71" t="s">
        <v>17</v>
      </c>
      <c r="B71" t="s">
        <v>73</v>
      </c>
      <c r="C71" t="s">
        <v>160</v>
      </c>
      <c r="D71" t="s">
        <v>96</v>
      </c>
      <c r="E71" s="28">
        <f t="shared" si="14"/>
        <v>30200000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1510000</v>
      </c>
      <c r="BI71" s="27">
        <v>453000</v>
      </c>
      <c r="BJ71" s="27">
        <v>453000</v>
      </c>
      <c r="BK71" s="27">
        <v>453000</v>
      </c>
      <c r="BL71" s="27">
        <v>604000</v>
      </c>
      <c r="BM71" s="27">
        <v>604000</v>
      </c>
      <c r="BN71" s="27">
        <v>906000</v>
      </c>
      <c r="BO71" s="27">
        <v>1208000</v>
      </c>
      <c r="BP71" s="27">
        <v>1208000</v>
      </c>
      <c r="BQ71" s="27">
        <v>1510000</v>
      </c>
      <c r="BR71" s="27">
        <v>2114000</v>
      </c>
      <c r="BS71" s="27">
        <v>2114000</v>
      </c>
      <c r="BT71" s="27">
        <v>2416000</v>
      </c>
      <c r="BU71" s="27">
        <v>2416000</v>
      </c>
      <c r="BV71" s="27">
        <v>2416000</v>
      </c>
      <c r="BW71" s="27">
        <v>2114000</v>
      </c>
      <c r="BX71" s="27">
        <v>2114000</v>
      </c>
      <c r="BY71" s="27">
        <v>1208000</v>
      </c>
      <c r="BZ71" s="48">
        <v>906000</v>
      </c>
      <c r="CA71" s="48">
        <v>906000</v>
      </c>
      <c r="CB71" s="48">
        <v>453000</v>
      </c>
      <c r="CC71" s="48">
        <v>453000</v>
      </c>
      <c r="CD71" s="48">
        <v>302000</v>
      </c>
      <c r="CE71" s="48">
        <v>302000</v>
      </c>
      <c r="CF71" s="48">
        <v>302000</v>
      </c>
      <c r="CG71" s="48">
        <v>151000</v>
      </c>
      <c r="CH71" s="48">
        <v>151000</v>
      </c>
      <c r="CI71" s="48">
        <v>151000</v>
      </c>
      <c r="CJ71" s="48">
        <v>151000</v>
      </c>
      <c r="CK71" s="48">
        <v>151000</v>
      </c>
      <c r="CL71" s="48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47">
        <v>0</v>
      </c>
      <c r="DB71" s="47">
        <v>0</v>
      </c>
      <c r="DC71" s="47">
        <v>0</v>
      </c>
      <c r="DD71" s="47">
        <v>0</v>
      </c>
      <c r="DE71" s="47">
        <v>0</v>
      </c>
      <c r="DF71" s="47">
        <v>0</v>
      </c>
      <c r="DG71" s="47">
        <v>0</v>
      </c>
      <c r="DH71" s="47">
        <v>0</v>
      </c>
      <c r="DI71" s="47">
        <v>0</v>
      </c>
      <c r="DJ71" s="47">
        <v>0</v>
      </c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47">
        <v>0</v>
      </c>
      <c r="DR71" s="47">
        <v>0</v>
      </c>
      <c r="DS71" s="47">
        <v>0</v>
      </c>
      <c r="DT71" s="47">
        <v>0</v>
      </c>
      <c r="DU71" s="47">
        <v>0</v>
      </c>
    </row>
    <row r="72" spans="1:125" ht="14.25">
      <c r="A72" t="s">
        <v>18</v>
      </c>
      <c r="B72" t="s">
        <v>73</v>
      </c>
      <c r="C72" t="s">
        <v>160</v>
      </c>
      <c r="D72" t="s">
        <v>138</v>
      </c>
      <c r="E72" s="28">
        <f t="shared" si="14"/>
        <v>7300000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365000</v>
      </c>
      <c r="BN72" s="27">
        <v>219000</v>
      </c>
      <c r="BO72" s="27">
        <v>438000</v>
      </c>
      <c r="BP72" s="27">
        <v>584000</v>
      </c>
      <c r="BQ72" s="27">
        <v>876000</v>
      </c>
      <c r="BR72" s="27">
        <v>1022000.0000000001</v>
      </c>
      <c r="BS72" s="27">
        <v>1022000.0000000001</v>
      </c>
      <c r="BT72" s="27">
        <v>876000</v>
      </c>
      <c r="BU72" s="27">
        <v>584000</v>
      </c>
      <c r="BV72" s="27">
        <v>511000.00000000006</v>
      </c>
      <c r="BW72" s="27">
        <v>292000</v>
      </c>
      <c r="BX72" s="27">
        <v>219000</v>
      </c>
      <c r="BY72" s="27">
        <v>146000</v>
      </c>
      <c r="BZ72" s="48">
        <v>73000</v>
      </c>
      <c r="CA72" s="48">
        <v>73000</v>
      </c>
      <c r="CB72" s="48">
        <v>0</v>
      </c>
      <c r="CC72" s="48">
        <v>0</v>
      </c>
      <c r="CD72" s="48">
        <v>0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47">
        <v>0</v>
      </c>
      <c r="DB72" s="47">
        <v>0</v>
      </c>
      <c r="DC72" s="47">
        <v>0</v>
      </c>
      <c r="DD72" s="47">
        <v>0</v>
      </c>
      <c r="DE72" s="47">
        <v>0</v>
      </c>
      <c r="DF72" s="47">
        <v>0</v>
      </c>
      <c r="DG72" s="47">
        <v>0</v>
      </c>
      <c r="DH72" s="47">
        <v>0</v>
      </c>
      <c r="DI72" s="47">
        <v>0</v>
      </c>
      <c r="DJ72" s="47">
        <v>0</v>
      </c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47">
        <v>0</v>
      </c>
      <c r="DR72" s="47">
        <v>0</v>
      </c>
      <c r="DS72" s="47">
        <v>0</v>
      </c>
      <c r="DT72" s="47">
        <v>0</v>
      </c>
      <c r="DU72" s="47">
        <v>0</v>
      </c>
    </row>
    <row r="73" spans="1:125" ht="14.25">
      <c r="A73" t="s">
        <v>18</v>
      </c>
      <c r="B73" t="s">
        <v>13</v>
      </c>
      <c r="C73" t="s">
        <v>159</v>
      </c>
      <c r="D73" t="s">
        <v>139</v>
      </c>
      <c r="E73" s="28">
        <f t="shared" si="14"/>
        <v>4200000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0</v>
      </c>
      <c r="BQ73" s="27">
        <v>0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7">
        <v>0</v>
      </c>
      <c r="BX73" s="27">
        <v>252000</v>
      </c>
      <c r="BY73" s="27">
        <v>168000</v>
      </c>
      <c r="BZ73" s="48">
        <v>252000</v>
      </c>
      <c r="CA73" s="48">
        <v>420000</v>
      </c>
      <c r="CB73" s="48">
        <v>630000</v>
      </c>
      <c r="CC73" s="48">
        <v>672000</v>
      </c>
      <c r="CD73" s="48">
        <v>630000</v>
      </c>
      <c r="CE73" s="48">
        <v>420000</v>
      </c>
      <c r="CF73" s="48">
        <v>378000</v>
      </c>
      <c r="CG73" s="48">
        <v>168000</v>
      </c>
      <c r="CH73" s="48">
        <v>126000</v>
      </c>
      <c r="CI73" s="48">
        <v>84000</v>
      </c>
      <c r="CJ73" s="48">
        <v>0</v>
      </c>
      <c r="CK73" s="48">
        <v>0</v>
      </c>
      <c r="CL73" s="48">
        <v>0</v>
      </c>
      <c r="CM73" s="47">
        <v>0</v>
      </c>
      <c r="CN73" s="47">
        <v>0</v>
      </c>
      <c r="CO73" s="47">
        <v>0</v>
      </c>
      <c r="CP73" s="47">
        <v>0</v>
      </c>
      <c r="CQ73" s="47">
        <v>0</v>
      </c>
      <c r="CR73" s="47">
        <v>0</v>
      </c>
      <c r="CS73" s="47">
        <v>0</v>
      </c>
      <c r="CT73" s="47">
        <v>0</v>
      </c>
      <c r="CU73" s="47">
        <v>0</v>
      </c>
      <c r="CV73" s="47">
        <v>0</v>
      </c>
      <c r="CW73" s="47">
        <v>0</v>
      </c>
      <c r="CX73" s="47">
        <v>0</v>
      </c>
      <c r="CY73" s="47">
        <v>0</v>
      </c>
      <c r="CZ73" s="47">
        <v>0</v>
      </c>
      <c r="DA73" s="47">
        <v>0</v>
      </c>
      <c r="DB73" s="47">
        <v>0</v>
      </c>
      <c r="DC73" s="47">
        <v>0</v>
      </c>
      <c r="DD73" s="47">
        <v>0</v>
      </c>
      <c r="DE73" s="47">
        <v>0</v>
      </c>
      <c r="DF73" s="47">
        <v>0</v>
      </c>
      <c r="DG73" s="47">
        <v>0</v>
      </c>
      <c r="DH73" s="47">
        <v>0</v>
      </c>
      <c r="DI73" s="47">
        <v>0</v>
      </c>
      <c r="DJ73" s="47">
        <v>0</v>
      </c>
      <c r="DK73" s="47">
        <v>0</v>
      </c>
      <c r="DL73" s="47">
        <v>0</v>
      </c>
      <c r="DM73" s="47">
        <v>0</v>
      </c>
      <c r="DN73" s="47">
        <v>0</v>
      </c>
      <c r="DO73" s="47">
        <v>0</v>
      </c>
      <c r="DP73" s="47">
        <v>0</v>
      </c>
      <c r="DQ73" s="47">
        <v>0</v>
      </c>
      <c r="DR73" s="47">
        <v>0</v>
      </c>
      <c r="DS73" s="47">
        <v>0</v>
      </c>
      <c r="DT73" s="47">
        <v>0</v>
      </c>
      <c r="DU73" s="47">
        <v>0</v>
      </c>
    </row>
    <row r="74" spans="1:125" ht="14.25">
      <c r="A74" t="s">
        <v>18</v>
      </c>
      <c r="B74" t="s">
        <v>13</v>
      </c>
      <c r="C74" t="s">
        <v>159</v>
      </c>
      <c r="D74" t="s">
        <v>333</v>
      </c>
      <c r="E74" s="28">
        <f aca="true" t="shared" si="15" ref="E74:E137">SUM(F74:DU74)</f>
        <v>4800000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7">
        <v>0</v>
      </c>
      <c r="BY74" s="27">
        <v>0</v>
      </c>
      <c r="BZ74" s="48">
        <v>0</v>
      </c>
      <c r="CA74" s="48">
        <v>0</v>
      </c>
      <c r="CB74" s="48">
        <v>0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48">
        <v>0</v>
      </c>
      <c r="CI74" s="48">
        <v>0</v>
      </c>
      <c r="CJ74" s="48">
        <v>0</v>
      </c>
      <c r="CK74" s="48">
        <v>0</v>
      </c>
      <c r="CL74" s="48">
        <v>0</v>
      </c>
      <c r="CM74" s="47">
        <v>240000</v>
      </c>
      <c r="CN74" s="47">
        <v>144000</v>
      </c>
      <c r="CO74" s="47">
        <v>288000</v>
      </c>
      <c r="CP74" s="47">
        <v>384000</v>
      </c>
      <c r="CQ74" s="47">
        <v>576000</v>
      </c>
      <c r="CR74" s="47">
        <v>672000.0000000001</v>
      </c>
      <c r="CS74" s="47">
        <v>672000.0000000001</v>
      </c>
      <c r="CT74" s="47">
        <v>576000</v>
      </c>
      <c r="CU74" s="47">
        <v>384000</v>
      </c>
      <c r="CV74" s="47">
        <v>336000.00000000006</v>
      </c>
      <c r="CW74" s="47">
        <v>192000</v>
      </c>
      <c r="CX74" s="47">
        <v>144000</v>
      </c>
      <c r="CY74" s="47">
        <v>96000</v>
      </c>
      <c r="CZ74" s="47">
        <v>48000</v>
      </c>
      <c r="DA74" s="47">
        <v>48000</v>
      </c>
      <c r="DB74" s="47">
        <v>0</v>
      </c>
      <c r="DC74" s="47">
        <v>0</v>
      </c>
      <c r="DD74" s="47">
        <v>0</v>
      </c>
      <c r="DE74" s="47">
        <v>0</v>
      </c>
      <c r="DF74" s="47">
        <v>0</v>
      </c>
      <c r="DG74" s="47">
        <v>0</v>
      </c>
      <c r="DH74" s="47">
        <v>0</v>
      </c>
      <c r="DI74" s="47">
        <v>0</v>
      </c>
      <c r="DJ74" s="47">
        <v>0</v>
      </c>
      <c r="DK74" s="47">
        <v>0</v>
      </c>
      <c r="DL74" s="47">
        <v>0</v>
      </c>
      <c r="DM74" s="47">
        <v>0</v>
      </c>
      <c r="DN74" s="47">
        <v>0</v>
      </c>
      <c r="DO74" s="47">
        <v>0</v>
      </c>
      <c r="DP74" s="47">
        <v>0</v>
      </c>
      <c r="DQ74" s="47">
        <v>0</v>
      </c>
      <c r="DR74" s="47">
        <v>0</v>
      </c>
      <c r="DS74" s="47">
        <v>0</v>
      </c>
      <c r="DT74" s="47">
        <v>0</v>
      </c>
      <c r="DU74" s="47">
        <v>0</v>
      </c>
    </row>
    <row r="75" spans="1:125" ht="14.25">
      <c r="A75" t="s">
        <v>18</v>
      </c>
      <c r="B75" t="s">
        <v>73</v>
      </c>
      <c r="C75" t="s">
        <v>160</v>
      </c>
      <c r="D75" t="s">
        <v>141</v>
      </c>
      <c r="E75" s="28">
        <f t="shared" si="15"/>
        <v>10800000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0</v>
      </c>
      <c r="BY75" s="27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648000</v>
      </c>
      <c r="CF75" s="48">
        <v>432000</v>
      </c>
      <c r="CG75" s="48">
        <v>648000</v>
      </c>
      <c r="CH75" s="48">
        <v>1080000</v>
      </c>
      <c r="CI75" s="48">
        <v>1620000</v>
      </c>
      <c r="CJ75" s="48">
        <v>1728000</v>
      </c>
      <c r="CK75" s="48">
        <v>1620000</v>
      </c>
      <c r="CL75" s="48">
        <v>1080000</v>
      </c>
      <c r="CM75" s="47">
        <v>972000</v>
      </c>
      <c r="CN75" s="47">
        <v>432000</v>
      </c>
      <c r="CO75" s="47">
        <v>324000</v>
      </c>
      <c r="CP75" s="47">
        <v>216000</v>
      </c>
      <c r="CQ75" s="47">
        <v>0</v>
      </c>
      <c r="CR75" s="47">
        <v>0</v>
      </c>
      <c r="CS75" s="47">
        <v>0</v>
      </c>
      <c r="CT75" s="47">
        <v>0</v>
      </c>
      <c r="CU75" s="47">
        <v>0</v>
      </c>
      <c r="CV75" s="47">
        <v>0</v>
      </c>
      <c r="CW75" s="47">
        <v>0</v>
      </c>
      <c r="CX75" s="47">
        <v>0</v>
      </c>
      <c r="CY75" s="47">
        <v>0</v>
      </c>
      <c r="CZ75" s="47">
        <v>0</v>
      </c>
      <c r="DA75" s="47">
        <v>0</v>
      </c>
      <c r="DB75" s="47">
        <v>0</v>
      </c>
      <c r="DC75" s="47">
        <v>0</v>
      </c>
      <c r="DD75" s="47">
        <v>0</v>
      </c>
      <c r="DE75" s="47">
        <v>0</v>
      </c>
      <c r="DF75" s="47">
        <v>0</v>
      </c>
      <c r="DG75" s="47">
        <v>0</v>
      </c>
      <c r="DH75" s="47">
        <v>0</v>
      </c>
      <c r="DI75" s="47">
        <v>0</v>
      </c>
      <c r="DJ75" s="47">
        <v>0</v>
      </c>
      <c r="DK75" s="47">
        <v>0</v>
      </c>
      <c r="DL75" s="47">
        <v>0</v>
      </c>
      <c r="DM75" s="47">
        <v>0</v>
      </c>
      <c r="DN75" s="47">
        <v>0</v>
      </c>
      <c r="DO75" s="47">
        <v>0</v>
      </c>
      <c r="DP75" s="47">
        <v>0</v>
      </c>
      <c r="DQ75" s="47">
        <v>0</v>
      </c>
      <c r="DR75" s="47">
        <v>0</v>
      </c>
      <c r="DS75" s="47">
        <v>0</v>
      </c>
      <c r="DT75" s="47">
        <v>0</v>
      </c>
      <c r="DU75" s="47">
        <v>0</v>
      </c>
    </row>
    <row r="76" spans="1:125" ht="14.25">
      <c r="A76" t="s">
        <v>18</v>
      </c>
      <c r="B76" t="s">
        <v>73</v>
      </c>
      <c r="C76" t="s">
        <v>73</v>
      </c>
      <c r="D76" t="s">
        <v>140</v>
      </c>
      <c r="E76" s="28">
        <f t="shared" si="15"/>
        <v>12100000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605000</v>
      </c>
      <c r="CJ76" s="48">
        <v>363000</v>
      </c>
      <c r="CK76" s="48">
        <v>726000</v>
      </c>
      <c r="CL76" s="48">
        <v>968000</v>
      </c>
      <c r="CM76" s="47">
        <v>1452000</v>
      </c>
      <c r="CN76" s="47">
        <v>1694000.0000000002</v>
      </c>
      <c r="CO76" s="47">
        <v>1694000.0000000002</v>
      </c>
      <c r="CP76" s="47">
        <v>1452000</v>
      </c>
      <c r="CQ76" s="47">
        <v>968000</v>
      </c>
      <c r="CR76" s="47">
        <v>847000.0000000001</v>
      </c>
      <c r="CS76" s="47">
        <v>484000</v>
      </c>
      <c r="CT76" s="47">
        <v>363000</v>
      </c>
      <c r="CU76" s="47">
        <v>242000</v>
      </c>
      <c r="CV76" s="47">
        <v>121000</v>
      </c>
      <c r="CW76" s="47">
        <v>121000</v>
      </c>
      <c r="CX76" s="47">
        <v>0</v>
      </c>
      <c r="CY76" s="47">
        <v>0</v>
      </c>
      <c r="CZ76" s="47">
        <v>0</v>
      </c>
      <c r="DA76" s="47">
        <v>0</v>
      </c>
      <c r="DB76" s="47">
        <v>0</v>
      </c>
      <c r="DC76" s="47">
        <v>0</v>
      </c>
      <c r="DD76" s="47">
        <v>0</v>
      </c>
      <c r="DE76" s="47">
        <v>0</v>
      </c>
      <c r="DF76" s="47">
        <v>0</v>
      </c>
      <c r="DG76" s="47">
        <v>0</v>
      </c>
      <c r="DH76" s="47">
        <v>0</v>
      </c>
      <c r="DI76" s="47">
        <v>0</v>
      </c>
      <c r="DJ76" s="47">
        <v>0</v>
      </c>
      <c r="DK76" s="47">
        <v>0</v>
      </c>
      <c r="DL76" s="47">
        <v>0</v>
      </c>
      <c r="DM76" s="47">
        <v>0</v>
      </c>
      <c r="DN76" s="47">
        <v>0</v>
      </c>
      <c r="DO76" s="47">
        <v>0</v>
      </c>
      <c r="DP76" s="47">
        <v>0</v>
      </c>
      <c r="DQ76" s="47">
        <v>0</v>
      </c>
      <c r="DR76" s="47">
        <v>0</v>
      </c>
      <c r="DS76" s="47">
        <v>0</v>
      </c>
      <c r="DT76" s="47">
        <v>0</v>
      </c>
      <c r="DU76" s="47">
        <v>0</v>
      </c>
    </row>
    <row r="77" spans="1:125" ht="14.25">
      <c r="A77" t="s">
        <v>18</v>
      </c>
      <c r="B77" t="s">
        <v>13</v>
      </c>
      <c r="C77" t="s">
        <v>159</v>
      </c>
      <c r="D77" t="s">
        <v>136</v>
      </c>
      <c r="E77" s="28">
        <f t="shared" si="15"/>
        <v>2900000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48">
        <v>0</v>
      </c>
      <c r="CA77" s="48">
        <v>0</v>
      </c>
      <c r="CB77" s="48">
        <v>0</v>
      </c>
      <c r="CC77" s="48">
        <v>0</v>
      </c>
      <c r="CD77" s="48">
        <v>0</v>
      </c>
      <c r="CE77" s="48">
        <v>0</v>
      </c>
      <c r="CF77" s="48">
        <v>0</v>
      </c>
      <c r="CG77" s="48">
        <v>0</v>
      </c>
      <c r="CH77" s="48">
        <v>0</v>
      </c>
      <c r="CI77" s="48">
        <v>0</v>
      </c>
      <c r="CJ77" s="48">
        <v>0</v>
      </c>
      <c r="CK77" s="48">
        <v>0</v>
      </c>
      <c r="CL77" s="48">
        <v>0</v>
      </c>
      <c r="CM77" s="47">
        <v>174000</v>
      </c>
      <c r="CN77" s="47">
        <v>116000</v>
      </c>
      <c r="CO77" s="47">
        <v>174000</v>
      </c>
      <c r="CP77" s="47">
        <v>290000</v>
      </c>
      <c r="CQ77" s="47">
        <v>435000</v>
      </c>
      <c r="CR77" s="47">
        <v>464000</v>
      </c>
      <c r="CS77" s="47">
        <v>435000</v>
      </c>
      <c r="CT77" s="47">
        <v>290000</v>
      </c>
      <c r="CU77" s="47">
        <v>261000</v>
      </c>
      <c r="CV77" s="47">
        <v>116000</v>
      </c>
      <c r="CW77" s="47">
        <v>87000</v>
      </c>
      <c r="CX77" s="47">
        <v>58000</v>
      </c>
      <c r="CY77" s="47">
        <v>0</v>
      </c>
      <c r="CZ77" s="47">
        <v>0</v>
      </c>
      <c r="DA77" s="47">
        <v>0</v>
      </c>
      <c r="DB77" s="47">
        <v>0</v>
      </c>
      <c r="DC77" s="47">
        <v>0</v>
      </c>
      <c r="DD77" s="47">
        <v>0</v>
      </c>
      <c r="DE77" s="47">
        <v>0</v>
      </c>
      <c r="DF77" s="47">
        <v>0</v>
      </c>
      <c r="DG77" s="47">
        <v>0</v>
      </c>
      <c r="DH77" s="47">
        <v>0</v>
      </c>
      <c r="DI77" s="47">
        <v>0</v>
      </c>
      <c r="DJ77" s="47">
        <v>0</v>
      </c>
      <c r="DK77" s="47">
        <v>0</v>
      </c>
      <c r="DL77" s="47">
        <v>0</v>
      </c>
      <c r="DM77" s="47">
        <v>0</v>
      </c>
      <c r="DN77" s="47">
        <v>0</v>
      </c>
      <c r="DO77" s="47">
        <v>0</v>
      </c>
      <c r="DP77" s="47">
        <v>0</v>
      </c>
      <c r="DQ77" s="47">
        <v>0</v>
      </c>
      <c r="DR77" s="47">
        <v>0</v>
      </c>
      <c r="DS77" s="47">
        <v>0</v>
      </c>
      <c r="DT77" s="47">
        <v>0</v>
      </c>
      <c r="DU77" s="47">
        <v>0</v>
      </c>
    </row>
    <row r="78" spans="1:125" ht="14.25">
      <c r="A78" t="s">
        <v>18</v>
      </c>
      <c r="B78" t="s">
        <v>13</v>
      </c>
      <c r="C78" t="s">
        <v>159</v>
      </c>
      <c r="D78" t="s">
        <v>334</v>
      </c>
      <c r="E78" s="28">
        <f t="shared" si="15"/>
        <v>5500000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0</v>
      </c>
      <c r="CI78" s="48">
        <v>0</v>
      </c>
      <c r="CJ78" s="48">
        <v>0</v>
      </c>
      <c r="CK78" s="48">
        <v>0</v>
      </c>
      <c r="CL78" s="48">
        <v>0</v>
      </c>
      <c r="CM78" s="47">
        <v>0</v>
      </c>
      <c r="CN78" s="47">
        <v>0</v>
      </c>
      <c r="CO78" s="47">
        <v>0</v>
      </c>
      <c r="CP78" s="47">
        <v>0</v>
      </c>
      <c r="CQ78" s="47">
        <v>0</v>
      </c>
      <c r="CR78" s="47">
        <v>0</v>
      </c>
      <c r="CS78" s="47">
        <v>0</v>
      </c>
      <c r="CT78" s="47">
        <v>0</v>
      </c>
      <c r="CU78" s="47">
        <v>0</v>
      </c>
      <c r="CV78" s="47">
        <v>0</v>
      </c>
      <c r="CW78" s="47">
        <v>0</v>
      </c>
      <c r="CX78" s="47">
        <v>0</v>
      </c>
      <c r="CY78" s="47">
        <v>0</v>
      </c>
      <c r="CZ78" s="47">
        <v>275000</v>
      </c>
      <c r="DA78" s="47">
        <v>275000</v>
      </c>
      <c r="DB78" s="47">
        <v>165000</v>
      </c>
      <c r="DC78" s="47">
        <v>165000</v>
      </c>
      <c r="DD78" s="47">
        <v>220000</v>
      </c>
      <c r="DE78" s="47">
        <v>330000</v>
      </c>
      <c r="DF78" s="47">
        <v>440000</v>
      </c>
      <c r="DG78" s="47">
        <v>550000</v>
      </c>
      <c r="DH78" s="47">
        <v>550000</v>
      </c>
      <c r="DI78" s="47">
        <v>550000</v>
      </c>
      <c r="DJ78" s="47">
        <v>495000</v>
      </c>
      <c r="DK78" s="47">
        <v>440000</v>
      </c>
      <c r="DL78" s="47">
        <v>330000</v>
      </c>
      <c r="DM78" s="47">
        <v>220000</v>
      </c>
      <c r="DN78" s="47">
        <v>165000</v>
      </c>
      <c r="DO78" s="47">
        <v>165000</v>
      </c>
      <c r="DP78" s="47">
        <v>55000</v>
      </c>
      <c r="DQ78" s="47">
        <v>55000</v>
      </c>
      <c r="DR78" s="47">
        <v>27500</v>
      </c>
      <c r="DS78" s="47">
        <v>27500</v>
      </c>
      <c r="DT78" s="47">
        <v>0</v>
      </c>
      <c r="DU78" s="47">
        <v>0</v>
      </c>
    </row>
    <row r="79" spans="1:125" ht="14.25">
      <c r="A79" t="s">
        <v>18</v>
      </c>
      <c r="B79" t="s">
        <v>13</v>
      </c>
      <c r="C79" t="s">
        <v>159</v>
      </c>
      <c r="D79" t="s">
        <v>335</v>
      </c>
      <c r="E79" s="28">
        <f t="shared" si="15"/>
        <v>2300000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48">
        <v>0</v>
      </c>
      <c r="CA79" s="48">
        <v>0</v>
      </c>
      <c r="CB79" s="48">
        <v>0</v>
      </c>
      <c r="CC79" s="48">
        <v>0</v>
      </c>
      <c r="CD79" s="48">
        <v>0</v>
      </c>
      <c r="CE79" s="48">
        <v>0</v>
      </c>
      <c r="CF79" s="48">
        <v>0</v>
      </c>
      <c r="CG79" s="48">
        <v>0</v>
      </c>
      <c r="CH79" s="48">
        <v>0</v>
      </c>
      <c r="CI79" s="48">
        <v>0</v>
      </c>
      <c r="CJ79" s="48">
        <v>0</v>
      </c>
      <c r="CK79" s="48">
        <v>0</v>
      </c>
      <c r="CL79" s="48">
        <v>138000</v>
      </c>
      <c r="CM79" s="47">
        <v>92000</v>
      </c>
      <c r="CN79" s="47">
        <v>138000</v>
      </c>
      <c r="CO79" s="47">
        <v>230000</v>
      </c>
      <c r="CP79" s="47">
        <v>345000</v>
      </c>
      <c r="CQ79" s="47">
        <v>368000</v>
      </c>
      <c r="CR79" s="47">
        <v>345000</v>
      </c>
      <c r="CS79" s="47">
        <v>230000</v>
      </c>
      <c r="CT79" s="47">
        <v>207000</v>
      </c>
      <c r="CU79" s="47">
        <v>92000</v>
      </c>
      <c r="CV79" s="47">
        <v>69000</v>
      </c>
      <c r="CW79" s="47">
        <v>46000</v>
      </c>
      <c r="CX79" s="47">
        <v>0</v>
      </c>
      <c r="CY79" s="47">
        <v>0</v>
      </c>
      <c r="CZ79" s="47">
        <v>0</v>
      </c>
      <c r="DA79" s="47">
        <v>0</v>
      </c>
      <c r="DB79" s="47">
        <v>0</v>
      </c>
      <c r="DC79" s="47">
        <v>0</v>
      </c>
      <c r="DD79" s="47">
        <v>0</v>
      </c>
      <c r="DE79" s="47">
        <v>0</v>
      </c>
      <c r="DF79" s="47">
        <v>0</v>
      </c>
      <c r="DG79" s="47">
        <v>0</v>
      </c>
      <c r="DH79" s="47">
        <v>0</v>
      </c>
      <c r="DI79" s="47">
        <v>0</v>
      </c>
      <c r="DJ79" s="47">
        <v>0</v>
      </c>
      <c r="DK79" s="47">
        <v>0</v>
      </c>
      <c r="DL79" s="47">
        <v>0</v>
      </c>
      <c r="DM79" s="47">
        <v>0</v>
      </c>
      <c r="DN79" s="47">
        <v>0</v>
      </c>
      <c r="DO79" s="47">
        <v>0</v>
      </c>
      <c r="DP79" s="47">
        <v>0</v>
      </c>
      <c r="DQ79" s="47">
        <v>0</v>
      </c>
      <c r="DR79" s="47">
        <v>0</v>
      </c>
      <c r="DS79" s="47">
        <v>0</v>
      </c>
      <c r="DT79" s="47">
        <v>0</v>
      </c>
      <c r="DU79" s="47">
        <v>0</v>
      </c>
    </row>
    <row r="80" spans="1:125" ht="14.25">
      <c r="A80" t="s">
        <v>18</v>
      </c>
      <c r="B80" t="s">
        <v>13</v>
      </c>
      <c r="C80" t="s">
        <v>159</v>
      </c>
      <c r="D80" t="s">
        <v>137</v>
      </c>
      <c r="E80" s="28">
        <f t="shared" si="15"/>
        <v>500000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30000</v>
      </c>
      <c r="AT80" s="27">
        <v>20000</v>
      </c>
      <c r="AU80" s="27">
        <v>30000</v>
      </c>
      <c r="AV80" s="27">
        <v>50000</v>
      </c>
      <c r="AW80" s="27">
        <v>75000</v>
      </c>
      <c r="AX80" s="27">
        <v>80000</v>
      </c>
      <c r="AY80" s="27">
        <v>75000</v>
      </c>
      <c r="AZ80" s="27">
        <v>50000</v>
      </c>
      <c r="BA80" s="27">
        <v>45000</v>
      </c>
      <c r="BB80" s="27">
        <v>20000</v>
      </c>
      <c r="BC80" s="27">
        <v>15000</v>
      </c>
      <c r="BD80" s="27">
        <v>10000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48">
        <v>0</v>
      </c>
      <c r="CA80" s="48">
        <v>0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0</v>
      </c>
      <c r="CI80" s="48">
        <v>0</v>
      </c>
      <c r="CJ80" s="48">
        <v>0</v>
      </c>
      <c r="CK80" s="48">
        <v>0</v>
      </c>
      <c r="CL80" s="48">
        <v>0</v>
      </c>
      <c r="CM80" s="47">
        <v>0</v>
      </c>
      <c r="CN80" s="47">
        <v>0</v>
      </c>
      <c r="CO80" s="47">
        <v>0</v>
      </c>
      <c r="CP80" s="47">
        <v>0</v>
      </c>
      <c r="CQ80" s="47">
        <v>0</v>
      </c>
      <c r="CR80" s="47">
        <v>0</v>
      </c>
      <c r="CS80" s="47">
        <v>0</v>
      </c>
      <c r="CT80" s="47">
        <v>0</v>
      </c>
      <c r="CU80" s="47">
        <v>0</v>
      </c>
      <c r="CV80" s="47">
        <v>0</v>
      </c>
      <c r="CW80" s="47">
        <v>0</v>
      </c>
      <c r="CX80" s="47">
        <v>0</v>
      </c>
      <c r="CY80" s="47">
        <v>0</v>
      </c>
      <c r="CZ80" s="47">
        <v>0</v>
      </c>
      <c r="DA80" s="47">
        <v>0</v>
      </c>
      <c r="DB80" s="47">
        <v>0</v>
      </c>
      <c r="DC80" s="47">
        <v>0</v>
      </c>
      <c r="DD80" s="47">
        <v>0</v>
      </c>
      <c r="DE80" s="47">
        <v>0</v>
      </c>
      <c r="DF80" s="47">
        <v>0</v>
      </c>
      <c r="DG80" s="47">
        <v>0</v>
      </c>
      <c r="DH80" s="47">
        <v>0</v>
      </c>
      <c r="DI80" s="47">
        <v>0</v>
      </c>
      <c r="DJ80" s="47">
        <v>0</v>
      </c>
      <c r="DK80" s="47">
        <v>0</v>
      </c>
      <c r="DL80" s="47">
        <v>0</v>
      </c>
      <c r="DM80" s="47">
        <v>0</v>
      </c>
      <c r="DN80" s="47">
        <v>0</v>
      </c>
      <c r="DO80" s="47">
        <v>0</v>
      </c>
      <c r="DP80" s="47">
        <v>0</v>
      </c>
      <c r="DQ80" s="47">
        <v>0</v>
      </c>
      <c r="DR80" s="47">
        <v>0</v>
      </c>
      <c r="DS80" s="47">
        <v>0</v>
      </c>
      <c r="DT80" s="47">
        <v>0</v>
      </c>
      <c r="DU80" s="47">
        <v>0</v>
      </c>
    </row>
    <row r="81" spans="1:125" ht="14.25">
      <c r="A81" t="s">
        <v>18</v>
      </c>
      <c r="B81" t="s">
        <v>73</v>
      </c>
      <c r="C81" t="s">
        <v>73</v>
      </c>
      <c r="D81" t="s">
        <v>142</v>
      </c>
      <c r="E81" s="28">
        <f t="shared" si="15"/>
        <v>10320000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7">
        <v>0</v>
      </c>
      <c r="CN81" s="47">
        <v>0</v>
      </c>
      <c r="CO81" s="47">
        <v>0</v>
      </c>
      <c r="CP81" s="47">
        <v>0</v>
      </c>
      <c r="CQ81" s="47">
        <v>0</v>
      </c>
      <c r="CR81" s="47">
        <v>0</v>
      </c>
      <c r="CS81" s="47">
        <v>0</v>
      </c>
      <c r="CT81" s="47">
        <v>0</v>
      </c>
      <c r="CU81" s="47">
        <v>0</v>
      </c>
      <c r="CV81" s="47">
        <v>0</v>
      </c>
      <c r="CW81" s="47">
        <v>0</v>
      </c>
      <c r="CX81" s="47">
        <v>619200</v>
      </c>
      <c r="CY81" s="47">
        <v>412800</v>
      </c>
      <c r="CZ81" s="47">
        <v>309600</v>
      </c>
      <c r="DA81" s="47">
        <v>516000</v>
      </c>
      <c r="DB81" s="47">
        <v>516000</v>
      </c>
      <c r="DC81" s="47">
        <v>928800</v>
      </c>
      <c r="DD81" s="47">
        <v>1032000</v>
      </c>
      <c r="DE81" s="47">
        <v>1135200</v>
      </c>
      <c r="DF81" s="47">
        <v>1032000</v>
      </c>
      <c r="DG81" s="47">
        <v>1032000</v>
      </c>
      <c r="DH81" s="47">
        <v>825600</v>
      </c>
      <c r="DI81" s="47">
        <v>565536</v>
      </c>
      <c r="DJ81" s="47">
        <v>652224.0000000001</v>
      </c>
      <c r="DK81" s="47">
        <v>319920</v>
      </c>
      <c r="DL81" s="47">
        <v>154800</v>
      </c>
      <c r="DM81" s="47">
        <v>154800</v>
      </c>
      <c r="DN81" s="47">
        <v>72240</v>
      </c>
      <c r="DO81" s="47">
        <v>41280</v>
      </c>
      <c r="DP81" s="47">
        <v>0</v>
      </c>
      <c r="DQ81" s="47">
        <v>0</v>
      </c>
      <c r="DR81" s="47">
        <v>0</v>
      </c>
      <c r="DS81" s="47">
        <v>0</v>
      </c>
      <c r="DT81" s="47">
        <v>0</v>
      </c>
      <c r="DU81" s="47">
        <v>0</v>
      </c>
    </row>
    <row r="82" spans="1:125" ht="14.25">
      <c r="A82" t="s">
        <v>18</v>
      </c>
      <c r="B82" t="s">
        <v>13</v>
      </c>
      <c r="C82" t="s">
        <v>159</v>
      </c>
      <c r="D82" t="s">
        <v>178</v>
      </c>
      <c r="E82" s="28">
        <f t="shared" si="15"/>
        <v>2500000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150000</v>
      </c>
      <c r="BK82" s="27">
        <v>100000</v>
      </c>
      <c r="BL82" s="27">
        <v>150000</v>
      </c>
      <c r="BM82" s="27">
        <v>250000</v>
      </c>
      <c r="BN82" s="27">
        <v>375000</v>
      </c>
      <c r="BO82" s="27">
        <v>400000</v>
      </c>
      <c r="BP82" s="27">
        <v>375000</v>
      </c>
      <c r="BQ82" s="27">
        <v>250000</v>
      </c>
      <c r="BR82" s="27">
        <v>225000</v>
      </c>
      <c r="BS82" s="27">
        <v>100000</v>
      </c>
      <c r="BT82" s="27">
        <v>75000</v>
      </c>
      <c r="BU82" s="27">
        <v>50000</v>
      </c>
      <c r="BV82" s="27">
        <v>0</v>
      </c>
      <c r="BW82" s="27">
        <v>0</v>
      </c>
      <c r="BX82" s="27">
        <v>0</v>
      </c>
      <c r="BY82" s="27">
        <v>0</v>
      </c>
      <c r="BZ82" s="48">
        <v>0</v>
      </c>
      <c r="CA82" s="48">
        <v>0</v>
      </c>
      <c r="CB82" s="48">
        <v>0</v>
      </c>
      <c r="CC82" s="48">
        <v>0</v>
      </c>
      <c r="CD82" s="48">
        <v>0</v>
      </c>
      <c r="CE82" s="48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0</v>
      </c>
      <c r="CL82" s="48">
        <v>0</v>
      </c>
      <c r="CM82" s="47">
        <v>0</v>
      </c>
      <c r="CN82" s="47">
        <v>0</v>
      </c>
      <c r="CO82" s="47">
        <v>0</v>
      </c>
      <c r="CP82" s="47">
        <v>0</v>
      </c>
      <c r="CQ82" s="47">
        <v>0</v>
      </c>
      <c r="CR82" s="47">
        <v>0</v>
      </c>
      <c r="CS82" s="47">
        <v>0</v>
      </c>
      <c r="CT82" s="47">
        <v>0</v>
      </c>
      <c r="CU82" s="47">
        <v>0</v>
      </c>
      <c r="CV82" s="47">
        <v>0</v>
      </c>
      <c r="CW82" s="47">
        <v>0</v>
      </c>
      <c r="CX82" s="47">
        <v>0</v>
      </c>
      <c r="CY82" s="47">
        <v>0</v>
      </c>
      <c r="CZ82" s="47">
        <v>0</v>
      </c>
      <c r="DA82" s="47">
        <v>0</v>
      </c>
      <c r="DB82" s="47">
        <v>0</v>
      </c>
      <c r="DC82" s="47">
        <v>0</v>
      </c>
      <c r="DD82" s="47">
        <v>0</v>
      </c>
      <c r="DE82" s="47">
        <v>0</v>
      </c>
      <c r="DF82" s="47">
        <v>0</v>
      </c>
      <c r="DG82" s="47">
        <v>0</v>
      </c>
      <c r="DH82" s="47">
        <v>0</v>
      </c>
      <c r="DI82" s="47">
        <v>0</v>
      </c>
      <c r="DJ82" s="47">
        <v>0</v>
      </c>
      <c r="DK82" s="47">
        <v>0</v>
      </c>
      <c r="DL82" s="47">
        <v>0</v>
      </c>
      <c r="DM82" s="47">
        <v>0</v>
      </c>
      <c r="DN82" s="47">
        <v>0</v>
      </c>
      <c r="DO82" s="47">
        <v>0</v>
      </c>
      <c r="DP82" s="47">
        <v>0</v>
      </c>
      <c r="DQ82" s="47">
        <v>0</v>
      </c>
      <c r="DR82" s="47">
        <v>0</v>
      </c>
      <c r="DS82" s="47">
        <v>0</v>
      </c>
      <c r="DT82" s="47">
        <v>0</v>
      </c>
      <c r="DU82" s="47">
        <v>0</v>
      </c>
    </row>
    <row r="83" spans="1:125" ht="14.25">
      <c r="A83" t="s">
        <v>15</v>
      </c>
      <c r="B83" t="s">
        <v>73</v>
      </c>
      <c r="C83" t="s">
        <v>73</v>
      </c>
      <c r="D83" t="s">
        <v>268</v>
      </c>
      <c r="E83" s="28">
        <f t="shared" si="15"/>
        <v>3700000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0</v>
      </c>
      <c r="BY83" s="27">
        <v>0</v>
      </c>
      <c r="BZ83" s="48">
        <v>222000</v>
      </c>
      <c r="CA83" s="48">
        <v>148000</v>
      </c>
      <c r="CB83" s="48">
        <v>222000</v>
      </c>
      <c r="CC83" s="48">
        <v>370000</v>
      </c>
      <c r="CD83" s="48">
        <v>555000</v>
      </c>
      <c r="CE83" s="48">
        <v>592000</v>
      </c>
      <c r="CF83" s="48">
        <v>555000</v>
      </c>
      <c r="CG83" s="48">
        <v>370000</v>
      </c>
      <c r="CH83" s="48">
        <v>333000</v>
      </c>
      <c r="CI83" s="48">
        <v>148000</v>
      </c>
      <c r="CJ83" s="48">
        <v>111000</v>
      </c>
      <c r="CK83" s="48">
        <v>74000</v>
      </c>
      <c r="CL83" s="48">
        <v>0</v>
      </c>
      <c r="CM83" s="47">
        <v>0</v>
      </c>
      <c r="CN83" s="47">
        <v>0</v>
      </c>
      <c r="CO83" s="47">
        <v>0</v>
      </c>
      <c r="CP83" s="47">
        <v>0</v>
      </c>
      <c r="CQ83" s="47">
        <v>0</v>
      </c>
      <c r="CR83" s="47">
        <v>0</v>
      </c>
      <c r="CS83" s="47">
        <v>0</v>
      </c>
      <c r="CT83" s="47">
        <v>0</v>
      </c>
      <c r="CU83" s="47">
        <v>0</v>
      </c>
      <c r="CV83" s="47">
        <v>0</v>
      </c>
      <c r="CW83" s="47">
        <v>0</v>
      </c>
      <c r="CX83" s="47">
        <v>0</v>
      </c>
      <c r="CY83" s="47">
        <v>0</v>
      </c>
      <c r="CZ83" s="47">
        <v>0</v>
      </c>
      <c r="DA83" s="47">
        <v>0</v>
      </c>
      <c r="DB83" s="47">
        <v>0</v>
      </c>
      <c r="DC83" s="47">
        <v>0</v>
      </c>
      <c r="DD83" s="47">
        <v>0</v>
      </c>
      <c r="DE83" s="47">
        <v>0</v>
      </c>
      <c r="DF83" s="47">
        <v>0</v>
      </c>
      <c r="DG83" s="47">
        <v>0</v>
      </c>
      <c r="DH83" s="47">
        <v>0</v>
      </c>
      <c r="DI83" s="47">
        <v>0</v>
      </c>
      <c r="DJ83" s="47">
        <v>0</v>
      </c>
      <c r="DK83" s="47">
        <v>0</v>
      </c>
      <c r="DL83" s="47">
        <v>0</v>
      </c>
      <c r="DM83" s="47">
        <v>0</v>
      </c>
      <c r="DN83" s="47">
        <v>0</v>
      </c>
      <c r="DO83" s="47">
        <v>0</v>
      </c>
      <c r="DP83" s="47">
        <v>0</v>
      </c>
      <c r="DQ83" s="47">
        <v>0</v>
      </c>
      <c r="DR83" s="47">
        <v>0</v>
      </c>
      <c r="DS83" s="47">
        <v>0</v>
      </c>
      <c r="DT83" s="47">
        <v>0</v>
      </c>
      <c r="DU83" s="47">
        <v>0</v>
      </c>
    </row>
    <row r="84" spans="1:125" ht="14.25">
      <c r="A84" t="s">
        <v>15</v>
      </c>
      <c r="B84" t="s">
        <v>73</v>
      </c>
      <c r="C84" t="s">
        <v>160</v>
      </c>
      <c r="D84" t="s">
        <v>116</v>
      </c>
      <c r="E84" s="28">
        <f t="shared" si="15"/>
        <v>10200000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510000</v>
      </c>
      <c r="AK84" s="27">
        <v>306000</v>
      </c>
      <c r="AL84" s="27">
        <v>612000</v>
      </c>
      <c r="AM84" s="27">
        <v>816000</v>
      </c>
      <c r="AN84" s="27">
        <v>1224000</v>
      </c>
      <c r="AO84" s="27">
        <v>1428000.0000000002</v>
      </c>
      <c r="AP84" s="27">
        <v>1428000.0000000002</v>
      </c>
      <c r="AQ84" s="27">
        <v>1224000</v>
      </c>
      <c r="AR84" s="27">
        <v>816000</v>
      </c>
      <c r="AS84" s="27">
        <v>714000.0000000001</v>
      </c>
      <c r="AT84" s="27">
        <v>408000</v>
      </c>
      <c r="AU84" s="27">
        <v>306000</v>
      </c>
      <c r="AV84" s="27">
        <v>204000</v>
      </c>
      <c r="AW84" s="27">
        <v>102000</v>
      </c>
      <c r="AX84" s="27">
        <v>102000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7">
        <v>0</v>
      </c>
      <c r="CN84" s="47">
        <v>0</v>
      </c>
      <c r="CO84" s="47">
        <v>0</v>
      </c>
      <c r="CP84" s="47">
        <v>0</v>
      </c>
      <c r="CQ84" s="47">
        <v>0</v>
      </c>
      <c r="CR84" s="47">
        <v>0</v>
      </c>
      <c r="CS84" s="47">
        <v>0</v>
      </c>
      <c r="CT84" s="47">
        <v>0</v>
      </c>
      <c r="CU84" s="47">
        <v>0</v>
      </c>
      <c r="CV84" s="47">
        <v>0</v>
      </c>
      <c r="CW84" s="47">
        <v>0</v>
      </c>
      <c r="CX84" s="47">
        <v>0</v>
      </c>
      <c r="CY84" s="47">
        <v>0</v>
      </c>
      <c r="CZ84" s="47">
        <v>0</v>
      </c>
      <c r="DA84" s="47">
        <v>0</v>
      </c>
      <c r="DB84" s="47">
        <v>0</v>
      </c>
      <c r="DC84" s="47">
        <v>0</v>
      </c>
      <c r="DD84" s="47">
        <v>0</v>
      </c>
      <c r="DE84" s="47">
        <v>0</v>
      </c>
      <c r="DF84" s="47">
        <v>0</v>
      </c>
      <c r="DG84" s="47">
        <v>0</v>
      </c>
      <c r="DH84" s="47">
        <v>0</v>
      </c>
      <c r="DI84" s="47">
        <v>0</v>
      </c>
      <c r="DJ84" s="47">
        <v>0</v>
      </c>
      <c r="DK84" s="47">
        <v>0</v>
      </c>
      <c r="DL84" s="47">
        <v>0</v>
      </c>
      <c r="DM84" s="47">
        <v>0</v>
      </c>
      <c r="DN84" s="47">
        <v>0</v>
      </c>
      <c r="DO84" s="47">
        <v>0</v>
      </c>
      <c r="DP84" s="47">
        <v>0</v>
      </c>
      <c r="DQ84" s="47">
        <v>0</v>
      </c>
      <c r="DR84" s="47">
        <v>0</v>
      </c>
      <c r="DS84" s="47">
        <v>0</v>
      </c>
      <c r="DT84" s="47">
        <v>0</v>
      </c>
      <c r="DU84" s="47">
        <v>0</v>
      </c>
    </row>
    <row r="85" spans="1:125" ht="14.25">
      <c r="A85" t="s">
        <v>17</v>
      </c>
      <c r="B85" t="s">
        <v>73</v>
      </c>
      <c r="C85" t="s">
        <v>160</v>
      </c>
      <c r="D85" t="s">
        <v>190</v>
      </c>
      <c r="E85" s="28">
        <f t="shared" si="15"/>
        <v>17700000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48">
        <v>0</v>
      </c>
      <c r="CA85" s="48">
        <v>0</v>
      </c>
      <c r="CB85" s="48">
        <v>0</v>
      </c>
      <c r="CC85" s="48">
        <v>0</v>
      </c>
      <c r="CD85" s="48">
        <v>0</v>
      </c>
      <c r="CE85" s="48">
        <v>0</v>
      </c>
      <c r="CF85" s="48">
        <v>0</v>
      </c>
      <c r="CG85" s="48">
        <v>0</v>
      </c>
      <c r="CH85" s="48">
        <v>0</v>
      </c>
      <c r="CI85" s="48">
        <v>0</v>
      </c>
      <c r="CJ85" s="48">
        <v>0</v>
      </c>
      <c r="CK85" s="48">
        <v>0</v>
      </c>
      <c r="CL85" s="48">
        <v>0</v>
      </c>
      <c r="CM85" s="47">
        <v>0</v>
      </c>
      <c r="CN85" s="47">
        <v>885000</v>
      </c>
      <c r="CO85" s="47">
        <v>531000</v>
      </c>
      <c r="CP85" s="47">
        <v>1062000</v>
      </c>
      <c r="CQ85" s="47">
        <v>1416000</v>
      </c>
      <c r="CR85" s="47">
        <v>2124000</v>
      </c>
      <c r="CS85" s="47">
        <v>2478000.0000000005</v>
      </c>
      <c r="CT85" s="47">
        <v>2478000.0000000005</v>
      </c>
      <c r="CU85" s="47">
        <v>2124000</v>
      </c>
      <c r="CV85" s="47">
        <v>1416000</v>
      </c>
      <c r="CW85" s="47">
        <v>1239000.0000000002</v>
      </c>
      <c r="CX85" s="47">
        <v>708000</v>
      </c>
      <c r="CY85" s="47">
        <v>531000</v>
      </c>
      <c r="CZ85" s="47">
        <v>354000</v>
      </c>
      <c r="DA85" s="47">
        <v>177000</v>
      </c>
      <c r="DB85" s="47">
        <v>177000</v>
      </c>
      <c r="DC85" s="47">
        <v>0</v>
      </c>
      <c r="DD85" s="47">
        <v>0</v>
      </c>
      <c r="DE85" s="47">
        <v>0</v>
      </c>
      <c r="DF85" s="47">
        <v>0</v>
      </c>
      <c r="DG85" s="47">
        <v>0</v>
      </c>
      <c r="DH85" s="47">
        <v>0</v>
      </c>
      <c r="DI85" s="47">
        <v>0</v>
      </c>
      <c r="DJ85" s="47">
        <v>0</v>
      </c>
      <c r="DK85" s="47">
        <v>0</v>
      </c>
      <c r="DL85" s="47">
        <v>0</v>
      </c>
      <c r="DM85" s="47">
        <v>0</v>
      </c>
      <c r="DN85" s="47">
        <v>0</v>
      </c>
      <c r="DO85" s="47">
        <v>0</v>
      </c>
      <c r="DP85" s="47">
        <v>0</v>
      </c>
      <c r="DQ85" s="47">
        <v>0</v>
      </c>
      <c r="DR85" s="47">
        <v>0</v>
      </c>
      <c r="DS85" s="47">
        <v>0</v>
      </c>
      <c r="DT85" s="47">
        <v>0</v>
      </c>
      <c r="DU85" s="47">
        <v>0</v>
      </c>
    </row>
    <row r="86" spans="1:125" ht="14.25">
      <c r="A86" t="s">
        <v>17</v>
      </c>
      <c r="B86" t="s">
        <v>13</v>
      </c>
      <c r="C86" t="s">
        <v>159</v>
      </c>
      <c r="D86" t="s">
        <v>189</v>
      </c>
      <c r="E86" s="28">
        <f t="shared" si="15"/>
        <v>17500000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0</v>
      </c>
      <c r="BY86" s="27">
        <v>0</v>
      </c>
      <c r="BZ86" s="48">
        <v>0</v>
      </c>
      <c r="CA86" s="48">
        <v>0</v>
      </c>
      <c r="CB86" s="48">
        <v>0</v>
      </c>
      <c r="CC86" s="48">
        <v>0</v>
      </c>
      <c r="CD86" s="48">
        <v>0</v>
      </c>
      <c r="CE86" s="48">
        <v>0</v>
      </c>
      <c r="CF86" s="48">
        <v>0</v>
      </c>
      <c r="CG86" s="48">
        <v>0</v>
      </c>
      <c r="CH86" s="48">
        <v>0</v>
      </c>
      <c r="CI86" s="48">
        <v>0</v>
      </c>
      <c r="CJ86" s="48">
        <v>875000</v>
      </c>
      <c r="CK86" s="48">
        <v>525000</v>
      </c>
      <c r="CL86" s="48">
        <v>1050000</v>
      </c>
      <c r="CM86" s="47">
        <v>1400000</v>
      </c>
      <c r="CN86" s="47">
        <v>2100000</v>
      </c>
      <c r="CO86" s="47">
        <v>2450000.0000000005</v>
      </c>
      <c r="CP86" s="47">
        <v>2450000.0000000005</v>
      </c>
      <c r="CQ86" s="47">
        <v>2100000</v>
      </c>
      <c r="CR86" s="47">
        <v>1400000</v>
      </c>
      <c r="CS86" s="47">
        <v>1225000.0000000002</v>
      </c>
      <c r="CT86" s="47">
        <v>700000</v>
      </c>
      <c r="CU86" s="47">
        <v>525000</v>
      </c>
      <c r="CV86" s="47">
        <v>350000</v>
      </c>
      <c r="CW86" s="47">
        <v>175000</v>
      </c>
      <c r="CX86" s="47">
        <v>175000</v>
      </c>
      <c r="CY86" s="47">
        <v>0</v>
      </c>
      <c r="CZ86" s="47">
        <v>0</v>
      </c>
      <c r="DA86" s="47">
        <v>0</v>
      </c>
      <c r="DB86" s="47">
        <v>0</v>
      </c>
      <c r="DC86" s="47">
        <v>0</v>
      </c>
      <c r="DD86" s="47">
        <v>0</v>
      </c>
      <c r="DE86" s="47">
        <v>0</v>
      </c>
      <c r="DF86" s="47">
        <v>0</v>
      </c>
      <c r="DG86" s="47">
        <v>0</v>
      </c>
      <c r="DH86" s="47">
        <v>0</v>
      </c>
      <c r="DI86" s="47">
        <v>0</v>
      </c>
      <c r="DJ86" s="47">
        <v>0</v>
      </c>
      <c r="DK86" s="47">
        <v>0</v>
      </c>
      <c r="DL86" s="47">
        <v>0</v>
      </c>
      <c r="DM86" s="47">
        <v>0</v>
      </c>
      <c r="DN86" s="47">
        <v>0</v>
      </c>
      <c r="DO86" s="47">
        <v>0</v>
      </c>
      <c r="DP86" s="47">
        <v>0</v>
      </c>
      <c r="DQ86" s="47">
        <v>0</v>
      </c>
      <c r="DR86" s="47">
        <v>0</v>
      </c>
      <c r="DS86" s="47">
        <v>0</v>
      </c>
      <c r="DT86" s="47">
        <v>0</v>
      </c>
      <c r="DU86" s="47">
        <v>0</v>
      </c>
    </row>
    <row r="87" spans="1:125" ht="14.25">
      <c r="A87" t="s">
        <v>17</v>
      </c>
      <c r="B87" t="s">
        <v>13</v>
      </c>
      <c r="C87" t="s">
        <v>159</v>
      </c>
      <c r="D87" t="s">
        <v>97</v>
      </c>
      <c r="E87" s="28">
        <f t="shared" si="15"/>
        <v>4900000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294000</v>
      </c>
      <c r="BR87" s="27">
        <v>196000</v>
      </c>
      <c r="BS87" s="27">
        <v>294000</v>
      </c>
      <c r="BT87" s="27">
        <v>490000</v>
      </c>
      <c r="BU87" s="27">
        <v>735000</v>
      </c>
      <c r="BV87" s="27">
        <v>784000</v>
      </c>
      <c r="BW87" s="27">
        <v>735000</v>
      </c>
      <c r="BX87" s="27">
        <v>490000</v>
      </c>
      <c r="BY87" s="27">
        <v>441000</v>
      </c>
      <c r="BZ87" s="48">
        <v>196000</v>
      </c>
      <c r="CA87" s="48">
        <v>147000</v>
      </c>
      <c r="CB87" s="48">
        <v>98000</v>
      </c>
      <c r="CC87" s="48">
        <v>0</v>
      </c>
      <c r="CD87" s="48">
        <v>0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7">
        <v>0</v>
      </c>
      <c r="CN87" s="47">
        <v>0</v>
      </c>
      <c r="CO87" s="47">
        <v>0</v>
      </c>
      <c r="CP87" s="47">
        <v>0</v>
      </c>
      <c r="CQ87" s="47">
        <v>0</v>
      </c>
      <c r="CR87" s="47">
        <v>0</v>
      </c>
      <c r="CS87" s="47">
        <v>0</v>
      </c>
      <c r="CT87" s="47">
        <v>0</v>
      </c>
      <c r="CU87" s="47">
        <v>0</v>
      </c>
      <c r="CV87" s="47">
        <v>0</v>
      </c>
      <c r="CW87" s="47">
        <v>0</v>
      </c>
      <c r="CX87" s="47">
        <v>0</v>
      </c>
      <c r="CY87" s="47">
        <v>0</v>
      </c>
      <c r="CZ87" s="47">
        <v>0</v>
      </c>
      <c r="DA87" s="47">
        <v>0</v>
      </c>
      <c r="DB87" s="47">
        <v>0</v>
      </c>
      <c r="DC87" s="47">
        <v>0</v>
      </c>
      <c r="DD87" s="47">
        <v>0</v>
      </c>
      <c r="DE87" s="47">
        <v>0</v>
      </c>
      <c r="DF87" s="47">
        <v>0</v>
      </c>
      <c r="DG87" s="47">
        <v>0</v>
      </c>
      <c r="DH87" s="47">
        <v>0</v>
      </c>
      <c r="DI87" s="47">
        <v>0</v>
      </c>
      <c r="DJ87" s="47">
        <v>0</v>
      </c>
      <c r="DK87" s="47">
        <v>0</v>
      </c>
      <c r="DL87" s="47">
        <v>0</v>
      </c>
      <c r="DM87" s="47">
        <v>0</v>
      </c>
      <c r="DN87" s="47">
        <v>0</v>
      </c>
      <c r="DO87" s="47">
        <v>0</v>
      </c>
      <c r="DP87" s="47">
        <v>0</v>
      </c>
      <c r="DQ87" s="47">
        <v>0</v>
      </c>
      <c r="DR87" s="47">
        <v>0</v>
      </c>
      <c r="DS87" s="47">
        <v>0</v>
      </c>
      <c r="DT87" s="47">
        <v>0</v>
      </c>
      <c r="DU87" s="47">
        <v>0</v>
      </c>
    </row>
    <row r="88" spans="1:125" ht="14.25">
      <c r="A88" t="s">
        <v>17</v>
      </c>
      <c r="B88" t="s">
        <v>13</v>
      </c>
      <c r="C88" t="s">
        <v>159</v>
      </c>
      <c r="D88" t="s">
        <v>99</v>
      </c>
      <c r="E88" s="28">
        <f t="shared" si="15"/>
        <v>9100000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455000</v>
      </c>
      <c r="BY88" s="27">
        <v>455000</v>
      </c>
      <c r="BZ88" s="48">
        <v>273000</v>
      </c>
      <c r="CA88" s="48">
        <v>273000</v>
      </c>
      <c r="CB88" s="48">
        <v>364000</v>
      </c>
      <c r="CC88" s="48">
        <v>546000</v>
      </c>
      <c r="CD88" s="48">
        <v>728000</v>
      </c>
      <c r="CE88" s="48">
        <v>910000</v>
      </c>
      <c r="CF88" s="48">
        <v>910000</v>
      </c>
      <c r="CG88" s="48">
        <v>910000</v>
      </c>
      <c r="CH88" s="48">
        <v>819000</v>
      </c>
      <c r="CI88" s="48">
        <v>728000</v>
      </c>
      <c r="CJ88" s="48">
        <v>546000</v>
      </c>
      <c r="CK88" s="48">
        <v>364000</v>
      </c>
      <c r="CL88" s="48">
        <v>273000</v>
      </c>
      <c r="CM88" s="47">
        <v>273000</v>
      </c>
      <c r="CN88" s="47">
        <v>91000</v>
      </c>
      <c r="CO88" s="47">
        <v>91000</v>
      </c>
      <c r="CP88" s="47">
        <v>45500</v>
      </c>
      <c r="CQ88" s="47">
        <v>45500</v>
      </c>
      <c r="CR88" s="47">
        <v>0</v>
      </c>
      <c r="CS88" s="47">
        <v>0</v>
      </c>
      <c r="CT88" s="47">
        <v>0</v>
      </c>
      <c r="CU88" s="47">
        <v>0</v>
      </c>
      <c r="CV88" s="47">
        <v>0</v>
      </c>
      <c r="CW88" s="47">
        <v>0</v>
      </c>
      <c r="CX88" s="47">
        <v>0</v>
      </c>
      <c r="CY88" s="47">
        <v>0</v>
      </c>
      <c r="CZ88" s="47">
        <v>0</v>
      </c>
      <c r="DA88" s="47">
        <v>0</v>
      </c>
      <c r="DB88" s="47">
        <v>0</v>
      </c>
      <c r="DC88" s="47">
        <v>0</v>
      </c>
      <c r="DD88" s="47">
        <v>0</v>
      </c>
      <c r="DE88" s="47">
        <v>0</v>
      </c>
      <c r="DF88" s="47">
        <v>0</v>
      </c>
      <c r="DG88" s="47">
        <v>0</v>
      </c>
      <c r="DH88" s="47">
        <v>0</v>
      </c>
      <c r="DI88" s="47">
        <v>0</v>
      </c>
      <c r="DJ88" s="47">
        <v>0</v>
      </c>
      <c r="DK88" s="47">
        <v>0</v>
      </c>
      <c r="DL88" s="47">
        <v>0</v>
      </c>
      <c r="DM88" s="47">
        <v>0</v>
      </c>
      <c r="DN88" s="47">
        <v>0</v>
      </c>
      <c r="DO88" s="47">
        <v>0</v>
      </c>
      <c r="DP88" s="47">
        <v>0</v>
      </c>
      <c r="DQ88" s="47">
        <v>0</v>
      </c>
      <c r="DR88" s="47">
        <v>0</v>
      </c>
      <c r="DS88" s="47">
        <v>0</v>
      </c>
      <c r="DT88" s="47">
        <v>0</v>
      </c>
      <c r="DU88" s="47">
        <v>0</v>
      </c>
    </row>
    <row r="89" spans="1:125" ht="14.25">
      <c r="A89" t="s">
        <v>17</v>
      </c>
      <c r="B89" t="s">
        <v>73</v>
      </c>
      <c r="C89" t="s">
        <v>73</v>
      </c>
      <c r="D89" t="s">
        <v>191</v>
      </c>
      <c r="E89" s="28">
        <f t="shared" si="15"/>
        <v>1900000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0</v>
      </c>
      <c r="BY89" s="27">
        <v>0</v>
      </c>
      <c r="BZ89" s="48">
        <v>0</v>
      </c>
      <c r="CA89" s="48">
        <v>0</v>
      </c>
      <c r="CB89" s="48">
        <v>0</v>
      </c>
      <c r="CC89" s="48">
        <v>0</v>
      </c>
      <c r="CD89" s="48">
        <v>0</v>
      </c>
      <c r="CE89" s="48">
        <v>0</v>
      </c>
      <c r="CF89" s="48">
        <v>0</v>
      </c>
      <c r="CG89" s="48">
        <v>0</v>
      </c>
      <c r="CH89" s="48">
        <v>0</v>
      </c>
      <c r="CI89" s="48">
        <v>114000</v>
      </c>
      <c r="CJ89" s="48">
        <v>76000</v>
      </c>
      <c r="CK89" s="48">
        <v>114000</v>
      </c>
      <c r="CL89" s="48">
        <v>190000</v>
      </c>
      <c r="CM89" s="47">
        <v>285000</v>
      </c>
      <c r="CN89" s="47">
        <v>304000</v>
      </c>
      <c r="CO89" s="47">
        <v>285000</v>
      </c>
      <c r="CP89" s="47">
        <v>190000</v>
      </c>
      <c r="CQ89" s="47">
        <v>171000</v>
      </c>
      <c r="CR89" s="47">
        <v>76000</v>
      </c>
      <c r="CS89" s="47">
        <v>57000</v>
      </c>
      <c r="CT89" s="47">
        <v>38000</v>
      </c>
      <c r="CU89" s="47">
        <v>0</v>
      </c>
      <c r="CV89" s="47">
        <v>0</v>
      </c>
      <c r="CW89" s="47">
        <v>0</v>
      </c>
      <c r="CX89" s="47">
        <v>0</v>
      </c>
      <c r="CY89" s="47">
        <v>0</v>
      </c>
      <c r="CZ89" s="47">
        <v>0</v>
      </c>
      <c r="DA89" s="47">
        <v>0</v>
      </c>
      <c r="DB89" s="47">
        <v>0</v>
      </c>
      <c r="DC89" s="47">
        <v>0</v>
      </c>
      <c r="DD89" s="47">
        <v>0</v>
      </c>
      <c r="DE89" s="47">
        <v>0</v>
      </c>
      <c r="DF89" s="47">
        <v>0</v>
      </c>
      <c r="DG89" s="47">
        <v>0</v>
      </c>
      <c r="DH89" s="47">
        <v>0</v>
      </c>
      <c r="DI89" s="47">
        <v>0</v>
      </c>
      <c r="DJ89" s="47">
        <v>0</v>
      </c>
      <c r="DK89" s="47">
        <v>0</v>
      </c>
      <c r="DL89" s="47">
        <v>0</v>
      </c>
      <c r="DM89" s="47">
        <v>0</v>
      </c>
      <c r="DN89" s="47">
        <v>0</v>
      </c>
      <c r="DO89" s="47">
        <v>0</v>
      </c>
      <c r="DP89" s="47">
        <v>0</v>
      </c>
      <c r="DQ89" s="47">
        <v>0</v>
      </c>
      <c r="DR89" s="47">
        <v>0</v>
      </c>
      <c r="DS89" s="47">
        <v>0</v>
      </c>
      <c r="DT89" s="47">
        <v>0</v>
      </c>
      <c r="DU89" s="47">
        <v>0</v>
      </c>
    </row>
    <row r="90" spans="1:125" ht="14.25">
      <c r="A90" t="s">
        <v>17</v>
      </c>
      <c r="B90" t="s">
        <v>73</v>
      </c>
      <c r="C90" s="89" t="s">
        <v>73</v>
      </c>
      <c r="D90" t="s">
        <v>100</v>
      </c>
      <c r="E90" s="28">
        <f t="shared" si="15"/>
        <v>5800000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7">
        <v>0</v>
      </c>
      <c r="BX90" s="27">
        <v>0</v>
      </c>
      <c r="BY90" s="27">
        <v>0</v>
      </c>
      <c r="BZ90" s="48">
        <v>0</v>
      </c>
      <c r="CA90" s="48">
        <v>0</v>
      </c>
      <c r="CB90" s="48">
        <v>0</v>
      </c>
      <c r="CC90" s="48">
        <v>0</v>
      </c>
      <c r="CD90" s="48">
        <v>0</v>
      </c>
      <c r="CE90" s="48">
        <v>0</v>
      </c>
      <c r="CF90" s="48">
        <v>0</v>
      </c>
      <c r="CG90" s="48">
        <v>0</v>
      </c>
      <c r="CH90" s="48">
        <v>0</v>
      </c>
      <c r="CI90" s="48">
        <v>0</v>
      </c>
      <c r="CJ90" s="48">
        <v>0</v>
      </c>
      <c r="CK90" s="48">
        <v>0</v>
      </c>
      <c r="CL90" s="48">
        <v>0</v>
      </c>
      <c r="CM90" s="47">
        <v>0</v>
      </c>
      <c r="CN90" s="47">
        <v>0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7">
        <v>0</v>
      </c>
      <c r="DA90" s="47">
        <v>0</v>
      </c>
      <c r="DB90" s="47">
        <v>0</v>
      </c>
      <c r="DC90" s="47">
        <v>0</v>
      </c>
      <c r="DD90" s="47">
        <v>0</v>
      </c>
      <c r="DE90" s="47">
        <v>0</v>
      </c>
      <c r="DF90" s="47">
        <v>0</v>
      </c>
      <c r="DG90" s="47">
        <v>0</v>
      </c>
      <c r="DH90" s="47">
        <v>0</v>
      </c>
      <c r="DI90" s="47">
        <v>0</v>
      </c>
      <c r="DJ90" s="47">
        <v>0</v>
      </c>
      <c r="DK90" s="47">
        <v>0</v>
      </c>
      <c r="DL90" s="47">
        <v>0</v>
      </c>
      <c r="DM90" s="47">
        <v>0</v>
      </c>
      <c r="DN90" s="47">
        <v>0</v>
      </c>
      <c r="DO90" s="47">
        <v>0</v>
      </c>
      <c r="DP90" s="47">
        <v>0</v>
      </c>
      <c r="DQ90" s="47">
        <v>0</v>
      </c>
      <c r="DR90" s="47">
        <v>1800000</v>
      </c>
      <c r="DS90" s="47">
        <v>1600000</v>
      </c>
      <c r="DT90" s="47">
        <v>1200000</v>
      </c>
      <c r="DU90" s="47">
        <v>1200000</v>
      </c>
    </row>
    <row r="91" spans="1:125" ht="14.25">
      <c r="A91" t="s">
        <v>17</v>
      </c>
      <c r="B91" t="s">
        <v>73</v>
      </c>
      <c r="C91" t="s">
        <v>73</v>
      </c>
      <c r="D91" t="s">
        <v>98</v>
      </c>
      <c r="E91" s="28">
        <f t="shared" si="15"/>
        <v>11400000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684000</v>
      </c>
      <c r="BI91" s="27">
        <v>456000</v>
      </c>
      <c r="BJ91" s="27">
        <v>684000</v>
      </c>
      <c r="BK91" s="27">
        <v>1140000</v>
      </c>
      <c r="BL91" s="27">
        <v>1710000</v>
      </c>
      <c r="BM91" s="27">
        <v>1824000</v>
      </c>
      <c r="BN91" s="27">
        <v>1710000</v>
      </c>
      <c r="BO91" s="27">
        <v>1140000</v>
      </c>
      <c r="BP91" s="27">
        <v>1026000</v>
      </c>
      <c r="BQ91" s="27">
        <v>456000</v>
      </c>
      <c r="BR91" s="27">
        <v>342000</v>
      </c>
      <c r="BS91" s="27">
        <v>228000</v>
      </c>
      <c r="BT91" s="27">
        <v>0</v>
      </c>
      <c r="BU91" s="27">
        <v>0</v>
      </c>
      <c r="BV91" s="27">
        <v>0</v>
      </c>
      <c r="BW91" s="27">
        <v>0</v>
      </c>
      <c r="BX91" s="27">
        <v>0</v>
      </c>
      <c r="BY91" s="27">
        <v>0</v>
      </c>
      <c r="BZ91" s="48">
        <v>0</v>
      </c>
      <c r="CA91" s="48">
        <v>0</v>
      </c>
      <c r="CB91" s="48">
        <v>0</v>
      </c>
      <c r="CC91" s="48">
        <v>0</v>
      </c>
      <c r="CD91" s="48">
        <v>0</v>
      </c>
      <c r="CE91" s="48">
        <v>0</v>
      </c>
      <c r="CF91" s="48">
        <v>0</v>
      </c>
      <c r="CG91" s="48">
        <v>0</v>
      </c>
      <c r="CH91" s="48">
        <v>0</v>
      </c>
      <c r="CI91" s="48">
        <v>0</v>
      </c>
      <c r="CJ91" s="48">
        <v>0</v>
      </c>
      <c r="CK91" s="48">
        <v>0</v>
      </c>
      <c r="CL91" s="48">
        <v>0</v>
      </c>
      <c r="CM91" s="47">
        <v>0</v>
      </c>
      <c r="CN91" s="47">
        <v>0</v>
      </c>
      <c r="CO91" s="47">
        <v>0</v>
      </c>
      <c r="CP91" s="47">
        <v>0</v>
      </c>
      <c r="CQ91" s="47">
        <v>0</v>
      </c>
      <c r="CR91" s="47">
        <v>0</v>
      </c>
      <c r="CS91" s="47">
        <v>0</v>
      </c>
      <c r="CT91" s="47">
        <v>0</v>
      </c>
      <c r="CU91" s="47">
        <v>0</v>
      </c>
      <c r="CV91" s="47">
        <v>0</v>
      </c>
      <c r="CW91" s="47">
        <v>0</v>
      </c>
      <c r="CX91" s="47">
        <v>0</v>
      </c>
      <c r="CY91" s="47">
        <v>0</v>
      </c>
      <c r="CZ91" s="47">
        <v>0</v>
      </c>
      <c r="DA91" s="47">
        <v>0</v>
      </c>
      <c r="DB91" s="47">
        <v>0</v>
      </c>
      <c r="DC91" s="47">
        <v>0</v>
      </c>
      <c r="DD91" s="47">
        <v>0</v>
      </c>
      <c r="DE91" s="47">
        <v>0</v>
      </c>
      <c r="DF91" s="47">
        <v>0</v>
      </c>
      <c r="DG91" s="47">
        <v>0</v>
      </c>
      <c r="DH91" s="47">
        <v>0</v>
      </c>
      <c r="DI91" s="47">
        <v>0</v>
      </c>
      <c r="DJ91" s="47">
        <v>0</v>
      </c>
      <c r="DK91" s="47">
        <v>0</v>
      </c>
      <c r="DL91" s="47">
        <v>0</v>
      </c>
      <c r="DM91" s="47">
        <v>0</v>
      </c>
      <c r="DN91" s="47">
        <v>0</v>
      </c>
      <c r="DO91" s="47">
        <v>0</v>
      </c>
      <c r="DP91" s="47">
        <v>0</v>
      </c>
      <c r="DQ91" s="47">
        <v>0</v>
      </c>
      <c r="DR91" s="47">
        <v>0</v>
      </c>
      <c r="DS91" s="47">
        <v>0</v>
      </c>
      <c r="DT91" s="47">
        <v>0</v>
      </c>
      <c r="DU91" s="47">
        <v>0</v>
      </c>
    </row>
    <row r="92" spans="1:125" ht="14.25">
      <c r="A92" t="s">
        <v>17</v>
      </c>
      <c r="B92" t="s">
        <v>73</v>
      </c>
      <c r="C92" s="89" t="s">
        <v>160</v>
      </c>
      <c r="D92" t="s">
        <v>310</v>
      </c>
      <c r="E92" s="28">
        <f t="shared" si="15"/>
        <v>24000000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48">
        <v>0</v>
      </c>
      <c r="CA92" s="48">
        <v>0</v>
      </c>
      <c r="CB92" s="48">
        <v>0</v>
      </c>
      <c r="CC92" s="48">
        <v>0</v>
      </c>
      <c r="CD92" s="48">
        <v>0</v>
      </c>
      <c r="CE92" s="48">
        <v>0</v>
      </c>
      <c r="CF92" s="48">
        <v>0</v>
      </c>
      <c r="CG92" s="48">
        <v>0</v>
      </c>
      <c r="CH92" s="48">
        <v>1200000</v>
      </c>
      <c r="CI92" s="48">
        <v>720000</v>
      </c>
      <c r="CJ92" s="48">
        <v>1440000</v>
      </c>
      <c r="CK92" s="48">
        <v>1920000</v>
      </c>
      <c r="CL92" s="48">
        <v>2880000</v>
      </c>
      <c r="CM92" s="47">
        <v>3360000.0000000005</v>
      </c>
      <c r="CN92" s="47">
        <v>3360000.0000000005</v>
      </c>
      <c r="CO92" s="47">
        <v>2880000</v>
      </c>
      <c r="CP92" s="47">
        <v>1920000</v>
      </c>
      <c r="CQ92" s="47">
        <v>1680000.0000000002</v>
      </c>
      <c r="CR92" s="47">
        <v>960000</v>
      </c>
      <c r="CS92" s="47">
        <v>720000</v>
      </c>
      <c r="CT92" s="47">
        <v>480000</v>
      </c>
      <c r="CU92" s="47">
        <v>240000</v>
      </c>
      <c r="CV92" s="47">
        <v>240000</v>
      </c>
      <c r="CW92" s="47">
        <v>0</v>
      </c>
      <c r="CX92" s="47">
        <v>0</v>
      </c>
      <c r="CY92" s="47">
        <v>0</v>
      </c>
      <c r="CZ92" s="47">
        <v>0</v>
      </c>
      <c r="DA92" s="47">
        <v>0</v>
      </c>
      <c r="DB92" s="47">
        <v>0</v>
      </c>
      <c r="DC92" s="47">
        <v>0</v>
      </c>
      <c r="DD92" s="47">
        <v>0</v>
      </c>
      <c r="DE92" s="47">
        <v>0</v>
      </c>
      <c r="DF92" s="47">
        <v>0</v>
      </c>
      <c r="DG92" s="47">
        <v>0</v>
      </c>
      <c r="DH92" s="47">
        <v>0</v>
      </c>
      <c r="DI92" s="47">
        <v>0</v>
      </c>
      <c r="DJ92" s="47">
        <v>0</v>
      </c>
      <c r="DK92" s="47">
        <v>0</v>
      </c>
      <c r="DL92" s="47">
        <v>0</v>
      </c>
      <c r="DM92" s="47">
        <v>0</v>
      </c>
      <c r="DN92" s="47">
        <v>0</v>
      </c>
      <c r="DO92" s="47">
        <v>0</v>
      </c>
      <c r="DP92" s="47">
        <v>0</v>
      </c>
      <c r="DQ92" s="47">
        <v>0</v>
      </c>
      <c r="DR92" s="47">
        <v>0</v>
      </c>
      <c r="DS92" s="47">
        <v>0</v>
      </c>
      <c r="DT92" s="47">
        <v>0</v>
      </c>
      <c r="DU92" s="47">
        <v>0</v>
      </c>
    </row>
    <row r="93" spans="1:125" ht="14.25">
      <c r="A93" t="s">
        <v>18</v>
      </c>
      <c r="B93" t="s">
        <v>13</v>
      </c>
      <c r="C93" t="s">
        <v>159</v>
      </c>
      <c r="D93" t="s">
        <v>180</v>
      </c>
      <c r="E93" s="28">
        <f t="shared" si="15"/>
        <v>900000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0</v>
      </c>
      <c r="BV93" s="27">
        <v>54000</v>
      </c>
      <c r="BW93" s="27">
        <v>36000</v>
      </c>
      <c r="BX93" s="27">
        <v>54000</v>
      </c>
      <c r="BY93" s="27">
        <v>90000</v>
      </c>
      <c r="BZ93" s="48">
        <v>135000</v>
      </c>
      <c r="CA93" s="48">
        <v>144000</v>
      </c>
      <c r="CB93" s="48">
        <v>135000</v>
      </c>
      <c r="CC93" s="48">
        <v>90000</v>
      </c>
      <c r="CD93" s="48">
        <v>81000</v>
      </c>
      <c r="CE93" s="48">
        <v>36000</v>
      </c>
      <c r="CF93" s="48">
        <v>27000</v>
      </c>
      <c r="CG93" s="48">
        <v>18000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7">
        <v>0</v>
      </c>
      <c r="CN93" s="47">
        <v>0</v>
      </c>
      <c r="CO93" s="47">
        <v>0</v>
      </c>
      <c r="CP93" s="47">
        <v>0</v>
      </c>
      <c r="CQ93" s="47">
        <v>0</v>
      </c>
      <c r="CR93" s="47">
        <v>0</v>
      </c>
      <c r="CS93" s="47">
        <v>0</v>
      </c>
      <c r="CT93" s="47">
        <v>0</v>
      </c>
      <c r="CU93" s="47">
        <v>0</v>
      </c>
      <c r="CV93" s="47">
        <v>0</v>
      </c>
      <c r="CW93" s="47">
        <v>0</v>
      </c>
      <c r="CX93" s="47">
        <v>0</v>
      </c>
      <c r="CY93" s="47">
        <v>0</v>
      </c>
      <c r="CZ93" s="47">
        <v>0</v>
      </c>
      <c r="DA93" s="47">
        <v>0</v>
      </c>
      <c r="DB93" s="47">
        <v>0</v>
      </c>
      <c r="DC93" s="47">
        <v>0</v>
      </c>
      <c r="DD93" s="47">
        <v>0</v>
      </c>
      <c r="DE93" s="47">
        <v>0</v>
      </c>
      <c r="DF93" s="47">
        <v>0</v>
      </c>
      <c r="DG93" s="47">
        <v>0</v>
      </c>
      <c r="DH93" s="47">
        <v>0</v>
      </c>
      <c r="DI93" s="47">
        <v>0</v>
      </c>
      <c r="DJ93" s="47">
        <v>0</v>
      </c>
      <c r="DK93" s="47">
        <v>0</v>
      </c>
      <c r="DL93" s="47">
        <v>0</v>
      </c>
      <c r="DM93" s="47">
        <v>0</v>
      </c>
      <c r="DN93" s="47">
        <v>0</v>
      </c>
      <c r="DO93" s="47">
        <v>0</v>
      </c>
      <c r="DP93" s="47">
        <v>0</v>
      </c>
      <c r="DQ93" s="47">
        <v>0</v>
      </c>
      <c r="DR93" s="47">
        <v>0</v>
      </c>
      <c r="DS93" s="47">
        <v>0</v>
      </c>
      <c r="DT93" s="47">
        <v>0</v>
      </c>
      <c r="DU93" s="47">
        <v>0</v>
      </c>
    </row>
    <row r="94" spans="1:125" ht="14.25">
      <c r="A94" t="s">
        <v>16</v>
      </c>
      <c r="B94" t="s">
        <v>73</v>
      </c>
      <c r="C94" t="s">
        <v>160</v>
      </c>
      <c r="D94" t="s">
        <v>217</v>
      </c>
      <c r="E94" s="28">
        <f t="shared" si="15"/>
        <v>35400000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0</v>
      </c>
      <c r="BK94" s="27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0</v>
      </c>
      <c r="BQ94" s="27">
        <v>0</v>
      </c>
      <c r="BR94" s="27">
        <v>1770000</v>
      </c>
      <c r="BS94" s="27">
        <v>1770000</v>
      </c>
      <c r="BT94" s="27">
        <v>1062000</v>
      </c>
      <c r="BU94" s="27">
        <v>1062000</v>
      </c>
      <c r="BV94" s="27">
        <v>1416000</v>
      </c>
      <c r="BW94" s="27">
        <v>2124000</v>
      </c>
      <c r="BX94" s="27">
        <v>2832000</v>
      </c>
      <c r="BY94" s="27">
        <v>3540000</v>
      </c>
      <c r="BZ94" s="48">
        <v>3540000</v>
      </c>
      <c r="CA94" s="48">
        <v>3540000</v>
      </c>
      <c r="CB94" s="48">
        <v>3186000</v>
      </c>
      <c r="CC94" s="48">
        <v>2832000</v>
      </c>
      <c r="CD94" s="48">
        <v>2124000</v>
      </c>
      <c r="CE94" s="48">
        <v>1416000</v>
      </c>
      <c r="CF94" s="48">
        <v>1062000</v>
      </c>
      <c r="CG94" s="48">
        <v>1062000</v>
      </c>
      <c r="CH94" s="48">
        <v>354000</v>
      </c>
      <c r="CI94" s="48">
        <v>354000</v>
      </c>
      <c r="CJ94" s="48">
        <v>177000</v>
      </c>
      <c r="CK94" s="48">
        <v>177000</v>
      </c>
      <c r="CL94" s="48">
        <v>0</v>
      </c>
      <c r="CM94" s="47">
        <v>0</v>
      </c>
      <c r="CN94" s="47">
        <v>0</v>
      </c>
      <c r="CO94" s="47">
        <v>0</v>
      </c>
      <c r="CP94" s="47">
        <v>0</v>
      </c>
      <c r="CQ94" s="47">
        <v>0</v>
      </c>
      <c r="CR94" s="47">
        <v>0</v>
      </c>
      <c r="CS94" s="47">
        <v>0</v>
      </c>
      <c r="CT94" s="47">
        <v>0</v>
      </c>
      <c r="CU94" s="47">
        <v>0</v>
      </c>
      <c r="CV94" s="47">
        <v>0</v>
      </c>
      <c r="CW94" s="47">
        <v>0</v>
      </c>
      <c r="CX94" s="47">
        <v>0</v>
      </c>
      <c r="CY94" s="47">
        <v>0</v>
      </c>
      <c r="CZ94" s="47">
        <v>0</v>
      </c>
      <c r="DA94" s="47">
        <v>0</v>
      </c>
      <c r="DB94" s="47">
        <v>0</v>
      </c>
      <c r="DC94" s="47">
        <v>0</v>
      </c>
      <c r="DD94" s="47">
        <v>0</v>
      </c>
      <c r="DE94" s="47">
        <v>0</v>
      </c>
      <c r="DF94" s="47">
        <v>0</v>
      </c>
      <c r="DG94" s="47">
        <v>0</v>
      </c>
      <c r="DH94" s="47">
        <v>0</v>
      </c>
      <c r="DI94" s="47">
        <v>0</v>
      </c>
      <c r="DJ94" s="47">
        <v>0</v>
      </c>
      <c r="DK94" s="47">
        <v>0</v>
      </c>
      <c r="DL94" s="47">
        <v>0</v>
      </c>
      <c r="DM94" s="47">
        <v>0</v>
      </c>
      <c r="DN94" s="47">
        <v>0</v>
      </c>
      <c r="DO94" s="47">
        <v>0</v>
      </c>
      <c r="DP94" s="47">
        <v>0</v>
      </c>
      <c r="DQ94" s="47">
        <v>0</v>
      </c>
      <c r="DR94" s="47">
        <v>0</v>
      </c>
      <c r="DS94" s="47">
        <v>0</v>
      </c>
      <c r="DT94" s="47">
        <v>0</v>
      </c>
      <c r="DU94" s="47">
        <v>0</v>
      </c>
    </row>
    <row r="95" spans="1:125" ht="14.25">
      <c r="A95" t="s">
        <v>16</v>
      </c>
      <c r="B95" t="s">
        <v>73</v>
      </c>
      <c r="C95" t="s">
        <v>73</v>
      </c>
      <c r="D95" t="s">
        <v>218</v>
      </c>
      <c r="E95" s="28">
        <f t="shared" si="15"/>
        <v>15600000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0</v>
      </c>
      <c r="BR95" s="27">
        <v>780000</v>
      </c>
      <c r="BS95" s="27">
        <v>468000</v>
      </c>
      <c r="BT95" s="27">
        <v>936000</v>
      </c>
      <c r="BU95" s="27">
        <v>1248000</v>
      </c>
      <c r="BV95" s="27">
        <v>1872000</v>
      </c>
      <c r="BW95" s="27">
        <v>2184000</v>
      </c>
      <c r="BX95" s="27">
        <v>2184000</v>
      </c>
      <c r="BY95" s="27">
        <v>1872000</v>
      </c>
      <c r="BZ95" s="48">
        <v>1248000</v>
      </c>
      <c r="CA95" s="48">
        <v>1092000</v>
      </c>
      <c r="CB95" s="48">
        <v>624000</v>
      </c>
      <c r="CC95" s="48">
        <v>468000</v>
      </c>
      <c r="CD95" s="48">
        <v>312000</v>
      </c>
      <c r="CE95" s="48">
        <v>156000</v>
      </c>
      <c r="CF95" s="48">
        <v>156000</v>
      </c>
      <c r="CG95" s="48">
        <v>0</v>
      </c>
      <c r="CH95" s="48">
        <v>0</v>
      </c>
      <c r="CI95" s="48">
        <v>0</v>
      </c>
      <c r="CJ95" s="48">
        <v>0</v>
      </c>
      <c r="CK95" s="48">
        <v>0</v>
      </c>
      <c r="CL95" s="48">
        <v>0</v>
      </c>
      <c r="CM95" s="47">
        <v>0</v>
      </c>
      <c r="CN95" s="47">
        <v>0</v>
      </c>
      <c r="CO95" s="47">
        <v>0</v>
      </c>
      <c r="CP95" s="47">
        <v>0</v>
      </c>
      <c r="CQ95" s="47">
        <v>0</v>
      </c>
      <c r="CR95" s="47">
        <v>0</v>
      </c>
      <c r="CS95" s="47">
        <v>0</v>
      </c>
      <c r="CT95" s="47">
        <v>0</v>
      </c>
      <c r="CU95" s="47">
        <v>0</v>
      </c>
      <c r="CV95" s="47">
        <v>0</v>
      </c>
      <c r="CW95" s="47">
        <v>0</v>
      </c>
      <c r="CX95" s="47">
        <v>0</v>
      </c>
      <c r="CY95" s="47">
        <v>0</v>
      </c>
      <c r="CZ95" s="47">
        <v>0</v>
      </c>
      <c r="DA95" s="47">
        <v>0</v>
      </c>
      <c r="DB95" s="47">
        <v>0</v>
      </c>
      <c r="DC95" s="47">
        <v>0</v>
      </c>
      <c r="DD95" s="47">
        <v>0</v>
      </c>
      <c r="DE95" s="47">
        <v>0</v>
      </c>
      <c r="DF95" s="47">
        <v>0</v>
      </c>
      <c r="DG95" s="47">
        <v>0</v>
      </c>
      <c r="DH95" s="47">
        <v>0</v>
      </c>
      <c r="DI95" s="47">
        <v>0</v>
      </c>
      <c r="DJ95" s="47">
        <v>0</v>
      </c>
      <c r="DK95" s="47">
        <v>0</v>
      </c>
      <c r="DL95" s="47">
        <v>0</v>
      </c>
      <c r="DM95" s="47">
        <v>0</v>
      </c>
      <c r="DN95" s="47">
        <v>0</v>
      </c>
      <c r="DO95" s="47">
        <v>0</v>
      </c>
      <c r="DP95" s="47">
        <v>0</v>
      </c>
      <c r="DQ95" s="47">
        <v>0</v>
      </c>
      <c r="DR95" s="47">
        <v>0</v>
      </c>
      <c r="DS95" s="47">
        <v>0</v>
      </c>
      <c r="DT95" s="47">
        <v>0</v>
      </c>
      <c r="DU95" s="47">
        <v>0</v>
      </c>
    </row>
    <row r="96" spans="1:125" ht="14.25">
      <c r="A96" t="s">
        <v>16</v>
      </c>
      <c r="B96" t="s">
        <v>73</v>
      </c>
      <c r="C96" t="s">
        <v>160</v>
      </c>
      <c r="D96" t="s">
        <v>296</v>
      </c>
      <c r="E96" s="28">
        <f t="shared" si="15"/>
        <v>21681000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7">
        <v>0</v>
      </c>
      <c r="CN96" s="47">
        <v>0</v>
      </c>
      <c r="CO96" s="47">
        <v>0</v>
      </c>
      <c r="CP96" s="47">
        <v>0</v>
      </c>
      <c r="CQ96" s="47">
        <v>0</v>
      </c>
      <c r="CR96" s="47">
        <v>0</v>
      </c>
      <c r="CS96" s="47">
        <v>0</v>
      </c>
      <c r="CT96" s="47">
        <v>0</v>
      </c>
      <c r="CU96" s="47">
        <v>0</v>
      </c>
      <c r="CV96" s="47">
        <v>0</v>
      </c>
      <c r="CW96" s="47">
        <v>0</v>
      </c>
      <c r="CX96" s="47">
        <v>0</v>
      </c>
      <c r="CY96" s="47">
        <v>0</v>
      </c>
      <c r="CZ96" s="47">
        <v>0</v>
      </c>
      <c r="DA96" s="47">
        <v>0</v>
      </c>
      <c r="DB96" s="47">
        <v>0</v>
      </c>
      <c r="DC96" s="47">
        <v>0</v>
      </c>
      <c r="DD96" s="47">
        <v>0</v>
      </c>
      <c r="DE96" s="47">
        <v>0</v>
      </c>
      <c r="DF96" s="47">
        <v>0</v>
      </c>
      <c r="DG96" s="47">
        <v>0</v>
      </c>
      <c r="DH96" s="47">
        <v>0</v>
      </c>
      <c r="DI96" s="47">
        <v>0</v>
      </c>
      <c r="DJ96" s="47">
        <v>0</v>
      </c>
      <c r="DK96" s="47">
        <v>0</v>
      </c>
      <c r="DL96" s="47">
        <v>1782000</v>
      </c>
      <c r="DM96" s="47">
        <v>1188000</v>
      </c>
      <c r="DN96" s="47">
        <v>891000</v>
      </c>
      <c r="DO96" s="47">
        <v>1485000</v>
      </c>
      <c r="DP96" s="47">
        <v>1485000</v>
      </c>
      <c r="DQ96" s="47">
        <v>2673000</v>
      </c>
      <c r="DR96" s="47">
        <v>2970000</v>
      </c>
      <c r="DS96" s="47">
        <v>3267000</v>
      </c>
      <c r="DT96" s="47">
        <v>2970000</v>
      </c>
      <c r="DU96" s="47">
        <v>2970000</v>
      </c>
    </row>
    <row r="97" spans="1:125" ht="14.25">
      <c r="A97" t="s">
        <v>18</v>
      </c>
      <c r="B97" t="s">
        <v>73</v>
      </c>
      <c r="C97" t="s">
        <v>160</v>
      </c>
      <c r="D97" t="s">
        <v>225</v>
      </c>
      <c r="E97" s="28">
        <f t="shared" si="15"/>
        <v>6900000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0</v>
      </c>
      <c r="BY97" s="27">
        <v>0</v>
      </c>
      <c r="BZ97" s="48">
        <v>0</v>
      </c>
      <c r="CA97" s="48">
        <v>0</v>
      </c>
      <c r="CB97" s="48">
        <v>0</v>
      </c>
      <c r="CC97" s="48">
        <v>0</v>
      </c>
      <c r="CD97" s="48">
        <v>0</v>
      </c>
      <c r="CE97" s="48">
        <v>345000</v>
      </c>
      <c r="CF97" s="48">
        <v>207000</v>
      </c>
      <c r="CG97" s="48">
        <v>414000</v>
      </c>
      <c r="CH97" s="48">
        <v>552000</v>
      </c>
      <c r="CI97" s="48">
        <v>828000</v>
      </c>
      <c r="CJ97" s="48">
        <v>966000.0000000001</v>
      </c>
      <c r="CK97" s="48">
        <v>966000.0000000001</v>
      </c>
      <c r="CL97" s="48">
        <v>828000</v>
      </c>
      <c r="CM97" s="47">
        <v>552000</v>
      </c>
      <c r="CN97" s="47">
        <v>483000.00000000006</v>
      </c>
      <c r="CO97" s="47">
        <v>276000</v>
      </c>
      <c r="CP97" s="47">
        <v>207000</v>
      </c>
      <c r="CQ97" s="47">
        <v>138000</v>
      </c>
      <c r="CR97" s="47">
        <v>69000</v>
      </c>
      <c r="CS97" s="47">
        <v>69000</v>
      </c>
      <c r="CT97" s="47">
        <v>0</v>
      </c>
      <c r="CU97" s="47">
        <v>0</v>
      </c>
      <c r="CV97" s="47">
        <v>0</v>
      </c>
      <c r="CW97" s="47">
        <v>0</v>
      </c>
      <c r="CX97" s="47">
        <v>0</v>
      </c>
      <c r="CY97" s="47">
        <v>0</v>
      </c>
      <c r="CZ97" s="47">
        <v>0</v>
      </c>
      <c r="DA97" s="47">
        <v>0</v>
      </c>
      <c r="DB97" s="47">
        <v>0</v>
      </c>
      <c r="DC97" s="47">
        <v>0</v>
      </c>
      <c r="DD97" s="47">
        <v>0</v>
      </c>
      <c r="DE97" s="47">
        <v>0</v>
      </c>
      <c r="DF97" s="47">
        <v>0</v>
      </c>
      <c r="DG97" s="47">
        <v>0</v>
      </c>
      <c r="DH97" s="47">
        <v>0</v>
      </c>
      <c r="DI97" s="47">
        <v>0</v>
      </c>
      <c r="DJ97" s="47">
        <v>0</v>
      </c>
      <c r="DK97" s="47">
        <v>0</v>
      </c>
      <c r="DL97" s="47">
        <v>0</v>
      </c>
      <c r="DM97" s="47">
        <v>0</v>
      </c>
      <c r="DN97" s="47">
        <v>0</v>
      </c>
      <c r="DO97" s="47">
        <v>0</v>
      </c>
      <c r="DP97" s="47">
        <v>0</v>
      </c>
      <c r="DQ97" s="47">
        <v>0</v>
      </c>
      <c r="DR97" s="47">
        <v>0</v>
      </c>
      <c r="DS97" s="47">
        <v>0</v>
      </c>
      <c r="DT97" s="47">
        <v>0</v>
      </c>
      <c r="DU97" s="47">
        <v>0</v>
      </c>
    </row>
    <row r="98" spans="1:125" ht="14.25">
      <c r="A98" t="s">
        <v>18</v>
      </c>
      <c r="B98" t="s">
        <v>73</v>
      </c>
      <c r="C98" t="s">
        <v>160</v>
      </c>
      <c r="D98" t="s">
        <v>336</v>
      </c>
      <c r="E98" s="28">
        <f t="shared" si="15"/>
        <v>8100000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7">
        <v>0</v>
      </c>
      <c r="BH98" s="27">
        <v>0</v>
      </c>
      <c r="BI98" s="27">
        <v>0</v>
      </c>
      <c r="BJ98" s="27">
        <v>0</v>
      </c>
      <c r="BK98" s="27">
        <v>0</v>
      </c>
      <c r="BL98" s="27">
        <v>0</v>
      </c>
      <c r="BM98" s="27">
        <v>0</v>
      </c>
      <c r="BN98" s="27">
        <v>0</v>
      </c>
      <c r="BO98" s="27">
        <v>0</v>
      </c>
      <c r="BP98" s="27">
        <v>0</v>
      </c>
      <c r="BQ98" s="27">
        <v>0</v>
      </c>
      <c r="BR98" s="27">
        <v>0</v>
      </c>
      <c r="BS98" s="27">
        <v>0</v>
      </c>
      <c r="BT98" s="27">
        <v>0</v>
      </c>
      <c r="BU98" s="27">
        <v>0</v>
      </c>
      <c r="BV98" s="27">
        <v>0</v>
      </c>
      <c r="BW98" s="27">
        <v>0</v>
      </c>
      <c r="BX98" s="27">
        <v>0</v>
      </c>
      <c r="BY98" s="27">
        <v>0</v>
      </c>
      <c r="BZ98" s="48">
        <v>0</v>
      </c>
      <c r="CA98" s="48">
        <v>0</v>
      </c>
      <c r="CB98" s="48">
        <v>0</v>
      </c>
      <c r="CC98" s="48">
        <v>0</v>
      </c>
      <c r="CD98" s="48">
        <v>0</v>
      </c>
      <c r="CE98" s="48">
        <v>0</v>
      </c>
      <c r="CF98" s="48">
        <v>0</v>
      </c>
      <c r="CG98" s="48">
        <v>0</v>
      </c>
      <c r="CH98" s="48">
        <v>0</v>
      </c>
      <c r="CI98" s="48">
        <v>0</v>
      </c>
      <c r="CJ98" s="48">
        <v>0</v>
      </c>
      <c r="CK98" s="48">
        <v>0</v>
      </c>
      <c r="CL98" s="48">
        <v>0</v>
      </c>
      <c r="CM98" s="47">
        <v>0</v>
      </c>
      <c r="CN98" s="47">
        <v>0</v>
      </c>
      <c r="CO98" s="47">
        <v>486000</v>
      </c>
      <c r="CP98" s="47">
        <v>324000</v>
      </c>
      <c r="CQ98" s="47">
        <v>486000</v>
      </c>
      <c r="CR98" s="47">
        <v>810000</v>
      </c>
      <c r="CS98" s="47">
        <v>1215000</v>
      </c>
      <c r="CT98" s="47">
        <v>1296000</v>
      </c>
      <c r="CU98" s="47">
        <v>1215000</v>
      </c>
      <c r="CV98" s="47">
        <v>810000</v>
      </c>
      <c r="CW98" s="47">
        <v>729000</v>
      </c>
      <c r="CX98" s="47">
        <v>324000</v>
      </c>
      <c r="CY98" s="47">
        <v>243000</v>
      </c>
      <c r="CZ98" s="47">
        <v>162000</v>
      </c>
      <c r="DA98" s="47">
        <v>0</v>
      </c>
      <c r="DB98" s="47">
        <v>0</v>
      </c>
      <c r="DC98" s="47">
        <v>0</v>
      </c>
      <c r="DD98" s="47">
        <v>0</v>
      </c>
      <c r="DE98" s="47">
        <v>0</v>
      </c>
      <c r="DF98" s="47">
        <v>0</v>
      </c>
      <c r="DG98" s="47">
        <v>0</v>
      </c>
      <c r="DH98" s="47">
        <v>0</v>
      </c>
      <c r="DI98" s="47">
        <v>0</v>
      </c>
      <c r="DJ98" s="47">
        <v>0</v>
      </c>
      <c r="DK98" s="47">
        <v>0</v>
      </c>
      <c r="DL98" s="47">
        <v>0</v>
      </c>
      <c r="DM98" s="47">
        <v>0</v>
      </c>
      <c r="DN98" s="47">
        <v>0</v>
      </c>
      <c r="DO98" s="47">
        <v>0</v>
      </c>
      <c r="DP98" s="47">
        <v>0</v>
      </c>
      <c r="DQ98" s="47">
        <v>0</v>
      </c>
      <c r="DR98" s="47">
        <v>0</v>
      </c>
      <c r="DS98" s="47">
        <v>0</v>
      </c>
      <c r="DT98" s="47">
        <v>0</v>
      </c>
      <c r="DU98" s="47">
        <v>0</v>
      </c>
    </row>
    <row r="99" spans="1:125" ht="14.25">
      <c r="A99" t="s">
        <v>18</v>
      </c>
      <c r="B99" t="s">
        <v>73</v>
      </c>
      <c r="C99" t="s">
        <v>160</v>
      </c>
      <c r="D99" t="s">
        <v>364</v>
      </c>
      <c r="E99" s="28">
        <f t="shared" si="15"/>
        <v>4200000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0</v>
      </c>
      <c r="CG99" s="48">
        <v>252000</v>
      </c>
      <c r="CH99" s="48">
        <v>168000</v>
      </c>
      <c r="CI99" s="48">
        <v>252000</v>
      </c>
      <c r="CJ99" s="48">
        <v>420000</v>
      </c>
      <c r="CK99" s="48">
        <v>630000</v>
      </c>
      <c r="CL99" s="48">
        <v>672000</v>
      </c>
      <c r="CM99" s="47">
        <v>630000</v>
      </c>
      <c r="CN99" s="47">
        <v>420000</v>
      </c>
      <c r="CO99" s="47">
        <v>378000</v>
      </c>
      <c r="CP99" s="47">
        <v>168000</v>
      </c>
      <c r="CQ99" s="47">
        <v>126000</v>
      </c>
      <c r="CR99" s="47">
        <v>84000</v>
      </c>
      <c r="CS99" s="47">
        <v>0</v>
      </c>
      <c r="CT99" s="47">
        <v>0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7">
        <v>0</v>
      </c>
      <c r="DA99" s="47">
        <v>0</v>
      </c>
      <c r="DB99" s="47">
        <v>0</v>
      </c>
      <c r="DC99" s="47">
        <v>0</v>
      </c>
      <c r="DD99" s="47">
        <v>0</v>
      </c>
      <c r="DE99" s="47">
        <v>0</v>
      </c>
      <c r="DF99" s="47">
        <v>0</v>
      </c>
      <c r="DG99" s="47">
        <v>0</v>
      </c>
      <c r="DH99" s="47">
        <v>0</v>
      </c>
      <c r="DI99" s="47">
        <v>0</v>
      </c>
      <c r="DJ99" s="47">
        <v>0</v>
      </c>
      <c r="DK99" s="47">
        <v>0</v>
      </c>
      <c r="DL99" s="47">
        <v>0</v>
      </c>
      <c r="DM99" s="47">
        <v>0</v>
      </c>
      <c r="DN99" s="47">
        <v>0</v>
      </c>
      <c r="DO99" s="47">
        <v>0</v>
      </c>
      <c r="DP99" s="47">
        <v>0</v>
      </c>
      <c r="DQ99" s="47">
        <v>0</v>
      </c>
      <c r="DR99" s="47">
        <v>0</v>
      </c>
      <c r="DS99" s="47">
        <v>0</v>
      </c>
      <c r="DT99" s="47">
        <v>0</v>
      </c>
      <c r="DU99" s="47">
        <v>0</v>
      </c>
    </row>
    <row r="100" spans="1:125" ht="14.25">
      <c r="A100" t="s">
        <v>19</v>
      </c>
      <c r="B100" t="s">
        <v>13</v>
      </c>
      <c r="C100" t="s">
        <v>159</v>
      </c>
      <c r="D100" t="s">
        <v>125</v>
      </c>
      <c r="E100" s="28">
        <f t="shared" si="15"/>
        <v>3100000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186000</v>
      </c>
      <c r="BS100" s="27">
        <v>124000</v>
      </c>
      <c r="BT100" s="27">
        <v>186000</v>
      </c>
      <c r="BU100" s="27">
        <v>310000</v>
      </c>
      <c r="BV100" s="27">
        <v>465000</v>
      </c>
      <c r="BW100" s="27">
        <v>496000</v>
      </c>
      <c r="BX100" s="27">
        <v>465000</v>
      </c>
      <c r="BY100" s="27">
        <v>310000</v>
      </c>
      <c r="BZ100" s="48">
        <v>279000</v>
      </c>
      <c r="CA100" s="48">
        <v>124000</v>
      </c>
      <c r="CB100" s="48">
        <v>93000</v>
      </c>
      <c r="CC100" s="48">
        <v>62000</v>
      </c>
      <c r="CD100" s="48">
        <v>0</v>
      </c>
      <c r="CE100" s="48">
        <v>0</v>
      </c>
      <c r="CF100" s="48">
        <v>0</v>
      </c>
      <c r="CG100" s="48">
        <v>0</v>
      </c>
      <c r="CH100" s="48">
        <v>0</v>
      </c>
      <c r="CI100" s="48">
        <v>0</v>
      </c>
      <c r="CJ100" s="48">
        <v>0</v>
      </c>
      <c r="CK100" s="48">
        <v>0</v>
      </c>
      <c r="CL100" s="48">
        <v>0</v>
      </c>
      <c r="CM100" s="47">
        <v>0</v>
      </c>
      <c r="CN100" s="47">
        <v>0</v>
      </c>
      <c r="CO100" s="47">
        <v>0</v>
      </c>
      <c r="CP100" s="47">
        <v>0</v>
      </c>
      <c r="CQ100" s="47">
        <v>0</v>
      </c>
      <c r="CR100" s="47">
        <v>0</v>
      </c>
      <c r="CS100" s="47">
        <v>0</v>
      </c>
      <c r="CT100" s="47">
        <v>0</v>
      </c>
      <c r="CU100" s="47">
        <v>0</v>
      </c>
      <c r="CV100" s="47">
        <v>0</v>
      </c>
      <c r="CW100" s="47">
        <v>0</v>
      </c>
      <c r="CX100" s="47">
        <v>0</v>
      </c>
      <c r="CY100" s="47">
        <v>0</v>
      </c>
      <c r="CZ100" s="47">
        <v>0</v>
      </c>
      <c r="DA100" s="47">
        <v>0</v>
      </c>
      <c r="DB100" s="47">
        <v>0</v>
      </c>
      <c r="DC100" s="47">
        <v>0</v>
      </c>
      <c r="DD100" s="47">
        <v>0</v>
      </c>
      <c r="DE100" s="47">
        <v>0</v>
      </c>
      <c r="DF100" s="47">
        <v>0</v>
      </c>
      <c r="DG100" s="47">
        <v>0</v>
      </c>
      <c r="DH100" s="47">
        <v>0</v>
      </c>
      <c r="DI100" s="47">
        <v>0</v>
      </c>
      <c r="DJ100" s="47">
        <v>0</v>
      </c>
      <c r="DK100" s="47">
        <v>0</v>
      </c>
      <c r="DL100" s="47">
        <v>0</v>
      </c>
      <c r="DM100" s="47">
        <v>0</v>
      </c>
      <c r="DN100" s="47">
        <v>0</v>
      </c>
      <c r="DO100" s="47">
        <v>0</v>
      </c>
      <c r="DP100" s="47">
        <v>0</v>
      </c>
      <c r="DQ100" s="47">
        <v>0</v>
      </c>
      <c r="DR100" s="47">
        <v>0</v>
      </c>
      <c r="DS100" s="47">
        <v>0</v>
      </c>
      <c r="DT100" s="47">
        <v>0</v>
      </c>
      <c r="DU100" s="47">
        <v>0</v>
      </c>
    </row>
    <row r="101" spans="1:125" ht="14.25">
      <c r="A101" t="s">
        <v>19</v>
      </c>
      <c r="B101" t="s">
        <v>84</v>
      </c>
      <c r="C101" t="s">
        <v>84</v>
      </c>
      <c r="D101" t="s">
        <v>126</v>
      </c>
      <c r="E101" s="28">
        <f t="shared" si="15"/>
        <v>2400000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7">
        <v>144000</v>
      </c>
      <c r="BH101" s="27">
        <v>96000</v>
      </c>
      <c r="BI101" s="27">
        <v>144000</v>
      </c>
      <c r="BJ101" s="27">
        <v>240000</v>
      </c>
      <c r="BK101" s="27">
        <v>360000</v>
      </c>
      <c r="BL101" s="27">
        <v>384000</v>
      </c>
      <c r="BM101" s="27">
        <v>360000</v>
      </c>
      <c r="BN101" s="27">
        <v>240000</v>
      </c>
      <c r="BO101" s="27">
        <v>216000</v>
      </c>
      <c r="BP101" s="27">
        <v>96000</v>
      </c>
      <c r="BQ101" s="27">
        <v>72000</v>
      </c>
      <c r="BR101" s="27">
        <v>48000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0</v>
      </c>
      <c r="BY101" s="27">
        <v>0</v>
      </c>
      <c r="BZ101" s="48">
        <v>0</v>
      </c>
      <c r="CA101" s="48">
        <v>0</v>
      </c>
      <c r="CB101" s="48">
        <v>0</v>
      </c>
      <c r="CC101" s="48">
        <v>0</v>
      </c>
      <c r="CD101" s="48">
        <v>0</v>
      </c>
      <c r="CE101" s="48">
        <v>0</v>
      </c>
      <c r="CF101" s="48">
        <v>0</v>
      </c>
      <c r="CG101" s="48">
        <v>0</v>
      </c>
      <c r="CH101" s="48">
        <v>0</v>
      </c>
      <c r="CI101" s="48">
        <v>0</v>
      </c>
      <c r="CJ101" s="48">
        <v>0</v>
      </c>
      <c r="CK101" s="48">
        <v>0</v>
      </c>
      <c r="CL101" s="48">
        <v>0</v>
      </c>
      <c r="CM101" s="47">
        <v>0</v>
      </c>
      <c r="CN101" s="47">
        <v>0</v>
      </c>
      <c r="CO101" s="47">
        <v>0</v>
      </c>
      <c r="CP101" s="47">
        <v>0</v>
      </c>
      <c r="CQ101" s="47">
        <v>0</v>
      </c>
      <c r="CR101" s="47">
        <v>0</v>
      </c>
      <c r="CS101" s="47">
        <v>0</v>
      </c>
      <c r="CT101" s="47">
        <v>0</v>
      </c>
      <c r="CU101" s="47">
        <v>0</v>
      </c>
      <c r="CV101" s="47">
        <v>0</v>
      </c>
      <c r="CW101" s="47">
        <v>0</v>
      </c>
      <c r="CX101" s="47">
        <v>0</v>
      </c>
      <c r="CY101" s="47">
        <v>0</v>
      </c>
      <c r="CZ101" s="47">
        <v>0</v>
      </c>
      <c r="DA101" s="47">
        <v>0</v>
      </c>
      <c r="DB101" s="47">
        <v>0</v>
      </c>
      <c r="DC101" s="47">
        <v>0</v>
      </c>
      <c r="DD101" s="47">
        <v>0</v>
      </c>
      <c r="DE101" s="47">
        <v>0</v>
      </c>
      <c r="DF101" s="47">
        <v>0</v>
      </c>
      <c r="DG101" s="47">
        <v>0</v>
      </c>
      <c r="DH101" s="47">
        <v>0</v>
      </c>
      <c r="DI101" s="47">
        <v>0</v>
      </c>
      <c r="DJ101" s="47">
        <v>0</v>
      </c>
      <c r="DK101" s="47">
        <v>0</v>
      </c>
      <c r="DL101" s="47">
        <v>0</v>
      </c>
      <c r="DM101" s="47">
        <v>0</v>
      </c>
      <c r="DN101" s="47">
        <v>0</v>
      </c>
      <c r="DO101" s="47">
        <v>0</v>
      </c>
      <c r="DP101" s="47">
        <v>0</v>
      </c>
      <c r="DQ101" s="47">
        <v>0</v>
      </c>
      <c r="DR101" s="47">
        <v>0</v>
      </c>
      <c r="DS101" s="47">
        <v>0</v>
      </c>
      <c r="DT101" s="47">
        <v>0</v>
      </c>
      <c r="DU101" s="47">
        <v>0</v>
      </c>
    </row>
    <row r="102" spans="1:125" ht="14.25">
      <c r="A102" t="s">
        <v>19</v>
      </c>
      <c r="B102" t="s">
        <v>13</v>
      </c>
      <c r="C102" t="s">
        <v>159</v>
      </c>
      <c r="D102" t="s">
        <v>127</v>
      </c>
      <c r="E102" s="28">
        <f t="shared" si="15"/>
        <v>1900000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114000</v>
      </c>
      <c r="BJ102" s="27">
        <v>76000</v>
      </c>
      <c r="BK102" s="27">
        <v>114000</v>
      </c>
      <c r="BL102" s="27">
        <v>190000</v>
      </c>
      <c r="BM102" s="27">
        <v>285000</v>
      </c>
      <c r="BN102" s="27">
        <v>304000</v>
      </c>
      <c r="BO102" s="27">
        <v>285000</v>
      </c>
      <c r="BP102" s="27">
        <v>190000</v>
      </c>
      <c r="BQ102" s="27">
        <v>171000</v>
      </c>
      <c r="BR102" s="27">
        <v>76000</v>
      </c>
      <c r="BS102" s="27">
        <v>57000</v>
      </c>
      <c r="BT102" s="27">
        <v>38000</v>
      </c>
      <c r="BU102" s="27">
        <v>0</v>
      </c>
      <c r="BV102" s="27">
        <v>0</v>
      </c>
      <c r="BW102" s="27">
        <v>0</v>
      </c>
      <c r="BX102" s="27">
        <v>0</v>
      </c>
      <c r="BY102" s="27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7">
        <v>0</v>
      </c>
      <c r="CN102" s="47">
        <v>0</v>
      </c>
      <c r="CO102" s="47">
        <v>0</v>
      </c>
      <c r="CP102" s="47">
        <v>0</v>
      </c>
      <c r="CQ102" s="47">
        <v>0</v>
      </c>
      <c r="CR102" s="47">
        <v>0</v>
      </c>
      <c r="CS102" s="47">
        <v>0</v>
      </c>
      <c r="CT102" s="47">
        <v>0</v>
      </c>
      <c r="CU102" s="47">
        <v>0</v>
      </c>
      <c r="CV102" s="47">
        <v>0</v>
      </c>
      <c r="CW102" s="47">
        <v>0</v>
      </c>
      <c r="CX102" s="47">
        <v>0</v>
      </c>
      <c r="CY102" s="47">
        <v>0</v>
      </c>
      <c r="CZ102" s="47">
        <v>0</v>
      </c>
      <c r="DA102" s="47">
        <v>0</v>
      </c>
      <c r="DB102" s="47">
        <v>0</v>
      </c>
      <c r="DC102" s="47">
        <v>0</v>
      </c>
      <c r="DD102" s="47">
        <v>0</v>
      </c>
      <c r="DE102" s="47">
        <v>0</v>
      </c>
      <c r="DF102" s="47">
        <v>0</v>
      </c>
      <c r="DG102" s="47">
        <v>0</v>
      </c>
      <c r="DH102" s="47">
        <v>0</v>
      </c>
      <c r="DI102" s="47">
        <v>0</v>
      </c>
      <c r="DJ102" s="47">
        <v>0</v>
      </c>
      <c r="DK102" s="47">
        <v>0</v>
      </c>
      <c r="DL102" s="47">
        <v>0</v>
      </c>
      <c r="DM102" s="47">
        <v>0</v>
      </c>
      <c r="DN102" s="47">
        <v>0</v>
      </c>
      <c r="DO102" s="47">
        <v>0</v>
      </c>
      <c r="DP102" s="47">
        <v>0</v>
      </c>
      <c r="DQ102" s="47">
        <v>0</v>
      </c>
      <c r="DR102" s="47">
        <v>0</v>
      </c>
      <c r="DS102" s="47">
        <v>0</v>
      </c>
      <c r="DT102" s="47">
        <v>0</v>
      </c>
      <c r="DU102" s="47">
        <v>0</v>
      </c>
    </row>
    <row r="103" spans="1:125" ht="14.25">
      <c r="A103" t="s">
        <v>15</v>
      </c>
      <c r="B103" t="s">
        <v>73</v>
      </c>
      <c r="C103" t="s">
        <v>73</v>
      </c>
      <c r="D103" t="s">
        <v>117</v>
      </c>
      <c r="E103" s="28">
        <f t="shared" si="15"/>
        <v>1000000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60000</v>
      </c>
      <c r="BG103" s="27">
        <v>40000</v>
      </c>
      <c r="BH103" s="27">
        <v>60000</v>
      </c>
      <c r="BI103" s="27">
        <v>100000</v>
      </c>
      <c r="BJ103" s="27">
        <v>150000</v>
      </c>
      <c r="BK103" s="27">
        <v>160000</v>
      </c>
      <c r="BL103" s="27">
        <v>150000</v>
      </c>
      <c r="BM103" s="27">
        <v>100000</v>
      </c>
      <c r="BN103" s="27">
        <v>90000</v>
      </c>
      <c r="BO103" s="27">
        <v>40000</v>
      </c>
      <c r="BP103" s="27">
        <v>30000</v>
      </c>
      <c r="BQ103" s="27">
        <v>20000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48">
        <v>0</v>
      </c>
      <c r="CA103" s="48">
        <v>0</v>
      </c>
      <c r="CB103" s="48">
        <v>0</v>
      </c>
      <c r="CC103" s="48">
        <v>0</v>
      </c>
      <c r="CD103" s="48">
        <v>0</v>
      </c>
      <c r="CE103" s="48">
        <v>0</v>
      </c>
      <c r="CF103" s="48">
        <v>0</v>
      </c>
      <c r="CG103" s="48">
        <v>0</v>
      </c>
      <c r="CH103" s="48">
        <v>0</v>
      </c>
      <c r="CI103" s="48">
        <v>0</v>
      </c>
      <c r="CJ103" s="48">
        <v>0</v>
      </c>
      <c r="CK103" s="48">
        <v>0</v>
      </c>
      <c r="CL103" s="48">
        <v>0</v>
      </c>
      <c r="CM103" s="47">
        <v>0</v>
      </c>
      <c r="CN103" s="47">
        <v>0</v>
      </c>
      <c r="CO103" s="47">
        <v>0</v>
      </c>
      <c r="CP103" s="47">
        <v>0</v>
      </c>
      <c r="CQ103" s="47">
        <v>0</v>
      </c>
      <c r="CR103" s="47">
        <v>0</v>
      </c>
      <c r="CS103" s="47">
        <v>0</v>
      </c>
      <c r="CT103" s="47">
        <v>0</v>
      </c>
      <c r="CU103" s="47">
        <v>0</v>
      </c>
      <c r="CV103" s="47">
        <v>0</v>
      </c>
      <c r="CW103" s="47">
        <v>0</v>
      </c>
      <c r="CX103" s="47">
        <v>0</v>
      </c>
      <c r="CY103" s="47">
        <v>0</v>
      </c>
      <c r="CZ103" s="47">
        <v>0</v>
      </c>
      <c r="DA103" s="47">
        <v>0</v>
      </c>
      <c r="DB103" s="47">
        <v>0</v>
      </c>
      <c r="DC103" s="47">
        <v>0</v>
      </c>
      <c r="DD103" s="47">
        <v>0</v>
      </c>
      <c r="DE103" s="47">
        <v>0</v>
      </c>
      <c r="DF103" s="47">
        <v>0</v>
      </c>
      <c r="DG103" s="47">
        <v>0</v>
      </c>
      <c r="DH103" s="47">
        <v>0</v>
      </c>
      <c r="DI103" s="47">
        <v>0</v>
      </c>
      <c r="DJ103" s="47">
        <v>0</v>
      </c>
      <c r="DK103" s="47">
        <v>0</v>
      </c>
      <c r="DL103" s="47">
        <v>0</v>
      </c>
      <c r="DM103" s="47">
        <v>0</v>
      </c>
      <c r="DN103" s="47">
        <v>0</v>
      </c>
      <c r="DO103" s="47">
        <v>0</v>
      </c>
      <c r="DP103" s="47">
        <v>0</v>
      </c>
      <c r="DQ103" s="47">
        <v>0</v>
      </c>
      <c r="DR103" s="47">
        <v>0</v>
      </c>
      <c r="DS103" s="47">
        <v>0</v>
      </c>
      <c r="DT103" s="47">
        <v>0</v>
      </c>
      <c r="DU103" s="47">
        <v>0</v>
      </c>
    </row>
    <row r="104" spans="1:125" ht="14.25">
      <c r="A104" t="s">
        <v>16</v>
      </c>
      <c r="B104" t="s">
        <v>73</v>
      </c>
      <c r="C104" t="s">
        <v>160</v>
      </c>
      <c r="D104" t="s">
        <v>297</v>
      </c>
      <c r="E104" s="28">
        <f t="shared" si="15"/>
        <v>27180000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48">
        <v>0</v>
      </c>
      <c r="CA104" s="48">
        <v>0</v>
      </c>
      <c r="CB104" s="48">
        <v>0</v>
      </c>
      <c r="CC104" s="48">
        <v>0</v>
      </c>
      <c r="CD104" s="48">
        <v>0</v>
      </c>
      <c r="CE104" s="48">
        <v>0</v>
      </c>
      <c r="CF104" s="48">
        <v>0</v>
      </c>
      <c r="CG104" s="48">
        <v>0</v>
      </c>
      <c r="CH104" s="48">
        <v>0</v>
      </c>
      <c r="CI104" s="48">
        <v>0</v>
      </c>
      <c r="CJ104" s="48">
        <v>0</v>
      </c>
      <c r="CK104" s="48">
        <v>0</v>
      </c>
      <c r="CL104" s="48">
        <v>0</v>
      </c>
      <c r="CM104" s="47">
        <v>0</v>
      </c>
      <c r="CN104" s="47">
        <v>0</v>
      </c>
      <c r="CO104" s="47">
        <v>0</v>
      </c>
      <c r="CP104" s="47">
        <v>0</v>
      </c>
      <c r="CQ104" s="47">
        <v>0</v>
      </c>
      <c r="CR104" s="47">
        <v>0</v>
      </c>
      <c r="CS104" s="47">
        <v>0</v>
      </c>
      <c r="CT104" s="47">
        <v>0</v>
      </c>
      <c r="CU104" s="47">
        <v>0</v>
      </c>
      <c r="CV104" s="47">
        <v>0</v>
      </c>
      <c r="CW104" s="47">
        <v>0</v>
      </c>
      <c r="CX104" s="47">
        <v>0</v>
      </c>
      <c r="CY104" s="47">
        <v>0</v>
      </c>
      <c r="CZ104" s="47">
        <v>0</v>
      </c>
      <c r="DA104" s="47">
        <v>0</v>
      </c>
      <c r="DB104" s="47">
        <v>0</v>
      </c>
      <c r="DC104" s="47">
        <v>0</v>
      </c>
      <c r="DD104" s="47">
        <v>0</v>
      </c>
      <c r="DE104" s="47">
        <v>0</v>
      </c>
      <c r="DF104" s="47">
        <v>0</v>
      </c>
      <c r="DG104" s="47">
        <v>0</v>
      </c>
      <c r="DH104" s="47">
        <v>0</v>
      </c>
      <c r="DI104" s="47">
        <v>0</v>
      </c>
      <c r="DJ104" s="47">
        <v>1620000</v>
      </c>
      <c r="DK104" s="47">
        <v>1440000</v>
      </c>
      <c r="DL104" s="47">
        <v>1080000</v>
      </c>
      <c r="DM104" s="47">
        <v>1080000</v>
      </c>
      <c r="DN104" s="47">
        <v>1440000</v>
      </c>
      <c r="DO104" s="47">
        <v>1800000</v>
      </c>
      <c r="DP104" s="47">
        <v>2880000</v>
      </c>
      <c r="DQ104" s="47">
        <v>3600000</v>
      </c>
      <c r="DR104" s="47">
        <v>3240000</v>
      </c>
      <c r="DS104" s="47">
        <v>3240000</v>
      </c>
      <c r="DT104" s="47">
        <v>2880000</v>
      </c>
      <c r="DU104" s="47">
        <v>2880000</v>
      </c>
    </row>
    <row r="105" spans="1:125" ht="14.25">
      <c r="A105" t="s">
        <v>15</v>
      </c>
      <c r="B105" t="s">
        <v>84</v>
      </c>
      <c r="C105" t="s">
        <v>84</v>
      </c>
      <c r="D105" t="s">
        <v>119</v>
      </c>
      <c r="E105" s="28">
        <f t="shared" si="15"/>
        <v>1900000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0</v>
      </c>
      <c r="BQ105" s="27">
        <v>0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7">
        <v>0</v>
      </c>
      <c r="CN105" s="47">
        <v>0</v>
      </c>
      <c r="CO105" s="47">
        <v>114000</v>
      </c>
      <c r="CP105" s="47">
        <v>76000</v>
      </c>
      <c r="CQ105" s="47">
        <v>114000</v>
      </c>
      <c r="CR105" s="47">
        <v>190000</v>
      </c>
      <c r="CS105" s="47">
        <v>285000</v>
      </c>
      <c r="CT105" s="47">
        <v>304000</v>
      </c>
      <c r="CU105" s="47">
        <v>285000</v>
      </c>
      <c r="CV105" s="47">
        <v>190000</v>
      </c>
      <c r="CW105" s="47">
        <v>171000</v>
      </c>
      <c r="CX105" s="47">
        <v>76000</v>
      </c>
      <c r="CY105" s="47">
        <v>57000</v>
      </c>
      <c r="CZ105" s="47">
        <v>38000</v>
      </c>
      <c r="DA105" s="47">
        <v>0</v>
      </c>
      <c r="DB105" s="47">
        <v>0</v>
      </c>
      <c r="DC105" s="47">
        <v>0</v>
      </c>
      <c r="DD105" s="47">
        <v>0</v>
      </c>
      <c r="DE105" s="47">
        <v>0</v>
      </c>
      <c r="DF105" s="47">
        <v>0</v>
      </c>
      <c r="DG105" s="47">
        <v>0</v>
      </c>
      <c r="DH105" s="47">
        <v>0</v>
      </c>
      <c r="DI105" s="47">
        <v>0</v>
      </c>
      <c r="DJ105" s="47">
        <v>0</v>
      </c>
      <c r="DK105" s="47">
        <v>0</v>
      </c>
      <c r="DL105" s="47">
        <v>0</v>
      </c>
      <c r="DM105" s="47">
        <v>0</v>
      </c>
      <c r="DN105" s="47">
        <v>0</v>
      </c>
      <c r="DO105" s="47">
        <v>0</v>
      </c>
      <c r="DP105" s="47">
        <v>0</v>
      </c>
      <c r="DQ105" s="47">
        <v>0</v>
      </c>
      <c r="DR105" s="47">
        <v>0</v>
      </c>
      <c r="DS105" s="47">
        <v>0</v>
      </c>
      <c r="DT105" s="47">
        <v>0</v>
      </c>
      <c r="DU105" s="47">
        <v>0</v>
      </c>
    </row>
    <row r="106" spans="1:125" ht="14.25">
      <c r="A106" t="s">
        <v>15</v>
      </c>
      <c r="B106" t="s">
        <v>84</v>
      </c>
      <c r="C106" t="s">
        <v>84</v>
      </c>
      <c r="D106" t="s">
        <v>118</v>
      </c>
      <c r="E106" s="28">
        <f t="shared" si="15"/>
        <v>1200000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72000</v>
      </c>
      <c r="AY106" s="27">
        <v>48000</v>
      </c>
      <c r="AZ106" s="27">
        <v>72000</v>
      </c>
      <c r="BA106" s="27">
        <v>120000</v>
      </c>
      <c r="BB106" s="27">
        <v>180000</v>
      </c>
      <c r="BC106" s="27">
        <v>192000</v>
      </c>
      <c r="BD106" s="27">
        <v>180000</v>
      </c>
      <c r="BE106" s="27">
        <v>120000</v>
      </c>
      <c r="BF106" s="27">
        <v>108000</v>
      </c>
      <c r="BG106" s="27">
        <v>48000</v>
      </c>
      <c r="BH106" s="27">
        <v>36000</v>
      </c>
      <c r="BI106" s="27">
        <v>24000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0</v>
      </c>
      <c r="BQ106" s="27">
        <v>0</v>
      </c>
      <c r="BR106" s="27">
        <v>0</v>
      </c>
      <c r="BS106" s="27">
        <v>0</v>
      </c>
      <c r="BT106" s="27">
        <v>0</v>
      </c>
      <c r="BU106" s="27">
        <v>0</v>
      </c>
      <c r="BV106" s="27">
        <v>0</v>
      </c>
      <c r="BW106" s="27">
        <v>0</v>
      </c>
      <c r="BX106" s="27">
        <v>0</v>
      </c>
      <c r="BY106" s="27">
        <v>0</v>
      </c>
      <c r="BZ106" s="48">
        <v>0</v>
      </c>
      <c r="CA106" s="48">
        <v>0</v>
      </c>
      <c r="CB106" s="48">
        <v>0</v>
      </c>
      <c r="CC106" s="48">
        <v>0</v>
      </c>
      <c r="CD106" s="48">
        <v>0</v>
      </c>
      <c r="CE106" s="48">
        <v>0</v>
      </c>
      <c r="CF106" s="48">
        <v>0</v>
      </c>
      <c r="CG106" s="48">
        <v>0</v>
      </c>
      <c r="CH106" s="48">
        <v>0</v>
      </c>
      <c r="CI106" s="48">
        <v>0</v>
      </c>
      <c r="CJ106" s="48">
        <v>0</v>
      </c>
      <c r="CK106" s="48">
        <v>0</v>
      </c>
      <c r="CL106" s="48">
        <v>0</v>
      </c>
      <c r="CM106" s="47">
        <v>0</v>
      </c>
      <c r="CN106" s="47">
        <v>0</v>
      </c>
      <c r="CO106" s="47">
        <v>0</v>
      </c>
      <c r="CP106" s="47">
        <v>0</v>
      </c>
      <c r="CQ106" s="47">
        <v>0</v>
      </c>
      <c r="CR106" s="47">
        <v>0</v>
      </c>
      <c r="CS106" s="47">
        <v>0</v>
      </c>
      <c r="CT106" s="47">
        <v>0</v>
      </c>
      <c r="CU106" s="47">
        <v>0</v>
      </c>
      <c r="CV106" s="47">
        <v>0</v>
      </c>
      <c r="CW106" s="47">
        <v>0</v>
      </c>
      <c r="CX106" s="47">
        <v>0</v>
      </c>
      <c r="CY106" s="47">
        <v>0</v>
      </c>
      <c r="CZ106" s="47">
        <v>0</v>
      </c>
      <c r="DA106" s="47">
        <v>0</v>
      </c>
      <c r="DB106" s="47">
        <v>0</v>
      </c>
      <c r="DC106" s="47">
        <v>0</v>
      </c>
      <c r="DD106" s="47">
        <v>0</v>
      </c>
      <c r="DE106" s="47">
        <v>0</v>
      </c>
      <c r="DF106" s="47">
        <v>0</v>
      </c>
      <c r="DG106" s="47">
        <v>0</v>
      </c>
      <c r="DH106" s="47">
        <v>0</v>
      </c>
      <c r="DI106" s="47">
        <v>0</v>
      </c>
      <c r="DJ106" s="47">
        <v>0</v>
      </c>
      <c r="DK106" s="47">
        <v>0</v>
      </c>
      <c r="DL106" s="47">
        <v>0</v>
      </c>
      <c r="DM106" s="47">
        <v>0</v>
      </c>
      <c r="DN106" s="47">
        <v>0</v>
      </c>
      <c r="DO106" s="47">
        <v>0</v>
      </c>
      <c r="DP106" s="47">
        <v>0</v>
      </c>
      <c r="DQ106" s="47">
        <v>0</v>
      </c>
      <c r="DR106" s="47">
        <v>0</v>
      </c>
      <c r="DS106" s="47">
        <v>0</v>
      </c>
      <c r="DT106" s="47">
        <v>0</v>
      </c>
      <c r="DU106" s="47">
        <v>0</v>
      </c>
    </row>
    <row r="107" spans="1:125" ht="14.25">
      <c r="A107" t="s">
        <v>19</v>
      </c>
      <c r="B107" t="s">
        <v>84</v>
      </c>
      <c r="C107" t="s">
        <v>84</v>
      </c>
      <c r="D107" t="s">
        <v>128</v>
      </c>
      <c r="E107" s="28">
        <f t="shared" si="15"/>
        <v>2000000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G107" s="27">
        <v>0</v>
      </c>
      <c r="BH107" s="27">
        <v>120000</v>
      </c>
      <c r="BI107" s="27">
        <v>80000</v>
      </c>
      <c r="BJ107" s="27">
        <v>120000</v>
      </c>
      <c r="BK107" s="27">
        <v>200000</v>
      </c>
      <c r="BL107" s="27">
        <v>300000</v>
      </c>
      <c r="BM107" s="27">
        <v>320000</v>
      </c>
      <c r="BN107" s="27">
        <v>300000</v>
      </c>
      <c r="BO107" s="27">
        <v>200000</v>
      </c>
      <c r="BP107" s="27">
        <v>180000</v>
      </c>
      <c r="BQ107" s="27">
        <v>80000</v>
      </c>
      <c r="BR107" s="27">
        <v>60000</v>
      </c>
      <c r="BS107" s="27">
        <v>40000</v>
      </c>
      <c r="BT107" s="27">
        <v>0</v>
      </c>
      <c r="BU107" s="27">
        <v>0</v>
      </c>
      <c r="BV107" s="27">
        <v>0</v>
      </c>
      <c r="BW107" s="27">
        <v>0</v>
      </c>
      <c r="BX107" s="27">
        <v>0</v>
      </c>
      <c r="BY107" s="27">
        <v>0</v>
      </c>
      <c r="BZ107" s="48">
        <v>0</v>
      </c>
      <c r="CA107" s="48">
        <v>0</v>
      </c>
      <c r="CB107" s="48">
        <v>0</v>
      </c>
      <c r="CC107" s="48">
        <v>0</v>
      </c>
      <c r="CD107" s="48">
        <v>0</v>
      </c>
      <c r="CE107" s="48">
        <v>0</v>
      </c>
      <c r="CF107" s="48">
        <v>0</v>
      </c>
      <c r="CG107" s="48">
        <v>0</v>
      </c>
      <c r="CH107" s="48">
        <v>0</v>
      </c>
      <c r="CI107" s="48">
        <v>0</v>
      </c>
      <c r="CJ107" s="48">
        <v>0</v>
      </c>
      <c r="CK107" s="48">
        <v>0</v>
      </c>
      <c r="CL107" s="48">
        <v>0</v>
      </c>
      <c r="CM107" s="47">
        <v>0</v>
      </c>
      <c r="CN107" s="47">
        <v>0</v>
      </c>
      <c r="CO107" s="47">
        <v>0</v>
      </c>
      <c r="CP107" s="47">
        <v>0</v>
      </c>
      <c r="CQ107" s="47">
        <v>0</v>
      </c>
      <c r="CR107" s="47">
        <v>0</v>
      </c>
      <c r="CS107" s="47">
        <v>0</v>
      </c>
      <c r="CT107" s="47">
        <v>0</v>
      </c>
      <c r="CU107" s="47">
        <v>0</v>
      </c>
      <c r="CV107" s="47">
        <v>0</v>
      </c>
      <c r="CW107" s="47">
        <v>0</v>
      </c>
      <c r="CX107" s="47">
        <v>0</v>
      </c>
      <c r="CY107" s="47">
        <v>0</v>
      </c>
      <c r="CZ107" s="47">
        <v>0</v>
      </c>
      <c r="DA107" s="47">
        <v>0</v>
      </c>
      <c r="DB107" s="47">
        <v>0</v>
      </c>
      <c r="DC107" s="47">
        <v>0</v>
      </c>
      <c r="DD107" s="47">
        <v>0</v>
      </c>
      <c r="DE107" s="47">
        <v>0</v>
      </c>
      <c r="DF107" s="47">
        <v>0</v>
      </c>
      <c r="DG107" s="47">
        <v>0</v>
      </c>
      <c r="DH107" s="47">
        <v>0</v>
      </c>
      <c r="DI107" s="47">
        <v>0</v>
      </c>
      <c r="DJ107" s="47">
        <v>0</v>
      </c>
      <c r="DK107" s="47">
        <v>0</v>
      </c>
      <c r="DL107" s="47">
        <v>0</v>
      </c>
      <c r="DM107" s="47">
        <v>0</v>
      </c>
      <c r="DN107" s="47">
        <v>0</v>
      </c>
      <c r="DO107" s="47">
        <v>0</v>
      </c>
      <c r="DP107" s="47">
        <v>0</v>
      </c>
      <c r="DQ107" s="47">
        <v>0</v>
      </c>
      <c r="DR107" s="47">
        <v>0</v>
      </c>
      <c r="DS107" s="47">
        <v>0</v>
      </c>
      <c r="DT107" s="47">
        <v>0</v>
      </c>
      <c r="DU107" s="47">
        <v>0</v>
      </c>
    </row>
    <row r="108" spans="1:125" ht="14.25">
      <c r="A108" t="s">
        <v>19</v>
      </c>
      <c r="B108" t="s">
        <v>84</v>
      </c>
      <c r="C108" t="s">
        <v>84</v>
      </c>
      <c r="D108" t="s">
        <v>129</v>
      </c>
      <c r="E108" s="28">
        <f t="shared" si="15"/>
        <v>1200000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72000</v>
      </c>
      <c r="BI108" s="27">
        <v>48000</v>
      </c>
      <c r="BJ108" s="27">
        <v>72000</v>
      </c>
      <c r="BK108" s="27">
        <v>120000</v>
      </c>
      <c r="BL108" s="27">
        <v>180000</v>
      </c>
      <c r="BM108" s="27">
        <v>192000</v>
      </c>
      <c r="BN108" s="27">
        <v>180000</v>
      </c>
      <c r="BO108" s="27">
        <v>120000</v>
      </c>
      <c r="BP108" s="27">
        <v>108000</v>
      </c>
      <c r="BQ108" s="27">
        <v>48000</v>
      </c>
      <c r="BR108" s="27">
        <v>36000</v>
      </c>
      <c r="BS108" s="27">
        <v>24000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7">
        <v>0</v>
      </c>
      <c r="CN108" s="47">
        <v>0</v>
      </c>
      <c r="CO108" s="47">
        <v>0</v>
      </c>
      <c r="CP108" s="47">
        <v>0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0</v>
      </c>
      <c r="CX108" s="47">
        <v>0</v>
      </c>
      <c r="CY108" s="47">
        <v>0</v>
      </c>
      <c r="CZ108" s="47">
        <v>0</v>
      </c>
      <c r="DA108" s="47">
        <v>0</v>
      </c>
      <c r="DB108" s="47">
        <v>0</v>
      </c>
      <c r="DC108" s="47">
        <v>0</v>
      </c>
      <c r="DD108" s="47">
        <v>0</v>
      </c>
      <c r="DE108" s="47">
        <v>0</v>
      </c>
      <c r="DF108" s="47">
        <v>0</v>
      </c>
      <c r="DG108" s="47">
        <v>0</v>
      </c>
      <c r="DH108" s="47">
        <v>0</v>
      </c>
      <c r="DI108" s="47">
        <v>0</v>
      </c>
      <c r="DJ108" s="47">
        <v>0</v>
      </c>
      <c r="DK108" s="47">
        <v>0</v>
      </c>
      <c r="DL108" s="47">
        <v>0</v>
      </c>
      <c r="DM108" s="47">
        <v>0</v>
      </c>
      <c r="DN108" s="47">
        <v>0</v>
      </c>
      <c r="DO108" s="47">
        <v>0</v>
      </c>
      <c r="DP108" s="47">
        <v>0</v>
      </c>
      <c r="DQ108" s="47">
        <v>0</v>
      </c>
      <c r="DR108" s="47">
        <v>0</v>
      </c>
      <c r="DS108" s="47">
        <v>0</v>
      </c>
      <c r="DT108" s="47">
        <v>0</v>
      </c>
      <c r="DU108" s="47">
        <v>0</v>
      </c>
    </row>
    <row r="109" spans="1:125" ht="14.25">
      <c r="A109" t="s">
        <v>17</v>
      </c>
      <c r="B109" t="s">
        <v>84</v>
      </c>
      <c r="C109" t="s">
        <v>84</v>
      </c>
      <c r="D109" t="s">
        <v>231</v>
      </c>
      <c r="E109" s="28">
        <f t="shared" si="15"/>
        <v>6000000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0</v>
      </c>
      <c r="BG109" s="27">
        <v>0</v>
      </c>
      <c r="BH109" s="27">
        <v>0</v>
      </c>
      <c r="BI109" s="27">
        <v>0</v>
      </c>
      <c r="BJ109" s="27">
        <v>0</v>
      </c>
      <c r="BK109" s="27">
        <v>0</v>
      </c>
      <c r="BL109" s="27">
        <v>0</v>
      </c>
      <c r="BM109" s="27">
        <v>0</v>
      </c>
      <c r="BN109" s="27">
        <v>0</v>
      </c>
      <c r="BO109" s="27">
        <v>0</v>
      </c>
      <c r="BP109" s="27">
        <v>0</v>
      </c>
      <c r="BQ109" s="27">
        <v>0</v>
      </c>
      <c r="BR109" s="27">
        <v>0</v>
      </c>
      <c r="BS109" s="27">
        <v>0</v>
      </c>
      <c r="BT109" s="27">
        <v>0</v>
      </c>
      <c r="BU109" s="27">
        <v>0</v>
      </c>
      <c r="BV109" s="27">
        <v>0</v>
      </c>
      <c r="BW109" s="27">
        <v>0</v>
      </c>
      <c r="BX109" s="27">
        <v>0</v>
      </c>
      <c r="BY109" s="27">
        <v>0</v>
      </c>
      <c r="BZ109" s="48">
        <v>0</v>
      </c>
      <c r="CA109" s="48">
        <v>0</v>
      </c>
      <c r="CB109" s="48">
        <v>0</v>
      </c>
      <c r="CC109" s="48">
        <v>0</v>
      </c>
      <c r="CD109" s="48">
        <v>0</v>
      </c>
      <c r="CE109" s="48">
        <v>0</v>
      </c>
      <c r="CF109" s="48">
        <v>0</v>
      </c>
      <c r="CG109" s="48">
        <v>0</v>
      </c>
      <c r="CH109" s="48">
        <v>0</v>
      </c>
      <c r="CI109" s="48">
        <v>0</v>
      </c>
      <c r="CJ109" s="48">
        <v>0</v>
      </c>
      <c r="CK109" s="48">
        <v>0</v>
      </c>
      <c r="CL109" s="48">
        <v>0</v>
      </c>
      <c r="CM109" s="47">
        <v>0</v>
      </c>
      <c r="CN109" s="47">
        <v>0</v>
      </c>
      <c r="CO109" s="47">
        <v>0</v>
      </c>
      <c r="CP109" s="47">
        <v>0</v>
      </c>
      <c r="CQ109" s="47">
        <v>0</v>
      </c>
      <c r="CR109" s="47">
        <v>0</v>
      </c>
      <c r="CS109" s="47">
        <v>0</v>
      </c>
      <c r="CT109" s="47">
        <v>0</v>
      </c>
      <c r="CU109" s="47">
        <v>0</v>
      </c>
      <c r="CV109" s="47">
        <v>0</v>
      </c>
      <c r="CW109" s="47">
        <v>0</v>
      </c>
      <c r="CX109" s="47">
        <v>0</v>
      </c>
      <c r="CY109" s="47">
        <v>0</v>
      </c>
      <c r="CZ109" s="47">
        <v>0</v>
      </c>
      <c r="DA109" s="47">
        <v>0</v>
      </c>
      <c r="DB109" s="47">
        <v>0</v>
      </c>
      <c r="DC109" s="47">
        <v>0</v>
      </c>
      <c r="DD109" s="47">
        <v>0</v>
      </c>
      <c r="DE109" s="47">
        <v>0</v>
      </c>
      <c r="DF109" s="47">
        <v>0</v>
      </c>
      <c r="DG109" s="47">
        <v>0</v>
      </c>
      <c r="DH109" s="47">
        <v>0</v>
      </c>
      <c r="DI109" s="47">
        <v>0</v>
      </c>
      <c r="DJ109" s="47">
        <v>360000</v>
      </c>
      <c r="DK109" s="47">
        <v>240000</v>
      </c>
      <c r="DL109" s="47">
        <v>360000</v>
      </c>
      <c r="DM109" s="47">
        <v>600000</v>
      </c>
      <c r="DN109" s="47">
        <v>900000</v>
      </c>
      <c r="DO109" s="47">
        <v>960000</v>
      </c>
      <c r="DP109" s="47">
        <v>900000</v>
      </c>
      <c r="DQ109" s="47">
        <v>600000</v>
      </c>
      <c r="DR109" s="47">
        <v>540000</v>
      </c>
      <c r="DS109" s="47">
        <v>240000</v>
      </c>
      <c r="DT109" s="47">
        <v>180000</v>
      </c>
      <c r="DU109" s="47">
        <v>120000</v>
      </c>
    </row>
    <row r="110" spans="1:125" ht="14.25">
      <c r="A110" t="s">
        <v>17</v>
      </c>
      <c r="B110" t="s">
        <v>84</v>
      </c>
      <c r="C110" t="s">
        <v>84</v>
      </c>
      <c r="D110" t="s">
        <v>101</v>
      </c>
      <c r="E110" s="28">
        <f t="shared" si="15"/>
        <v>4400000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264000</v>
      </c>
      <c r="BA110" s="27">
        <v>176000</v>
      </c>
      <c r="BB110" s="27">
        <v>264000</v>
      </c>
      <c r="BC110" s="27">
        <v>440000</v>
      </c>
      <c r="BD110" s="27">
        <v>660000</v>
      </c>
      <c r="BE110" s="27">
        <v>704000</v>
      </c>
      <c r="BF110" s="27">
        <v>660000</v>
      </c>
      <c r="BG110" s="27">
        <v>440000</v>
      </c>
      <c r="BH110" s="27">
        <v>396000</v>
      </c>
      <c r="BI110" s="27">
        <v>176000</v>
      </c>
      <c r="BJ110" s="27">
        <v>132000</v>
      </c>
      <c r="BK110" s="27">
        <v>88000</v>
      </c>
      <c r="BL110" s="27">
        <v>0</v>
      </c>
      <c r="BM110" s="27">
        <v>0</v>
      </c>
      <c r="BN110" s="27">
        <v>0</v>
      </c>
      <c r="BO110" s="27">
        <v>0</v>
      </c>
      <c r="BP110" s="27">
        <v>0</v>
      </c>
      <c r="BQ110" s="27">
        <v>0</v>
      </c>
      <c r="BR110" s="27">
        <v>0</v>
      </c>
      <c r="BS110" s="27">
        <v>0</v>
      </c>
      <c r="BT110" s="27">
        <v>0</v>
      </c>
      <c r="BU110" s="27">
        <v>0</v>
      </c>
      <c r="BV110" s="27">
        <v>0</v>
      </c>
      <c r="BW110" s="27">
        <v>0</v>
      </c>
      <c r="BX110" s="27">
        <v>0</v>
      </c>
      <c r="BY110" s="27">
        <v>0</v>
      </c>
      <c r="BZ110" s="48">
        <v>0</v>
      </c>
      <c r="CA110" s="48">
        <v>0</v>
      </c>
      <c r="CB110" s="48">
        <v>0</v>
      </c>
      <c r="CC110" s="48">
        <v>0</v>
      </c>
      <c r="CD110" s="48">
        <v>0</v>
      </c>
      <c r="CE110" s="48">
        <v>0</v>
      </c>
      <c r="CF110" s="48">
        <v>0</v>
      </c>
      <c r="CG110" s="48">
        <v>0</v>
      </c>
      <c r="CH110" s="48">
        <v>0</v>
      </c>
      <c r="CI110" s="48">
        <v>0</v>
      </c>
      <c r="CJ110" s="48">
        <v>0</v>
      </c>
      <c r="CK110" s="48">
        <v>0</v>
      </c>
      <c r="CL110" s="48">
        <v>0</v>
      </c>
      <c r="CM110" s="47">
        <v>0</v>
      </c>
      <c r="CN110" s="47">
        <v>0</v>
      </c>
      <c r="CO110" s="47">
        <v>0</v>
      </c>
      <c r="CP110" s="47">
        <v>0</v>
      </c>
      <c r="CQ110" s="47">
        <v>0</v>
      </c>
      <c r="CR110" s="47">
        <v>0</v>
      </c>
      <c r="CS110" s="47">
        <v>0</v>
      </c>
      <c r="CT110" s="47">
        <v>0</v>
      </c>
      <c r="CU110" s="47">
        <v>0</v>
      </c>
      <c r="CV110" s="47">
        <v>0</v>
      </c>
      <c r="CW110" s="47">
        <v>0</v>
      </c>
      <c r="CX110" s="47">
        <v>0</v>
      </c>
      <c r="CY110" s="47">
        <v>0</v>
      </c>
      <c r="CZ110" s="47">
        <v>0</v>
      </c>
      <c r="DA110" s="47">
        <v>0</v>
      </c>
      <c r="DB110" s="47">
        <v>0</v>
      </c>
      <c r="DC110" s="47">
        <v>0</v>
      </c>
      <c r="DD110" s="47">
        <v>0</v>
      </c>
      <c r="DE110" s="47">
        <v>0</v>
      </c>
      <c r="DF110" s="47">
        <v>0</v>
      </c>
      <c r="DG110" s="47">
        <v>0</v>
      </c>
      <c r="DH110" s="47">
        <v>0</v>
      </c>
      <c r="DI110" s="47">
        <v>0</v>
      </c>
      <c r="DJ110" s="47">
        <v>0</v>
      </c>
      <c r="DK110" s="47">
        <v>0</v>
      </c>
      <c r="DL110" s="47">
        <v>0</v>
      </c>
      <c r="DM110" s="47">
        <v>0</v>
      </c>
      <c r="DN110" s="47">
        <v>0</v>
      </c>
      <c r="DO110" s="47">
        <v>0</v>
      </c>
      <c r="DP110" s="47">
        <v>0</v>
      </c>
      <c r="DQ110" s="47">
        <v>0</v>
      </c>
      <c r="DR110" s="47">
        <v>0</v>
      </c>
      <c r="DS110" s="47">
        <v>0</v>
      </c>
      <c r="DT110" s="47">
        <v>0</v>
      </c>
      <c r="DU110" s="47">
        <v>0</v>
      </c>
    </row>
    <row r="111" spans="1:125" ht="14.25">
      <c r="A111" t="s">
        <v>17</v>
      </c>
      <c r="B111" t="s">
        <v>84</v>
      </c>
      <c r="C111" t="s">
        <v>84</v>
      </c>
      <c r="D111" t="s">
        <v>102</v>
      </c>
      <c r="E111" s="28">
        <f t="shared" si="15"/>
        <v>1800000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7">
        <v>0</v>
      </c>
      <c r="BH111" s="27">
        <v>0</v>
      </c>
      <c r="BI111" s="27">
        <v>0</v>
      </c>
      <c r="BJ111" s="27">
        <v>0</v>
      </c>
      <c r="BK111" s="27">
        <v>0</v>
      </c>
      <c r="BL111" s="27">
        <v>0</v>
      </c>
      <c r="BM111" s="27">
        <v>0</v>
      </c>
      <c r="BN111" s="27">
        <v>0</v>
      </c>
      <c r="BO111" s="27">
        <v>0</v>
      </c>
      <c r="BP111" s="27">
        <v>0</v>
      </c>
      <c r="BQ111" s="27">
        <v>0</v>
      </c>
      <c r="BR111" s="27">
        <v>0</v>
      </c>
      <c r="BS111" s="27">
        <v>0</v>
      </c>
      <c r="BT111" s="27">
        <v>0</v>
      </c>
      <c r="BU111" s="27">
        <v>0</v>
      </c>
      <c r="BV111" s="27">
        <v>0</v>
      </c>
      <c r="BW111" s="27">
        <v>0</v>
      </c>
      <c r="BX111" s="27">
        <v>0</v>
      </c>
      <c r="BY111" s="27">
        <v>0</v>
      </c>
      <c r="BZ111" s="48">
        <v>0</v>
      </c>
      <c r="CA111" s="48">
        <v>0</v>
      </c>
      <c r="CB111" s="48">
        <v>0</v>
      </c>
      <c r="CC111" s="48">
        <v>0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7">
        <v>0</v>
      </c>
      <c r="CN111" s="47">
        <v>0</v>
      </c>
      <c r="CO111" s="47">
        <v>0</v>
      </c>
      <c r="CP111" s="47">
        <v>0</v>
      </c>
      <c r="CQ111" s="47">
        <v>0</v>
      </c>
      <c r="CR111" s="47">
        <v>0</v>
      </c>
      <c r="CS111" s="47">
        <v>0</v>
      </c>
      <c r="CT111" s="47">
        <v>0</v>
      </c>
      <c r="CU111" s="47">
        <v>0</v>
      </c>
      <c r="CV111" s="47">
        <v>0</v>
      </c>
      <c r="CW111" s="47">
        <v>0</v>
      </c>
      <c r="CX111" s="47">
        <v>0</v>
      </c>
      <c r="CY111" s="47">
        <v>0</v>
      </c>
      <c r="CZ111" s="47">
        <v>0</v>
      </c>
      <c r="DA111" s="47">
        <v>108000</v>
      </c>
      <c r="DB111" s="47">
        <v>72000</v>
      </c>
      <c r="DC111" s="47">
        <v>108000</v>
      </c>
      <c r="DD111" s="47">
        <v>180000</v>
      </c>
      <c r="DE111" s="47">
        <v>270000</v>
      </c>
      <c r="DF111" s="47">
        <v>288000</v>
      </c>
      <c r="DG111" s="47">
        <v>270000</v>
      </c>
      <c r="DH111" s="47">
        <v>180000</v>
      </c>
      <c r="DI111" s="47">
        <v>162000</v>
      </c>
      <c r="DJ111" s="47">
        <v>72000</v>
      </c>
      <c r="DK111" s="47">
        <v>54000</v>
      </c>
      <c r="DL111" s="47">
        <v>36000</v>
      </c>
      <c r="DM111" s="47">
        <v>0</v>
      </c>
      <c r="DN111" s="47">
        <v>0</v>
      </c>
      <c r="DO111" s="47">
        <v>0</v>
      </c>
      <c r="DP111" s="47">
        <v>0</v>
      </c>
      <c r="DQ111" s="47">
        <v>0</v>
      </c>
      <c r="DR111" s="47">
        <v>0</v>
      </c>
      <c r="DS111" s="47">
        <v>0</v>
      </c>
      <c r="DT111" s="47">
        <v>0</v>
      </c>
      <c r="DU111" s="47">
        <v>0</v>
      </c>
    </row>
    <row r="112" spans="1:125" ht="14.25">
      <c r="A112" t="s">
        <v>17</v>
      </c>
      <c r="B112" t="s">
        <v>84</v>
      </c>
      <c r="C112" t="s">
        <v>84</v>
      </c>
      <c r="D112" t="s">
        <v>264</v>
      </c>
      <c r="E112" s="28">
        <f t="shared" si="15"/>
        <v>2600000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48">
        <v>156000</v>
      </c>
      <c r="CA112" s="48">
        <v>104000</v>
      </c>
      <c r="CB112" s="48">
        <v>156000</v>
      </c>
      <c r="CC112" s="48">
        <v>260000</v>
      </c>
      <c r="CD112" s="48">
        <v>390000</v>
      </c>
      <c r="CE112" s="48">
        <v>416000</v>
      </c>
      <c r="CF112" s="48">
        <v>390000</v>
      </c>
      <c r="CG112" s="48">
        <v>260000</v>
      </c>
      <c r="CH112" s="48">
        <v>234000</v>
      </c>
      <c r="CI112" s="48">
        <v>104000</v>
      </c>
      <c r="CJ112" s="48">
        <v>78000</v>
      </c>
      <c r="CK112" s="48">
        <v>52000</v>
      </c>
      <c r="CL112" s="48">
        <v>0</v>
      </c>
      <c r="CM112" s="47">
        <v>0</v>
      </c>
      <c r="CN112" s="47">
        <v>0</v>
      </c>
      <c r="CO112" s="47">
        <v>0</v>
      </c>
      <c r="CP112" s="47">
        <v>0</v>
      </c>
      <c r="CQ112" s="47">
        <v>0</v>
      </c>
      <c r="CR112" s="47">
        <v>0</v>
      </c>
      <c r="CS112" s="47">
        <v>0</v>
      </c>
      <c r="CT112" s="47">
        <v>0</v>
      </c>
      <c r="CU112" s="47">
        <v>0</v>
      </c>
      <c r="CV112" s="47">
        <v>0</v>
      </c>
      <c r="CW112" s="47">
        <v>0</v>
      </c>
      <c r="CX112" s="47">
        <v>0</v>
      </c>
      <c r="CY112" s="47">
        <v>0</v>
      </c>
      <c r="CZ112" s="47">
        <v>0</v>
      </c>
      <c r="DA112" s="47">
        <v>0</v>
      </c>
      <c r="DB112" s="47">
        <v>0</v>
      </c>
      <c r="DC112" s="47">
        <v>0</v>
      </c>
      <c r="DD112" s="47">
        <v>0</v>
      </c>
      <c r="DE112" s="47">
        <v>0</v>
      </c>
      <c r="DF112" s="47">
        <v>0</v>
      </c>
      <c r="DG112" s="47">
        <v>0</v>
      </c>
      <c r="DH112" s="47">
        <v>0</v>
      </c>
      <c r="DI112" s="47">
        <v>0</v>
      </c>
      <c r="DJ112" s="47">
        <v>0</v>
      </c>
      <c r="DK112" s="47">
        <v>0</v>
      </c>
      <c r="DL112" s="47">
        <v>0</v>
      </c>
      <c r="DM112" s="47">
        <v>0</v>
      </c>
      <c r="DN112" s="47">
        <v>0</v>
      </c>
      <c r="DO112" s="47">
        <v>0</v>
      </c>
      <c r="DP112" s="47">
        <v>0</v>
      </c>
      <c r="DQ112" s="47">
        <v>0</v>
      </c>
      <c r="DR112" s="47">
        <v>0</v>
      </c>
      <c r="DS112" s="47">
        <v>0</v>
      </c>
      <c r="DT112" s="47">
        <v>0</v>
      </c>
      <c r="DU112" s="47">
        <v>0</v>
      </c>
    </row>
    <row r="113" spans="1:125" ht="14.25">
      <c r="A113" t="s">
        <v>17</v>
      </c>
      <c r="B113" t="s">
        <v>84</v>
      </c>
      <c r="C113" t="s">
        <v>84</v>
      </c>
      <c r="D113" t="s">
        <v>266</v>
      </c>
      <c r="E113" s="28">
        <f t="shared" si="15"/>
        <v>900000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54000</v>
      </c>
      <c r="BO113" s="27">
        <v>36000</v>
      </c>
      <c r="BP113" s="27">
        <v>54000</v>
      </c>
      <c r="BQ113" s="27">
        <v>90000</v>
      </c>
      <c r="BR113" s="27">
        <v>135000</v>
      </c>
      <c r="BS113" s="27">
        <v>144000</v>
      </c>
      <c r="BT113" s="27">
        <v>135000</v>
      </c>
      <c r="BU113" s="27">
        <v>90000</v>
      </c>
      <c r="BV113" s="27">
        <v>81000</v>
      </c>
      <c r="BW113" s="27">
        <v>36000</v>
      </c>
      <c r="BX113" s="27">
        <v>27000</v>
      </c>
      <c r="BY113" s="27">
        <v>18000</v>
      </c>
      <c r="BZ113" s="48">
        <v>0</v>
      </c>
      <c r="CA113" s="48">
        <v>0</v>
      </c>
      <c r="CB113" s="48">
        <v>0</v>
      </c>
      <c r="CC113" s="48">
        <v>0</v>
      </c>
      <c r="CD113" s="48">
        <v>0</v>
      </c>
      <c r="CE113" s="48">
        <v>0</v>
      </c>
      <c r="CF113" s="48">
        <v>0</v>
      </c>
      <c r="CG113" s="48">
        <v>0</v>
      </c>
      <c r="CH113" s="48">
        <v>0</v>
      </c>
      <c r="CI113" s="48">
        <v>0</v>
      </c>
      <c r="CJ113" s="48">
        <v>0</v>
      </c>
      <c r="CK113" s="48">
        <v>0</v>
      </c>
      <c r="CL113" s="48">
        <v>0</v>
      </c>
      <c r="CM113" s="47">
        <v>0</v>
      </c>
      <c r="CN113" s="47">
        <v>0</v>
      </c>
      <c r="CO113" s="47">
        <v>0</v>
      </c>
      <c r="CP113" s="47">
        <v>0</v>
      </c>
      <c r="CQ113" s="47">
        <v>0</v>
      </c>
      <c r="CR113" s="47">
        <v>0</v>
      </c>
      <c r="CS113" s="47">
        <v>0</v>
      </c>
      <c r="CT113" s="47">
        <v>0</v>
      </c>
      <c r="CU113" s="47">
        <v>0</v>
      </c>
      <c r="CV113" s="47">
        <v>0</v>
      </c>
      <c r="CW113" s="47">
        <v>0</v>
      </c>
      <c r="CX113" s="47">
        <v>0</v>
      </c>
      <c r="CY113" s="47">
        <v>0</v>
      </c>
      <c r="CZ113" s="47">
        <v>0</v>
      </c>
      <c r="DA113" s="47">
        <v>0</v>
      </c>
      <c r="DB113" s="47">
        <v>0</v>
      </c>
      <c r="DC113" s="47">
        <v>0</v>
      </c>
      <c r="DD113" s="47">
        <v>0</v>
      </c>
      <c r="DE113" s="47">
        <v>0</v>
      </c>
      <c r="DF113" s="47">
        <v>0</v>
      </c>
      <c r="DG113" s="47">
        <v>0</v>
      </c>
      <c r="DH113" s="47">
        <v>0</v>
      </c>
      <c r="DI113" s="47">
        <v>0</v>
      </c>
      <c r="DJ113" s="47">
        <v>0</v>
      </c>
      <c r="DK113" s="47">
        <v>0</v>
      </c>
      <c r="DL113" s="47">
        <v>0</v>
      </c>
      <c r="DM113" s="47">
        <v>0</v>
      </c>
      <c r="DN113" s="47">
        <v>0</v>
      </c>
      <c r="DO113" s="47">
        <v>0</v>
      </c>
      <c r="DP113" s="47">
        <v>0</v>
      </c>
      <c r="DQ113" s="47">
        <v>0</v>
      </c>
      <c r="DR113" s="47">
        <v>0</v>
      </c>
      <c r="DS113" s="47">
        <v>0</v>
      </c>
      <c r="DT113" s="47">
        <v>0</v>
      </c>
      <c r="DU113" s="47">
        <v>0</v>
      </c>
    </row>
    <row r="114" spans="1:125" ht="14.25">
      <c r="A114" t="s">
        <v>16</v>
      </c>
      <c r="B114" t="s">
        <v>84</v>
      </c>
      <c r="C114" t="s">
        <v>84</v>
      </c>
      <c r="D114" t="s">
        <v>111</v>
      </c>
      <c r="E114" s="28">
        <f t="shared" si="15"/>
        <v>1500000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0</v>
      </c>
      <c r="BA114" s="27">
        <v>90000</v>
      </c>
      <c r="BB114" s="27">
        <v>60000</v>
      </c>
      <c r="BC114" s="27">
        <v>90000</v>
      </c>
      <c r="BD114" s="27">
        <v>150000</v>
      </c>
      <c r="BE114" s="27">
        <v>225000</v>
      </c>
      <c r="BF114" s="27">
        <v>240000</v>
      </c>
      <c r="BG114" s="27">
        <v>225000</v>
      </c>
      <c r="BH114" s="27">
        <v>150000</v>
      </c>
      <c r="BI114" s="27">
        <v>135000</v>
      </c>
      <c r="BJ114" s="27">
        <v>60000</v>
      </c>
      <c r="BK114" s="27">
        <v>45000</v>
      </c>
      <c r="BL114" s="27">
        <v>30000</v>
      </c>
      <c r="BM114" s="27">
        <v>0</v>
      </c>
      <c r="BN114" s="27">
        <v>0</v>
      </c>
      <c r="BO114" s="27">
        <v>0</v>
      </c>
      <c r="BP114" s="27">
        <v>0</v>
      </c>
      <c r="BQ114" s="27">
        <v>0</v>
      </c>
      <c r="BR114" s="27">
        <v>0</v>
      </c>
      <c r="BS114" s="27">
        <v>0</v>
      </c>
      <c r="BT114" s="27">
        <v>0</v>
      </c>
      <c r="BU114" s="27">
        <v>0</v>
      </c>
      <c r="BV114" s="27">
        <v>0</v>
      </c>
      <c r="BW114" s="27">
        <v>0</v>
      </c>
      <c r="BX114" s="27">
        <v>0</v>
      </c>
      <c r="BY114" s="27">
        <v>0</v>
      </c>
      <c r="BZ114" s="48">
        <v>0</v>
      </c>
      <c r="CA114" s="48">
        <v>0</v>
      </c>
      <c r="CB114" s="48">
        <v>0</v>
      </c>
      <c r="CC114" s="48">
        <v>0</v>
      </c>
      <c r="CD114" s="48">
        <v>0</v>
      </c>
      <c r="CE114" s="48">
        <v>0</v>
      </c>
      <c r="CF114" s="48">
        <v>0</v>
      </c>
      <c r="CG114" s="48">
        <v>0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7">
        <v>0</v>
      </c>
      <c r="CN114" s="47">
        <v>0</v>
      </c>
      <c r="CO114" s="47">
        <v>0</v>
      </c>
      <c r="CP114" s="47">
        <v>0</v>
      </c>
      <c r="CQ114" s="47">
        <v>0</v>
      </c>
      <c r="CR114" s="47">
        <v>0</v>
      </c>
      <c r="CS114" s="47">
        <v>0</v>
      </c>
      <c r="CT114" s="47">
        <v>0</v>
      </c>
      <c r="CU114" s="47">
        <v>0</v>
      </c>
      <c r="CV114" s="47">
        <v>0</v>
      </c>
      <c r="CW114" s="47">
        <v>0</v>
      </c>
      <c r="CX114" s="47">
        <v>0</v>
      </c>
      <c r="CY114" s="47">
        <v>0</v>
      </c>
      <c r="CZ114" s="47">
        <v>0</v>
      </c>
      <c r="DA114" s="47">
        <v>0</v>
      </c>
      <c r="DB114" s="47">
        <v>0</v>
      </c>
      <c r="DC114" s="47">
        <v>0</v>
      </c>
      <c r="DD114" s="47">
        <v>0</v>
      </c>
      <c r="DE114" s="47">
        <v>0</v>
      </c>
      <c r="DF114" s="47">
        <v>0</v>
      </c>
      <c r="DG114" s="47">
        <v>0</v>
      </c>
      <c r="DH114" s="47">
        <v>0</v>
      </c>
      <c r="DI114" s="47">
        <v>0</v>
      </c>
      <c r="DJ114" s="47">
        <v>0</v>
      </c>
      <c r="DK114" s="47">
        <v>0</v>
      </c>
      <c r="DL114" s="47">
        <v>0</v>
      </c>
      <c r="DM114" s="47">
        <v>0</v>
      </c>
      <c r="DN114" s="47">
        <v>0</v>
      </c>
      <c r="DO114" s="47">
        <v>0</v>
      </c>
      <c r="DP114" s="47">
        <v>0</v>
      </c>
      <c r="DQ114" s="47">
        <v>0</v>
      </c>
      <c r="DR114" s="47">
        <v>0</v>
      </c>
      <c r="DS114" s="47">
        <v>0</v>
      </c>
      <c r="DT114" s="47">
        <v>0</v>
      </c>
      <c r="DU114" s="47">
        <v>0</v>
      </c>
    </row>
    <row r="115" spans="1:125" ht="14.25">
      <c r="A115" t="s">
        <v>16</v>
      </c>
      <c r="B115" t="s">
        <v>84</v>
      </c>
      <c r="C115" t="s">
        <v>84</v>
      </c>
      <c r="D115" t="s">
        <v>341</v>
      </c>
      <c r="E115" s="28">
        <f t="shared" si="15"/>
        <v>4000000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0</v>
      </c>
      <c r="BD115" s="27">
        <v>0</v>
      </c>
      <c r="BE115" s="27">
        <v>0</v>
      </c>
      <c r="BF115" s="27">
        <v>0</v>
      </c>
      <c r="BG115" s="27">
        <v>0</v>
      </c>
      <c r="BH115" s="27">
        <v>0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0</v>
      </c>
      <c r="BO115" s="27">
        <v>0</v>
      </c>
      <c r="BP115" s="27">
        <v>0</v>
      </c>
      <c r="BQ115" s="27">
        <v>0</v>
      </c>
      <c r="BR115" s="27">
        <v>0</v>
      </c>
      <c r="BS115" s="27">
        <v>0</v>
      </c>
      <c r="BT115" s="27">
        <v>0</v>
      </c>
      <c r="BU115" s="27">
        <v>0</v>
      </c>
      <c r="BV115" s="27">
        <v>0</v>
      </c>
      <c r="BW115" s="27">
        <v>0</v>
      </c>
      <c r="BX115" s="27">
        <v>0</v>
      </c>
      <c r="BY115" s="27">
        <v>0</v>
      </c>
      <c r="BZ115" s="48">
        <v>0</v>
      </c>
      <c r="CA115" s="48">
        <v>0</v>
      </c>
      <c r="CB115" s="48">
        <v>0</v>
      </c>
      <c r="CC115" s="48">
        <v>0</v>
      </c>
      <c r="CD115" s="48">
        <v>0</v>
      </c>
      <c r="CE115" s="48">
        <v>0</v>
      </c>
      <c r="CF115" s="48">
        <v>0</v>
      </c>
      <c r="CG115" s="48">
        <v>0</v>
      </c>
      <c r="CH115" s="48">
        <v>0</v>
      </c>
      <c r="CI115" s="48">
        <v>0</v>
      </c>
      <c r="CJ115" s="48">
        <v>0</v>
      </c>
      <c r="CK115" s="48">
        <v>0</v>
      </c>
      <c r="CL115" s="48">
        <v>0</v>
      </c>
      <c r="CM115" s="47">
        <v>0</v>
      </c>
      <c r="CN115" s="47">
        <v>0</v>
      </c>
      <c r="CO115" s="47">
        <v>0</v>
      </c>
      <c r="CP115" s="47">
        <v>0</v>
      </c>
      <c r="CQ115" s="47">
        <v>0</v>
      </c>
      <c r="CR115" s="47">
        <v>0</v>
      </c>
      <c r="CS115" s="47">
        <v>0</v>
      </c>
      <c r="CT115" s="47">
        <v>0</v>
      </c>
      <c r="CU115" s="47">
        <v>0</v>
      </c>
      <c r="CV115" s="47">
        <v>0</v>
      </c>
      <c r="CW115" s="47">
        <v>0</v>
      </c>
      <c r="CX115" s="47">
        <v>0</v>
      </c>
      <c r="CY115" s="47">
        <v>0</v>
      </c>
      <c r="CZ115" s="47">
        <v>240000</v>
      </c>
      <c r="DA115" s="47">
        <v>160000</v>
      </c>
      <c r="DB115" s="47">
        <v>240000</v>
      </c>
      <c r="DC115" s="47">
        <v>400000</v>
      </c>
      <c r="DD115" s="47">
        <v>600000</v>
      </c>
      <c r="DE115" s="47">
        <v>640000</v>
      </c>
      <c r="DF115" s="47">
        <v>600000</v>
      </c>
      <c r="DG115" s="47">
        <v>400000</v>
      </c>
      <c r="DH115" s="47">
        <v>360000</v>
      </c>
      <c r="DI115" s="47">
        <v>160000</v>
      </c>
      <c r="DJ115" s="47">
        <v>120000</v>
      </c>
      <c r="DK115" s="47">
        <v>80000</v>
      </c>
      <c r="DL115" s="47">
        <v>0</v>
      </c>
      <c r="DM115" s="47">
        <v>0</v>
      </c>
      <c r="DN115" s="47">
        <v>0</v>
      </c>
      <c r="DO115" s="47">
        <v>0</v>
      </c>
      <c r="DP115" s="47">
        <v>0</v>
      </c>
      <c r="DQ115" s="47">
        <v>0</v>
      </c>
      <c r="DR115" s="47">
        <v>0</v>
      </c>
      <c r="DS115" s="47">
        <v>0</v>
      </c>
      <c r="DT115" s="47">
        <v>0</v>
      </c>
      <c r="DU115" s="47">
        <v>0</v>
      </c>
    </row>
    <row r="116" spans="1:125" ht="14.25">
      <c r="A116" t="s">
        <v>18</v>
      </c>
      <c r="B116" t="s">
        <v>84</v>
      </c>
      <c r="C116" t="s">
        <v>84</v>
      </c>
      <c r="D116" t="s">
        <v>224</v>
      </c>
      <c r="E116" s="28">
        <f t="shared" si="15"/>
        <v>2000000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120000</v>
      </c>
      <c r="BO116" s="27">
        <v>80000</v>
      </c>
      <c r="BP116" s="27">
        <v>120000</v>
      </c>
      <c r="BQ116" s="27">
        <v>200000</v>
      </c>
      <c r="BR116" s="27">
        <v>300000</v>
      </c>
      <c r="BS116" s="27">
        <v>320000</v>
      </c>
      <c r="BT116" s="27">
        <v>300000</v>
      </c>
      <c r="BU116" s="27">
        <v>200000</v>
      </c>
      <c r="BV116" s="27">
        <v>180000</v>
      </c>
      <c r="BW116" s="27">
        <v>80000</v>
      </c>
      <c r="BX116" s="27">
        <v>60000</v>
      </c>
      <c r="BY116" s="27">
        <v>40000</v>
      </c>
      <c r="BZ116" s="48">
        <v>0</v>
      </c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</row>
    <row r="117" spans="1:125" ht="14.25">
      <c r="A117" t="s">
        <v>15</v>
      </c>
      <c r="B117" t="s">
        <v>84</v>
      </c>
      <c r="C117" t="s">
        <v>84</v>
      </c>
      <c r="D117" t="s">
        <v>121</v>
      </c>
      <c r="E117" s="28">
        <f t="shared" si="15"/>
        <v>2900000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174000</v>
      </c>
      <c r="BA117" s="27">
        <v>116000</v>
      </c>
      <c r="BB117" s="27">
        <v>174000</v>
      </c>
      <c r="BC117" s="27">
        <v>290000</v>
      </c>
      <c r="BD117" s="27">
        <v>435000</v>
      </c>
      <c r="BE117" s="27">
        <v>464000</v>
      </c>
      <c r="BF117" s="27">
        <v>435000</v>
      </c>
      <c r="BG117" s="27">
        <v>290000</v>
      </c>
      <c r="BH117" s="27">
        <v>261000</v>
      </c>
      <c r="BI117" s="27">
        <v>116000</v>
      </c>
      <c r="BJ117" s="27">
        <v>87000</v>
      </c>
      <c r="BK117" s="27">
        <v>58000</v>
      </c>
      <c r="BL117" s="27">
        <v>0</v>
      </c>
      <c r="BM117" s="27">
        <v>0</v>
      </c>
      <c r="BN117" s="27">
        <v>0</v>
      </c>
      <c r="BO117" s="27">
        <v>0</v>
      </c>
      <c r="BP117" s="27">
        <v>0</v>
      </c>
      <c r="BQ117" s="27">
        <v>0</v>
      </c>
      <c r="BR117" s="27">
        <v>0</v>
      </c>
      <c r="BS117" s="27">
        <v>0</v>
      </c>
      <c r="BT117" s="27">
        <v>0</v>
      </c>
      <c r="BU117" s="27">
        <v>0</v>
      </c>
      <c r="BV117" s="27">
        <v>0</v>
      </c>
      <c r="BW117" s="27">
        <v>0</v>
      </c>
      <c r="BX117" s="27">
        <v>0</v>
      </c>
      <c r="BY117" s="27">
        <v>0</v>
      </c>
      <c r="BZ117" s="48">
        <v>0</v>
      </c>
      <c r="CA117" s="48">
        <v>0</v>
      </c>
      <c r="CB117" s="48">
        <v>0</v>
      </c>
      <c r="CC117" s="48">
        <v>0</v>
      </c>
      <c r="CD117" s="48">
        <v>0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7">
        <v>0</v>
      </c>
      <c r="CN117" s="47">
        <v>0</v>
      </c>
      <c r="CO117" s="47">
        <v>0</v>
      </c>
      <c r="CP117" s="47">
        <v>0</v>
      </c>
      <c r="CQ117" s="47">
        <v>0</v>
      </c>
      <c r="CR117" s="47">
        <v>0</v>
      </c>
      <c r="CS117" s="47">
        <v>0</v>
      </c>
      <c r="CT117" s="47">
        <v>0</v>
      </c>
      <c r="CU117" s="47">
        <v>0</v>
      </c>
      <c r="CV117" s="47">
        <v>0</v>
      </c>
      <c r="CW117" s="47">
        <v>0</v>
      </c>
      <c r="CX117" s="47">
        <v>0</v>
      </c>
      <c r="CY117" s="47">
        <v>0</v>
      </c>
      <c r="CZ117" s="47">
        <v>0</v>
      </c>
      <c r="DA117" s="47">
        <v>0</v>
      </c>
      <c r="DB117" s="47">
        <v>0</v>
      </c>
      <c r="DC117" s="47">
        <v>0</v>
      </c>
      <c r="DD117" s="47">
        <v>0</v>
      </c>
      <c r="DE117" s="47">
        <v>0</v>
      </c>
      <c r="DF117" s="47">
        <v>0</v>
      </c>
      <c r="DG117" s="47">
        <v>0</v>
      </c>
      <c r="DH117" s="47">
        <v>0</v>
      </c>
      <c r="DI117" s="47">
        <v>0</v>
      </c>
      <c r="DJ117" s="47">
        <v>0</v>
      </c>
      <c r="DK117" s="47">
        <v>0</v>
      </c>
      <c r="DL117" s="47">
        <v>0</v>
      </c>
      <c r="DM117" s="47">
        <v>0</v>
      </c>
      <c r="DN117" s="47">
        <v>0</v>
      </c>
      <c r="DO117" s="47">
        <v>0</v>
      </c>
      <c r="DP117" s="47">
        <v>0</v>
      </c>
      <c r="DQ117" s="47">
        <v>0</v>
      </c>
      <c r="DR117" s="47">
        <v>0</v>
      </c>
      <c r="DS117" s="47">
        <v>0</v>
      </c>
      <c r="DT117" s="47">
        <v>0</v>
      </c>
      <c r="DU117" s="47">
        <v>0</v>
      </c>
    </row>
    <row r="118" spans="1:125" ht="14.25">
      <c r="A118" t="s">
        <v>15</v>
      </c>
      <c r="B118" t="s">
        <v>84</v>
      </c>
      <c r="C118" s="89" t="s">
        <v>84</v>
      </c>
      <c r="D118" t="s">
        <v>122</v>
      </c>
      <c r="E118" s="28">
        <f t="shared" si="15"/>
        <v>1100000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27">
        <v>0</v>
      </c>
      <c r="BB118" s="27">
        <v>0</v>
      </c>
      <c r="BC118" s="27">
        <v>0</v>
      </c>
      <c r="BD118" s="27">
        <v>0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66000</v>
      </c>
      <c r="BM118" s="27">
        <v>44000</v>
      </c>
      <c r="BN118" s="27">
        <v>66000</v>
      </c>
      <c r="BO118" s="27">
        <v>110000</v>
      </c>
      <c r="BP118" s="27">
        <v>165000</v>
      </c>
      <c r="BQ118" s="27">
        <v>176000</v>
      </c>
      <c r="BR118" s="27">
        <v>165000</v>
      </c>
      <c r="BS118" s="27">
        <v>110000</v>
      </c>
      <c r="BT118" s="27">
        <v>99000</v>
      </c>
      <c r="BU118" s="27">
        <v>44000</v>
      </c>
      <c r="BV118" s="27">
        <v>33000</v>
      </c>
      <c r="BW118" s="27">
        <v>22000</v>
      </c>
      <c r="BX118" s="27">
        <v>0</v>
      </c>
      <c r="BY118" s="27">
        <v>0</v>
      </c>
      <c r="BZ118" s="47">
        <v>0</v>
      </c>
      <c r="CA118" s="47">
        <v>0</v>
      </c>
      <c r="CB118" s="47">
        <v>0</v>
      </c>
      <c r="CC118" s="47">
        <v>0</v>
      </c>
      <c r="CD118" s="47">
        <v>0</v>
      </c>
      <c r="CE118" s="47">
        <v>0</v>
      </c>
      <c r="CF118" s="47">
        <v>0</v>
      </c>
      <c r="CG118" s="47">
        <v>0</v>
      </c>
      <c r="CH118" s="47">
        <v>0</v>
      </c>
      <c r="CI118" s="47">
        <v>0</v>
      </c>
      <c r="CJ118" s="47">
        <v>0</v>
      </c>
      <c r="CK118" s="47">
        <v>0</v>
      </c>
      <c r="CL118" s="47">
        <v>0</v>
      </c>
      <c r="CM118" s="47">
        <v>0</v>
      </c>
      <c r="CN118" s="47">
        <v>0</v>
      </c>
      <c r="CO118" s="47">
        <v>0</v>
      </c>
      <c r="CP118" s="47">
        <v>0</v>
      </c>
      <c r="CQ118" s="47">
        <v>0</v>
      </c>
      <c r="CR118" s="47">
        <v>0</v>
      </c>
      <c r="CS118" s="47">
        <v>0</v>
      </c>
      <c r="CT118" s="47">
        <v>0</v>
      </c>
      <c r="CU118" s="47">
        <v>0</v>
      </c>
      <c r="CV118" s="47">
        <v>0</v>
      </c>
      <c r="CW118" s="47">
        <v>0</v>
      </c>
      <c r="CX118" s="47">
        <v>0</v>
      </c>
      <c r="CY118" s="47">
        <v>0</v>
      </c>
      <c r="CZ118" s="47">
        <v>0</v>
      </c>
      <c r="DA118" s="47">
        <v>0</v>
      </c>
      <c r="DB118" s="47">
        <v>0</v>
      </c>
      <c r="DC118" s="47">
        <v>0</v>
      </c>
      <c r="DD118" s="47">
        <v>0</v>
      </c>
      <c r="DE118" s="47">
        <v>0</v>
      </c>
      <c r="DF118" s="47">
        <v>0</v>
      </c>
      <c r="DG118" s="47">
        <v>0</v>
      </c>
      <c r="DH118" s="47">
        <v>0</v>
      </c>
      <c r="DI118" s="47">
        <v>0</v>
      </c>
      <c r="DJ118" s="47">
        <v>0</v>
      </c>
      <c r="DK118" s="47">
        <v>0</v>
      </c>
      <c r="DL118" s="47">
        <v>0</v>
      </c>
      <c r="DM118" s="47">
        <v>0</v>
      </c>
      <c r="DN118" s="47">
        <v>0</v>
      </c>
      <c r="DO118" s="47">
        <v>0</v>
      </c>
      <c r="DP118" s="47">
        <v>0</v>
      </c>
      <c r="DQ118" s="47">
        <v>0</v>
      </c>
      <c r="DR118" s="47">
        <v>0</v>
      </c>
      <c r="DS118" s="47">
        <v>0</v>
      </c>
      <c r="DT118" s="47">
        <v>0</v>
      </c>
      <c r="DU118" s="47">
        <v>0</v>
      </c>
    </row>
    <row r="119" spans="1:125" ht="14.25">
      <c r="A119" t="s">
        <v>15</v>
      </c>
      <c r="B119" t="s">
        <v>84</v>
      </c>
      <c r="C119" t="s">
        <v>84</v>
      </c>
      <c r="D119" t="s">
        <v>123</v>
      </c>
      <c r="E119" s="28">
        <f t="shared" si="15"/>
        <v>10500000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630000</v>
      </c>
      <c r="AO119" s="27">
        <v>420000</v>
      </c>
      <c r="AP119" s="27">
        <v>315000</v>
      </c>
      <c r="AQ119" s="27">
        <v>525000</v>
      </c>
      <c r="AR119" s="27">
        <v>525000</v>
      </c>
      <c r="AS119" s="27">
        <v>945000</v>
      </c>
      <c r="AT119" s="27">
        <v>1050000</v>
      </c>
      <c r="AU119" s="27">
        <v>1155000</v>
      </c>
      <c r="AV119" s="27">
        <v>1050000</v>
      </c>
      <c r="AW119" s="27">
        <v>1050000</v>
      </c>
      <c r="AX119" s="27">
        <v>840000</v>
      </c>
      <c r="AY119" s="27">
        <v>575400</v>
      </c>
      <c r="AZ119" s="27">
        <v>663600.0000000001</v>
      </c>
      <c r="BA119" s="27">
        <v>325500</v>
      </c>
      <c r="BB119" s="27">
        <v>157500</v>
      </c>
      <c r="BC119" s="27">
        <v>157500</v>
      </c>
      <c r="BD119" s="27">
        <v>73500</v>
      </c>
      <c r="BE119" s="27">
        <v>42000</v>
      </c>
      <c r="BF119" s="27">
        <v>0</v>
      </c>
      <c r="BG119" s="27">
        <v>0</v>
      </c>
      <c r="BH119" s="27">
        <v>0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  <c r="BP119" s="27">
        <v>0</v>
      </c>
      <c r="BQ119" s="27">
        <v>0</v>
      </c>
      <c r="BR119" s="27">
        <v>0</v>
      </c>
      <c r="BS119" s="27">
        <v>0</v>
      </c>
      <c r="BT119" s="27">
        <v>0</v>
      </c>
      <c r="BU119" s="27">
        <v>0</v>
      </c>
      <c r="BV119" s="27">
        <v>0</v>
      </c>
      <c r="BW119" s="27">
        <v>0</v>
      </c>
      <c r="BX119" s="27">
        <v>0</v>
      </c>
      <c r="BY119" s="27">
        <v>0</v>
      </c>
      <c r="BZ119" s="47">
        <v>0</v>
      </c>
      <c r="CA119" s="47">
        <v>0</v>
      </c>
      <c r="CB119" s="47">
        <v>0</v>
      </c>
      <c r="CC119" s="47">
        <v>0</v>
      </c>
      <c r="CD119" s="47">
        <v>0</v>
      </c>
      <c r="CE119" s="47">
        <v>0</v>
      </c>
      <c r="CF119" s="47">
        <v>0</v>
      </c>
      <c r="CG119" s="47">
        <v>0</v>
      </c>
      <c r="CH119" s="47">
        <v>0</v>
      </c>
      <c r="CI119" s="47">
        <v>0</v>
      </c>
      <c r="CJ119" s="47">
        <v>0</v>
      </c>
      <c r="CK119" s="47">
        <v>0</v>
      </c>
      <c r="CL119" s="47">
        <v>0</v>
      </c>
      <c r="CM119" s="47">
        <v>0</v>
      </c>
      <c r="CN119" s="47">
        <v>0</v>
      </c>
      <c r="CO119" s="47">
        <v>0</v>
      </c>
      <c r="CP119" s="47">
        <v>0</v>
      </c>
      <c r="CQ119" s="47">
        <v>0</v>
      </c>
      <c r="CR119" s="47">
        <v>0</v>
      </c>
      <c r="CS119" s="47">
        <v>0</v>
      </c>
      <c r="CT119" s="47">
        <v>0</v>
      </c>
      <c r="CU119" s="47">
        <v>0</v>
      </c>
      <c r="CV119" s="47">
        <v>0</v>
      </c>
      <c r="CW119" s="47">
        <v>0</v>
      </c>
      <c r="CX119" s="47">
        <v>0</v>
      </c>
      <c r="CY119" s="47">
        <v>0</v>
      </c>
      <c r="CZ119" s="47">
        <v>0</v>
      </c>
      <c r="DA119" s="47">
        <v>0</v>
      </c>
      <c r="DB119" s="47">
        <v>0</v>
      </c>
      <c r="DC119" s="47">
        <v>0</v>
      </c>
      <c r="DD119" s="47">
        <v>0</v>
      </c>
      <c r="DE119" s="47">
        <v>0</v>
      </c>
      <c r="DF119" s="47">
        <v>0</v>
      </c>
      <c r="DG119" s="47">
        <v>0</v>
      </c>
      <c r="DH119" s="47">
        <v>0</v>
      </c>
      <c r="DI119" s="47">
        <v>0</v>
      </c>
      <c r="DJ119" s="47">
        <v>0</v>
      </c>
      <c r="DK119" s="47">
        <v>0</v>
      </c>
      <c r="DL119" s="47">
        <v>0</v>
      </c>
      <c r="DM119" s="47">
        <v>0</v>
      </c>
      <c r="DN119" s="47">
        <v>0</v>
      </c>
      <c r="DO119" s="47">
        <v>0</v>
      </c>
      <c r="DP119" s="47">
        <v>0</v>
      </c>
      <c r="DQ119" s="47">
        <v>0</v>
      </c>
      <c r="DR119" s="47">
        <v>0</v>
      </c>
      <c r="DS119" s="47">
        <v>0</v>
      </c>
      <c r="DT119" s="47">
        <v>0</v>
      </c>
      <c r="DU119" s="47">
        <v>0</v>
      </c>
    </row>
    <row r="120" spans="1:139" ht="14.25">
      <c r="A120" t="s">
        <v>17</v>
      </c>
      <c r="B120" t="s">
        <v>84</v>
      </c>
      <c r="C120" t="s">
        <v>84</v>
      </c>
      <c r="D120" t="s">
        <v>103</v>
      </c>
      <c r="E120" s="28">
        <f t="shared" si="15"/>
        <v>5800000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348000</v>
      </c>
      <c r="BQ120" s="27">
        <v>232000</v>
      </c>
      <c r="BR120" s="27">
        <v>348000</v>
      </c>
      <c r="BS120" s="27">
        <v>580000</v>
      </c>
      <c r="BT120" s="27">
        <v>870000</v>
      </c>
      <c r="BU120" s="27">
        <v>928000</v>
      </c>
      <c r="BV120" s="27">
        <v>870000</v>
      </c>
      <c r="BW120" s="27">
        <v>580000</v>
      </c>
      <c r="BX120" s="27">
        <v>522000</v>
      </c>
      <c r="BY120" s="27">
        <v>232000</v>
      </c>
      <c r="BZ120" s="47">
        <v>174000</v>
      </c>
      <c r="CA120" s="47">
        <v>116000</v>
      </c>
      <c r="CB120" s="47">
        <v>0</v>
      </c>
      <c r="CC120" s="47">
        <v>0</v>
      </c>
      <c r="CD120" s="47">
        <v>0</v>
      </c>
      <c r="CE120" s="47">
        <v>0</v>
      </c>
      <c r="CF120" s="47">
        <v>0</v>
      </c>
      <c r="CG120" s="47">
        <v>0</v>
      </c>
      <c r="CH120" s="47">
        <v>0</v>
      </c>
      <c r="CI120" s="47">
        <v>0</v>
      </c>
      <c r="CJ120" s="47">
        <v>0</v>
      </c>
      <c r="CK120" s="47">
        <v>0</v>
      </c>
      <c r="CL120" s="47">
        <v>0</v>
      </c>
      <c r="CM120" s="47">
        <v>0</v>
      </c>
      <c r="CN120" s="47">
        <v>0</v>
      </c>
      <c r="CO120" s="47">
        <v>0</v>
      </c>
      <c r="CP120" s="47">
        <v>0</v>
      </c>
      <c r="CQ120" s="47">
        <v>0</v>
      </c>
      <c r="CR120" s="47">
        <v>0</v>
      </c>
      <c r="CS120" s="47">
        <v>0</v>
      </c>
      <c r="CT120" s="47">
        <v>0</v>
      </c>
      <c r="CU120" s="47">
        <v>0</v>
      </c>
      <c r="CV120" s="47">
        <v>0</v>
      </c>
      <c r="CW120" s="47">
        <v>0</v>
      </c>
      <c r="CX120" s="47">
        <v>0</v>
      </c>
      <c r="CY120" s="47">
        <v>0</v>
      </c>
      <c r="CZ120" s="47">
        <v>0</v>
      </c>
      <c r="DA120" s="47">
        <v>0</v>
      </c>
      <c r="DB120" s="47">
        <v>0</v>
      </c>
      <c r="DC120" s="47">
        <v>0</v>
      </c>
      <c r="DD120" s="47">
        <v>0</v>
      </c>
      <c r="DE120" s="47">
        <v>0</v>
      </c>
      <c r="DF120" s="47">
        <v>0</v>
      </c>
      <c r="DG120" s="47">
        <v>0</v>
      </c>
      <c r="DH120" s="47">
        <v>0</v>
      </c>
      <c r="DI120" s="47">
        <v>0</v>
      </c>
      <c r="DJ120" s="47">
        <v>0</v>
      </c>
      <c r="DK120" s="47">
        <v>0</v>
      </c>
      <c r="DL120" s="47">
        <v>0</v>
      </c>
      <c r="DM120" s="47">
        <v>0</v>
      </c>
      <c r="DN120" s="47">
        <v>0</v>
      </c>
      <c r="DO120" s="47">
        <v>0</v>
      </c>
      <c r="DP120" s="47">
        <v>0</v>
      </c>
      <c r="DQ120" s="47">
        <v>0</v>
      </c>
      <c r="DR120" s="47">
        <v>0</v>
      </c>
      <c r="DS120" s="47">
        <v>0</v>
      </c>
      <c r="DT120" s="47">
        <v>0</v>
      </c>
      <c r="DU120" s="47">
        <v>0</v>
      </c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</row>
    <row r="121" spans="1:139" ht="14.25">
      <c r="A121" t="s">
        <v>16</v>
      </c>
      <c r="B121" t="s">
        <v>84</v>
      </c>
      <c r="C121" t="s">
        <v>84</v>
      </c>
      <c r="D121" t="s">
        <v>195</v>
      </c>
      <c r="E121" s="28">
        <f t="shared" si="15"/>
        <v>7500000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0</v>
      </c>
      <c r="BY121" s="27">
        <v>0</v>
      </c>
      <c r="BZ121" s="47">
        <v>0</v>
      </c>
      <c r="CA121" s="47">
        <v>0</v>
      </c>
      <c r="CB121" s="47">
        <v>0</v>
      </c>
      <c r="CC121" s="47">
        <v>0</v>
      </c>
      <c r="CD121" s="47">
        <v>0</v>
      </c>
      <c r="CE121" s="47">
        <v>0</v>
      </c>
      <c r="CF121" s="47">
        <v>0</v>
      </c>
      <c r="CG121" s="47">
        <v>0</v>
      </c>
      <c r="CH121" s="47">
        <v>0</v>
      </c>
      <c r="CI121" s="47">
        <v>0</v>
      </c>
      <c r="CJ121" s="47">
        <v>0</v>
      </c>
      <c r="CK121" s="47">
        <v>0</v>
      </c>
      <c r="CL121" s="47">
        <v>0</v>
      </c>
      <c r="CM121" s="47">
        <v>0</v>
      </c>
      <c r="CN121" s="47">
        <v>0</v>
      </c>
      <c r="CO121" s="47">
        <v>0</v>
      </c>
      <c r="CP121" s="47">
        <v>0</v>
      </c>
      <c r="CQ121" s="47">
        <v>0</v>
      </c>
      <c r="CR121" s="47">
        <v>0</v>
      </c>
      <c r="CS121" s="47">
        <v>0</v>
      </c>
      <c r="CT121" s="47">
        <v>0</v>
      </c>
      <c r="CU121" s="47">
        <v>0</v>
      </c>
      <c r="CV121" s="47">
        <v>0</v>
      </c>
      <c r="CW121" s="47">
        <v>0</v>
      </c>
      <c r="CX121" s="47">
        <v>0</v>
      </c>
      <c r="CY121" s="47">
        <v>0</v>
      </c>
      <c r="CZ121" s="47">
        <v>450000</v>
      </c>
      <c r="DA121" s="47">
        <v>300000</v>
      </c>
      <c r="DB121" s="47">
        <v>450000</v>
      </c>
      <c r="DC121" s="47">
        <v>750000</v>
      </c>
      <c r="DD121" s="47">
        <v>1125000</v>
      </c>
      <c r="DE121" s="47">
        <v>1200000</v>
      </c>
      <c r="DF121" s="47">
        <v>1125000</v>
      </c>
      <c r="DG121" s="47">
        <v>750000</v>
      </c>
      <c r="DH121" s="47">
        <v>675000</v>
      </c>
      <c r="DI121" s="47">
        <v>300000</v>
      </c>
      <c r="DJ121" s="47">
        <v>225000</v>
      </c>
      <c r="DK121" s="47">
        <v>150000</v>
      </c>
      <c r="DL121" s="47">
        <v>0</v>
      </c>
      <c r="DM121" s="47">
        <v>0</v>
      </c>
      <c r="DN121" s="47">
        <v>0</v>
      </c>
      <c r="DO121" s="47">
        <v>0</v>
      </c>
      <c r="DP121" s="47">
        <v>0</v>
      </c>
      <c r="DQ121" s="47">
        <v>0</v>
      </c>
      <c r="DR121" s="47">
        <v>0</v>
      </c>
      <c r="DS121" s="47">
        <v>0</v>
      </c>
      <c r="DT121" s="47">
        <v>0</v>
      </c>
      <c r="DU121" s="47">
        <v>0</v>
      </c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</row>
    <row r="122" spans="1:139" ht="14.25">
      <c r="A122" t="s">
        <v>19</v>
      </c>
      <c r="B122" t="s">
        <v>73</v>
      </c>
      <c r="C122" t="s">
        <v>160</v>
      </c>
      <c r="D122" t="s">
        <v>47</v>
      </c>
      <c r="E122" s="28">
        <f t="shared" si="15"/>
        <v>36000000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0</v>
      </c>
      <c r="BO122" s="27">
        <v>0</v>
      </c>
      <c r="BP122" s="27">
        <v>0</v>
      </c>
      <c r="BQ122" s="27">
        <v>0</v>
      </c>
      <c r="BR122" s="27">
        <v>0</v>
      </c>
      <c r="BS122" s="27">
        <v>0</v>
      </c>
      <c r="BT122" s="27">
        <v>0</v>
      </c>
      <c r="BU122" s="27">
        <v>0</v>
      </c>
      <c r="BV122" s="27">
        <v>0</v>
      </c>
      <c r="BW122" s="27">
        <v>0</v>
      </c>
      <c r="BX122" s="27">
        <v>0</v>
      </c>
      <c r="BY122" s="27">
        <v>1800000</v>
      </c>
      <c r="BZ122" s="47">
        <v>1800000</v>
      </c>
      <c r="CA122" s="47">
        <v>1080000</v>
      </c>
      <c r="CB122" s="47">
        <v>1080000</v>
      </c>
      <c r="CC122" s="47">
        <v>1440000</v>
      </c>
      <c r="CD122" s="47">
        <v>2160000</v>
      </c>
      <c r="CE122" s="47">
        <v>2880000</v>
      </c>
      <c r="CF122" s="47">
        <v>3600000</v>
      </c>
      <c r="CG122" s="47">
        <v>3600000</v>
      </c>
      <c r="CH122" s="47">
        <v>3600000</v>
      </c>
      <c r="CI122" s="47">
        <v>3240000</v>
      </c>
      <c r="CJ122" s="47">
        <v>2880000</v>
      </c>
      <c r="CK122" s="47">
        <v>2160000</v>
      </c>
      <c r="CL122" s="47">
        <v>1440000</v>
      </c>
      <c r="CM122" s="47">
        <v>1080000</v>
      </c>
      <c r="CN122" s="47">
        <v>1080000</v>
      </c>
      <c r="CO122" s="47">
        <v>360000</v>
      </c>
      <c r="CP122" s="47">
        <v>360000</v>
      </c>
      <c r="CQ122" s="47">
        <v>180000</v>
      </c>
      <c r="CR122" s="47">
        <v>180000</v>
      </c>
      <c r="CS122" s="47">
        <v>0</v>
      </c>
      <c r="CT122" s="47">
        <v>0</v>
      </c>
      <c r="CU122" s="47">
        <v>0</v>
      </c>
      <c r="CV122" s="47">
        <v>0</v>
      </c>
      <c r="CW122" s="47">
        <v>0</v>
      </c>
      <c r="CX122" s="47">
        <v>0</v>
      </c>
      <c r="CY122" s="47">
        <v>0</v>
      </c>
      <c r="CZ122" s="47">
        <v>0</v>
      </c>
      <c r="DA122" s="47">
        <v>0</v>
      </c>
      <c r="DB122" s="47">
        <v>0</v>
      </c>
      <c r="DC122" s="47">
        <v>0</v>
      </c>
      <c r="DD122" s="47">
        <v>0</v>
      </c>
      <c r="DE122" s="47">
        <v>0</v>
      </c>
      <c r="DF122" s="47">
        <v>0</v>
      </c>
      <c r="DG122" s="47">
        <v>0</v>
      </c>
      <c r="DH122" s="47">
        <v>0</v>
      </c>
      <c r="DI122" s="47">
        <v>0</v>
      </c>
      <c r="DJ122" s="47">
        <v>0</v>
      </c>
      <c r="DK122" s="47">
        <v>0</v>
      </c>
      <c r="DL122" s="47">
        <v>0</v>
      </c>
      <c r="DM122" s="47">
        <v>0</v>
      </c>
      <c r="DN122" s="47">
        <v>0</v>
      </c>
      <c r="DO122" s="47">
        <v>0</v>
      </c>
      <c r="DP122" s="47">
        <v>0</v>
      </c>
      <c r="DQ122" s="47">
        <v>0</v>
      </c>
      <c r="DR122" s="47">
        <v>0</v>
      </c>
      <c r="DS122" s="47">
        <v>0</v>
      </c>
      <c r="DT122" s="47">
        <v>0</v>
      </c>
      <c r="DU122" s="47">
        <v>0</v>
      </c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</row>
    <row r="123" spans="1:139" ht="14.25">
      <c r="A123" t="s">
        <v>19</v>
      </c>
      <c r="B123" t="s">
        <v>13</v>
      </c>
      <c r="C123" t="s">
        <v>159</v>
      </c>
      <c r="D123" t="s">
        <v>130</v>
      </c>
      <c r="E123" s="62">
        <f t="shared" si="15"/>
        <v>4600000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  <c r="AW123" s="27">
        <v>0</v>
      </c>
      <c r="AX123" s="27">
        <v>0</v>
      </c>
      <c r="AY123" s="27">
        <v>0</v>
      </c>
      <c r="AZ123" s="27">
        <v>0</v>
      </c>
      <c r="BA123" s="27">
        <v>0</v>
      </c>
      <c r="BB123" s="27">
        <v>0</v>
      </c>
      <c r="BC123" s="27">
        <v>0</v>
      </c>
      <c r="BD123" s="27">
        <v>0</v>
      </c>
      <c r="BE123" s="27">
        <v>0</v>
      </c>
      <c r="BF123" s="27">
        <v>0</v>
      </c>
      <c r="BG123" s="27">
        <v>0</v>
      </c>
      <c r="BH123" s="27">
        <v>276000</v>
      </c>
      <c r="BI123" s="27">
        <v>184000</v>
      </c>
      <c r="BJ123" s="27">
        <v>276000</v>
      </c>
      <c r="BK123" s="27">
        <v>460000</v>
      </c>
      <c r="BL123" s="27">
        <v>690000</v>
      </c>
      <c r="BM123" s="27">
        <v>736000</v>
      </c>
      <c r="BN123" s="27">
        <v>690000</v>
      </c>
      <c r="BO123" s="27">
        <v>460000</v>
      </c>
      <c r="BP123" s="27">
        <v>414000</v>
      </c>
      <c r="BQ123" s="27">
        <v>184000</v>
      </c>
      <c r="BR123" s="27">
        <v>138000</v>
      </c>
      <c r="BS123" s="27">
        <v>92000</v>
      </c>
      <c r="BT123" s="27">
        <v>0</v>
      </c>
      <c r="BU123" s="27">
        <v>0</v>
      </c>
      <c r="BV123" s="27">
        <v>0</v>
      </c>
      <c r="BW123" s="27">
        <v>0</v>
      </c>
      <c r="BX123" s="27">
        <v>0</v>
      </c>
      <c r="BY123" s="27">
        <v>0</v>
      </c>
      <c r="BZ123" s="47">
        <v>0</v>
      </c>
      <c r="CA123" s="47">
        <v>0</v>
      </c>
      <c r="CB123" s="47">
        <v>0</v>
      </c>
      <c r="CC123" s="47">
        <v>0</v>
      </c>
      <c r="CD123" s="47">
        <v>0</v>
      </c>
      <c r="CE123" s="47">
        <v>0</v>
      </c>
      <c r="CF123" s="47">
        <v>0</v>
      </c>
      <c r="CG123" s="47">
        <v>0</v>
      </c>
      <c r="CH123" s="47">
        <v>0</v>
      </c>
      <c r="CI123" s="47">
        <v>0</v>
      </c>
      <c r="CJ123" s="47">
        <v>0</v>
      </c>
      <c r="CK123" s="47">
        <v>0</v>
      </c>
      <c r="CL123" s="47">
        <v>0</v>
      </c>
      <c r="CM123" s="47">
        <v>0</v>
      </c>
      <c r="CN123" s="47">
        <v>0</v>
      </c>
      <c r="CO123" s="47">
        <v>0</v>
      </c>
      <c r="CP123" s="47">
        <v>0</v>
      </c>
      <c r="CQ123" s="47">
        <v>0</v>
      </c>
      <c r="CR123" s="47">
        <v>0</v>
      </c>
      <c r="CS123" s="47">
        <v>0</v>
      </c>
      <c r="CT123" s="47">
        <v>0</v>
      </c>
      <c r="CU123" s="47">
        <v>0</v>
      </c>
      <c r="CV123" s="47">
        <v>0</v>
      </c>
      <c r="CW123" s="47">
        <v>0</v>
      </c>
      <c r="CX123" s="47">
        <v>0</v>
      </c>
      <c r="CY123" s="47">
        <v>0</v>
      </c>
      <c r="CZ123" s="47">
        <v>0</v>
      </c>
      <c r="DA123" s="47">
        <v>0</v>
      </c>
      <c r="DB123" s="47">
        <v>0</v>
      </c>
      <c r="DC123" s="47">
        <v>0</v>
      </c>
      <c r="DD123" s="47">
        <v>0</v>
      </c>
      <c r="DE123" s="47">
        <v>0</v>
      </c>
      <c r="DF123" s="47">
        <v>0</v>
      </c>
      <c r="DG123" s="47">
        <v>0</v>
      </c>
      <c r="DH123" s="47">
        <v>0</v>
      </c>
      <c r="DI123" s="47">
        <v>0</v>
      </c>
      <c r="DJ123" s="47">
        <v>0</v>
      </c>
      <c r="DK123" s="47">
        <v>0</v>
      </c>
      <c r="DL123" s="47">
        <v>0</v>
      </c>
      <c r="DM123" s="47">
        <v>0</v>
      </c>
      <c r="DN123" s="47">
        <v>0</v>
      </c>
      <c r="DO123" s="47">
        <v>0</v>
      </c>
      <c r="DP123" s="47">
        <v>0</v>
      </c>
      <c r="DQ123" s="47">
        <v>0</v>
      </c>
      <c r="DR123" s="47">
        <v>0</v>
      </c>
      <c r="DS123" s="47">
        <v>0</v>
      </c>
      <c r="DT123" s="47">
        <v>0</v>
      </c>
      <c r="DU123" s="47">
        <v>0</v>
      </c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</row>
    <row r="124" spans="1:139" ht="14.25">
      <c r="A124" t="s">
        <v>19</v>
      </c>
      <c r="B124" t="s">
        <v>73</v>
      </c>
      <c r="C124" t="s">
        <v>160</v>
      </c>
      <c r="D124" t="s">
        <v>93</v>
      </c>
      <c r="E124" s="62">
        <f t="shared" si="15"/>
        <v>26400000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1584000</v>
      </c>
      <c r="BR124" s="27">
        <v>1056000</v>
      </c>
      <c r="BS124" s="27">
        <v>792000</v>
      </c>
      <c r="BT124" s="27">
        <v>1320000</v>
      </c>
      <c r="BU124" s="27">
        <v>1320000</v>
      </c>
      <c r="BV124" s="27">
        <v>2376000</v>
      </c>
      <c r="BW124" s="27">
        <v>2640000</v>
      </c>
      <c r="BX124" s="27">
        <v>2904000</v>
      </c>
      <c r="BY124" s="27">
        <v>2640000</v>
      </c>
      <c r="BZ124" s="47">
        <v>2640000</v>
      </c>
      <c r="CA124" s="47">
        <v>2112000</v>
      </c>
      <c r="CB124" s="47">
        <v>1446720</v>
      </c>
      <c r="CC124" s="47">
        <v>1668480.0000000002</v>
      </c>
      <c r="CD124" s="47">
        <v>818400</v>
      </c>
      <c r="CE124" s="47">
        <v>396000</v>
      </c>
      <c r="CF124" s="47">
        <v>396000</v>
      </c>
      <c r="CG124" s="47">
        <v>184800</v>
      </c>
      <c r="CH124" s="47">
        <v>105600</v>
      </c>
      <c r="CI124" s="47">
        <v>0</v>
      </c>
      <c r="CJ124" s="47">
        <v>0</v>
      </c>
      <c r="CK124" s="47">
        <v>0</v>
      </c>
      <c r="CL124" s="47">
        <v>0</v>
      </c>
      <c r="CM124" s="47">
        <v>0</v>
      </c>
      <c r="CN124" s="47">
        <v>0</v>
      </c>
      <c r="CO124" s="47">
        <v>0</v>
      </c>
      <c r="CP124" s="47">
        <v>0</v>
      </c>
      <c r="CQ124" s="47">
        <v>0</v>
      </c>
      <c r="CR124" s="47">
        <v>0</v>
      </c>
      <c r="CS124" s="47">
        <v>0</v>
      </c>
      <c r="CT124" s="47">
        <v>0</v>
      </c>
      <c r="CU124" s="47">
        <v>0</v>
      </c>
      <c r="CV124" s="47">
        <v>0</v>
      </c>
      <c r="CW124" s="47">
        <v>0</v>
      </c>
      <c r="CX124" s="47">
        <v>0</v>
      </c>
      <c r="CY124" s="47">
        <v>0</v>
      </c>
      <c r="CZ124" s="47">
        <v>0</v>
      </c>
      <c r="DA124" s="47">
        <v>0</v>
      </c>
      <c r="DB124" s="47">
        <v>0</v>
      </c>
      <c r="DC124" s="47">
        <v>0</v>
      </c>
      <c r="DD124" s="47">
        <v>0</v>
      </c>
      <c r="DE124" s="47">
        <v>0</v>
      </c>
      <c r="DF124" s="47">
        <v>0</v>
      </c>
      <c r="DG124" s="47">
        <v>0</v>
      </c>
      <c r="DH124" s="47">
        <v>0</v>
      </c>
      <c r="DI124" s="47">
        <v>0</v>
      </c>
      <c r="DJ124" s="47">
        <v>0</v>
      </c>
      <c r="DK124" s="47">
        <v>0</v>
      </c>
      <c r="DL124" s="47">
        <v>0</v>
      </c>
      <c r="DM124" s="47">
        <v>0</v>
      </c>
      <c r="DN124" s="47">
        <v>0</v>
      </c>
      <c r="DO124" s="47">
        <v>0</v>
      </c>
      <c r="DP124" s="47">
        <v>0</v>
      </c>
      <c r="DQ124" s="47">
        <v>0</v>
      </c>
      <c r="DR124" s="47">
        <v>0</v>
      </c>
      <c r="DS124" s="47">
        <v>0</v>
      </c>
      <c r="DT124" s="47">
        <v>0</v>
      </c>
      <c r="DU124" s="47">
        <v>0</v>
      </c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</row>
    <row r="125" spans="1:139" ht="14.25">
      <c r="A125" t="s">
        <v>19</v>
      </c>
      <c r="B125" t="s">
        <v>13</v>
      </c>
      <c r="C125" t="s">
        <v>159</v>
      </c>
      <c r="D125" t="s">
        <v>131</v>
      </c>
      <c r="E125" s="62">
        <f t="shared" si="15"/>
        <v>9000000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0</v>
      </c>
      <c r="BO125" s="27">
        <v>0</v>
      </c>
      <c r="BP125" s="27">
        <v>0</v>
      </c>
      <c r="BQ125" s="27">
        <v>0</v>
      </c>
      <c r="BR125" s="27">
        <v>0</v>
      </c>
      <c r="BS125" s="27">
        <v>0</v>
      </c>
      <c r="BT125" s="27">
        <v>0</v>
      </c>
      <c r="BU125" s="27">
        <v>0</v>
      </c>
      <c r="BV125" s="27">
        <v>0</v>
      </c>
      <c r="BW125" s="27">
        <v>540000</v>
      </c>
      <c r="BX125" s="27">
        <v>360000</v>
      </c>
      <c r="BY125" s="27">
        <v>270000</v>
      </c>
      <c r="BZ125" s="47">
        <v>450000</v>
      </c>
      <c r="CA125" s="47">
        <v>450000</v>
      </c>
      <c r="CB125" s="47">
        <v>810000</v>
      </c>
      <c r="CC125" s="47">
        <v>900000</v>
      </c>
      <c r="CD125" s="47">
        <v>990000</v>
      </c>
      <c r="CE125" s="47">
        <v>900000</v>
      </c>
      <c r="CF125" s="47">
        <v>900000</v>
      </c>
      <c r="CG125" s="47">
        <v>720000</v>
      </c>
      <c r="CH125" s="47">
        <v>493200</v>
      </c>
      <c r="CI125" s="47">
        <v>568800</v>
      </c>
      <c r="CJ125" s="47">
        <v>279000</v>
      </c>
      <c r="CK125" s="47">
        <v>135000</v>
      </c>
      <c r="CL125" s="47">
        <v>135000</v>
      </c>
      <c r="CM125" s="47">
        <v>63000</v>
      </c>
      <c r="CN125" s="47">
        <v>36000</v>
      </c>
      <c r="CO125" s="47">
        <v>0</v>
      </c>
      <c r="CP125" s="47">
        <v>0</v>
      </c>
      <c r="CQ125" s="47">
        <v>0</v>
      </c>
      <c r="CR125" s="47">
        <v>0</v>
      </c>
      <c r="CS125" s="47">
        <v>0</v>
      </c>
      <c r="CT125" s="47">
        <v>0</v>
      </c>
      <c r="CU125" s="47">
        <v>0</v>
      </c>
      <c r="CV125" s="47">
        <v>0</v>
      </c>
      <c r="CW125" s="47">
        <v>0</v>
      </c>
      <c r="CX125" s="47">
        <v>0</v>
      </c>
      <c r="CY125" s="47">
        <v>0</v>
      </c>
      <c r="CZ125" s="47">
        <v>0</v>
      </c>
      <c r="DA125" s="47">
        <v>0</v>
      </c>
      <c r="DB125" s="47">
        <v>0</v>
      </c>
      <c r="DC125" s="47">
        <v>0</v>
      </c>
      <c r="DD125" s="47">
        <v>0</v>
      </c>
      <c r="DE125" s="47">
        <v>0</v>
      </c>
      <c r="DF125" s="47">
        <v>0</v>
      </c>
      <c r="DG125" s="47">
        <v>0</v>
      </c>
      <c r="DH125" s="47">
        <v>0</v>
      </c>
      <c r="DI125" s="47">
        <v>0</v>
      </c>
      <c r="DJ125" s="47">
        <v>0</v>
      </c>
      <c r="DK125" s="47">
        <v>0</v>
      </c>
      <c r="DL125" s="47">
        <v>0</v>
      </c>
      <c r="DM125" s="47">
        <v>0</v>
      </c>
      <c r="DN125" s="47">
        <v>0</v>
      </c>
      <c r="DO125" s="47">
        <v>0</v>
      </c>
      <c r="DP125" s="47">
        <v>0</v>
      </c>
      <c r="DQ125" s="47">
        <v>0</v>
      </c>
      <c r="DR125" s="47">
        <v>0</v>
      </c>
      <c r="DS125" s="47">
        <v>0</v>
      </c>
      <c r="DT125" s="47">
        <v>0</v>
      </c>
      <c r="DU125" s="47">
        <v>0</v>
      </c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</row>
    <row r="126" spans="1:139" ht="14.25">
      <c r="A126" t="s">
        <v>17</v>
      </c>
      <c r="B126" t="s">
        <v>73</v>
      </c>
      <c r="C126" t="s">
        <v>73</v>
      </c>
      <c r="D126" t="s">
        <v>105</v>
      </c>
      <c r="E126" s="62">
        <f t="shared" si="15"/>
        <v>9600000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27">
        <v>0</v>
      </c>
      <c r="BB126" s="27">
        <v>0</v>
      </c>
      <c r="BC126" s="27">
        <v>0</v>
      </c>
      <c r="BD126" s="27">
        <v>0</v>
      </c>
      <c r="BE126" s="27">
        <v>0</v>
      </c>
      <c r="BF126" s="27">
        <v>0</v>
      </c>
      <c r="BG126" s="27">
        <v>0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576000</v>
      </c>
      <c r="BQ126" s="27">
        <v>384000</v>
      </c>
      <c r="BR126" s="27">
        <v>576000</v>
      </c>
      <c r="BS126" s="27">
        <v>960000</v>
      </c>
      <c r="BT126" s="27">
        <v>1440000</v>
      </c>
      <c r="BU126" s="27">
        <v>1536000</v>
      </c>
      <c r="BV126" s="27">
        <v>1440000</v>
      </c>
      <c r="BW126" s="27">
        <v>960000</v>
      </c>
      <c r="BX126" s="27">
        <v>864000</v>
      </c>
      <c r="BY126" s="27">
        <v>384000</v>
      </c>
      <c r="BZ126" s="47">
        <v>288000</v>
      </c>
      <c r="CA126" s="47">
        <v>192000</v>
      </c>
      <c r="CB126" s="47">
        <v>0</v>
      </c>
      <c r="CC126" s="47">
        <v>0</v>
      </c>
      <c r="CD126" s="47">
        <v>0</v>
      </c>
      <c r="CE126" s="47">
        <v>0</v>
      </c>
      <c r="CF126" s="47">
        <v>0</v>
      </c>
      <c r="CG126" s="47">
        <v>0</v>
      </c>
      <c r="CH126" s="47">
        <v>0</v>
      </c>
      <c r="CI126" s="47">
        <v>0</v>
      </c>
      <c r="CJ126" s="47">
        <v>0</v>
      </c>
      <c r="CK126" s="47">
        <v>0</v>
      </c>
      <c r="CL126" s="47">
        <v>0</v>
      </c>
      <c r="CM126" s="47">
        <v>0</v>
      </c>
      <c r="CN126" s="47">
        <v>0</v>
      </c>
      <c r="CO126" s="47">
        <v>0</v>
      </c>
      <c r="CP126" s="47">
        <v>0</v>
      </c>
      <c r="CQ126" s="47">
        <v>0</v>
      </c>
      <c r="CR126" s="47">
        <v>0</v>
      </c>
      <c r="CS126" s="47">
        <v>0</v>
      </c>
      <c r="CT126" s="47">
        <v>0</v>
      </c>
      <c r="CU126" s="47">
        <v>0</v>
      </c>
      <c r="CV126" s="47">
        <v>0</v>
      </c>
      <c r="CW126" s="47">
        <v>0</v>
      </c>
      <c r="CX126" s="47">
        <v>0</v>
      </c>
      <c r="CY126" s="47">
        <v>0</v>
      </c>
      <c r="CZ126" s="47">
        <v>0</v>
      </c>
      <c r="DA126" s="47">
        <v>0</v>
      </c>
      <c r="DB126" s="47">
        <v>0</v>
      </c>
      <c r="DC126" s="47">
        <v>0</v>
      </c>
      <c r="DD126" s="47">
        <v>0</v>
      </c>
      <c r="DE126" s="47">
        <v>0</v>
      </c>
      <c r="DF126" s="47">
        <v>0</v>
      </c>
      <c r="DG126" s="47">
        <v>0</v>
      </c>
      <c r="DH126" s="47">
        <v>0</v>
      </c>
      <c r="DI126" s="47">
        <v>0</v>
      </c>
      <c r="DJ126" s="47">
        <v>0</v>
      </c>
      <c r="DK126" s="47">
        <v>0</v>
      </c>
      <c r="DL126" s="47">
        <v>0</v>
      </c>
      <c r="DM126" s="47">
        <v>0</v>
      </c>
      <c r="DN126" s="47">
        <v>0</v>
      </c>
      <c r="DO126" s="47">
        <v>0</v>
      </c>
      <c r="DP126" s="47">
        <v>0</v>
      </c>
      <c r="DQ126" s="47">
        <v>0</v>
      </c>
      <c r="DR126" s="47">
        <v>0</v>
      </c>
      <c r="DS126" s="47">
        <v>0</v>
      </c>
      <c r="DT126" s="47">
        <v>0</v>
      </c>
      <c r="DU126" s="47">
        <v>0</v>
      </c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</row>
    <row r="127" spans="1:139" ht="14.25">
      <c r="A127" t="s">
        <v>17</v>
      </c>
      <c r="B127" t="s">
        <v>73</v>
      </c>
      <c r="C127" t="s">
        <v>73</v>
      </c>
      <c r="D127" t="s">
        <v>106</v>
      </c>
      <c r="E127" s="62">
        <f t="shared" si="15"/>
        <v>9000000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540000</v>
      </c>
      <c r="BQ127" s="27">
        <v>360000</v>
      </c>
      <c r="BR127" s="27">
        <v>540000</v>
      </c>
      <c r="BS127" s="27">
        <v>900000</v>
      </c>
      <c r="BT127" s="27">
        <v>1350000</v>
      </c>
      <c r="BU127" s="27">
        <v>1440000</v>
      </c>
      <c r="BV127" s="27">
        <v>1350000</v>
      </c>
      <c r="BW127" s="27">
        <v>900000</v>
      </c>
      <c r="BX127" s="27">
        <v>810000</v>
      </c>
      <c r="BY127" s="27">
        <v>360000</v>
      </c>
      <c r="BZ127" s="47">
        <v>270000</v>
      </c>
      <c r="CA127" s="47">
        <v>180000</v>
      </c>
      <c r="CB127" s="47">
        <v>0</v>
      </c>
      <c r="CC127" s="47">
        <v>0</v>
      </c>
      <c r="CD127" s="47">
        <v>0</v>
      </c>
      <c r="CE127" s="47">
        <v>0</v>
      </c>
      <c r="CF127" s="47">
        <v>0</v>
      </c>
      <c r="CG127" s="47">
        <v>0</v>
      </c>
      <c r="CH127" s="47">
        <v>0</v>
      </c>
      <c r="CI127" s="47">
        <v>0</v>
      </c>
      <c r="CJ127" s="47">
        <v>0</v>
      </c>
      <c r="CK127" s="47">
        <v>0</v>
      </c>
      <c r="CL127" s="47">
        <v>0</v>
      </c>
      <c r="CM127" s="47">
        <v>0</v>
      </c>
      <c r="CN127" s="47">
        <v>0</v>
      </c>
      <c r="CO127" s="47">
        <v>0</v>
      </c>
      <c r="CP127" s="47">
        <v>0</v>
      </c>
      <c r="CQ127" s="47">
        <v>0</v>
      </c>
      <c r="CR127" s="47">
        <v>0</v>
      </c>
      <c r="CS127" s="47">
        <v>0</v>
      </c>
      <c r="CT127" s="47">
        <v>0</v>
      </c>
      <c r="CU127" s="47">
        <v>0</v>
      </c>
      <c r="CV127" s="47">
        <v>0</v>
      </c>
      <c r="CW127" s="47">
        <v>0</v>
      </c>
      <c r="CX127" s="47">
        <v>0</v>
      </c>
      <c r="CY127" s="47">
        <v>0</v>
      </c>
      <c r="CZ127" s="47">
        <v>0</v>
      </c>
      <c r="DA127" s="47">
        <v>0</v>
      </c>
      <c r="DB127" s="47">
        <v>0</v>
      </c>
      <c r="DC127" s="47">
        <v>0</v>
      </c>
      <c r="DD127" s="47">
        <v>0</v>
      </c>
      <c r="DE127" s="47">
        <v>0</v>
      </c>
      <c r="DF127" s="47">
        <v>0</v>
      </c>
      <c r="DG127" s="47">
        <v>0</v>
      </c>
      <c r="DH127" s="47">
        <v>0</v>
      </c>
      <c r="DI127" s="47">
        <v>0</v>
      </c>
      <c r="DJ127" s="47">
        <v>0</v>
      </c>
      <c r="DK127" s="47">
        <v>0</v>
      </c>
      <c r="DL127" s="47">
        <v>0</v>
      </c>
      <c r="DM127" s="47">
        <v>0</v>
      </c>
      <c r="DN127" s="47">
        <v>0</v>
      </c>
      <c r="DO127" s="47">
        <v>0</v>
      </c>
      <c r="DP127" s="47">
        <v>0</v>
      </c>
      <c r="DQ127" s="47">
        <v>0</v>
      </c>
      <c r="DR127" s="47">
        <v>0</v>
      </c>
      <c r="DS127" s="47">
        <v>0</v>
      </c>
      <c r="DT127" s="47">
        <v>0</v>
      </c>
      <c r="DU127" s="47">
        <v>0</v>
      </c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</row>
    <row r="128" spans="1:139" ht="14.25">
      <c r="A128" t="s">
        <v>17</v>
      </c>
      <c r="B128" t="s">
        <v>73</v>
      </c>
      <c r="C128" t="s">
        <v>73</v>
      </c>
      <c r="D128" t="s">
        <v>104</v>
      </c>
      <c r="E128" s="62">
        <f t="shared" si="15"/>
        <v>8800000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47">
        <v>0</v>
      </c>
      <c r="CA128" s="47">
        <v>0</v>
      </c>
      <c r="CB128" s="47">
        <v>0</v>
      </c>
      <c r="CC128" s="47">
        <v>0</v>
      </c>
      <c r="CD128" s="47">
        <v>0</v>
      </c>
      <c r="CE128" s="47">
        <v>0</v>
      </c>
      <c r="CF128" s="47">
        <v>0</v>
      </c>
      <c r="CG128" s="47">
        <v>0</v>
      </c>
      <c r="CH128" s="47">
        <v>0</v>
      </c>
      <c r="CI128" s="47">
        <v>0</v>
      </c>
      <c r="CJ128" s="47">
        <v>0</v>
      </c>
      <c r="CK128" s="47">
        <v>440000</v>
      </c>
      <c r="CL128" s="47">
        <v>264000</v>
      </c>
      <c r="CM128" s="47">
        <v>528000</v>
      </c>
      <c r="CN128" s="47">
        <v>704000</v>
      </c>
      <c r="CO128" s="47">
        <v>1056000</v>
      </c>
      <c r="CP128" s="47">
        <v>1232000.0000000002</v>
      </c>
      <c r="CQ128" s="47">
        <v>1232000.0000000002</v>
      </c>
      <c r="CR128" s="47">
        <v>1056000</v>
      </c>
      <c r="CS128" s="47">
        <v>704000</v>
      </c>
      <c r="CT128" s="47">
        <v>616000.0000000001</v>
      </c>
      <c r="CU128" s="47">
        <v>352000</v>
      </c>
      <c r="CV128" s="47">
        <v>264000</v>
      </c>
      <c r="CW128" s="47">
        <v>176000</v>
      </c>
      <c r="CX128" s="47">
        <v>88000</v>
      </c>
      <c r="CY128" s="47">
        <v>88000</v>
      </c>
      <c r="CZ128" s="47">
        <v>0</v>
      </c>
      <c r="DA128" s="47">
        <v>0</v>
      </c>
      <c r="DB128" s="47">
        <v>0</v>
      </c>
      <c r="DC128" s="47">
        <v>0</v>
      </c>
      <c r="DD128" s="47">
        <v>0</v>
      </c>
      <c r="DE128" s="47">
        <v>0</v>
      </c>
      <c r="DF128" s="47">
        <v>0</v>
      </c>
      <c r="DG128" s="47">
        <v>0</v>
      </c>
      <c r="DH128" s="47">
        <v>0</v>
      </c>
      <c r="DI128" s="47">
        <v>0</v>
      </c>
      <c r="DJ128" s="47">
        <v>0</v>
      </c>
      <c r="DK128" s="47">
        <v>0</v>
      </c>
      <c r="DL128" s="47">
        <v>0</v>
      </c>
      <c r="DM128" s="47">
        <v>0</v>
      </c>
      <c r="DN128" s="47">
        <v>0</v>
      </c>
      <c r="DO128" s="47">
        <v>0</v>
      </c>
      <c r="DP128" s="47">
        <v>0</v>
      </c>
      <c r="DQ128" s="47">
        <v>0</v>
      </c>
      <c r="DR128" s="47">
        <v>0</v>
      </c>
      <c r="DS128" s="47">
        <v>0</v>
      </c>
      <c r="DT128" s="47">
        <v>0</v>
      </c>
      <c r="DU128" s="47">
        <v>0</v>
      </c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</row>
    <row r="129" spans="1:139" ht="14.25">
      <c r="A129" t="s">
        <v>17</v>
      </c>
      <c r="B129" t="s">
        <v>13</v>
      </c>
      <c r="C129" t="s">
        <v>159</v>
      </c>
      <c r="D129" t="s">
        <v>311</v>
      </c>
      <c r="E129" s="62">
        <f t="shared" si="15"/>
        <v>15000000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27">
        <v>0</v>
      </c>
      <c r="BB129" s="27">
        <v>0</v>
      </c>
      <c r="BC129" s="27">
        <v>0</v>
      </c>
      <c r="BD129" s="27">
        <v>0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0</v>
      </c>
      <c r="BQ129" s="27">
        <v>0</v>
      </c>
      <c r="BR129" s="27">
        <v>0</v>
      </c>
      <c r="BS129" s="27">
        <v>0</v>
      </c>
      <c r="BT129" s="27">
        <v>0</v>
      </c>
      <c r="BU129" s="27">
        <v>0</v>
      </c>
      <c r="BV129" s="27">
        <v>0</v>
      </c>
      <c r="BW129" s="27">
        <v>0</v>
      </c>
      <c r="BX129" s="27">
        <v>0</v>
      </c>
      <c r="BY129" s="27">
        <v>0</v>
      </c>
      <c r="BZ129" s="47">
        <v>0</v>
      </c>
      <c r="CA129" s="47">
        <v>0</v>
      </c>
      <c r="CB129" s="47">
        <v>0</v>
      </c>
      <c r="CC129" s="47">
        <v>0</v>
      </c>
      <c r="CD129" s="47">
        <v>0</v>
      </c>
      <c r="CE129" s="47">
        <v>0</v>
      </c>
      <c r="CF129" s="47">
        <v>0</v>
      </c>
      <c r="CG129" s="47">
        <v>0</v>
      </c>
      <c r="CH129" s="47">
        <v>0</v>
      </c>
      <c r="CI129" s="47">
        <v>0</v>
      </c>
      <c r="CJ129" s="47">
        <v>0</v>
      </c>
      <c r="CK129" s="47">
        <v>0</v>
      </c>
      <c r="CL129" s="47">
        <v>0</v>
      </c>
      <c r="CM129" s="47">
        <v>0</v>
      </c>
      <c r="CN129" s="47">
        <v>0</v>
      </c>
      <c r="CO129" s="47">
        <v>750000</v>
      </c>
      <c r="CP129" s="47">
        <v>450000</v>
      </c>
      <c r="CQ129" s="47">
        <v>900000</v>
      </c>
      <c r="CR129" s="47">
        <v>1200000</v>
      </c>
      <c r="CS129" s="47">
        <v>1800000</v>
      </c>
      <c r="CT129" s="47">
        <v>2100000</v>
      </c>
      <c r="CU129" s="47">
        <v>2100000</v>
      </c>
      <c r="CV129" s="47">
        <v>1800000</v>
      </c>
      <c r="CW129" s="47">
        <v>1200000</v>
      </c>
      <c r="CX129" s="47">
        <v>1050000</v>
      </c>
      <c r="CY129" s="47">
        <v>600000</v>
      </c>
      <c r="CZ129" s="47">
        <v>450000</v>
      </c>
      <c r="DA129" s="47">
        <v>300000</v>
      </c>
      <c r="DB129" s="47">
        <v>150000</v>
      </c>
      <c r="DC129" s="47">
        <v>150000</v>
      </c>
      <c r="DD129" s="47">
        <v>0</v>
      </c>
      <c r="DE129" s="47">
        <v>0</v>
      </c>
      <c r="DF129" s="47">
        <v>0</v>
      </c>
      <c r="DG129" s="47">
        <v>0</v>
      </c>
      <c r="DH129" s="47">
        <v>0</v>
      </c>
      <c r="DI129" s="47">
        <v>0</v>
      </c>
      <c r="DJ129" s="47">
        <v>0</v>
      </c>
      <c r="DK129" s="47">
        <v>0</v>
      </c>
      <c r="DL129" s="47">
        <v>0</v>
      </c>
      <c r="DM129" s="47">
        <v>0</v>
      </c>
      <c r="DN129" s="47">
        <v>0</v>
      </c>
      <c r="DO129" s="47">
        <v>0</v>
      </c>
      <c r="DP129" s="47">
        <v>0</v>
      </c>
      <c r="DQ129" s="47">
        <v>0</v>
      </c>
      <c r="DR129" s="47">
        <v>0</v>
      </c>
      <c r="DS129" s="47">
        <v>0</v>
      </c>
      <c r="DT129" s="47">
        <v>0</v>
      </c>
      <c r="DU129" s="47">
        <v>0</v>
      </c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</row>
    <row r="130" spans="1:139" ht="14.25">
      <c r="A130" t="s">
        <v>17</v>
      </c>
      <c r="B130" t="s">
        <v>73</v>
      </c>
      <c r="C130" t="s">
        <v>160</v>
      </c>
      <c r="D130" t="s">
        <v>312</v>
      </c>
      <c r="E130" s="62">
        <f t="shared" si="15"/>
        <v>10300000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  <c r="BE130" s="27">
        <v>0</v>
      </c>
      <c r="BF130" s="27">
        <v>0</v>
      </c>
      <c r="BG130" s="27">
        <v>0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0</v>
      </c>
      <c r="BO130" s="27">
        <v>0</v>
      </c>
      <c r="BP130" s="27">
        <v>0</v>
      </c>
      <c r="BQ130" s="27">
        <v>0</v>
      </c>
      <c r="BR130" s="27">
        <v>0</v>
      </c>
      <c r="BS130" s="27">
        <v>0</v>
      </c>
      <c r="BT130" s="27">
        <v>0</v>
      </c>
      <c r="BU130" s="27">
        <v>0</v>
      </c>
      <c r="BV130" s="27">
        <v>0</v>
      </c>
      <c r="BW130" s="27">
        <v>0</v>
      </c>
      <c r="BX130" s="27">
        <v>0</v>
      </c>
      <c r="BY130" s="27">
        <v>0</v>
      </c>
      <c r="BZ130" s="47">
        <v>0</v>
      </c>
      <c r="CA130" s="47">
        <v>0</v>
      </c>
      <c r="CB130" s="47">
        <v>0</v>
      </c>
      <c r="CC130" s="47">
        <v>0</v>
      </c>
      <c r="CD130" s="47">
        <v>0</v>
      </c>
      <c r="CE130" s="47">
        <v>0</v>
      </c>
      <c r="CF130" s="47">
        <v>0</v>
      </c>
      <c r="CG130" s="47">
        <v>0</v>
      </c>
      <c r="CH130" s="47">
        <v>0</v>
      </c>
      <c r="CI130" s="47">
        <v>0</v>
      </c>
      <c r="CJ130" s="47">
        <v>0</v>
      </c>
      <c r="CK130" s="47">
        <v>0</v>
      </c>
      <c r="CL130" s="47">
        <v>0</v>
      </c>
      <c r="CM130" s="47">
        <v>0</v>
      </c>
      <c r="CN130" s="47">
        <v>0</v>
      </c>
      <c r="CO130" s="47">
        <v>0</v>
      </c>
      <c r="CP130" s="47">
        <v>0</v>
      </c>
      <c r="CQ130" s="47">
        <v>0</v>
      </c>
      <c r="CR130" s="47">
        <v>0</v>
      </c>
      <c r="CS130" s="47">
        <v>0</v>
      </c>
      <c r="CT130" s="47">
        <v>0</v>
      </c>
      <c r="CU130" s="47">
        <v>515000</v>
      </c>
      <c r="CV130" s="47">
        <v>309000</v>
      </c>
      <c r="CW130" s="47">
        <v>618000</v>
      </c>
      <c r="CX130" s="47">
        <v>824000</v>
      </c>
      <c r="CY130" s="47">
        <v>1236000</v>
      </c>
      <c r="CZ130" s="47">
        <v>1442000.0000000002</v>
      </c>
      <c r="DA130" s="47">
        <v>1442000.0000000002</v>
      </c>
      <c r="DB130" s="47">
        <v>1236000</v>
      </c>
      <c r="DC130" s="47">
        <v>824000</v>
      </c>
      <c r="DD130" s="47">
        <v>721000.0000000001</v>
      </c>
      <c r="DE130" s="47">
        <v>412000</v>
      </c>
      <c r="DF130" s="47">
        <v>309000</v>
      </c>
      <c r="DG130" s="47">
        <v>206000</v>
      </c>
      <c r="DH130" s="47">
        <v>103000</v>
      </c>
      <c r="DI130" s="47">
        <v>103000</v>
      </c>
      <c r="DJ130" s="47">
        <v>0</v>
      </c>
      <c r="DK130" s="47">
        <v>0</v>
      </c>
      <c r="DL130" s="47">
        <v>0</v>
      </c>
      <c r="DM130" s="47">
        <v>0</v>
      </c>
      <c r="DN130" s="47">
        <v>0</v>
      </c>
      <c r="DO130" s="47">
        <v>0</v>
      </c>
      <c r="DP130" s="47">
        <v>0</v>
      </c>
      <c r="DQ130" s="47">
        <v>0</v>
      </c>
      <c r="DR130" s="47">
        <v>0</v>
      </c>
      <c r="DS130" s="47">
        <v>0</v>
      </c>
      <c r="DT130" s="47">
        <v>0</v>
      </c>
      <c r="DU130" s="47">
        <v>0</v>
      </c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</row>
    <row r="131" spans="1:139" ht="14.25">
      <c r="A131" t="s">
        <v>17</v>
      </c>
      <c r="B131" t="s">
        <v>73</v>
      </c>
      <c r="C131" t="s">
        <v>160</v>
      </c>
      <c r="D131" t="s">
        <v>313</v>
      </c>
      <c r="E131" s="62">
        <f t="shared" si="15"/>
        <v>11500000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0</v>
      </c>
      <c r="BO131" s="27">
        <v>0</v>
      </c>
      <c r="BP131" s="27">
        <v>0</v>
      </c>
      <c r="BQ131" s="27">
        <v>0</v>
      </c>
      <c r="BR131" s="27">
        <v>0</v>
      </c>
      <c r="BS131" s="27">
        <v>0</v>
      </c>
      <c r="BT131" s="27">
        <v>0</v>
      </c>
      <c r="BU131" s="27">
        <v>0</v>
      </c>
      <c r="BV131" s="27">
        <v>0</v>
      </c>
      <c r="BW131" s="27">
        <v>0</v>
      </c>
      <c r="BX131" s="27">
        <v>0</v>
      </c>
      <c r="BY131" s="27">
        <v>0</v>
      </c>
      <c r="BZ131" s="47">
        <v>0</v>
      </c>
      <c r="CA131" s="47">
        <v>0</v>
      </c>
      <c r="CB131" s="47">
        <v>0</v>
      </c>
      <c r="CC131" s="47">
        <v>0</v>
      </c>
      <c r="CD131" s="47">
        <v>0</v>
      </c>
      <c r="CE131" s="47">
        <v>0</v>
      </c>
      <c r="CF131" s="47">
        <v>0</v>
      </c>
      <c r="CG131" s="47">
        <v>0</v>
      </c>
      <c r="CH131" s="47">
        <v>0</v>
      </c>
      <c r="CI131" s="47">
        <v>0</v>
      </c>
      <c r="CJ131" s="47">
        <v>0</v>
      </c>
      <c r="CK131" s="47">
        <v>0</v>
      </c>
      <c r="CL131" s="47">
        <v>0</v>
      </c>
      <c r="CM131" s="47">
        <v>0</v>
      </c>
      <c r="CN131" s="47">
        <v>0</v>
      </c>
      <c r="CO131" s="47">
        <v>0</v>
      </c>
      <c r="CP131" s="47">
        <v>0</v>
      </c>
      <c r="CQ131" s="47">
        <v>0</v>
      </c>
      <c r="CR131" s="47">
        <v>0</v>
      </c>
      <c r="CS131" s="47">
        <v>0</v>
      </c>
      <c r="CT131" s="47">
        <v>690000</v>
      </c>
      <c r="CU131" s="47">
        <v>460000</v>
      </c>
      <c r="CV131" s="47">
        <v>345000</v>
      </c>
      <c r="CW131" s="47">
        <v>575000</v>
      </c>
      <c r="CX131" s="47">
        <v>575000</v>
      </c>
      <c r="CY131" s="47">
        <v>1035000</v>
      </c>
      <c r="CZ131" s="47">
        <v>1150000</v>
      </c>
      <c r="DA131" s="47">
        <v>1265000</v>
      </c>
      <c r="DB131" s="47">
        <v>1150000</v>
      </c>
      <c r="DC131" s="47">
        <v>1150000</v>
      </c>
      <c r="DD131" s="47">
        <v>920000</v>
      </c>
      <c r="DE131" s="47">
        <v>630200</v>
      </c>
      <c r="DF131" s="47">
        <v>726800.0000000001</v>
      </c>
      <c r="DG131" s="47">
        <v>356500</v>
      </c>
      <c r="DH131" s="47">
        <v>172500</v>
      </c>
      <c r="DI131" s="47">
        <v>172500</v>
      </c>
      <c r="DJ131" s="47">
        <v>80500</v>
      </c>
      <c r="DK131" s="47">
        <v>46000</v>
      </c>
      <c r="DL131" s="47">
        <v>0</v>
      </c>
      <c r="DM131" s="47">
        <v>0</v>
      </c>
      <c r="DN131" s="47">
        <v>0</v>
      </c>
      <c r="DO131" s="47">
        <v>0</v>
      </c>
      <c r="DP131" s="47">
        <v>0</v>
      </c>
      <c r="DQ131" s="47">
        <v>0</v>
      </c>
      <c r="DR131" s="47">
        <v>0</v>
      </c>
      <c r="DS131" s="47">
        <v>0</v>
      </c>
      <c r="DT131" s="47">
        <v>0</v>
      </c>
      <c r="DU131" s="47">
        <v>0</v>
      </c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</row>
    <row r="132" spans="1:139" ht="14.25">
      <c r="A132" t="s">
        <v>16</v>
      </c>
      <c r="B132" t="s">
        <v>13</v>
      </c>
      <c r="C132" t="s">
        <v>161</v>
      </c>
      <c r="D132" t="s">
        <v>110</v>
      </c>
      <c r="E132" s="62">
        <f t="shared" si="15"/>
        <v>11400000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684000</v>
      </c>
      <c r="BC132" s="27">
        <v>456000</v>
      </c>
      <c r="BD132" s="27">
        <v>684000</v>
      </c>
      <c r="BE132" s="27">
        <v>1140000</v>
      </c>
      <c r="BF132" s="27">
        <v>1710000</v>
      </c>
      <c r="BG132" s="27">
        <v>1824000</v>
      </c>
      <c r="BH132" s="27">
        <v>1710000</v>
      </c>
      <c r="BI132" s="27">
        <v>1140000</v>
      </c>
      <c r="BJ132" s="27">
        <v>1026000</v>
      </c>
      <c r="BK132" s="27">
        <v>456000</v>
      </c>
      <c r="BL132" s="27">
        <v>342000</v>
      </c>
      <c r="BM132" s="27">
        <v>228000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47">
        <v>0</v>
      </c>
      <c r="CA132" s="47">
        <v>0</v>
      </c>
      <c r="CB132" s="47">
        <v>0</v>
      </c>
      <c r="CC132" s="47">
        <v>0</v>
      </c>
      <c r="CD132" s="47">
        <v>0</v>
      </c>
      <c r="CE132" s="47">
        <v>0</v>
      </c>
      <c r="CF132" s="47">
        <v>0</v>
      </c>
      <c r="CG132" s="47">
        <v>0</v>
      </c>
      <c r="CH132" s="47">
        <v>0</v>
      </c>
      <c r="CI132" s="47">
        <v>0</v>
      </c>
      <c r="CJ132" s="47">
        <v>0</v>
      </c>
      <c r="CK132" s="47">
        <v>0</v>
      </c>
      <c r="CL132" s="47">
        <v>0</v>
      </c>
      <c r="CM132" s="47">
        <v>0</v>
      </c>
      <c r="CN132" s="47">
        <v>0</v>
      </c>
      <c r="CO132" s="47">
        <v>0</v>
      </c>
      <c r="CP132" s="47">
        <v>0</v>
      </c>
      <c r="CQ132" s="47">
        <v>0</v>
      </c>
      <c r="CR132" s="47">
        <v>0</v>
      </c>
      <c r="CS132" s="47">
        <v>0</v>
      </c>
      <c r="CT132" s="47">
        <v>0</v>
      </c>
      <c r="CU132" s="47">
        <v>0</v>
      </c>
      <c r="CV132" s="47">
        <v>0</v>
      </c>
      <c r="CW132" s="47">
        <v>0</v>
      </c>
      <c r="CX132" s="47">
        <v>0</v>
      </c>
      <c r="CY132" s="47">
        <v>0</v>
      </c>
      <c r="CZ132" s="47">
        <v>0</v>
      </c>
      <c r="DA132" s="47">
        <v>0</v>
      </c>
      <c r="DB132" s="47">
        <v>0</v>
      </c>
      <c r="DC132" s="47">
        <v>0</v>
      </c>
      <c r="DD132" s="47">
        <v>0</v>
      </c>
      <c r="DE132" s="47">
        <v>0</v>
      </c>
      <c r="DF132" s="47">
        <v>0</v>
      </c>
      <c r="DG132" s="47">
        <v>0</v>
      </c>
      <c r="DH132" s="47">
        <v>0</v>
      </c>
      <c r="DI132" s="47">
        <v>0</v>
      </c>
      <c r="DJ132" s="47">
        <v>0</v>
      </c>
      <c r="DK132" s="47">
        <v>0</v>
      </c>
      <c r="DL132" s="47">
        <v>0</v>
      </c>
      <c r="DM132" s="47">
        <v>0</v>
      </c>
      <c r="DN132" s="47">
        <v>0</v>
      </c>
      <c r="DO132" s="47">
        <v>0</v>
      </c>
      <c r="DP132" s="47">
        <v>0</v>
      </c>
      <c r="DQ132" s="47">
        <v>0</v>
      </c>
      <c r="DR132" s="47">
        <v>0</v>
      </c>
      <c r="DS132" s="47">
        <v>0</v>
      </c>
      <c r="DT132" s="47">
        <v>0</v>
      </c>
      <c r="DU132" s="47">
        <v>0</v>
      </c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</row>
    <row r="133" spans="1:139" ht="14.25">
      <c r="A133" t="s">
        <v>18</v>
      </c>
      <c r="B133" t="s">
        <v>13</v>
      </c>
      <c r="C133" t="s">
        <v>159</v>
      </c>
      <c r="D133" t="s">
        <v>181</v>
      </c>
      <c r="E133" s="62">
        <f t="shared" si="15"/>
        <v>900000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0</v>
      </c>
      <c r="BY133" s="27">
        <v>0</v>
      </c>
      <c r="BZ133" s="47">
        <v>54000</v>
      </c>
      <c r="CA133" s="47">
        <v>36000</v>
      </c>
      <c r="CB133" s="47">
        <v>54000</v>
      </c>
      <c r="CC133" s="47">
        <v>90000</v>
      </c>
      <c r="CD133" s="47">
        <v>135000</v>
      </c>
      <c r="CE133" s="47">
        <v>144000</v>
      </c>
      <c r="CF133" s="47">
        <v>135000</v>
      </c>
      <c r="CG133" s="47">
        <v>90000</v>
      </c>
      <c r="CH133" s="47">
        <v>81000</v>
      </c>
      <c r="CI133" s="47">
        <v>36000</v>
      </c>
      <c r="CJ133" s="47">
        <v>27000</v>
      </c>
      <c r="CK133" s="47">
        <v>18000</v>
      </c>
      <c r="CL133" s="47">
        <v>0</v>
      </c>
      <c r="CM133" s="47">
        <v>0</v>
      </c>
      <c r="CN133" s="47">
        <v>0</v>
      </c>
      <c r="CO133" s="47">
        <v>0</v>
      </c>
      <c r="CP133" s="47">
        <v>0</v>
      </c>
      <c r="CQ133" s="47">
        <v>0</v>
      </c>
      <c r="CR133" s="47">
        <v>0</v>
      </c>
      <c r="CS133" s="47">
        <v>0</v>
      </c>
      <c r="CT133" s="47">
        <v>0</v>
      </c>
      <c r="CU133" s="47">
        <v>0</v>
      </c>
      <c r="CV133" s="47">
        <v>0</v>
      </c>
      <c r="CW133" s="47">
        <v>0</v>
      </c>
      <c r="CX133" s="47">
        <v>0</v>
      </c>
      <c r="CY133" s="47">
        <v>0</v>
      </c>
      <c r="CZ133" s="47">
        <v>0</v>
      </c>
      <c r="DA133" s="47">
        <v>0</v>
      </c>
      <c r="DB133" s="47">
        <v>0</v>
      </c>
      <c r="DC133" s="47">
        <v>0</v>
      </c>
      <c r="DD133" s="47">
        <v>0</v>
      </c>
      <c r="DE133" s="47">
        <v>0</v>
      </c>
      <c r="DF133" s="47">
        <v>0</v>
      </c>
      <c r="DG133" s="47">
        <v>0</v>
      </c>
      <c r="DH133" s="47">
        <v>0</v>
      </c>
      <c r="DI133" s="47">
        <v>0</v>
      </c>
      <c r="DJ133" s="47">
        <v>0</v>
      </c>
      <c r="DK133" s="47">
        <v>0</v>
      </c>
      <c r="DL133" s="47">
        <v>0</v>
      </c>
      <c r="DM133" s="47">
        <v>0</v>
      </c>
      <c r="DN133" s="47">
        <v>0</v>
      </c>
      <c r="DO133" s="47">
        <v>0</v>
      </c>
      <c r="DP133" s="47">
        <v>0</v>
      </c>
      <c r="DQ133" s="47">
        <v>0</v>
      </c>
      <c r="DR133" s="47">
        <v>0</v>
      </c>
      <c r="DS133" s="47">
        <v>0</v>
      </c>
      <c r="DT133" s="47">
        <v>0</v>
      </c>
      <c r="DU133" s="47">
        <v>0</v>
      </c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</row>
    <row r="134" spans="1:139" ht="14.25">
      <c r="A134" t="s">
        <v>18</v>
      </c>
      <c r="B134" t="s">
        <v>13</v>
      </c>
      <c r="C134" t="s">
        <v>159</v>
      </c>
      <c r="D134" t="s">
        <v>143</v>
      </c>
      <c r="E134" s="62">
        <f t="shared" si="15"/>
        <v>11500000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517500</v>
      </c>
      <c r="BJ134" s="27">
        <v>460000</v>
      </c>
      <c r="BK134" s="27">
        <v>345000</v>
      </c>
      <c r="BL134" s="27">
        <v>345000</v>
      </c>
      <c r="BM134" s="27">
        <v>460000</v>
      </c>
      <c r="BN134" s="27">
        <v>575000</v>
      </c>
      <c r="BO134" s="27">
        <v>920000</v>
      </c>
      <c r="BP134" s="27">
        <v>1150000</v>
      </c>
      <c r="BQ134" s="27">
        <v>1035000</v>
      </c>
      <c r="BR134" s="27">
        <v>1035000</v>
      </c>
      <c r="BS134" s="27">
        <v>920000</v>
      </c>
      <c r="BT134" s="27">
        <v>920000</v>
      </c>
      <c r="BU134" s="27">
        <v>575000</v>
      </c>
      <c r="BV134" s="27">
        <v>460000</v>
      </c>
      <c r="BW134" s="27">
        <v>345000</v>
      </c>
      <c r="BX134" s="27">
        <v>230000</v>
      </c>
      <c r="BY134" s="27">
        <v>230000</v>
      </c>
      <c r="BZ134" s="47">
        <v>230000</v>
      </c>
      <c r="CA134" s="47">
        <v>230000</v>
      </c>
      <c r="CB134" s="47">
        <v>172500</v>
      </c>
      <c r="CC134" s="47">
        <v>115000</v>
      </c>
      <c r="CD134" s="47">
        <v>115000</v>
      </c>
      <c r="CE134" s="47">
        <v>57500</v>
      </c>
      <c r="CF134" s="47">
        <v>57500</v>
      </c>
      <c r="CG134" s="47">
        <v>0</v>
      </c>
      <c r="CH134" s="47">
        <v>0</v>
      </c>
      <c r="CI134" s="47">
        <v>0</v>
      </c>
      <c r="CJ134" s="47">
        <v>0</v>
      </c>
      <c r="CK134" s="47">
        <v>0</v>
      </c>
      <c r="CL134" s="47">
        <v>0</v>
      </c>
      <c r="CM134" s="47">
        <v>0</v>
      </c>
      <c r="CN134" s="47">
        <v>0</v>
      </c>
      <c r="CO134" s="47">
        <v>0</v>
      </c>
      <c r="CP134" s="47">
        <v>0</v>
      </c>
      <c r="CQ134" s="47">
        <v>0</v>
      </c>
      <c r="CR134" s="47">
        <v>0</v>
      </c>
      <c r="CS134" s="47">
        <v>0</v>
      </c>
      <c r="CT134" s="47">
        <v>0</v>
      </c>
      <c r="CU134" s="47">
        <v>0</v>
      </c>
      <c r="CV134" s="47">
        <v>0</v>
      </c>
      <c r="CW134" s="47">
        <v>0</v>
      </c>
      <c r="CX134" s="47">
        <v>0</v>
      </c>
      <c r="CY134" s="47">
        <v>0</v>
      </c>
      <c r="CZ134" s="47">
        <v>0</v>
      </c>
      <c r="DA134" s="47">
        <v>0</v>
      </c>
      <c r="DB134" s="47">
        <v>0</v>
      </c>
      <c r="DC134" s="47">
        <v>0</v>
      </c>
      <c r="DD134" s="47">
        <v>0</v>
      </c>
      <c r="DE134" s="47">
        <v>0</v>
      </c>
      <c r="DF134" s="47">
        <v>0</v>
      </c>
      <c r="DG134" s="47">
        <v>0</v>
      </c>
      <c r="DH134" s="47">
        <v>0</v>
      </c>
      <c r="DI134" s="47">
        <v>0</v>
      </c>
      <c r="DJ134" s="47">
        <v>0</v>
      </c>
      <c r="DK134" s="47">
        <v>0</v>
      </c>
      <c r="DL134" s="47">
        <v>0</v>
      </c>
      <c r="DM134" s="47">
        <v>0</v>
      </c>
      <c r="DN134" s="47">
        <v>0</v>
      </c>
      <c r="DO134" s="47">
        <v>0</v>
      </c>
      <c r="DP134" s="47">
        <v>0</v>
      </c>
      <c r="DQ134" s="47">
        <v>0</v>
      </c>
      <c r="DR134" s="47">
        <v>0</v>
      </c>
      <c r="DS134" s="47">
        <v>0</v>
      </c>
      <c r="DT134" s="47">
        <v>0</v>
      </c>
      <c r="DU134" s="47">
        <v>0</v>
      </c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</row>
    <row r="135" spans="1:139" ht="14.25">
      <c r="A135" t="s">
        <v>15</v>
      </c>
      <c r="B135" t="s">
        <v>84</v>
      </c>
      <c r="C135" t="s">
        <v>84</v>
      </c>
      <c r="D135" t="s">
        <v>271</v>
      </c>
      <c r="E135" s="62">
        <f t="shared" si="15"/>
        <v>2000000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120000</v>
      </c>
      <c r="BO135" s="27">
        <v>80000</v>
      </c>
      <c r="BP135" s="27">
        <v>120000</v>
      </c>
      <c r="BQ135" s="27">
        <v>200000</v>
      </c>
      <c r="BR135" s="27">
        <v>300000</v>
      </c>
      <c r="BS135" s="27">
        <v>320000</v>
      </c>
      <c r="BT135" s="27">
        <v>300000</v>
      </c>
      <c r="BU135" s="27">
        <v>200000</v>
      </c>
      <c r="BV135" s="27">
        <v>180000</v>
      </c>
      <c r="BW135" s="27">
        <v>80000</v>
      </c>
      <c r="BX135" s="27">
        <v>60000</v>
      </c>
      <c r="BY135" s="27">
        <v>40000</v>
      </c>
      <c r="BZ135" s="47">
        <v>0</v>
      </c>
      <c r="CA135" s="47">
        <v>0</v>
      </c>
      <c r="CB135" s="47">
        <v>0</v>
      </c>
      <c r="CC135" s="47">
        <v>0</v>
      </c>
      <c r="CD135" s="47">
        <v>0</v>
      </c>
      <c r="CE135" s="47">
        <v>0</v>
      </c>
      <c r="CF135" s="47">
        <v>0</v>
      </c>
      <c r="CG135" s="47">
        <v>0</v>
      </c>
      <c r="CH135" s="47">
        <v>0</v>
      </c>
      <c r="CI135" s="47">
        <v>0</v>
      </c>
      <c r="CJ135" s="47">
        <v>0</v>
      </c>
      <c r="CK135" s="47">
        <v>0</v>
      </c>
      <c r="CL135" s="47">
        <v>0</v>
      </c>
      <c r="CM135" s="47">
        <v>0</v>
      </c>
      <c r="CN135" s="47">
        <v>0</v>
      </c>
      <c r="CO135" s="47">
        <v>0</v>
      </c>
      <c r="CP135" s="47">
        <v>0</v>
      </c>
      <c r="CQ135" s="47">
        <v>0</v>
      </c>
      <c r="CR135" s="47">
        <v>0</v>
      </c>
      <c r="CS135" s="47">
        <v>0</v>
      </c>
      <c r="CT135" s="47">
        <v>0</v>
      </c>
      <c r="CU135" s="47">
        <v>0</v>
      </c>
      <c r="CV135" s="47">
        <v>0</v>
      </c>
      <c r="CW135" s="47">
        <v>0</v>
      </c>
      <c r="CX135" s="47">
        <v>0</v>
      </c>
      <c r="CY135" s="47">
        <v>0</v>
      </c>
      <c r="CZ135" s="47">
        <v>0</v>
      </c>
      <c r="DA135" s="47">
        <v>0</v>
      </c>
      <c r="DB135" s="47">
        <v>0</v>
      </c>
      <c r="DC135" s="47">
        <v>0</v>
      </c>
      <c r="DD135" s="47">
        <v>0</v>
      </c>
      <c r="DE135" s="47">
        <v>0</v>
      </c>
      <c r="DF135" s="47">
        <v>0</v>
      </c>
      <c r="DG135" s="47">
        <v>0</v>
      </c>
      <c r="DH135" s="47">
        <v>0</v>
      </c>
      <c r="DI135" s="47">
        <v>0</v>
      </c>
      <c r="DJ135" s="47">
        <v>0</v>
      </c>
      <c r="DK135" s="47">
        <v>0</v>
      </c>
      <c r="DL135" s="47">
        <v>0</v>
      </c>
      <c r="DM135" s="47">
        <v>0</v>
      </c>
      <c r="DN135" s="47">
        <v>0</v>
      </c>
      <c r="DO135" s="47">
        <v>0</v>
      </c>
      <c r="DP135" s="47">
        <v>0</v>
      </c>
      <c r="DQ135" s="47">
        <v>0</v>
      </c>
      <c r="DR135" s="47">
        <v>0</v>
      </c>
      <c r="DS135" s="47">
        <v>0</v>
      </c>
      <c r="DT135" s="47">
        <v>0</v>
      </c>
      <c r="DU135" s="47">
        <v>0</v>
      </c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</row>
    <row r="136" spans="1:139" ht="14.25">
      <c r="A136" t="s">
        <v>15</v>
      </c>
      <c r="B136" t="s">
        <v>13</v>
      </c>
      <c r="C136" t="s">
        <v>159</v>
      </c>
      <c r="D136" t="s">
        <v>92</v>
      </c>
      <c r="E136" s="62">
        <f t="shared" si="15"/>
        <v>5200000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312000</v>
      </c>
      <c r="BT136" s="27">
        <v>208000</v>
      </c>
      <c r="BU136" s="27">
        <v>312000</v>
      </c>
      <c r="BV136" s="27">
        <v>520000</v>
      </c>
      <c r="BW136" s="27">
        <v>780000</v>
      </c>
      <c r="BX136" s="27">
        <v>832000</v>
      </c>
      <c r="BY136" s="27">
        <v>780000</v>
      </c>
      <c r="BZ136" s="47">
        <v>520000</v>
      </c>
      <c r="CA136" s="47">
        <v>468000</v>
      </c>
      <c r="CB136" s="47">
        <v>208000</v>
      </c>
      <c r="CC136" s="47">
        <v>156000</v>
      </c>
      <c r="CD136" s="47">
        <v>104000</v>
      </c>
      <c r="CE136" s="47">
        <v>0</v>
      </c>
      <c r="CF136" s="47">
        <v>0</v>
      </c>
      <c r="CG136" s="47">
        <v>0</v>
      </c>
      <c r="CH136" s="47">
        <v>0</v>
      </c>
      <c r="CI136" s="47">
        <v>0</v>
      </c>
      <c r="CJ136" s="47">
        <v>0</v>
      </c>
      <c r="CK136" s="47">
        <v>0</v>
      </c>
      <c r="CL136" s="47">
        <v>0</v>
      </c>
      <c r="CM136" s="47">
        <v>0</v>
      </c>
      <c r="CN136" s="47">
        <v>0</v>
      </c>
      <c r="CO136" s="47">
        <v>0</v>
      </c>
      <c r="CP136" s="47">
        <v>0</v>
      </c>
      <c r="CQ136" s="47">
        <v>0</v>
      </c>
      <c r="CR136" s="47">
        <v>0</v>
      </c>
      <c r="CS136" s="47">
        <v>0</v>
      </c>
      <c r="CT136" s="47">
        <v>0</v>
      </c>
      <c r="CU136" s="47">
        <v>0</v>
      </c>
      <c r="CV136" s="47">
        <v>0</v>
      </c>
      <c r="CW136" s="47">
        <v>0</v>
      </c>
      <c r="CX136" s="47">
        <v>0</v>
      </c>
      <c r="CY136" s="47">
        <v>0</v>
      </c>
      <c r="CZ136" s="47">
        <v>0</v>
      </c>
      <c r="DA136" s="47">
        <v>0</v>
      </c>
      <c r="DB136" s="47">
        <v>0</v>
      </c>
      <c r="DC136" s="47">
        <v>0</v>
      </c>
      <c r="DD136" s="47">
        <v>0</v>
      </c>
      <c r="DE136" s="47">
        <v>0</v>
      </c>
      <c r="DF136" s="47">
        <v>0</v>
      </c>
      <c r="DG136" s="47">
        <v>0</v>
      </c>
      <c r="DH136" s="47">
        <v>0</v>
      </c>
      <c r="DI136" s="47">
        <v>0</v>
      </c>
      <c r="DJ136" s="47">
        <v>0</v>
      </c>
      <c r="DK136" s="47">
        <v>0</v>
      </c>
      <c r="DL136" s="47">
        <v>0</v>
      </c>
      <c r="DM136" s="47">
        <v>0</v>
      </c>
      <c r="DN136" s="47">
        <v>0</v>
      </c>
      <c r="DO136" s="47">
        <v>0</v>
      </c>
      <c r="DP136" s="47">
        <v>0</v>
      </c>
      <c r="DQ136" s="47">
        <v>0</v>
      </c>
      <c r="DR136" s="47">
        <v>0</v>
      </c>
      <c r="DS136" s="47">
        <v>0</v>
      </c>
      <c r="DT136" s="47">
        <v>0</v>
      </c>
      <c r="DU136" s="47">
        <v>0</v>
      </c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</row>
    <row r="137" spans="1:139" ht="14.25">
      <c r="A137" t="s">
        <v>15</v>
      </c>
      <c r="B137" t="s">
        <v>73</v>
      </c>
      <c r="C137" t="s">
        <v>160</v>
      </c>
      <c r="D137" t="s">
        <v>112</v>
      </c>
      <c r="E137" s="62">
        <f t="shared" si="15"/>
        <v>8600000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0</v>
      </c>
      <c r="BV137" s="27">
        <v>0</v>
      </c>
      <c r="BW137" s="27">
        <v>0</v>
      </c>
      <c r="BX137" s="27">
        <v>0</v>
      </c>
      <c r="BY137" s="27">
        <v>0</v>
      </c>
      <c r="BZ137" s="47">
        <v>0</v>
      </c>
      <c r="CA137" s="47">
        <v>0</v>
      </c>
      <c r="CB137" s="47">
        <v>0</v>
      </c>
      <c r="CC137" s="47">
        <v>0</v>
      </c>
      <c r="CD137" s="47">
        <v>0</v>
      </c>
      <c r="CE137" s="47">
        <v>516000</v>
      </c>
      <c r="CF137" s="47">
        <v>344000</v>
      </c>
      <c r="CG137" s="47">
        <v>258000</v>
      </c>
      <c r="CH137" s="47">
        <v>430000</v>
      </c>
      <c r="CI137" s="47">
        <v>430000</v>
      </c>
      <c r="CJ137" s="47">
        <v>774000</v>
      </c>
      <c r="CK137" s="47">
        <v>860000</v>
      </c>
      <c r="CL137" s="47">
        <v>946000</v>
      </c>
      <c r="CM137" s="47">
        <v>860000</v>
      </c>
      <c r="CN137" s="47">
        <v>860000</v>
      </c>
      <c r="CO137" s="47">
        <v>688000</v>
      </c>
      <c r="CP137" s="47">
        <v>471280</v>
      </c>
      <c r="CQ137" s="47">
        <v>543520</v>
      </c>
      <c r="CR137" s="47">
        <v>266600</v>
      </c>
      <c r="CS137" s="47">
        <v>129000</v>
      </c>
      <c r="CT137" s="47">
        <v>129000</v>
      </c>
      <c r="CU137" s="47">
        <v>60200</v>
      </c>
      <c r="CV137" s="47">
        <v>34400</v>
      </c>
      <c r="CW137" s="47">
        <v>0</v>
      </c>
      <c r="CX137" s="47">
        <v>0</v>
      </c>
      <c r="CY137" s="47">
        <v>0</v>
      </c>
      <c r="CZ137" s="47">
        <v>0</v>
      </c>
      <c r="DA137" s="47">
        <v>0</v>
      </c>
      <c r="DB137" s="47">
        <v>0</v>
      </c>
      <c r="DC137" s="47">
        <v>0</v>
      </c>
      <c r="DD137" s="47">
        <v>0</v>
      </c>
      <c r="DE137" s="47">
        <v>0</v>
      </c>
      <c r="DF137" s="47">
        <v>0</v>
      </c>
      <c r="DG137" s="47">
        <v>0</v>
      </c>
      <c r="DH137" s="47">
        <v>0</v>
      </c>
      <c r="DI137" s="47">
        <v>0</v>
      </c>
      <c r="DJ137" s="47">
        <v>0</v>
      </c>
      <c r="DK137" s="47">
        <v>0</v>
      </c>
      <c r="DL137" s="47">
        <v>0</v>
      </c>
      <c r="DM137" s="47">
        <v>0</v>
      </c>
      <c r="DN137" s="47">
        <v>0</v>
      </c>
      <c r="DO137" s="47">
        <v>0</v>
      </c>
      <c r="DP137" s="47">
        <v>0</v>
      </c>
      <c r="DQ137" s="47">
        <v>0</v>
      </c>
      <c r="DR137" s="47">
        <v>0</v>
      </c>
      <c r="DS137" s="47">
        <v>0</v>
      </c>
      <c r="DT137" s="47">
        <v>0</v>
      </c>
      <c r="DU137" s="47">
        <v>0</v>
      </c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</row>
    <row r="138" spans="1:139" ht="14.25">
      <c r="A138" t="s">
        <v>15</v>
      </c>
      <c r="B138" t="s">
        <v>13</v>
      </c>
      <c r="C138" t="s">
        <v>159</v>
      </c>
      <c r="D138" t="s">
        <v>90</v>
      </c>
      <c r="E138" s="62">
        <f aca="true" t="shared" si="16" ref="E138:E201">SUM(F138:DU138)</f>
        <v>582000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0</v>
      </c>
      <c r="BG138" s="27">
        <v>0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34920</v>
      </c>
      <c r="BN138" s="27">
        <v>23280</v>
      </c>
      <c r="BO138" s="27">
        <v>34920</v>
      </c>
      <c r="BP138" s="27">
        <v>58200</v>
      </c>
      <c r="BQ138" s="27">
        <v>87300</v>
      </c>
      <c r="BR138" s="27">
        <v>93120</v>
      </c>
      <c r="BS138" s="27">
        <v>87300</v>
      </c>
      <c r="BT138" s="27">
        <v>58200</v>
      </c>
      <c r="BU138" s="27">
        <v>52380</v>
      </c>
      <c r="BV138" s="27">
        <v>23280</v>
      </c>
      <c r="BW138" s="27">
        <v>17460</v>
      </c>
      <c r="BX138" s="27">
        <v>11640</v>
      </c>
      <c r="BY138" s="27">
        <v>0</v>
      </c>
      <c r="BZ138" s="47">
        <v>0</v>
      </c>
      <c r="CA138" s="47">
        <v>0</v>
      </c>
      <c r="CB138" s="47">
        <v>0</v>
      </c>
      <c r="CC138" s="47">
        <v>0</v>
      </c>
      <c r="CD138" s="47">
        <v>0</v>
      </c>
      <c r="CE138" s="47">
        <v>0</v>
      </c>
      <c r="CF138" s="47">
        <v>0</v>
      </c>
      <c r="CG138" s="47">
        <v>0</v>
      </c>
      <c r="CH138" s="47">
        <v>0</v>
      </c>
      <c r="CI138" s="47">
        <v>0</v>
      </c>
      <c r="CJ138" s="47">
        <v>0</v>
      </c>
      <c r="CK138" s="47">
        <v>0</v>
      </c>
      <c r="CL138" s="47">
        <v>0</v>
      </c>
      <c r="CM138" s="47">
        <v>0</v>
      </c>
      <c r="CN138" s="47">
        <v>0</v>
      </c>
      <c r="CO138" s="47">
        <v>0</v>
      </c>
      <c r="CP138" s="47">
        <v>0</v>
      </c>
      <c r="CQ138" s="47">
        <v>0</v>
      </c>
      <c r="CR138" s="47">
        <v>0</v>
      </c>
      <c r="CS138" s="47">
        <v>0</v>
      </c>
      <c r="CT138" s="47">
        <v>0</v>
      </c>
      <c r="CU138" s="47">
        <v>0</v>
      </c>
      <c r="CV138" s="47">
        <v>0</v>
      </c>
      <c r="CW138" s="47">
        <v>0</v>
      </c>
      <c r="CX138" s="47">
        <v>0</v>
      </c>
      <c r="CY138" s="47">
        <v>0</v>
      </c>
      <c r="CZ138" s="47">
        <v>0</v>
      </c>
      <c r="DA138" s="47">
        <v>0</v>
      </c>
      <c r="DB138" s="47">
        <v>0</v>
      </c>
      <c r="DC138" s="47">
        <v>0</v>
      </c>
      <c r="DD138" s="47">
        <v>0</v>
      </c>
      <c r="DE138" s="47">
        <v>0</v>
      </c>
      <c r="DF138" s="47">
        <v>0</v>
      </c>
      <c r="DG138" s="47">
        <v>0</v>
      </c>
      <c r="DH138" s="47">
        <v>0</v>
      </c>
      <c r="DI138" s="47">
        <v>0</v>
      </c>
      <c r="DJ138" s="47">
        <v>0</v>
      </c>
      <c r="DK138" s="47">
        <v>0</v>
      </c>
      <c r="DL138" s="47">
        <v>0</v>
      </c>
      <c r="DM138" s="47">
        <v>0</v>
      </c>
      <c r="DN138" s="47">
        <v>0</v>
      </c>
      <c r="DO138" s="47">
        <v>0</v>
      </c>
      <c r="DP138" s="47">
        <v>0</v>
      </c>
      <c r="DQ138" s="47">
        <v>0</v>
      </c>
      <c r="DR138" s="47">
        <v>0</v>
      </c>
      <c r="DS138" s="47">
        <v>0</v>
      </c>
      <c r="DT138" s="47">
        <v>0</v>
      </c>
      <c r="DU138" s="47">
        <v>0</v>
      </c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</row>
    <row r="139" spans="1:139" ht="14.25">
      <c r="A139" t="s">
        <v>16</v>
      </c>
      <c r="B139" t="s">
        <v>73</v>
      </c>
      <c r="C139" t="s">
        <v>73</v>
      </c>
      <c r="D139" t="s">
        <v>267</v>
      </c>
      <c r="E139" s="62">
        <f t="shared" si="16"/>
        <v>13800000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0</v>
      </c>
      <c r="BC139" s="27">
        <v>0</v>
      </c>
      <c r="BD139" s="27">
        <v>0</v>
      </c>
      <c r="BE139" s="27">
        <v>0</v>
      </c>
      <c r="BF139" s="27">
        <v>0</v>
      </c>
      <c r="BG139" s="27">
        <v>0</v>
      </c>
      <c r="BH139" s="27">
        <v>0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0</v>
      </c>
      <c r="BO139" s="27">
        <v>0</v>
      </c>
      <c r="BP139" s="27">
        <v>0</v>
      </c>
      <c r="BQ139" s="27">
        <v>0</v>
      </c>
      <c r="BR139" s="27">
        <v>0</v>
      </c>
      <c r="BS139" s="27">
        <v>0</v>
      </c>
      <c r="BT139" s="27">
        <v>0</v>
      </c>
      <c r="BU139" s="27">
        <v>0</v>
      </c>
      <c r="BV139" s="27">
        <v>0</v>
      </c>
      <c r="BW139" s="27">
        <v>0</v>
      </c>
      <c r="BX139" s="27">
        <v>0</v>
      </c>
      <c r="BY139" s="27">
        <v>0</v>
      </c>
      <c r="BZ139" s="47">
        <v>0</v>
      </c>
      <c r="CA139" s="47">
        <v>0</v>
      </c>
      <c r="CB139" s="47">
        <v>0</v>
      </c>
      <c r="CC139" s="47">
        <v>621000</v>
      </c>
      <c r="CD139" s="47">
        <v>552000</v>
      </c>
      <c r="CE139" s="47">
        <v>414000</v>
      </c>
      <c r="CF139" s="47">
        <v>414000</v>
      </c>
      <c r="CG139" s="47">
        <v>552000</v>
      </c>
      <c r="CH139" s="47">
        <v>690000</v>
      </c>
      <c r="CI139" s="47">
        <v>1104000</v>
      </c>
      <c r="CJ139" s="47">
        <v>1380000</v>
      </c>
      <c r="CK139" s="47">
        <v>1242000</v>
      </c>
      <c r="CL139" s="47">
        <v>1242000</v>
      </c>
      <c r="CM139" s="47">
        <v>1104000</v>
      </c>
      <c r="CN139" s="47">
        <v>1104000</v>
      </c>
      <c r="CO139" s="47">
        <v>690000</v>
      </c>
      <c r="CP139" s="47">
        <v>552000</v>
      </c>
      <c r="CQ139" s="47">
        <v>414000</v>
      </c>
      <c r="CR139" s="47">
        <v>276000</v>
      </c>
      <c r="CS139" s="47">
        <v>276000</v>
      </c>
      <c r="CT139" s="47">
        <v>276000</v>
      </c>
      <c r="CU139" s="47">
        <v>276000</v>
      </c>
      <c r="CV139" s="47">
        <v>207000</v>
      </c>
      <c r="CW139" s="47">
        <v>138000</v>
      </c>
      <c r="CX139" s="47">
        <v>138000</v>
      </c>
      <c r="CY139" s="47">
        <v>69000</v>
      </c>
      <c r="CZ139" s="47">
        <v>69000</v>
      </c>
      <c r="DA139" s="47">
        <v>0</v>
      </c>
      <c r="DB139" s="47">
        <v>0</v>
      </c>
      <c r="DC139" s="47">
        <v>0</v>
      </c>
      <c r="DD139" s="47">
        <v>0</v>
      </c>
      <c r="DE139" s="47">
        <v>0</v>
      </c>
      <c r="DF139" s="47">
        <v>0</v>
      </c>
      <c r="DG139" s="47">
        <v>0</v>
      </c>
      <c r="DH139" s="47">
        <v>0</v>
      </c>
      <c r="DI139" s="47">
        <v>0</v>
      </c>
      <c r="DJ139" s="47">
        <v>0</v>
      </c>
      <c r="DK139" s="47">
        <v>0</v>
      </c>
      <c r="DL139" s="47">
        <v>0</v>
      </c>
      <c r="DM139" s="47">
        <v>0</v>
      </c>
      <c r="DN139" s="47">
        <v>0</v>
      </c>
      <c r="DO139" s="47">
        <v>0</v>
      </c>
      <c r="DP139" s="47">
        <v>0</v>
      </c>
      <c r="DQ139" s="47">
        <v>0</v>
      </c>
      <c r="DR139" s="47">
        <v>0</v>
      </c>
      <c r="DS139" s="47">
        <v>0</v>
      </c>
      <c r="DT139" s="47">
        <v>0</v>
      </c>
      <c r="DU139" s="47">
        <v>0</v>
      </c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</row>
    <row r="140" spans="1:139" ht="14.25">
      <c r="A140" t="s">
        <v>19</v>
      </c>
      <c r="B140" t="s">
        <v>73</v>
      </c>
      <c r="C140" t="s">
        <v>73</v>
      </c>
      <c r="D140" t="s">
        <v>332</v>
      </c>
      <c r="E140" s="62">
        <f t="shared" si="16"/>
        <v>2500000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150000</v>
      </c>
      <c r="BY140" s="27">
        <v>100000</v>
      </c>
      <c r="BZ140" s="47">
        <v>150000</v>
      </c>
      <c r="CA140" s="47">
        <v>250000</v>
      </c>
      <c r="CB140" s="47">
        <v>375000</v>
      </c>
      <c r="CC140" s="47">
        <v>400000</v>
      </c>
      <c r="CD140" s="47">
        <v>375000</v>
      </c>
      <c r="CE140" s="47">
        <v>250000</v>
      </c>
      <c r="CF140" s="47">
        <v>225000</v>
      </c>
      <c r="CG140" s="47">
        <v>100000</v>
      </c>
      <c r="CH140" s="47">
        <v>75000</v>
      </c>
      <c r="CI140" s="47">
        <v>50000</v>
      </c>
      <c r="CJ140" s="47">
        <v>0</v>
      </c>
      <c r="CK140" s="47">
        <v>0</v>
      </c>
      <c r="CL140" s="47">
        <v>0</v>
      </c>
      <c r="CM140" s="47">
        <v>0</v>
      </c>
      <c r="CN140" s="47">
        <v>0</v>
      </c>
      <c r="CO140" s="47">
        <v>0</v>
      </c>
      <c r="CP140" s="47">
        <v>0</v>
      </c>
      <c r="CQ140" s="47">
        <v>0</v>
      </c>
      <c r="CR140" s="47">
        <v>0</v>
      </c>
      <c r="CS140" s="47">
        <v>0</v>
      </c>
      <c r="CT140" s="47">
        <v>0</v>
      </c>
      <c r="CU140" s="47">
        <v>0</v>
      </c>
      <c r="CV140" s="47">
        <v>0</v>
      </c>
      <c r="CW140" s="47">
        <v>0</v>
      </c>
      <c r="CX140" s="47">
        <v>0</v>
      </c>
      <c r="CY140" s="47">
        <v>0</v>
      </c>
      <c r="CZ140" s="47">
        <v>0</v>
      </c>
      <c r="DA140" s="47">
        <v>0</v>
      </c>
      <c r="DB140" s="47">
        <v>0</v>
      </c>
      <c r="DC140" s="47">
        <v>0</v>
      </c>
      <c r="DD140" s="47">
        <v>0</v>
      </c>
      <c r="DE140" s="47">
        <v>0</v>
      </c>
      <c r="DF140" s="47">
        <v>0</v>
      </c>
      <c r="DG140" s="47">
        <v>0</v>
      </c>
      <c r="DH140" s="47">
        <v>0</v>
      </c>
      <c r="DI140" s="47">
        <v>0</v>
      </c>
      <c r="DJ140" s="47">
        <v>0</v>
      </c>
      <c r="DK140" s="47">
        <v>0</v>
      </c>
      <c r="DL140" s="47">
        <v>0</v>
      </c>
      <c r="DM140" s="47">
        <v>0</v>
      </c>
      <c r="DN140" s="47">
        <v>0</v>
      </c>
      <c r="DO140" s="47">
        <v>0</v>
      </c>
      <c r="DP140" s="47">
        <v>0</v>
      </c>
      <c r="DQ140" s="47">
        <v>0</v>
      </c>
      <c r="DR140" s="47">
        <v>0</v>
      </c>
      <c r="DS140" s="47">
        <v>0</v>
      </c>
      <c r="DT140" s="47">
        <v>0</v>
      </c>
      <c r="DU140" s="47">
        <v>0</v>
      </c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</row>
    <row r="141" spans="1:139" ht="14.25">
      <c r="A141" t="s">
        <v>19</v>
      </c>
      <c r="B141" t="s">
        <v>13</v>
      </c>
      <c r="C141" t="s">
        <v>159</v>
      </c>
      <c r="D141" t="s">
        <v>222</v>
      </c>
      <c r="E141" s="62">
        <f t="shared" si="16"/>
        <v>400000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0</v>
      </c>
      <c r="BQ141" s="27">
        <v>0</v>
      </c>
      <c r="BR141" s="27">
        <v>0</v>
      </c>
      <c r="BS141" s="27">
        <v>0</v>
      </c>
      <c r="BT141" s="27">
        <v>0</v>
      </c>
      <c r="BU141" s="27">
        <v>0</v>
      </c>
      <c r="BV141" s="27">
        <v>0</v>
      </c>
      <c r="BW141" s="27">
        <v>0</v>
      </c>
      <c r="BX141" s="27">
        <v>0</v>
      </c>
      <c r="BY141" s="27">
        <v>0</v>
      </c>
      <c r="BZ141" s="47">
        <v>24000</v>
      </c>
      <c r="CA141" s="47">
        <v>16000</v>
      </c>
      <c r="CB141" s="47">
        <v>24000</v>
      </c>
      <c r="CC141" s="47">
        <v>40000</v>
      </c>
      <c r="CD141" s="47">
        <v>60000</v>
      </c>
      <c r="CE141" s="47">
        <v>64000</v>
      </c>
      <c r="CF141" s="47">
        <v>60000</v>
      </c>
      <c r="CG141" s="47">
        <v>40000</v>
      </c>
      <c r="CH141" s="47">
        <v>36000</v>
      </c>
      <c r="CI141" s="47">
        <v>16000</v>
      </c>
      <c r="CJ141" s="47">
        <v>12000</v>
      </c>
      <c r="CK141" s="47">
        <v>8000</v>
      </c>
      <c r="CL141" s="47">
        <v>0</v>
      </c>
      <c r="CM141" s="47">
        <v>0</v>
      </c>
      <c r="CN141" s="47">
        <v>0</v>
      </c>
      <c r="CO141" s="47">
        <v>0</v>
      </c>
      <c r="CP141" s="47">
        <v>0</v>
      </c>
      <c r="CQ141" s="47">
        <v>0</v>
      </c>
      <c r="CR141" s="47">
        <v>0</v>
      </c>
      <c r="CS141" s="47">
        <v>0</v>
      </c>
      <c r="CT141" s="47">
        <v>0</v>
      </c>
      <c r="CU141" s="47">
        <v>0</v>
      </c>
      <c r="CV141" s="47">
        <v>0</v>
      </c>
      <c r="CW141" s="47">
        <v>0</v>
      </c>
      <c r="CX141" s="47">
        <v>0</v>
      </c>
      <c r="CY141" s="47">
        <v>0</v>
      </c>
      <c r="CZ141" s="47">
        <v>0</v>
      </c>
      <c r="DA141" s="47">
        <v>0</v>
      </c>
      <c r="DB141" s="47">
        <v>0</v>
      </c>
      <c r="DC141" s="47">
        <v>0</v>
      </c>
      <c r="DD141" s="47">
        <v>0</v>
      </c>
      <c r="DE141" s="47">
        <v>0</v>
      </c>
      <c r="DF141" s="47">
        <v>0</v>
      </c>
      <c r="DG141" s="47">
        <v>0</v>
      </c>
      <c r="DH141" s="47">
        <v>0</v>
      </c>
      <c r="DI141" s="47">
        <v>0</v>
      </c>
      <c r="DJ141" s="47">
        <v>0</v>
      </c>
      <c r="DK141" s="47">
        <v>0</v>
      </c>
      <c r="DL141" s="47">
        <v>0</v>
      </c>
      <c r="DM141" s="47">
        <v>0</v>
      </c>
      <c r="DN141" s="47">
        <v>0</v>
      </c>
      <c r="DO141" s="47">
        <v>0</v>
      </c>
      <c r="DP141" s="47">
        <v>0</v>
      </c>
      <c r="DQ141" s="47">
        <v>0</v>
      </c>
      <c r="DR141" s="47">
        <v>0</v>
      </c>
      <c r="DS141" s="47">
        <v>0</v>
      </c>
      <c r="DT141" s="47">
        <v>0</v>
      </c>
      <c r="DU141" s="47">
        <v>0</v>
      </c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</row>
    <row r="142" spans="1:125" s="89" customFormat="1" ht="14.25">
      <c r="A142" s="89" t="s">
        <v>19</v>
      </c>
      <c r="B142" s="89" t="s">
        <v>13</v>
      </c>
      <c r="C142" s="89" t="s">
        <v>159</v>
      </c>
      <c r="D142" s="89" t="s">
        <v>223</v>
      </c>
      <c r="E142" s="62">
        <f t="shared" si="16"/>
        <v>5000000</v>
      </c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>
        <v>0</v>
      </c>
      <c r="Y142" s="92">
        <v>0</v>
      </c>
      <c r="Z142" s="92">
        <v>0</v>
      </c>
      <c r="AA142" s="92">
        <v>0</v>
      </c>
      <c r="AB142" s="92">
        <v>0</v>
      </c>
      <c r="AC142" s="92">
        <v>0</v>
      </c>
      <c r="AD142" s="92">
        <v>0</v>
      </c>
      <c r="AE142" s="92">
        <v>0</v>
      </c>
      <c r="AF142" s="92">
        <v>0</v>
      </c>
      <c r="AG142" s="92">
        <v>0</v>
      </c>
      <c r="AH142" s="92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2">
        <v>0</v>
      </c>
      <c r="AO142" s="92">
        <v>0</v>
      </c>
      <c r="AP142" s="92">
        <v>0</v>
      </c>
      <c r="AQ142" s="92">
        <v>0</v>
      </c>
      <c r="AR142" s="92">
        <v>0</v>
      </c>
      <c r="AS142" s="92">
        <v>0</v>
      </c>
      <c r="AT142" s="92">
        <v>0</v>
      </c>
      <c r="AU142" s="92">
        <v>0</v>
      </c>
      <c r="AV142" s="92">
        <v>0</v>
      </c>
      <c r="AW142" s="92">
        <v>0</v>
      </c>
      <c r="AX142" s="92">
        <v>0</v>
      </c>
      <c r="AY142" s="92">
        <v>0</v>
      </c>
      <c r="AZ142" s="92">
        <v>0</v>
      </c>
      <c r="BA142" s="92">
        <v>0</v>
      </c>
      <c r="BB142" s="92">
        <v>0</v>
      </c>
      <c r="BC142" s="92">
        <v>0</v>
      </c>
      <c r="BD142" s="92">
        <v>0</v>
      </c>
      <c r="BE142" s="92">
        <v>0</v>
      </c>
      <c r="BF142" s="92">
        <v>0</v>
      </c>
      <c r="BG142" s="92">
        <v>0</v>
      </c>
      <c r="BH142" s="92">
        <v>0</v>
      </c>
      <c r="BI142" s="92">
        <v>0</v>
      </c>
      <c r="BJ142" s="92">
        <v>0</v>
      </c>
      <c r="BK142" s="92">
        <v>0</v>
      </c>
      <c r="BL142" s="92">
        <v>0</v>
      </c>
      <c r="BM142" s="92">
        <v>0</v>
      </c>
      <c r="BN142" s="92">
        <v>0</v>
      </c>
      <c r="BO142" s="92">
        <v>0</v>
      </c>
      <c r="BP142" s="92">
        <v>0</v>
      </c>
      <c r="BQ142" s="92">
        <v>0</v>
      </c>
      <c r="BR142" s="92">
        <v>0</v>
      </c>
      <c r="BS142" s="92">
        <v>0</v>
      </c>
      <c r="BT142" s="92">
        <v>0</v>
      </c>
      <c r="BU142" s="92">
        <v>0</v>
      </c>
      <c r="BV142" s="92">
        <v>0</v>
      </c>
      <c r="BW142" s="92">
        <v>0</v>
      </c>
      <c r="BX142" s="92">
        <v>0</v>
      </c>
      <c r="BY142" s="92">
        <v>0</v>
      </c>
      <c r="BZ142" s="47">
        <v>0</v>
      </c>
      <c r="CA142" s="47">
        <v>0</v>
      </c>
      <c r="CB142" s="47">
        <v>0</v>
      </c>
      <c r="CC142" s="47">
        <v>0</v>
      </c>
      <c r="CD142" s="47">
        <v>0</v>
      </c>
      <c r="CE142" s="47">
        <v>0</v>
      </c>
      <c r="CF142" s="47">
        <v>0</v>
      </c>
      <c r="CG142" s="47">
        <v>0</v>
      </c>
      <c r="CH142" s="47">
        <v>0</v>
      </c>
      <c r="CI142" s="47">
        <v>0</v>
      </c>
      <c r="CJ142" s="47">
        <v>250000</v>
      </c>
      <c r="CK142" s="47">
        <v>150000</v>
      </c>
      <c r="CL142" s="47">
        <v>300000</v>
      </c>
      <c r="CM142" s="47">
        <v>400000</v>
      </c>
      <c r="CN142" s="47">
        <v>600000</v>
      </c>
      <c r="CO142" s="47">
        <v>700000.0000000001</v>
      </c>
      <c r="CP142" s="47">
        <v>700000.0000000001</v>
      </c>
      <c r="CQ142" s="47">
        <v>600000</v>
      </c>
      <c r="CR142" s="47">
        <v>400000</v>
      </c>
      <c r="CS142" s="47">
        <v>350000.00000000006</v>
      </c>
      <c r="CT142" s="47">
        <v>200000</v>
      </c>
      <c r="CU142" s="47">
        <v>150000</v>
      </c>
      <c r="CV142" s="47">
        <v>100000</v>
      </c>
      <c r="CW142" s="47">
        <v>50000</v>
      </c>
      <c r="CX142" s="47">
        <v>50000</v>
      </c>
      <c r="CY142" s="47">
        <v>0</v>
      </c>
      <c r="CZ142" s="47">
        <v>0</v>
      </c>
      <c r="DA142" s="47">
        <v>0</v>
      </c>
      <c r="DB142" s="47">
        <v>0</v>
      </c>
      <c r="DC142" s="47">
        <v>0</v>
      </c>
      <c r="DD142" s="47">
        <v>0</v>
      </c>
      <c r="DE142" s="47">
        <v>0</v>
      </c>
      <c r="DF142" s="47">
        <v>0</v>
      </c>
      <c r="DG142" s="47">
        <v>0</v>
      </c>
      <c r="DH142" s="47">
        <v>0</v>
      </c>
      <c r="DI142" s="47">
        <v>0</v>
      </c>
      <c r="DJ142" s="47">
        <v>0</v>
      </c>
      <c r="DK142" s="47">
        <v>0</v>
      </c>
      <c r="DL142" s="47">
        <v>0</v>
      </c>
      <c r="DM142" s="47">
        <v>0</v>
      </c>
      <c r="DN142" s="47">
        <v>0</v>
      </c>
      <c r="DO142" s="47">
        <v>0</v>
      </c>
      <c r="DP142" s="47">
        <v>0</v>
      </c>
      <c r="DQ142" s="47">
        <v>0</v>
      </c>
      <c r="DR142" s="47">
        <v>0</v>
      </c>
      <c r="DS142" s="47">
        <v>0</v>
      </c>
      <c r="DT142" s="47">
        <v>0</v>
      </c>
      <c r="DU142" s="47">
        <v>0</v>
      </c>
    </row>
    <row r="143" spans="1:125" s="89" customFormat="1" ht="14.25">
      <c r="A143" s="89" t="s">
        <v>19</v>
      </c>
      <c r="B143" s="89" t="s">
        <v>73</v>
      </c>
      <c r="C143" s="89" t="s">
        <v>160</v>
      </c>
      <c r="D143" s="89" t="s">
        <v>134</v>
      </c>
      <c r="E143" s="62">
        <f t="shared" si="16"/>
        <v>33500000</v>
      </c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>
        <v>0</v>
      </c>
      <c r="Y143" s="92">
        <v>0</v>
      </c>
      <c r="Z143" s="92">
        <v>0</v>
      </c>
      <c r="AA143" s="92">
        <v>0</v>
      </c>
      <c r="AB143" s="92">
        <v>0</v>
      </c>
      <c r="AC143" s="92">
        <v>0</v>
      </c>
      <c r="AD143" s="92">
        <v>0</v>
      </c>
      <c r="AE143" s="92">
        <v>0</v>
      </c>
      <c r="AF143" s="92">
        <v>0</v>
      </c>
      <c r="AG143" s="92">
        <v>0</v>
      </c>
      <c r="AH143" s="92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2">
        <v>0</v>
      </c>
      <c r="AO143" s="92">
        <v>0</v>
      </c>
      <c r="AP143" s="92">
        <v>0</v>
      </c>
      <c r="AQ143" s="92">
        <v>0</v>
      </c>
      <c r="AR143" s="92">
        <v>0</v>
      </c>
      <c r="AS143" s="92">
        <v>0</v>
      </c>
      <c r="AT143" s="92">
        <v>0</v>
      </c>
      <c r="AU143" s="92">
        <v>0</v>
      </c>
      <c r="AV143" s="92">
        <v>0</v>
      </c>
      <c r="AW143" s="92">
        <v>0</v>
      </c>
      <c r="AX143" s="92">
        <v>0</v>
      </c>
      <c r="AY143" s="92">
        <v>0</v>
      </c>
      <c r="AZ143" s="92">
        <v>0</v>
      </c>
      <c r="BA143" s="92">
        <v>0</v>
      </c>
      <c r="BB143" s="92">
        <v>0</v>
      </c>
      <c r="BC143" s="92">
        <v>0</v>
      </c>
      <c r="BD143" s="92">
        <v>0</v>
      </c>
      <c r="BE143" s="92">
        <v>0</v>
      </c>
      <c r="BF143" s="92">
        <v>0</v>
      </c>
      <c r="BG143" s="92">
        <v>0</v>
      </c>
      <c r="BH143" s="92">
        <v>0</v>
      </c>
      <c r="BI143" s="92">
        <v>0</v>
      </c>
      <c r="BJ143" s="92">
        <v>0</v>
      </c>
      <c r="BK143" s="92">
        <v>0</v>
      </c>
      <c r="BL143" s="92">
        <v>0</v>
      </c>
      <c r="BM143" s="92">
        <v>0</v>
      </c>
      <c r="BN143" s="92">
        <v>0</v>
      </c>
      <c r="BO143" s="92">
        <v>0</v>
      </c>
      <c r="BP143" s="92">
        <v>0</v>
      </c>
      <c r="BQ143" s="92">
        <v>0</v>
      </c>
      <c r="BR143" s="92">
        <v>0</v>
      </c>
      <c r="BS143" s="92">
        <v>0</v>
      </c>
      <c r="BT143" s="92">
        <v>0</v>
      </c>
      <c r="BU143" s="92">
        <v>0</v>
      </c>
      <c r="BV143" s="92">
        <v>0</v>
      </c>
      <c r="BW143" s="92">
        <v>0</v>
      </c>
      <c r="BX143" s="92">
        <v>0</v>
      </c>
      <c r="BY143" s="92">
        <v>0</v>
      </c>
      <c r="BZ143" s="47">
        <v>0</v>
      </c>
      <c r="CA143" s="47">
        <v>0</v>
      </c>
      <c r="CB143" s="47">
        <v>0</v>
      </c>
      <c r="CC143" s="47">
        <v>0</v>
      </c>
      <c r="CD143" s="47">
        <v>0</v>
      </c>
      <c r="CE143" s="47">
        <v>0</v>
      </c>
      <c r="CF143" s="47">
        <v>0</v>
      </c>
      <c r="CG143" s="47">
        <v>1507500</v>
      </c>
      <c r="CH143" s="47">
        <v>1340000</v>
      </c>
      <c r="CI143" s="47">
        <v>1005000</v>
      </c>
      <c r="CJ143" s="47">
        <v>1005000</v>
      </c>
      <c r="CK143" s="47">
        <v>1340000</v>
      </c>
      <c r="CL143" s="47">
        <v>1675000</v>
      </c>
      <c r="CM143" s="47">
        <v>2680000</v>
      </c>
      <c r="CN143" s="47">
        <v>3350000</v>
      </c>
      <c r="CO143" s="47">
        <v>3015000</v>
      </c>
      <c r="CP143" s="47">
        <v>3015000</v>
      </c>
      <c r="CQ143" s="47">
        <v>2680000</v>
      </c>
      <c r="CR143" s="47">
        <v>2680000</v>
      </c>
      <c r="CS143" s="47">
        <v>1675000</v>
      </c>
      <c r="CT143" s="47">
        <v>1340000</v>
      </c>
      <c r="CU143" s="47">
        <v>1005000</v>
      </c>
      <c r="CV143" s="47">
        <v>670000</v>
      </c>
      <c r="CW143" s="47">
        <v>670000</v>
      </c>
      <c r="CX143" s="47">
        <v>670000</v>
      </c>
      <c r="CY143" s="47">
        <v>670000</v>
      </c>
      <c r="CZ143" s="47">
        <v>502500</v>
      </c>
      <c r="DA143" s="47">
        <v>335000</v>
      </c>
      <c r="DB143" s="47">
        <v>335000</v>
      </c>
      <c r="DC143" s="47">
        <v>167500</v>
      </c>
      <c r="DD143" s="47">
        <v>167500</v>
      </c>
      <c r="DE143" s="47">
        <v>0</v>
      </c>
      <c r="DF143" s="47">
        <v>0</v>
      </c>
      <c r="DG143" s="47">
        <v>0</v>
      </c>
      <c r="DH143" s="47">
        <v>0</v>
      </c>
      <c r="DI143" s="47">
        <v>0</v>
      </c>
      <c r="DJ143" s="47">
        <v>0</v>
      </c>
      <c r="DK143" s="47">
        <v>0</v>
      </c>
      <c r="DL143" s="47">
        <v>0</v>
      </c>
      <c r="DM143" s="47">
        <v>0</v>
      </c>
      <c r="DN143" s="47">
        <v>0</v>
      </c>
      <c r="DO143" s="47">
        <v>0</v>
      </c>
      <c r="DP143" s="47">
        <v>0</v>
      </c>
      <c r="DQ143" s="47">
        <v>0</v>
      </c>
      <c r="DR143" s="47">
        <v>0</v>
      </c>
      <c r="DS143" s="47">
        <v>0</v>
      </c>
      <c r="DT143" s="47">
        <v>0</v>
      </c>
      <c r="DU143" s="47">
        <v>0</v>
      </c>
    </row>
    <row r="144" spans="1:125" s="89" customFormat="1" ht="14.25">
      <c r="A144" s="89" t="s">
        <v>19</v>
      </c>
      <c r="B144" s="89" t="s">
        <v>73</v>
      </c>
      <c r="C144" s="89" t="s">
        <v>73</v>
      </c>
      <c r="D144" s="89" t="s">
        <v>132</v>
      </c>
      <c r="E144" s="62">
        <f t="shared" si="16"/>
        <v>4000000</v>
      </c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>
        <v>0</v>
      </c>
      <c r="Y144" s="92">
        <v>0</v>
      </c>
      <c r="Z144" s="92">
        <v>0</v>
      </c>
      <c r="AA144" s="92">
        <v>0</v>
      </c>
      <c r="AB144" s="92">
        <v>0</v>
      </c>
      <c r="AC144" s="92">
        <v>0</v>
      </c>
      <c r="AD144" s="92">
        <v>0</v>
      </c>
      <c r="AE144" s="92">
        <v>0</v>
      </c>
      <c r="AF144" s="92">
        <v>0</v>
      </c>
      <c r="AG144" s="92">
        <v>0</v>
      </c>
      <c r="AH144" s="92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2">
        <v>0</v>
      </c>
      <c r="AO144" s="92">
        <v>0</v>
      </c>
      <c r="AP144" s="92">
        <v>0</v>
      </c>
      <c r="AQ144" s="92">
        <v>0</v>
      </c>
      <c r="AR144" s="92">
        <v>0</v>
      </c>
      <c r="AS144" s="92">
        <v>0</v>
      </c>
      <c r="AT144" s="92">
        <v>0</v>
      </c>
      <c r="AU144" s="92">
        <v>0</v>
      </c>
      <c r="AV144" s="92">
        <v>0</v>
      </c>
      <c r="AW144" s="92">
        <v>0</v>
      </c>
      <c r="AX144" s="92">
        <v>0</v>
      </c>
      <c r="AY144" s="92">
        <v>0</v>
      </c>
      <c r="AZ144" s="92">
        <v>0</v>
      </c>
      <c r="BA144" s="92">
        <v>0</v>
      </c>
      <c r="BB144" s="92">
        <v>0</v>
      </c>
      <c r="BC144" s="92">
        <v>0</v>
      </c>
      <c r="BD144" s="92">
        <v>0</v>
      </c>
      <c r="BE144" s="92">
        <v>0</v>
      </c>
      <c r="BF144" s="92">
        <v>0</v>
      </c>
      <c r="BG144" s="92">
        <v>0</v>
      </c>
      <c r="BH144" s="92">
        <v>0</v>
      </c>
      <c r="BI144" s="92">
        <v>0</v>
      </c>
      <c r="BJ144" s="92">
        <v>0</v>
      </c>
      <c r="BK144" s="92">
        <v>0</v>
      </c>
      <c r="BL144" s="92">
        <v>0</v>
      </c>
      <c r="BM144" s="92">
        <v>0</v>
      </c>
      <c r="BN144" s="92">
        <v>0</v>
      </c>
      <c r="BO144" s="92">
        <v>0</v>
      </c>
      <c r="BP144" s="92">
        <v>0</v>
      </c>
      <c r="BQ144" s="92">
        <v>0</v>
      </c>
      <c r="BR144" s="92">
        <v>0</v>
      </c>
      <c r="BS144" s="92">
        <v>0</v>
      </c>
      <c r="BT144" s="92">
        <v>0</v>
      </c>
      <c r="BU144" s="92">
        <v>0</v>
      </c>
      <c r="BV144" s="92">
        <v>0</v>
      </c>
      <c r="BW144" s="92">
        <v>0</v>
      </c>
      <c r="BX144" s="92">
        <v>0</v>
      </c>
      <c r="BY144" s="92">
        <v>0</v>
      </c>
      <c r="BZ144" s="47">
        <v>0</v>
      </c>
      <c r="CA144" s="47">
        <v>0</v>
      </c>
      <c r="CB144" s="47">
        <v>0</v>
      </c>
      <c r="CC144" s="47">
        <v>0</v>
      </c>
      <c r="CD144" s="47">
        <v>0</v>
      </c>
      <c r="CE144" s="47">
        <v>0</v>
      </c>
      <c r="CF144" s="47">
        <v>0</v>
      </c>
      <c r="CG144" s="47">
        <v>0</v>
      </c>
      <c r="CH144" s="47">
        <v>0</v>
      </c>
      <c r="CI144" s="47">
        <v>0</v>
      </c>
      <c r="CJ144" s="47">
        <v>0</v>
      </c>
      <c r="CK144" s="47">
        <v>0</v>
      </c>
      <c r="CL144" s="47">
        <v>0</v>
      </c>
      <c r="CM144" s="47">
        <v>240000</v>
      </c>
      <c r="CN144" s="47">
        <v>160000</v>
      </c>
      <c r="CO144" s="47">
        <v>240000</v>
      </c>
      <c r="CP144" s="47">
        <v>400000</v>
      </c>
      <c r="CQ144" s="47">
        <v>600000</v>
      </c>
      <c r="CR144" s="47">
        <v>640000</v>
      </c>
      <c r="CS144" s="47">
        <v>600000</v>
      </c>
      <c r="CT144" s="47">
        <v>400000</v>
      </c>
      <c r="CU144" s="47">
        <v>360000</v>
      </c>
      <c r="CV144" s="47">
        <v>160000</v>
      </c>
      <c r="CW144" s="47">
        <v>120000</v>
      </c>
      <c r="CX144" s="47">
        <v>80000</v>
      </c>
      <c r="CY144" s="47">
        <v>0</v>
      </c>
      <c r="CZ144" s="47">
        <v>0</v>
      </c>
      <c r="DA144" s="47">
        <v>0</v>
      </c>
      <c r="DB144" s="47">
        <v>0</v>
      </c>
      <c r="DC144" s="47">
        <v>0</v>
      </c>
      <c r="DD144" s="47">
        <v>0</v>
      </c>
      <c r="DE144" s="47">
        <v>0</v>
      </c>
      <c r="DF144" s="47">
        <v>0</v>
      </c>
      <c r="DG144" s="47">
        <v>0</v>
      </c>
      <c r="DH144" s="47">
        <v>0</v>
      </c>
      <c r="DI144" s="47">
        <v>0</v>
      </c>
      <c r="DJ144" s="47">
        <v>0</v>
      </c>
      <c r="DK144" s="47">
        <v>0</v>
      </c>
      <c r="DL144" s="47">
        <v>0</v>
      </c>
      <c r="DM144" s="47">
        <v>0</v>
      </c>
      <c r="DN144" s="47">
        <v>0</v>
      </c>
      <c r="DO144" s="47">
        <v>0</v>
      </c>
      <c r="DP144" s="47">
        <v>0</v>
      </c>
      <c r="DQ144" s="47">
        <v>0</v>
      </c>
      <c r="DR144" s="47">
        <v>0</v>
      </c>
      <c r="DS144" s="47">
        <v>0</v>
      </c>
      <c r="DT144" s="47">
        <v>0</v>
      </c>
      <c r="DU144" s="47">
        <v>0</v>
      </c>
    </row>
    <row r="145" spans="1:125" s="89" customFormat="1" ht="14.25">
      <c r="A145" s="89" t="s">
        <v>19</v>
      </c>
      <c r="B145" s="89" t="s">
        <v>73</v>
      </c>
      <c r="C145" s="89" t="s">
        <v>73</v>
      </c>
      <c r="D145" s="89" t="s">
        <v>133</v>
      </c>
      <c r="E145" s="62">
        <f t="shared" si="16"/>
        <v>8000000</v>
      </c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>
        <v>0</v>
      </c>
      <c r="Y145" s="92">
        <v>0</v>
      </c>
      <c r="Z145" s="92">
        <v>0</v>
      </c>
      <c r="AA145" s="92">
        <v>0</v>
      </c>
      <c r="AB145" s="92">
        <v>0</v>
      </c>
      <c r="AC145" s="92">
        <v>0</v>
      </c>
      <c r="AD145" s="92">
        <v>0</v>
      </c>
      <c r="AE145" s="92">
        <v>0</v>
      </c>
      <c r="AF145" s="92">
        <v>0</v>
      </c>
      <c r="AG145" s="92">
        <v>0</v>
      </c>
      <c r="AH145" s="92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2">
        <v>0</v>
      </c>
      <c r="AO145" s="92">
        <v>0</v>
      </c>
      <c r="AP145" s="92">
        <v>0</v>
      </c>
      <c r="AQ145" s="92">
        <v>0</v>
      </c>
      <c r="AR145" s="92">
        <v>0</v>
      </c>
      <c r="AS145" s="92">
        <v>0</v>
      </c>
      <c r="AT145" s="92">
        <v>0</v>
      </c>
      <c r="AU145" s="92">
        <v>0</v>
      </c>
      <c r="AV145" s="92">
        <v>0</v>
      </c>
      <c r="AW145" s="92">
        <v>0</v>
      </c>
      <c r="AX145" s="92">
        <v>0</v>
      </c>
      <c r="AY145" s="92">
        <v>0</v>
      </c>
      <c r="AZ145" s="92">
        <v>0</v>
      </c>
      <c r="BA145" s="92">
        <v>0</v>
      </c>
      <c r="BB145" s="92">
        <v>0</v>
      </c>
      <c r="BC145" s="92">
        <v>0</v>
      </c>
      <c r="BD145" s="92">
        <v>0</v>
      </c>
      <c r="BE145" s="92">
        <v>0</v>
      </c>
      <c r="BF145" s="92">
        <v>0</v>
      </c>
      <c r="BG145" s="92">
        <v>0</v>
      </c>
      <c r="BH145" s="92">
        <v>0</v>
      </c>
      <c r="BI145" s="92">
        <v>0</v>
      </c>
      <c r="BJ145" s="92">
        <v>0</v>
      </c>
      <c r="BK145" s="92">
        <v>0</v>
      </c>
      <c r="BL145" s="92">
        <v>0</v>
      </c>
      <c r="BM145" s="92">
        <v>0</v>
      </c>
      <c r="BN145" s="92">
        <v>0</v>
      </c>
      <c r="BO145" s="92">
        <v>0</v>
      </c>
      <c r="BP145" s="92">
        <v>0</v>
      </c>
      <c r="BQ145" s="92">
        <v>0</v>
      </c>
      <c r="BR145" s="92">
        <v>0</v>
      </c>
      <c r="BS145" s="92">
        <v>0</v>
      </c>
      <c r="BT145" s="92">
        <v>0</v>
      </c>
      <c r="BU145" s="92">
        <v>0</v>
      </c>
      <c r="BV145" s="92">
        <v>0</v>
      </c>
      <c r="BW145" s="92">
        <v>0</v>
      </c>
      <c r="BX145" s="92">
        <v>0</v>
      </c>
      <c r="BY145" s="92">
        <v>0</v>
      </c>
      <c r="BZ145" s="47">
        <v>0</v>
      </c>
      <c r="CA145" s="47">
        <v>0</v>
      </c>
      <c r="CB145" s="47">
        <v>0</v>
      </c>
      <c r="CC145" s="47">
        <v>0</v>
      </c>
      <c r="CD145" s="47">
        <v>0</v>
      </c>
      <c r="CE145" s="47">
        <v>0</v>
      </c>
      <c r="CF145" s="47">
        <v>0</v>
      </c>
      <c r="CG145" s="47">
        <v>0</v>
      </c>
      <c r="CH145" s="47">
        <v>0</v>
      </c>
      <c r="CI145" s="47">
        <v>0</v>
      </c>
      <c r="CJ145" s="47">
        <v>0</v>
      </c>
      <c r="CK145" s="47">
        <v>480000</v>
      </c>
      <c r="CL145" s="47">
        <v>320000</v>
      </c>
      <c r="CM145" s="47">
        <v>480000</v>
      </c>
      <c r="CN145" s="47">
        <v>800000</v>
      </c>
      <c r="CO145" s="47">
        <v>1200000</v>
      </c>
      <c r="CP145" s="47">
        <v>1280000</v>
      </c>
      <c r="CQ145" s="47">
        <v>1200000</v>
      </c>
      <c r="CR145" s="47">
        <v>800000</v>
      </c>
      <c r="CS145" s="47">
        <v>720000</v>
      </c>
      <c r="CT145" s="47">
        <v>320000</v>
      </c>
      <c r="CU145" s="47">
        <v>240000</v>
      </c>
      <c r="CV145" s="47">
        <v>160000</v>
      </c>
      <c r="CW145" s="47">
        <v>0</v>
      </c>
      <c r="CX145" s="47">
        <v>0</v>
      </c>
      <c r="CY145" s="47">
        <v>0</v>
      </c>
      <c r="CZ145" s="47">
        <v>0</v>
      </c>
      <c r="DA145" s="47">
        <v>0</v>
      </c>
      <c r="DB145" s="47">
        <v>0</v>
      </c>
      <c r="DC145" s="47">
        <v>0</v>
      </c>
      <c r="DD145" s="47">
        <v>0</v>
      </c>
      <c r="DE145" s="47">
        <v>0</v>
      </c>
      <c r="DF145" s="47">
        <v>0</v>
      </c>
      <c r="DG145" s="47">
        <v>0</v>
      </c>
      <c r="DH145" s="47">
        <v>0</v>
      </c>
      <c r="DI145" s="47">
        <v>0</v>
      </c>
      <c r="DJ145" s="47">
        <v>0</v>
      </c>
      <c r="DK145" s="47">
        <v>0</v>
      </c>
      <c r="DL145" s="47">
        <v>0</v>
      </c>
      <c r="DM145" s="47">
        <v>0</v>
      </c>
      <c r="DN145" s="47">
        <v>0</v>
      </c>
      <c r="DO145" s="47">
        <v>0</v>
      </c>
      <c r="DP145" s="47">
        <v>0</v>
      </c>
      <c r="DQ145" s="47">
        <v>0</v>
      </c>
      <c r="DR145" s="47">
        <v>0</v>
      </c>
      <c r="DS145" s="47">
        <v>0</v>
      </c>
      <c r="DT145" s="47">
        <v>0</v>
      </c>
      <c r="DU145" s="47">
        <v>0</v>
      </c>
    </row>
    <row r="146" spans="1:125" s="89" customFormat="1" ht="14.25">
      <c r="A146" s="89" t="s">
        <v>17</v>
      </c>
      <c r="B146" s="89" t="s">
        <v>73</v>
      </c>
      <c r="C146" s="89" t="s">
        <v>160</v>
      </c>
      <c r="D146" s="89" t="s">
        <v>265</v>
      </c>
      <c r="E146" s="62">
        <f t="shared" si="16"/>
        <v>6300000</v>
      </c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>
        <v>0</v>
      </c>
      <c r="Y146" s="92">
        <v>0</v>
      </c>
      <c r="Z146" s="92">
        <v>0</v>
      </c>
      <c r="AA146" s="92">
        <v>0</v>
      </c>
      <c r="AB146" s="92">
        <v>0</v>
      </c>
      <c r="AC146" s="92">
        <v>0</v>
      </c>
      <c r="AD146" s="92">
        <v>0</v>
      </c>
      <c r="AE146" s="92">
        <v>0</v>
      </c>
      <c r="AF146" s="92">
        <v>0</v>
      </c>
      <c r="AG146" s="92">
        <v>0</v>
      </c>
      <c r="AH146" s="92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2">
        <v>0</v>
      </c>
      <c r="AO146" s="92">
        <v>0</v>
      </c>
      <c r="AP146" s="92">
        <v>0</v>
      </c>
      <c r="AQ146" s="92">
        <v>0</v>
      </c>
      <c r="AR146" s="92">
        <v>0</v>
      </c>
      <c r="AS146" s="92">
        <v>0</v>
      </c>
      <c r="AT146" s="92">
        <v>0</v>
      </c>
      <c r="AU146" s="92">
        <v>0</v>
      </c>
      <c r="AV146" s="92">
        <v>0</v>
      </c>
      <c r="AW146" s="92">
        <v>0</v>
      </c>
      <c r="AX146" s="92">
        <v>0</v>
      </c>
      <c r="AY146" s="92">
        <v>0</v>
      </c>
      <c r="AZ146" s="92">
        <v>0</v>
      </c>
      <c r="BA146" s="92">
        <v>0</v>
      </c>
      <c r="BB146" s="92">
        <v>0</v>
      </c>
      <c r="BC146" s="92">
        <v>0</v>
      </c>
      <c r="BD146" s="92">
        <v>0</v>
      </c>
      <c r="BE146" s="92">
        <v>0</v>
      </c>
      <c r="BF146" s="92">
        <v>0</v>
      </c>
      <c r="BG146" s="92">
        <v>0</v>
      </c>
      <c r="BH146" s="92">
        <v>0</v>
      </c>
      <c r="BI146" s="92">
        <v>0</v>
      </c>
      <c r="BJ146" s="92">
        <v>0</v>
      </c>
      <c r="BK146" s="92">
        <v>0</v>
      </c>
      <c r="BL146" s="92">
        <v>0</v>
      </c>
      <c r="BM146" s="92">
        <v>0</v>
      </c>
      <c r="BN146" s="92">
        <v>0</v>
      </c>
      <c r="BO146" s="92">
        <v>0</v>
      </c>
      <c r="BP146" s="92">
        <v>0</v>
      </c>
      <c r="BQ146" s="92">
        <v>0</v>
      </c>
      <c r="BR146" s="92">
        <v>0</v>
      </c>
      <c r="BS146" s="92">
        <v>0</v>
      </c>
      <c r="BT146" s="92">
        <v>0</v>
      </c>
      <c r="BU146" s="92">
        <v>0</v>
      </c>
      <c r="BV146" s="92">
        <v>0</v>
      </c>
      <c r="BW146" s="92">
        <v>0</v>
      </c>
      <c r="BX146" s="92">
        <v>0</v>
      </c>
      <c r="BY146" s="92">
        <v>0</v>
      </c>
      <c r="BZ146" s="47">
        <v>0</v>
      </c>
      <c r="CA146" s="47">
        <v>0</v>
      </c>
      <c r="CB146" s="47">
        <v>0</v>
      </c>
      <c r="CC146" s="47">
        <v>0</v>
      </c>
      <c r="CD146" s="47">
        <v>378000</v>
      </c>
      <c r="CE146" s="47">
        <v>252000</v>
      </c>
      <c r="CF146" s="47">
        <v>378000</v>
      </c>
      <c r="CG146" s="47">
        <v>630000</v>
      </c>
      <c r="CH146" s="47">
        <v>945000</v>
      </c>
      <c r="CI146" s="47">
        <v>1008000</v>
      </c>
      <c r="CJ146" s="47">
        <v>945000</v>
      </c>
      <c r="CK146" s="47">
        <v>630000</v>
      </c>
      <c r="CL146" s="47">
        <v>567000</v>
      </c>
      <c r="CM146" s="47">
        <v>252000</v>
      </c>
      <c r="CN146" s="47">
        <v>189000</v>
      </c>
      <c r="CO146" s="47">
        <v>126000</v>
      </c>
      <c r="CP146" s="47">
        <v>0</v>
      </c>
      <c r="CQ146" s="47">
        <v>0</v>
      </c>
      <c r="CR146" s="47">
        <v>0</v>
      </c>
      <c r="CS146" s="47">
        <v>0</v>
      </c>
      <c r="CT146" s="47">
        <v>0</v>
      </c>
      <c r="CU146" s="47">
        <v>0</v>
      </c>
      <c r="CV146" s="47">
        <v>0</v>
      </c>
      <c r="CW146" s="47">
        <v>0</v>
      </c>
      <c r="CX146" s="47">
        <v>0</v>
      </c>
      <c r="CY146" s="47">
        <v>0</v>
      </c>
      <c r="CZ146" s="47">
        <v>0</v>
      </c>
      <c r="DA146" s="47">
        <v>0</v>
      </c>
      <c r="DB146" s="47">
        <v>0</v>
      </c>
      <c r="DC146" s="47">
        <v>0</v>
      </c>
      <c r="DD146" s="47">
        <v>0</v>
      </c>
      <c r="DE146" s="47">
        <v>0</v>
      </c>
      <c r="DF146" s="47">
        <v>0</v>
      </c>
      <c r="DG146" s="47">
        <v>0</v>
      </c>
      <c r="DH146" s="47">
        <v>0</v>
      </c>
      <c r="DI146" s="47">
        <v>0</v>
      </c>
      <c r="DJ146" s="47">
        <v>0</v>
      </c>
      <c r="DK146" s="47">
        <v>0</v>
      </c>
      <c r="DL146" s="47">
        <v>0</v>
      </c>
      <c r="DM146" s="47">
        <v>0</v>
      </c>
      <c r="DN146" s="47">
        <v>0</v>
      </c>
      <c r="DO146" s="47">
        <v>0</v>
      </c>
      <c r="DP146" s="47">
        <v>0</v>
      </c>
      <c r="DQ146" s="47">
        <v>0</v>
      </c>
      <c r="DR146" s="47">
        <v>0</v>
      </c>
      <c r="DS146" s="47">
        <v>0</v>
      </c>
      <c r="DT146" s="47">
        <v>0</v>
      </c>
      <c r="DU146" s="47">
        <v>0</v>
      </c>
    </row>
    <row r="147" spans="1:125" s="89" customFormat="1" ht="14.25">
      <c r="A147" s="89" t="s">
        <v>17</v>
      </c>
      <c r="B147" s="89" t="s">
        <v>73</v>
      </c>
      <c r="C147" s="89" t="s">
        <v>160</v>
      </c>
      <c r="D147" s="89" t="s">
        <v>215</v>
      </c>
      <c r="E147" s="62">
        <f t="shared" si="16"/>
        <v>8000000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>
        <v>0</v>
      </c>
      <c r="Y147" s="92">
        <v>0</v>
      </c>
      <c r="Z147" s="92">
        <v>0</v>
      </c>
      <c r="AA147" s="92">
        <v>0</v>
      </c>
      <c r="AB147" s="92">
        <v>0</v>
      </c>
      <c r="AC147" s="92">
        <v>0</v>
      </c>
      <c r="AD147" s="92">
        <v>0</v>
      </c>
      <c r="AE147" s="92">
        <v>0</v>
      </c>
      <c r="AF147" s="92">
        <v>0</v>
      </c>
      <c r="AG147" s="92">
        <v>0</v>
      </c>
      <c r="AH147" s="92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2">
        <v>0</v>
      </c>
      <c r="AO147" s="92">
        <v>0</v>
      </c>
      <c r="AP147" s="92">
        <v>0</v>
      </c>
      <c r="AQ147" s="92">
        <v>0</v>
      </c>
      <c r="AR147" s="92">
        <v>0</v>
      </c>
      <c r="AS147" s="92">
        <v>0</v>
      </c>
      <c r="AT147" s="92">
        <v>0</v>
      </c>
      <c r="AU147" s="92">
        <v>0</v>
      </c>
      <c r="AV147" s="92">
        <v>0</v>
      </c>
      <c r="AW147" s="92">
        <v>0</v>
      </c>
      <c r="AX147" s="92">
        <v>0</v>
      </c>
      <c r="AY147" s="92">
        <v>0</v>
      </c>
      <c r="AZ147" s="92">
        <v>0</v>
      </c>
      <c r="BA147" s="92">
        <v>0</v>
      </c>
      <c r="BB147" s="92">
        <v>0</v>
      </c>
      <c r="BC147" s="92">
        <v>0</v>
      </c>
      <c r="BD147" s="92">
        <v>0</v>
      </c>
      <c r="BE147" s="92">
        <v>0</v>
      </c>
      <c r="BF147" s="92">
        <v>0</v>
      </c>
      <c r="BG147" s="92">
        <v>0</v>
      </c>
      <c r="BH147" s="92">
        <v>0</v>
      </c>
      <c r="BI147" s="92">
        <v>0</v>
      </c>
      <c r="BJ147" s="92">
        <v>0</v>
      </c>
      <c r="BK147" s="92">
        <v>0</v>
      </c>
      <c r="BL147" s="92">
        <v>0</v>
      </c>
      <c r="BM147" s="92">
        <v>0</v>
      </c>
      <c r="BN147" s="92">
        <v>0</v>
      </c>
      <c r="BO147" s="92">
        <v>0</v>
      </c>
      <c r="BP147" s="92">
        <v>0</v>
      </c>
      <c r="BQ147" s="92">
        <v>0</v>
      </c>
      <c r="BR147" s="92">
        <v>0</v>
      </c>
      <c r="BS147" s="92">
        <v>0</v>
      </c>
      <c r="BT147" s="92">
        <v>0</v>
      </c>
      <c r="BU147" s="92">
        <v>0</v>
      </c>
      <c r="BV147" s="92">
        <v>0</v>
      </c>
      <c r="BW147" s="92">
        <v>0</v>
      </c>
      <c r="BX147" s="92">
        <v>0</v>
      </c>
      <c r="BY147" s="92">
        <v>0</v>
      </c>
      <c r="BZ147" s="47">
        <v>0</v>
      </c>
      <c r="CA147" s="47">
        <v>0</v>
      </c>
      <c r="CB147" s="47">
        <v>0</v>
      </c>
      <c r="CC147" s="47">
        <v>0</v>
      </c>
      <c r="CD147" s="47">
        <v>0</v>
      </c>
      <c r="CE147" s="47">
        <v>0</v>
      </c>
      <c r="CF147" s="47">
        <v>0</v>
      </c>
      <c r="CG147" s="47">
        <v>480000</v>
      </c>
      <c r="CH147" s="47">
        <v>320000</v>
      </c>
      <c r="CI147" s="47">
        <v>480000</v>
      </c>
      <c r="CJ147" s="47">
        <v>800000</v>
      </c>
      <c r="CK147" s="47">
        <v>1200000</v>
      </c>
      <c r="CL147" s="47">
        <v>1280000</v>
      </c>
      <c r="CM147" s="47">
        <v>1200000</v>
      </c>
      <c r="CN147" s="47">
        <v>800000</v>
      </c>
      <c r="CO147" s="47">
        <v>720000</v>
      </c>
      <c r="CP147" s="47">
        <v>320000</v>
      </c>
      <c r="CQ147" s="47">
        <v>240000</v>
      </c>
      <c r="CR147" s="47">
        <v>160000</v>
      </c>
      <c r="CS147" s="47">
        <v>0</v>
      </c>
      <c r="CT147" s="47">
        <v>0</v>
      </c>
      <c r="CU147" s="47">
        <v>0</v>
      </c>
      <c r="CV147" s="47">
        <v>0</v>
      </c>
      <c r="CW147" s="47">
        <v>0</v>
      </c>
      <c r="CX147" s="47">
        <v>0</v>
      </c>
      <c r="CY147" s="47">
        <v>0</v>
      </c>
      <c r="CZ147" s="47">
        <v>0</v>
      </c>
      <c r="DA147" s="47">
        <v>0</v>
      </c>
      <c r="DB147" s="47">
        <v>0</v>
      </c>
      <c r="DC147" s="47">
        <v>0</v>
      </c>
      <c r="DD147" s="47">
        <v>0</v>
      </c>
      <c r="DE147" s="47">
        <v>0</v>
      </c>
      <c r="DF147" s="47">
        <v>0</v>
      </c>
      <c r="DG147" s="47">
        <v>0</v>
      </c>
      <c r="DH147" s="47">
        <v>0</v>
      </c>
      <c r="DI147" s="47">
        <v>0</v>
      </c>
      <c r="DJ147" s="47">
        <v>0</v>
      </c>
      <c r="DK147" s="47">
        <v>0</v>
      </c>
      <c r="DL147" s="47">
        <v>0</v>
      </c>
      <c r="DM147" s="47">
        <v>0</v>
      </c>
      <c r="DN147" s="47">
        <v>0</v>
      </c>
      <c r="DO147" s="47">
        <v>0</v>
      </c>
      <c r="DP147" s="47">
        <v>0</v>
      </c>
      <c r="DQ147" s="47">
        <v>0</v>
      </c>
      <c r="DR147" s="47">
        <v>0</v>
      </c>
      <c r="DS147" s="47">
        <v>0</v>
      </c>
      <c r="DT147" s="47">
        <v>0</v>
      </c>
      <c r="DU147" s="47">
        <v>0</v>
      </c>
    </row>
    <row r="148" spans="1:125" s="89" customFormat="1" ht="14.25">
      <c r="A148" s="89" t="s">
        <v>18</v>
      </c>
      <c r="B148" s="89" t="s">
        <v>13</v>
      </c>
      <c r="C148" s="89" t="s">
        <v>159</v>
      </c>
      <c r="D148" s="89" t="s">
        <v>179</v>
      </c>
      <c r="E148" s="62">
        <f t="shared" si="16"/>
        <v>21100000</v>
      </c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>
        <v>0</v>
      </c>
      <c r="Y148" s="92">
        <v>0</v>
      </c>
      <c r="Z148" s="92">
        <v>0</v>
      </c>
      <c r="AA148" s="92">
        <v>0</v>
      </c>
      <c r="AB148" s="92">
        <v>0</v>
      </c>
      <c r="AC148" s="92">
        <v>0</v>
      </c>
      <c r="AD148" s="92">
        <v>0</v>
      </c>
      <c r="AE148" s="92">
        <v>0</v>
      </c>
      <c r="AF148" s="92">
        <v>0</v>
      </c>
      <c r="AG148" s="92">
        <v>0</v>
      </c>
      <c r="AH148" s="92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2">
        <v>0</v>
      </c>
      <c r="AO148" s="92">
        <v>0</v>
      </c>
      <c r="AP148" s="92">
        <v>0</v>
      </c>
      <c r="AQ148" s="92">
        <v>0</v>
      </c>
      <c r="AR148" s="92">
        <v>0</v>
      </c>
      <c r="AS148" s="92">
        <v>0</v>
      </c>
      <c r="AT148" s="92">
        <v>0</v>
      </c>
      <c r="AU148" s="92">
        <v>0</v>
      </c>
      <c r="AV148" s="92">
        <v>0</v>
      </c>
      <c r="AW148" s="92">
        <v>0</v>
      </c>
      <c r="AX148" s="92">
        <v>0</v>
      </c>
      <c r="AY148" s="92">
        <v>0</v>
      </c>
      <c r="AZ148" s="92">
        <v>0</v>
      </c>
      <c r="BA148" s="92">
        <v>0</v>
      </c>
      <c r="BB148" s="92">
        <v>0</v>
      </c>
      <c r="BC148" s="92">
        <v>0</v>
      </c>
      <c r="BD148" s="92">
        <v>0</v>
      </c>
      <c r="BE148" s="92">
        <v>0</v>
      </c>
      <c r="BF148" s="92">
        <v>0</v>
      </c>
      <c r="BG148" s="92">
        <v>0</v>
      </c>
      <c r="BH148" s="92">
        <v>0</v>
      </c>
      <c r="BI148" s="92">
        <v>0</v>
      </c>
      <c r="BJ148" s="92">
        <v>0</v>
      </c>
      <c r="BK148" s="92">
        <v>0</v>
      </c>
      <c r="BL148" s="92">
        <v>0</v>
      </c>
      <c r="BM148" s="92">
        <v>0</v>
      </c>
      <c r="BN148" s="92">
        <v>0</v>
      </c>
      <c r="BO148" s="92">
        <v>0</v>
      </c>
      <c r="BP148" s="92">
        <v>0</v>
      </c>
      <c r="BQ148" s="92">
        <v>0</v>
      </c>
      <c r="BR148" s="92">
        <v>0</v>
      </c>
      <c r="BS148" s="92">
        <v>0</v>
      </c>
      <c r="BT148" s="92">
        <v>0</v>
      </c>
      <c r="BU148" s="92">
        <v>0</v>
      </c>
      <c r="BV148" s="92">
        <v>0</v>
      </c>
      <c r="BW148" s="92">
        <v>0</v>
      </c>
      <c r="BX148" s="92">
        <v>0</v>
      </c>
      <c r="BY148" s="92">
        <v>0</v>
      </c>
      <c r="BZ148" s="47">
        <v>0</v>
      </c>
      <c r="CA148" s="47">
        <v>0</v>
      </c>
      <c r="CB148" s="47">
        <v>1055000</v>
      </c>
      <c r="CC148" s="47">
        <v>1055000</v>
      </c>
      <c r="CD148" s="47">
        <v>633000</v>
      </c>
      <c r="CE148" s="47">
        <v>633000</v>
      </c>
      <c r="CF148" s="47">
        <v>844000</v>
      </c>
      <c r="CG148" s="47">
        <v>1266000</v>
      </c>
      <c r="CH148" s="47">
        <v>1688000</v>
      </c>
      <c r="CI148" s="47">
        <v>2110000</v>
      </c>
      <c r="CJ148" s="47">
        <v>2110000</v>
      </c>
      <c r="CK148" s="47">
        <v>2110000</v>
      </c>
      <c r="CL148" s="47">
        <v>1899000</v>
      </c>
      <c r="CM148" s="47">
        <v>1688000</v>
      </c>
      <c r="CN148" s="47">
        <v>1266000</v>
      </c>
      <c r="CO148" s="47">
        <v>844000</v>
      </c>
      <c r="CP148" s="47">
        <v>633000</v>
      </c>
      <c r="CQ148" s="47">
        <v>633000</v>
      </c>
      <c r="CR148" s="47">
        <v>211000</v>
      </c>
      <c r="CS148" s="47">
        <v>211000</v>
      </c>
      <c r="CT148" s="47">
        <v>105500</v>
      </c>
      <c r="CU148" s="47">
        <v>105500</v>
      </c>
      <c r="CV148" s="47">
        <v>0</v>
      </c>
      <c r="CW148" s="47">
        <v>0</v>
      </c>
      <c r="CX148" s="47">
        <v>0</v>
      </c>
      <c r="CY148" s="47">
        <v>0</v>
      </c>
      <c r="CZ148" s="47">
        <v>0</v>
      </c>
      <c r="DA148" s="47">
        <v>0</v>
      </c>
      <c r="DB148" s="47">
        <v>0</v>
      </c>
      <c r="DC148" s="47">
        <v>0</v>
      </c>
      <c r="DD148" s="47">
        <v>0</v>
      </c>
      <c r="DE148" s="47">
        <v>0</v>
      </c>
      <c r="DF148" s="47">
        <v>0</v>
      </c>
      <c r="DG148" s="47">
        <v>0</v>
      </c>
      <c r="DH148" s="47">
        <v>0</v>
      </c>
      <c r="DI148" s="47">
        <v>0</v>
      </c>
      <c r="DJ148" s="47">
        <v>0</v>
      </c>
      <c r="DK148" s="47">
        <v>0</v>
      </c>
      <c r="DL148" s="47">
        <v>0</v>
      </c>
      <c r="DM148" s="47">
        <v>0</v>
      </c>
      <c r="DN148" s="47">
        <v>0</v>
      </c>
      <c r="DO148" s="47">
        <v>0</v>
      </c>
      <c r="DP148" s="47">
        <v>0</v>
      </c>
      <c r="DQ148" s="47">
        <v>0</v>
      </c>
      <c r="DR148" s="47">
        <v>0</v>
      </c>
      <c r="DS148" s="47">
        <v>0</v>
      </c>
      <c r="DT148" s="47">
        <v>0</v>
      </c>
      <c r="DU148" s="47">
        <v>0</v>
      </c>
    </row>
    <row r="149" spans="1:125" s="89" customFormat="1" ht="14.25">
      <c r="A149" s="89" t="s">
        <v>18</v>
      </c>
      <c r="B149" s="89" t="s">
        <v>73</v>
      </c>
      <c r="C149" s="89" t="s">
        <v>73</v>
      </c>
      <c r="D149" s="89" t="s">
        <v>147</v>
      </c>
      <c r="E149" s="62">
        <f t="shared" si="16"/>
        <v>10000000</v>
      </c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>
        <v>0</v>
      </c>
      <c r="Y149" s="92">
        <v>0</v>
      </c>
      <c r="Z149" s="92">
        <v>0</v>
      </c>
      <c r="AA149" s="92">
        <v>0</v>
      </c>
      <c r="AB149" s="92">
        <v>0</v>
      </c>
      <c r="AC149" s="92">
        <v>0</v>
      </c>
      <c r="AD149" s="92">
        <v>0</v>
      </c>
      <c r="AE149" s="92">
        <v>0</v>
      </c>
      <c r="AF149" s="92">
        <v>0</v>
      </c>
      <c r="AG149" s="92">
        <v>0</v>
      </c>
      <c r="AH149" s="92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2">
        <v>0</v>
      </c>
      <c r="AO149" s="92">
        <v>0</v>
      </c>
      <c r="AP149" s="92">
        <v>0</v>
      </c>
      <c r="AQ149" s="92">
        <v>0</v>
      </c>
      <c r="AR149" s="92">
        <v>0</v>
      </c>
      <c r="AS149" s="92">
        <v>0</v>
      </c>
      <c r="AT149" s="92">
        <v>0</v>
      </c>
      <c r="AU149" s="92">
        <v>0</v>
      </c>
      <c r="AV149" s="92">
        <v>0</v>
      </c>
      <c r="AW149" s="92">
        <v>0</v>
      </c>
      <c r="AX149" s="92">
        <v>0</v>
      </c>
      <c r="AY149" s="92">
        <v>0</v>
      </c>
      <c r="AZ149" s="92">
        <v>0</v>
      </c>
      <c r="BA149" s="92">
        <v>0</v>
      </c>
      <c r="BB149" s="92">
        <v>0</v>
      </c>
      <c r="BC149" s="92">
        <v>0</v>
      </c>
      <c r="BD149" s="92">
        <v>0</v>
      </c>
      <c r="BE149" s="92">
        <v>0</v>
      </c>
      <c r="BF149" s="92">
        <v>0</v>
      </c>
      <c r="BG149" s="92">
        <v>0</v>
      </c>
      <c r="BH149" s="92">
        <v>0</v>
      </c>
      <c r="BI149" s="92">
        <v>0</v>
      </c>
      <c r="BJ149" s="92">
        <v>0</v>
      </c>
      <c r="BK149" s="92">
        <v>0</v>
      </c>
      <c r="BL149" s="92">
        <v>0</v>
      </c>
      <c r="BM149" s="92">
        <v>0</v>
      </c>
      <c r="BN149" s="92">
        <v>0</v>
      </c>
      <c r="BO149" s="92">
        <v>0</v>
      </c>
      <c r="BP149" s="92">
        <v>0</v>
      </c>
      <c r="BQ149" s="92">
        <v>0</v>
      </c>
      <c r="BR149" s="92">
        <v>0</v>
      </c>
      <c r="BS149" s="92">
        <v>0</v>
      </c>
      <c r="BT149" s="92">
        <v>0</v>
      </c>
      <c r="BU149" s="92">
        <v>0</v>
      </c>
      <c r="BV149" s="92">
        <v>0</v>
      </c>
      <c r="BW149" s="92">
        <v>0</v>
      </c>
      <c r="BX149" s="92">
        <v>0</v>
      </c>
      <c r="BY149" s="92">
        <v>0</v>
      </c>
      <c r="BZ149" s="47">
        <v>0</v>
      </c>
      <c r="CA149" s="47">
        <v>0</v>
      </c>
      <c r="CB149" s="47">
        <v>0</v>
      </c>
      <c r="CC149" s="47">
        <v>0</v>
      </c>
      <c r="CD149" s="47">
        <v>500000</v>
      </c>
      <c r="CE149" s="47">
        <v>500000</v>
      </c>
      <c r="CF149" s="47">
        <v>300000</v>
      </c>
      <c r="CG149" s="47">
        <v>300000</v>
      </c>
      <c r="CH149" s="47">
        <v>400000</v>
      </c>
      <c r="CI149" s="47">
        <v>600000</v>
      </c>
      <c r="CJ149" s="47">
        <v>800000</v>
      </c>
      <c r="CK149" s="47">
        <v>1000000</v>
      </c>
      <c r="CL149" s="47">
        <v>1000000</v>
      </c>
      <c r="CM149" s="47">
        <v>1000000</v>
      </c>
      <c r="CN149" s="47">
        <v>900000</v>
      </c>
      <c r="CO149" s="47">
        <v>800000</v>
      </c>
      <c r="CP149" s="47">
        <v>600000</v>
      </c>
      <c r="CQ149" s="47">
        <v>400000</v>
      </c>
      <c r="CR149" s="47">
        <v>300000</v>
      </c>
      <c r="CS149" s="47">
        <v>300000</v>
      </c>
      <c r="CT149" s="47">
        <v>100000</v>
      </c>
      <c r="CU149" s="47">
        <v>100000</v>
      </c>
      <c r="CV149" s="47">
        <v>50000</v>
      </c>
      <c r="CW149" s="47">
        <v>50000</v>
      </c>
      <c r="CX149" s="47">
        <v>0</v>
      </c>
      <c r="CY149" s="47">
        <v>0</v>
      </c>
      <c r="CZ149" s="47">
        <v>0</v>
      </c>
      <c r="DA149" s="47">
        <v>0</v>
      </c>
      <c r="DB149" s="47">
        <v>0</v>
      </c>
      <c r="DC149" s="47">
        <v>0</v>
      </c>
      <c r="DD149" s="47">
        <v>0</v>
      </c>
      <c r="DE149" s="47">
        <v>0</v>
      </c>
      <c r="DF149" s="47">
        <v>0</v>
      </c>
      <c r="DG149" s="47">
        <v>0</v>
      </c>
      <c r="DH149" s="47">
        <v>0</v>
      </c>
      <c r="DI149" s="47">
        <v>0</v>
      </c>
      <c r="DJ149" s="47">
        <v>0</v>
      </c>
      <c r="DK149" s="47">
        <v>0</v>
      </c>
      <c r="DL149" s="47">
        <v>0</v>
      </c>
      <c r="DM149" s="47">
        <v>0</v>
      </c>
      <c r="DN149" s="47">
        <v>0</v>
      </c>
      <c r="DO149" s="47">
        <v>0</v>
      </c>
      <c r="DP149" s="47">
        <v>0</v>
      </c>
      <c r="DQ149" s="47">
        <v>0</v>
      </c>
      <c r="DR149" s="47">
        <v>0</v>
      </c>
      <c r="DS149" s="47">
        <v>0</v>
      </c>
      <c r="DT149" s="47">
        <v>0</v>
      </c>
      <c r="DU149" s="47">
        <v>0</v>
      </c>
    </row>
    <row r="150" spans="1:125" s="89" customFormat="1" ht="14.25">
      <c r="A150" s="89" t="s">
        <v>18</v>
      </c>
      <c r="B150" s="89" t="s">
        <v>13</v>
      </c>
      <c r="C150" s="89" t="s">
        <v>159</v>
      </c>
      <c r="D150" s="89" t="s">
        <v>272</v>
      </c>
      <c r="E150" s="62">
        <f t="shared" si="16"/>
        <v>1700000</v>
      </c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>
        <v>0</v>
      </c>
      <c r="Y150" s="92">
        <v>0</v>
      </c>
      <c r="Z150" s="92">
        <v>0</v>
      </c>
      <c r="AA150" s="92">
        <v>0</v>
      </c>
      <c r="AB150" s="92">
        <v>0</v>
      </c>
      <c r="AC150" s="92">
        <v>0</v>
      </c>
      <c r="AD150" s="92">
        <v>0</v>
      </c>
      <c r="AE150" s="92">
        <v>0</v>
      </c>
      <c r="AF150" s="92">
        <v>0</v>
      </c>
      <c r="AG150" s="92">
        <v>0</v>
      </c>
      <c r="AH150" s="92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2">
        <v>0</v>
      </c>
      <c r="AO150" s="92">
        <v>0</v>
      </c>
      <c r="AP150" s="92">
        <v>0</v>
      </c>
      <c r="AQ150" s="92">
        <v>0</v>
      </c>
      <c r="AR150" s="92">
        <v>0</v>
      </c>
      <c r="AS150" s="92">
        <v>0</v>
      </c>
      <c r="AT150" s="92">
        <v>0</v>
      </c>
      <c r="AU150" s="92">
        <v>0</v>
      </c>
      <c r="AV150" s="92">
        <v>0</v>
      </c>
      <c r="AW150" s="92">
        <v>0</v>
      </c>
      <c r="AX150" s="92">
        <v>0</v>
      </c>
      <c r="AY150" s="92">
        <v>0</v>
      </c>
      <c r="AZ150" s="92">
        <v>0</v>
      </c>
      <c r="BA150" s="92">
        <v>0</v>
      </c>
      <c r="BB150" s="92">
        <v>0</v>
      </c>
      <c r="BC150" s="92">
        <v>0</v>
      </c>
      <c r="BD150" s="92">
        <v>0</v>
      </c>
      <c r="BE150" s="92">
        <v>0</v>
      </c>
      <c r="BF150" s="92">
        <v>0</v>
      </c>
      <c r="BG150" s="92">
        <v>0</v>
      </c>
      <c r="BH150" s="92">
        <v>0</v>
      </c>
      <c r="BI150" s="92">
        <v>0</v>
      </c>
      <c r="BJ150" s="92">
        <v>0</v>
      </c>
      <c r="BK150" s="92">
        <v>0</v>
      </c>
      <c r="BL150" s="92">
        <v>0</v>
      </c>
      <c r="BM150" s="92">
        <v>0</v>
      </c>
      <c r="BN150" s="92">
        <v>0</v>
      </c>
      <c r="BO150" s="92">
        <v>0</v>
      </c>
      <c r="BP150" s="92">
        <v>0</v>
      </c>
      <c r="BQ150" s="92">
        <v>0</v>
      </c>
      <c r="BR150" s="92">
        <v>0</v>
      </c>
      <c r="BS150" s="92">
        <v>0</v>
      </c>
      <c r="BT150" s="92">
        <v>0</v>
      </c>
      <c r="BU150" s="92">
        <v>0</v>
      </c>
      <c r="BV150" s="92">
        <v>0</v>
      </c>
      <c r="BW150" s="92">
        <v>0</v>
      </c>
      <c r="BX150" s="92">
        <v>0</v>
      </c>
      <c r="BY150" s="92">
        <v>102000</v>
      </c>
      <c r="BZ150" s="47">
        <v>68000</v>
      </c>
      <c r="CA150" s="47">
        <v>102000</v>
      </c>
      <c r="CB150" s="47">
        <v>170000</v>
      </c>
      <c r="CC150" s="47">
        <v>255000</v>
      </c>
      <c r="CD150" s="47">
        <v>272000</v>
      </c>
      <c r="CE150" s="47">
        <v>255000</v>
      </c>
      <c r="CF150" s="47">
        <v>170000</v>
      </c>
      <c r="CG150" s="47">
        <v>153000</v>
      </c>
      <c r="CH150" s="47">
        <v>68000</v>
      </c>
      <c r="CI150" s="47">
        <v>51000</v>
      </c>
      <c r="CJ150" s="47">
        <v>34000</v>
      </c>
      <c r="CK150" s="47">
        <v>0</v>
      </c>
      <c r="CL150" s="47">
        <v>0</v>
      </c>
      <c r="CM150" s="47">
        <v>0</v>
      </c>
      <c r="CN150" s="47">
        <v>0</v>
      </c>
      <c r="CO150" s="47">
        <v>0</v>
      </c>
      <c r="CP150" s="47">
        <v>0</v>
      </c>
      <c r="CQ150" s="47">
        <v>0</v>
      </c>
      <c r="CR150" s="47">
        <v>0</v>
      </c>
      <c r="CS150" s="47">
        <v>0</v>
      </c>
      <c r="CT150" s="47">
        <v>0</v>
      </c>
      <c r="CU150" s="47">
        <v>0</v>
      </c>
      <c r="CV150" s="47">
        <v>0</v>
      </c>
      <c r="CW150" s="47">
        <v>0</v>
      </c>
      <c r="CX150" s="47">
        <v>0</v>
      </c>
      <c r="CY150" s="47">
        <v>0</v>
      </c>
      <c r="CZ150" s="47">
        <v>0</v>
      </c>
      <c r="DA150" s="47">
        <v>0</v>
      </c>
      <c r="DB150" s="47">
        <v>0</v>
      </c>
      <c r="DC150" s="47">
        <v>0</v>
      </c>
      <c r="DD150" s="47">
        <v>0</v>
      </c>
      <c r="DE150" s="47">
        <v>0</v>
      </c>
      <c r="DF150" s="47">
        <v>0</v>
      </c>
      <c r="DG150" s="47">
        <v>0</v>
      </c>
      <c r="DH150" s="47">
        <v>0</v>
      </c>
      <c r="DI150" s="47">
        <v>0</v>
      </c>
      <c r="DJ150" s="47">
        <v>0</v>
      </c>
      <c r="DK150" s="47">
        <v>0</v>
      </c>
      <c r="DL150" s="47">
        <v>0</v>
      </c>
      <c r="DM150" s="47">
        <v>0</v>
      </c>
      <c r="DN150" s="47">
        <v>0</v>
      </c>
      <c r="DO150" s="47">
        <v>0</v>
      </c>
      <c r="DP150" s="47">
        <v>0</v>
      </c>
      <c r="DQ150" s="47">
        <v>0</v>
      </c>
      <c r="DR150" s="47">
        <v>0</v>
      </c>
      <c r="DS150" s="47">
        <v>0</v>
      </c>
      <c r="DT150" s="47">
        <v>0</v>
      </c>
      <c r="DU150" s="47">
        <v>0</v>
      </c>
    </row>
    <row r="151" spans="1:125" s="89" customFormat="1" ht="14.25">
      <c r="A151" s="89" t="s">
        <v>18</v>
      </c>
      <c r="B151" s="89" t="s">
        <v>73</v>
      </c>
      <c r="C151" s="89" t="s">
        <v>73</v>
      </c>
      <c r="D151" s="89" t="s">
        <v>145</v>
      </c>
      <c r="E151" s="62">
        <f t="shared" si="16"/>
        <v>9500000</v>
      </c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  <c r="AW151" s="92">
        <v>0</v>
      </c>
      <c r="AX151" s="92">
        <v>0</v>
      </c>
      <c r="AY151" s="92">
        <v>0</v>
      </c>
      <c r="AZ151" s="92">
        <v>0</v>
      </c>
      <c r="BA151" s="92">
        <v>0</v>
      </c>
      <c r="BB151" s="92">
        <v>0</v>
      </c>
      <c r="BC151" s="92">
        <v>0</v>
      </c>
      <c r="BD151" s="92">
        <v>0</v>
      </c>
      <c r="BE151" s="92">
        <v>0</v>
      </c>
      <c r="BF151" s="92">
        <v>0</v>
      </c>
      <c r="BG151" s="92">
        <v>0</v>
      </c>
      <c r="BH151" s="92">
        <v>0</v>
      </c>
      <c r="BI151" s="92">
        <v>0</v>
      </c>
      <c r="BJ151" s="92">
        <v>0</v>
      </c>
      <c r="BK151" s="92">
        <v>0</v>
      </c>
      <c r="BL151" s="92">
        <v>0</v>
      </c>
      <c r="BM151" s="92">
        <v>0</v>
      </c>
      <c r="BN151" s="92">
        <v>0</v>
      </c>
      <c r="BO151" s="92">
        <v>0</v>
      </c>
      <c r="BP151" s="92">
        <v>0</v>
      </c>
      <c r="BQ151" s="92">
        <v>0</v>
      </c>
      <c r="BR151" s="92">
        <v>0</v>
      </c>
      <c r="BS151" s="92">
        <v>0</v>
      </c>
      <c r="BT151" s="92">
        <v>0</v>
      </c>
      <c r="BU151" s="92">
        <v>0</v>
      </c>
      <c r="BV151" s="92">
        <v>0</v>
      </c>
      <c r="BW151" s="92">
        <v>0</v>
      </c>
      <c r="BX151" s="92">
        <v>0</v>
      </c>
      <c r="BY151" s="92">
        <v>0</v>
      </c>
      <c r="BZ151" s="47">
        <v>0</v>
      </c>
      <c r="CA151" s="47">
        <v>0</v>
      </c>
      <c r="CB151" s="47">
        <v>0</v>
      </c>
      <c r="CC151" s="47">
        <v>570000</v>
      </c>
      <c r="CD151" s="47">
        <v>380000</v>
      </c>
      <c r="CE151" s="47">
        <v>570000</v>
      </c>
      <c r="CF151" s="47">
        <v>950000</v>
      </c>
      <c r="CG151" s="47">
        <v>1425000</v>
      </c>
      <c r="CH151" s="47">
        <v>1520000</v>
      </c>
      <c r="CI151" s="47">
        <v>1425000</v>
      </c>
      <c r="CJ151" s="47">
        <v>950000</v>
      </c>
      <c r="CK151" s="47">
        <v>855000</v>
      </c>
      <c r="CL151" s="47">
        <v>380000</v>
      </c>
      <c r="CM151" s="47">
        <v>285000</v>
      </c>
      <c r="CN151" s="47">
        <v>190000</v>
      </c>
      <c r="CO151" s="47">
        <v>0</v>
      </c>
      <c r="CP151" s="47">
        <v>0</v>
      </c>
      <c r="CQ151" s="47">
        <v>0</v>
      </c>
      <c r="CR151" s="47">
        <v>0</v>
      </c>
      <c r="CS151" s="47">
        <v>0</v>
      </c>
      <c r="CT151" s="47">
        <v>0</v>
      </c>
      <c r="CU151" s="47">
        <v>0</v>
      </c>
      <c r="CV151" s="47">
        <v>0</v>
      </c>
      <c r="CW151" s="47">
        <v>0</v>
      </c>
      <c r="CX151" s="47">
        <v>0</v>
      </c>
      <c r="CY151" s="47">
        <v>0</v>
      </c>
      <c r="CZ151" s="47">
        <v>0</v>
      </c>
      <c r="DA151" s="47">
        <v>0</v>
      </c>
      <c r="DB151" s="47">
        <v>0</v>
      </c>
      <c r="DC151" s="47">
        <v>0</v>
      </c>
      <c r="DD151" s="47">
        <v>0</v>
      </c>
      <c r="DE151" s="47">
        <v>0</v>
      </c>
      <c r="DF151" s="47">
        <v>0</v>
      </c>
      <c r="DG151" s="47">
        <v>0</v>
      </c>
      <c r="DH151" s="47">
        <v>0</v>
      </c>
      <c r="DI151" s="47">
        <v>0</v>
      </c>
      <c r="DJ151" s="47">
        <v>0</v>
      </c>
      <c r="DK151" s="47">
        <v>0</v>
      </c>
      <c r="DL151" s="47">
        <v>0</v>
      </c>
      <c r="DM151" s="47">
        <v>0</v>
      </c>
      <c r="DN151" s="47">
        <v>0</v>
      </c>
      <c r="DO151" s="47">
        <v>0</v>
      </c>
      <c r="DP151" s="47">
        <v>0</v>
      </c>
      <c r="DQ151" s="47">
        <v>0</v>
      </c>
      <c r="DR151" s="47">
        <v>0</v>
      </c>
      <c r="DS151" s="47">
        <v>0</v>
      </c>
      <c r="DT151" s="47">
        <v>0</v>
      </c>
      <c r="DU151" s="47">
        <v>0</v>
      </c>
    </row>
    <row r="152" spans="1:125" s="89" customFormat="1" ht="14.25">
      <c r="A152" s="89" t="s">
        <v>18</v>
      </c>
      <c r="B152" s="89" t="s">
        <v>13</v>
      </c>
      <c r="C152" s="89" t="s">
        <v>159</v>
      </c>
      <c r="D152" s="89" t="s">
        <v>182</v>
      </c>
      <c r="E152" s="62">
        <f t="shared" si="16"/>
        <v>12840000</v>
      </c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>
        <v>0</v>
      </c>
      <c r="Y152" s="92">
        <v>0</v>
      </c>
      <c r="Z152" s="92">
        <v>0</v>
      </c>
      <c r="AA152" s="92">
        <v>0</v>
      </c>
      <c r="AB152" s="92">
        <v>0</v>
      </c>
      <c r="AC152" s="92">
        <v>0</v>
      </c>
      <c r="AD152" s="92">
        <v>0</v>
      </c>
      <c r="AE152" s="92">
        <v>0</v>
      </c>
      <c r="AF152" s="92">
        <v>0</v>
      </c>
      <c r="AG152" s="92">
        <v>0</v>
      </c>
      <c r="AH152" s="92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2">
        <v>0</v>
      </c>
      <c r="AO152" s="92">
        <v>0</v>
      </c>
      <c r="AP152" s="92">
        <v>0</v>
      </c>
      <c r="AQ152" s="92">
        <v>0</v>
      </c>
      <c r="AR152" s="92">
        <v>0</v>
      </c>
      <c r="AS152" s="92">
        <v>0</v>
      </c>
      <c r="AT152" s="92">
        <v>0</v>
      </c>
      <c r="AU152" s="92">
        <v>0</v>
      </c>
      <c r="AV152" s="92">
        <v>0</v>
      </c>
      <c r="AW152" s="92">
        <v>0</v>
      </c>
      <c r="AX152" s="92">
        <v>0</v>
      </c>
      <c r="AY152" s="92">
        <v>0</v>
      </c>
      <c r="AZ152" s="92">
        <v>0</v>
      </c>
      <c r="BA152" s="92">
        <v>0</v>
      </c>
      <c r="BB152" s="92">
        <v>0</v>
      </c>
      <c r="BC152" s="92">
        <v>0</v>
      </c>
      <c r="BD152" s="92">
        <v>0</v>
      </c>
      <c r="BE152" s="92">
        <v>0</v>
      </c>
      <c r="BF152" s="92">
        <v>0</v>
      </c>
      <c r="BG152" s="92">
        <v>0</v>
      </c>
      <c r="BH152" s="92">
        <v>0</v>
      </c>
      <c r="BI152" s="92">
        <v>0</v>
      </c>
      <c r="BJ152" s="92">
        <v>0</v>
      </c>
      <c r="BK152" s="92">
        <v>0</v>
      </c>
      <c r="BL152" s="92">
        <v>0</v>
      </c>
      <c r="BM152" s="92">
        <v>0</v>
      </c>
      <c r="BN152" s="92">
        <v>0</v>
      </c>
      <c r="BO152" s="92">
        <v>0</v>
      </c>
      <c r="BP152" s="92">
        <v>0</v>
      </c>
      <c r="BQ152" s="92">
        <v>0</v>
      </c>
      <c r="BR152" s="92">
        <v>0</v>
      </c>
      <c r="BS152" s="92">
        <v>0</v>
      </c>
      <c r="BT152" s="92">
        <v>0</v>
      </c>
      <c r="BU152" s="92">
        <v>0</v>
      </c>
      <c r="BV152" s="92">
        <v>0</v>
      </c>
      <c r="BW152" s="92">
        <v>0</v>
      </c>
      <c r="BX152" s="92">
        <v>0</v>
      </c>
      <c r="BY152" s="92">
        <v>0</v>
      </c>
      <c r="BZ152" s="47">
        <v>0</v>
      </c>
      <c r="CA152" s="47">
        <v>0</v>
      </c>
      <c r="CB152" s="47">
        <v>0</v>
      </c>
      <c r="CC152" s="47">
        <v>0</v>
      </c>
      <c r="CD152" s="47">
        <v>0</v>
      </c>
      <c r="CE152" s="47">
        <v>0</v>
      </c>
      <c r="CF152" s="47">
        <v>770400</v>
      </c>
      <c r="CG152" s="47">
        <v>513600</v>
      </c>
      <c r="CH152" s="47">
        <v>385200</v>
      </c>
      <c r="CI152" s="47">
        <v>642000</v>
      </c>
      <c r="CJ152" s="47">
        <v>642000</v>
      </c>
      <c r="CK152" s="47">
        <v>1155600</v>
      </c>
      <c r="CL152" s="47">
        <v>1284000</v>
      </c>
      <c r="CM152" s="47">
        <v>1412400</v>
      </c>
      <c r="CN152" s="47">
        <v>1284000</v>
      </c>
      <c r="CO152" s="47">
        <v>1284000</v>
      </c>
      <c r="CP152" s="47">
        <v>1027200</v>
      </c>
      <c r="CQ152" s="47">
        <v>703632</v>
      </c>
      <c r="CR152" s="47">
        <v>811488.0000000001</v>
      </c>
      <c r="CS152" s="47">
        <v>398040</v>
      </c>
      <c r="CT152" s="47">
        <v>192600</v>
      </c>
      <c r="CU152" s="47">
        <v>192600</v>
      </c>
      <c r="CV152" s="47">
        <v>89880</v>
      </c>
      <c r="CW152" s="47">
        <v>51360</v>
      </c>
      <c r="CX152" s="47">
        <v>0</v>
      </c>
      <c r="CY152" s="47">
        <v>0</v>
      </c>
      <c r="CZ152" s="47">
        <v>0</v>
      </c>
      <c r="DA152" s="47">
        <v>0</v>
      </c>
      <c r="DB152" s="47">
        <v>0</v>
      </c>
      <c r="DC152" s="47">
        <v>0</v>
      </c>
      <c r="DD152" s="47">
        <v>0</v>
      </c>
      <c r="DE152" s="47">
        <v>0</v>
      </c>
      <c r="DF152" s="47">
        <v>0</v>
      </c>
      <c r="DG152" s="47">
        <v>0</v>
      </c>
      <c r="DH152" s="47">
        <v>0</v>
      </c>
      <c r="DI152" s="47">
        <v>0</v>
      </c>
      <c r="DJ152" s="47">
        <v>0</v>
      </c>
      <c r="DK152" s="47">
        <v>0</v>
      </c>
      <c r="DL152" s="47">
        <v>0</v>
      </c>
      <c r="DM152" s="47">
        <v>0</v>
      </c>
      <c r="DN152" s="47">
        <v>0</v>
      </c>
      <c r="DO152" s="47">
        <v>0</v>
      </c>
      <c r="DP152" s="47">
        <v>0</v>
      </c>
      <c r="DQ152" s="47">
        <v>0</v>
      </c>
      <c r="DR152" s="47">
        <v>0</v>
      </c>
      <c r="DS152" s="47">
        <v>0</v>
      </c>
      <c r="DT152" s="47">
        <v>0</v>
      </c>
      <c r="DU152" s="47">
        <v>0</v>
      </c>
    </row>
    <row r="153" spans="1:125" s="89" customFormat="1" ht="14.25">
      <c r="A153" s="89" t="s">
        <v>18</v>
      </c>
      <c r="B153" s="89" t="s">
        <v>13</v>
      </c>
      <c r="C153" s="89" t="s">
        <v>159</v>
      </c>
      <c r="D153" s="89" t="s">
        <v>144</v>
      </c>
      <c r="E153" s="62">
        <f t="shared" si="16"/>
        <v>15400000</v>
      </c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>
        <v>0</v>
      </c>
      <c r="Y153" s="92">
        <v>0</v>
      </c>
      <c r="Z153" s="92">
        <v>0</v>
      </c>
      <c r="AA153" s="92">
        <v>0</v>
      </c>
      <c r="AB153" s="92">
        <v>0</v>
      </c>
      <c r="AC153" s="92">
        <v>0</v>
      </c>
      <c r="AD153" s="92">
        <v>0</v>
      </c>
      <c r="AE153" s="92">
        <v>0</v>
      </c>
      <c r="AF153" s="92">
        <v>0</v>
      </c>
      <c r="AG153" s="92">
        <v>0</v>
      </c>
      <c r="AH153" s="92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2">
        <v>0</v>
      </c>
      <c r="AO153" s="92">
        <v>0</v>
      </c>
      <c r="AP153" s="92">
        <v>0</v>
      </c>
      <c r="AQ153" s="92">
        <v>0</v>
      </c>
      <c r="AR153" s="92">
        <v>0</v>
      </c>
      <c r="AS153" s="92">
        <v>0</v>
      </c>
      <c r="AT153" s="92">
        <v>0</v>
      </c>
      <c r="AU153" s="92">
        <v>0</v>
      </c>
      <c r="AV153" s="92">
        <v>0</v>
      </c>
      <c r="AW153" s="92">
        <v>0</v>
      </c>
      <c r="AX153" s="92">
        <v>0</v>
      </c>
      <c r="AY153" s="92">
        <v>0</v>
      </c>
      <c r="AZ153" s="92">
        <v>0</v>
      </c>
      <c r="BA153" s="92">
        <v>0</v>
      </c>
      <c r="BB153" s="92">
        <v>0</v>
      </c>
      <c r="BC153" s="92">
        <v>0</v>
      </c>
      <c r="BD153" s="92">
        <v>0</v>
      </c>
      <c r="BE153" s="92">
        <v>0</v>
      </c>
      <c r="BF153" s="92">
        <v>0</v>
      </c>
      <c r="BG153" s="92">
        <v>0</v>
      </c>
      <c r="BH153" s="92">
        <v>0</v>
      </c>
      <c r="BI153" s="92">
        <v>0</v>
      </c>
      <c r="BJ153" s="92">
        <v>0</v>
      </c>
      <c r="BK153" s="92">
        <v>0</v>
      </c>
      <c r="BL153" s="92">
        <v>0</v>
      </c>
      <c r="BM153" s="92">
        <v>0</v>
      </c>
      <c r="BN153" s="92">
        <v>0</v>
      </c>
      <c r="BO153" s="92">
        <v>0</v>
      </c>
      <c r="BP153" s="92">
        <v>0</v>
      </c>
      <c r="BQ153" s="92">
        <v>0</v>
      </c>
      <c r="BR153" s="92">
        <v>0</v>
      </c>
      <c r="BS153" s="92">
        <v>0</v>
      </c>
      <c r="BT153" s="92">
        <v>0</v>
      </c>
      <c r="BU153" s="92">
        <v>0</v>
      </c>
      <c r="BV153" s="92">
        <v>0</v>
      </c>
      <c r="BW153" s="92">
        <v>0</v>
      </c>
      <c r="BX153" s="92">
        <v>0</v>
      </c>
      <c r="BY153" s="92">
        <v>0</v>
      </c>
      <c r="BZ153" s="47">
        <v>0</v>
      </c>
      <c r="CA153" s="47">
        <v>0</v>
      </c>
      <c r="CB153" s="47">
        <v>0</v>
      </c>
      <c r="CC153" s="47">
        <v>0</v>
      </c>
      <c r="CD153" s="47">
        <v>0</v>
      </c>
      <c r="CE153" s="47">
        <v>0</v>
      </c>
      <c r="CF153" s="47">
        <v>0</v>
      </c>
      <c r="CG153" s="47">
        <v>0</v>
      </c>
      <c r="CH153" s="47">
        <v>0</v>
      </c>
      <c r="CI153" s="47">
        <v>0</v>
      </c>
      <c r="CJ153" s="47">
        <v>0</v>
      </c>
      <c r="CK153" s="47">
        <v>0</v>
      </c>
      <c r="CL153" s="47">
        <v>0</v>
      </c>
      <c r="CM153" s="47">
        <v>0</v>
      </c>
      <c r="CN153" s="47">
        <v>0</v>
      </c>
      <c r="CO153" s="47">
        <v>0</v>
      </c>
      <c r="CP153" s="47">
        <v>0</v>
      </c>
      <c r="CQ153" s="47">
        <v>0</v>
      </c>
      <c r="CR153" s="47">
        <v>770000</v>
      </c>
      <c r="CS153" s="47">
        <v>462000</v>
      </c>
      <c r="CT153" s="47">
        <v>924000</v>
      </c>
      <c r="CU153" s="47">
        <v>1232000</v>
      </c>
      <c r="CV153" s="47">
        <v>1848000</v>
      </c>
      <c r="CW153" s="47">
        <v>2156000</v>
      </c>
      <c r="CX153" s="47">
        <v>2156000</v>
      </c>
      <c r="CY153" s="47">
        <v>1848000</v>
      </c>
      <c r="CZ153" s="47">
        <v>1232000</v>
      </c>
      <c r="DA153" s="47">
        <v>1078000</v>
      </c>
      <c r="DB153" s="47">
        <v>616000</v>
      </c>
      <c r="DC153" s="47">
        <v>462000</v>
      </c>
      <c r="DD153" s="47">
        <v>308000</v>
      </c>
      <c r="DE153" s="47">
        <v>154000</v>
      </c>
      <c r="DF153" s="47">
        <v>154000</v>
      </c>
      <c r="DG153" s="47">
        <v>0</v>
      </c>
      <c r="DH153" s="47">
        <v>0</v>
      </c>
      <c r="DI153" s="47">
        <v>0</v>
      </c>
      <c r="DJ153" s="47">
        <v>0</v>
      </c>
      <c r="DK153" s="47">
        <v>0</v>
      </c>
      <c r="DL153" s="47">
        <v>0</v>
      </c>
      <c r="DM153" s="47">
        <v>0</v>
      </c>
      <c r="DN153" s="47">
        <v>0</v>
      </c>
      <c r="DO153" s="47">
        <v>0</v>
      </c>
      <c r="DP153" s="47">
        <v>0</v>
      </c>
      <c r="DQ153" s="47">
        <v>0</v>
      </c>
      <c r="DR153" s="47">
        <v>0</v>
      </c>
      <c r="DS153" s="47">
        <v>0</v>
      </c>
      <c r="DT153" s="47">
        <v>0</v>
      </c>
      <c r="DU153" s="47">
        <v>0</v>
      </c>
    </row>
    <row r="154" spans="1:125" s="89" customFormat="1" ht="14.25">
      <c r="A154" s="89" t="s">
        <v>18</v>
      </c>
      <c r="B154" s="89" t="s">
        <v>13</v>
      </c>
      <c r="C154" s="89" t="s">
        <v>159</v>
      </c>
      <c r="D154" s="89" t="s">
        <v>146</v>
      </c>
      <c r="E154" s="62">
        <f t="shared" si="16"/>
        <v>429000</v>
      </c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>
        <v>0</v>
      </c>
      <c r="Y154" s="92">
        <v>0</v>
      </c>
      <c r="Z154" s="92">
        <v>0</v>
      </c>
      <c r="AA154" s="92">
        <v>0</v>
      </c>
      <c r="AB154" s="92">
        <v>0</v>
      </c>
      <c r="AC154" s="92">
        <v>0</v>
      </c>
      <c r="AD154" s="92">
        <v>0</v>
      </c>
      <c r="AE154" s="92">
        <v>0</v>
      </c>
      <c r="AF154" s="92">
        <v>0</v>
      </c>
      <c r="AG154" s="92">
        <v>0</v>
      </c>
      <c r="AH154" s="92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2">
        <v>0</v>
      </c>
      <c r="AO154" s="92">
        <v>0</v>
      </c>
      <c r="AP154" s="92">
        <v>0</v>
      </c>
      <c r="AQ154" s="92">
        <v>0</v>
      </c>
      <c r="AR154" s="92">
        <v>0</v>
      </c>
      <c r="AS154" s="92">
        <v>0</v>
      </c>
      <c r="AT154" s="92">
        <v>0</v>
      </c>
      <c r="AU154" s="92">
        <v>0</v>
      </c>
      <c r="AV154" s="92">
        <v>0</v>
      </c>
      <c r="AW154" s="92">
        <v>0</v>
      </c>
      <c r="AX154" s="92">
        <v>0</v>
      </c>
      <c r="AY154" s="92">
        <v>0</v>
      </c>
      <c r="AZ154" s="92">
        <v>0</v>
      </c>
      <c r="BA154" s="92">
        <v>0</v>
      </c>
      <c r="BB154" s="92">
        <v>0</v>
      </c>
      <c r="BC154" s="92">
        <v>0</v>
      </c>
      <c r="BD154" s="92">
        <v>0</v>
      </c>
      <c r="BE154" s="92">
        <v>25740</v>
      </c>
      <c r="BF154" s="92">
        <v>17160</v>
      </c>
      <c r="BG154" s="92">
        <v>25740</v>
      </c>
      <c r="BH154" s="92">
        <v>42900</v>
      </c>
      <c r="BI154" s="92">
        <v>64350</v>
      </c>
      <c r="BJ154" s="92">
        <v>68640</v>
      </c>
      <c r="BK154" s="92">
        <v>64350</v>
      </c>
      <c r="BL154" s="92">
        <v>42900</v>
      </c>
      <c r="BM154" s="92">
        <v>38610</v>
      </c>
      <c r="BN154" s="92">
        <v>17160</v>
      </c>
      <c r="BO154" s="92">
        <v>12870</v>
      </c>
      <c r="BP154" s="92">
        <v>8580</v>
      </c>
      <c r="BQ154" s="92">
        <v>0</v>
      </c>
      <c r="BR154" s="92">
        <v>0</v>
      </c>
      <c r="BS154" s="92">
        <v>0</v>
      </c>
      <c r="BT154" s="92">
        <v>0</v>
      </c>
      <c r="BU154" s="92">
        <v>0</v>
      </c>
      <c r="BV154" s="92">
        <v>0</v>
      </c>
      <c r="BW154" s="92">
        <v>0</v>
      </c>
      <c r="BX154" s="92">
        <v>0</v>
      </c>
      <c r="BY154" s="92">
        <v>0</v>
      </c>
      <c r="BZ154" s="47">
        <v>0</v>
      </c>
      <c r="CA154" s="47">
        <v>0</v>
      </c>
      <c r="CB154" s="47">
        <v>0</v>
      </c>
      <c r="CC154" s="47">
        <v>0</v>
      </c>
      <c r="CD154" s="47">
        <v>0</v>
      </c>
      <c r="CE154" s="47">
        <v>0</v>
      </c>
      <c r="CF154" s="47">
        <v>0</v>
      </c>
      <c r="CG154" s="47">
        <v>0</v>
      </c>
      <c r="CH154" s="47">
        <v>0</v>
      </c>
      <c r="CI154" s="47">
        <v>0</v>
      </c>
      <c r="CJ154" s="47">
        <v>0</v>
      </c>
      <c r="CK154" s="47">
        <v>0</v>
      </c>
      <c r="CL154" s="47">
        <v>0</v>
      </c>
      <c r="CM154" s="47">
        <v>0</v>
      </c>
      <c r="CN154" s="47">
        <v>0</v>
      </c>
      <c r="CO154" s="47">
        <v>0</v>
      </c>
      <c r="CP154" s="47">
        <v>0</v>
      </c>
      <c r="CQ154" s="47">
        <v>0</v>
      </c>
      <c r="CR154" s="47">
        <v>0</v>
      </c>
      <c r="CS154" s="47">
        <v>0</v>
      </c>
      <c r="CT154" s="47">
        <v>0</v>
      </c>
      <c r="CU154" s="47">
        <v>0</v>
      </c>
      <c r="CV154" s="47">
        <v>0</v>
      </c>
      <c r="CW154" s="47">
        <v>0</v>
      </c>
      <c r="CX154" s="47">
        <v>0</v>
      </c>
      <c r="CY154" s="47">
        <v>0</v>
      </c>
      <c r="CZ154" s="47">
        <v>0</v>
      </c>
      <c r="DA154" s="47">
        <v>0</v>
      </c>
      <c r="DB154" s="47">
        <v>0</v>
      </c>
      <c r="DC154" s="47">
        <v>0</v>
      </c>
      <c r="DD154" s="47">
        <v>0</v>
      </c>
      <c r="DE154" s="47">
        <v>0</v>
      </c>
      <c r="DF154" s="47">
        <v>0</v>
      </c>
      <c r="DG154" s="47">
        <v>0</v>
      </c>
      <c r="DH154" s="47">
        <v>0</v>
      </c>
      <c r="DI154" s="47">
        <v>0</v>
      </c>
      <c r="DJ154" s="47">
        <v>0</v>
      </c>
      <c r="DK154" s="47">
        <v>0</v>
      </c>
      <c r="DL154" s="47">
        <v>0</v>
      </c>
      <c r="DM154" s="47">
        <v>0</v>
      </c>
      <c r="DN154" s="47">
        <v>0</v>
      </c>
      <c r="DO154" s="47">
        <v>0</v>
      </c>
      <c r="DP154" s="47">
        <v>0</v>
      </c>
      <c r="DQ154" s="47">
        <v>0</v>
      </c>
      <c r="DR154" s="47">
        <v>0</v>
      </c>
      <c r="DS154" s="47">
        <v>0</v>
      </c>
      <c r="DT154" s="47">
        <v>0</v>
      </c>
      <c r="DU154" s="47">
        <v>0</v>
      </c>
    </row>
    <row r="155" spans="1:125" s="89" customFormat="1" ht="14.25">
      <c r="A155" s="89" t="s">
        <v>15</v>
      </c>
      <c r="B155" s="89" t="s">
        <v>13</v>
      </c>
      <c r="C155" s="89" t="s">
        <v>159</v>
      </c>
      <c r="D155" s="89" t="s">
        <v>221</v>
      </c>
      <c r="E155" s="62">
        <f t="shared" si="16"/>
        <v>7000000</v>
      </c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>
        <v>0</v>
      </c>
      <c r="Y155" s="92">
        <v>0</v>
      </c>
      <c r="Z155" s="92">
        <v>0</v>
      </c>
      <c r="AA155" s="92">
        <v>0</v>
      </c>
      <c r="AB155" s="92">
        <v>0</v>
      </c>
      <c r="AC155" s="92">
        <v>0</v>
      </c>
      <c r="AD155" s="92">
        <v>0</v>
      </c>
      <c r="AE155" s="92">
        <v>0</v>
      </c>
      <c r="AF155" s="92">
        <v>0</v>
      </c>
      <c r="AG155" s="92">
        <v>0</v>
      </c>
      <c r="AH155" s="92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2">
        <v>0</v>
      </c>
      <c r="AO155" s="92">
        <v>0</v>
      </c>
      <c r="AP155" s="92">
        <v>0</v>
      </c>
      <c r="AQ155" s="92">
        <v>0</v>
      </c>
      <c r="AR155" s="92">
        <v>0</v>
      </c>
      <c r="AS155" s="92">
        <v>0</v>
      </c>
      <c r="AT155" s="92">
        <v>0</v>
      </c>
      <c r="AU155" s="92">
        <v>0</v>
      </c>
      <c r="AV155" s="92">
        <v>0</v>
      </c>
      <c r="AW155" s="92">
        <v>0</v>
      </c>
      <c r="AX155" s="92">
        <v>0</v>
      </c>
      <c r="AY155" s="92">
        <v>0</v>
      </c>
      <c r="AZ155" s="92">
        <v>0</v>
      </c>
      <c r="BA155" s="92">
        <v>0</v>
      </c>
      <c r="BB155" s="92">
        <v>0</v>
      </c>
      <c r="BC155" s="92">
        <v>0</v>
      </c>
      <c r="BD155" s="92">
        <v>0</v>
      </c>
      <c r="BE155" s="92">
        <v>0</v>
      </c>
      <c r="BF155" s="92">
        <v>0</v>
      </c>
      <c r="BG155" s="92">
        <v>0</v>
      </c>
      <c r="BH155" s="92">
        <v>0</v>
      </c>
      <c r="BI155" s="92">
        <v>0</v>
      </c>
      <c r="BJ155" s="92">
        <v>0</v>
      </c>
      <c r="BK155" s="92">
        <v>0</v>
      </c>
      <c r="BL155" s="92">
        <v>0</v>
      </c>
      <c r="BM155" s="92">
        <v>0</v>
      </c>
      <c r="BN155" s="92">
        <v>0</v>
      </c>
      <c r="BO155" s="92">
        <v>0</v>
      </c>
      <c r="BP155" s="92">
        <v>0</v>
      </c>
      <c r="BQ155" s="92">
        <v>0</v>
      </c>
      <c r="BR155" s="92">
        <v>0</v>
      </c>
      <c r="BS155" s="92">
        <v>315000</v>
      </c>
      <c r="BT155" s="92">
        <v>280000</v>
      </c>
      <c r="BU155" s="92">
        <v>210000</v>
      </c>
      <c r="BV155" s="92">
        <v>210000</v>
      </c>
      <c r="BW155" s="92">
        <v>280000</v>
      </c>
      <c r="BX155" s="92">
        <v>350000</v>
      </c>
      <c r="BY155" s="92">
        <v>560000</v>
      </c>
      <c r="BZ155" s="47">
        <v>700000</v>
      </c>
      <c r="CA155" s="47">
        <v>630000</v>
      </c>
      <c r="CB155" s="47">
        <v>630000</v>
      </c>
      <c r="CC155" s="47">
        <v>560000</v>
      </c>
      <c r="CD155" s="47">
        <v>560000</v>
      </c>
      <c r="CE155" s="47">
        <v>350000</v>
      </c>
      <c r="CF155" s="47">
        <v>280000</v>
      </c>
      <c r="CG155" s="47">
        <v>210000</v>
      </c>
      <c r="CH155" s="47">
        <v>140000</v>
      </c>
      <c r="CI155" s="47">
        <v>140000</v>
      </c>
      <c r="CJ155" s="47">
        <v>140000</v>
      </c>
      <c r="CK155" s="47">
        <v>140000</v>
      </c>
      <c r="CL155" s="47">
        <v>105000</v>
      </c>
      <c r="CM155" s="47">
        <v>70000</v>
      </c>
      <c r="CN155" s="47">
        <v>70000</v>
      </c>
      <c r="CO155" s="47">
        <v>35000</v>
      </c>
      <c r="CP155" s="47">
        <v>35000</v>
      </c>
      <c r="CQ155" s="47">
        <v>0</v>
      </c>
      <c r="CR155" s="47">
        <v>0</v>
      </c>
      <c r="CS155" s="47">
        <v>0</v>
      </c>
      <c r="CT155" s="47">
        <v>0</v>
      </c>
      <c r="CU155" s="47">
        <v>0</v>
      </c>
      <c r="CV155" s="47">
        <v>0</v>
      </c>
      <c r="CW155" s="47">
        <v>0</v>
      </c>
      <c r="CX155" s="47">
        <v>0</v>
      </c>
      <c r="CY155" s="47">
        <v>0</v>
      </c>
      <c r="CZ155" s="47">
        <v>0</v>
      </c>
      <c r="DA155" s="47">
        <v>0</v>
      </c>
      <c r="DB155" s="47">
        <v>0</v>
      </c>
      <c r="DC155" s="47">
        <v>0</v>
      </c>
      <c r="DD155" s="47">
        <v>0</v>
      </c>
      <c r="DE155" s="47">
        <v>0</v>
      </c>
      <c r="DF155" s="47">
        <v>0</v>
      </c>
      <c r="DG155" s="47">
        <v>0</v>
      </c>
      <c r="DH155" s="47">
        <v>0</v>
      </c>
      <c r="DI155" s="47">
        <v>0</v>
      </c>
      <c r="DJ155" s="47">
        <v>0</v>
      </c>
      <c r="DK155" s="47">
        <v>0</v>
      </c>
      <c r="DL155" s="47">
        <v>0</v>
      </c>
      <c r="DM155" s="47">
        <v>0</v>
      </c>
      <c r="DN155" s="47">
        <v>0</v>
      </c>
      <c r="DO155" s="47">
        <v>0</v>
      </c>
      <c r="DP155" s="47">
        <v>0</v>
      </c>
      <c r="DQ155" s="47">
        <v>0</v>
      </c>
      <c r="DR155" s="47">
        <v>0</v>
      </c>
      <c r="DS155" s="47">
        <v>0</v>
      </c>
      <c r="DT155" s="47">
        <v>0</v>
      </c>
      <c r="DU155" s="47">
        <v>0</v>
      </c>
    </row>
    <row r="156" spans="1:125" s="89" customFormat="1" ht="14.25">
      <c r="A156" s="89" t="s">
        <v>15</v>
      </c>
      <c r="B156" s="89" t="s">
        <v>73</v>
      </c>
      <c r="C156" s="89" t="s">
        <v>390</v>
      </c>
      <c r="D156" s="89" t="s">
        <v>330</v>
      </c>
      <c r="E156" s="62">
        <f t="shared" si="16"/>
        <v>1900000</v>
      </c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>
        <v>0</v>
      </c>
      <c r="Y156" s="92">
        <v>0</v>
      </c>
      <c r="Z156" s="92">
        <v>0</v>
      </c>
      <c r="AA156" s="92">
        <v>0</v>
      </c>
      <c r="AB156" s="92">
        <v>0</v>
      </c>
      <c r="AC156" s="92">
        <v>0</v>
      </c>
      <c r="AD156" s="92">
        <v>0</v>
      </c>
      <c r="AE156" s="92">
        <v>0</v>
      </c>
      <c r="AF156" s="92">
        <v>0</v>
      </c>
      <c r="AG156" s="92">
        <v>0</v>
      </c>
      <c r="AH156" s="92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2">
        <v>0</v>
      </c>
      <c r="AO156" s="92">
        <v>0</v>
      </c>
      <c r="AP156" s="92">
        <v>0</v>
      </c>
      <c r="AQ156" s="92">
        <v>0</v>
      </c>
      <c r="AR156" s="92">
        <v>0</v>
      </c>
      <c r="AS156" s="92">
        <v>0</v>
      </c>
      <c r="AT156" s="92">
        <v>0</v>
      </c>
      <c r="AU156" s="92">
        <v>0</v>
      </c>
      <c r="AV156" s="92">
        <v>0</v>
      </c>
      <c r="AW156" s="92">
        <v>0</v>
      </c>
      <c r="AX156" s="92">
        <v>0</v>
      </c>
      <c r="AY156" s="92">
        <v>0</v>
      </c>
      <c r="AZ156" s="92">
        <v>0</v>
      </c>
      <c r="BA156" s="92">
        <v>0</v>
      </c>
      <c r="BB156" s="92">
        <v>0</v>
      </c>
      <c r="BC156" s="92">
        <v>0</v>
      </c>
      <c r="BD156" s="92">
        <v>0</v>
      </c>
      <c r="BE156" s="92">
        <v>0</v>
      </c>
      <c r="BF156" s="92">
        <v>0</v>
      </c>
      <c r="BG156" s="92">
        <v>0</v>
      </c>
      <c r="BH156" s="92">
        <v>0</v>
      </c>
      <c r="BI156" s="92">
        <v>0</v>
      </c>
      <c r="BJ156" s="92">
        <v>0</v>
      </c>
      <c r="BK156" s="92">
        <v>0</v>
      </c>
      <c r="BL156" s="92">
        <v>0</v>
      </c>
      <c r="BM156" s="92">
        <v>0</v>
      </c>
      <c r="BN156" s="92">
        <v>0</v>
      </c>
      <c r="BO156" s="92">
        <v>0</v>
      </c>
      <c r="BP156" s="92">
        <v>0</v>
      </c>
      <c r="BQ156" s="92">
        <v>0</v>
      </c>
      <c r="BR156" s="92">
        <v>0</v>
      </c>
      <c r="BS156" s="92">
        <v>0</v>
      </c>
      <c r="BT156" s="92">
        <v>0</v>
      </c>
      <c r="BU156" s="92">
        <v>0</v>
      </c>
      <c r="BV156" s="92">
        <v>0</v>
      </c>
      <c r="BW156" s="92">
        <v>0</v>
      </c>
      <c r="BX156" s="92">
        <v>0</v>
      </c>
      <c r="BY156" s="92">
        <v>0</v>
      </c>
      <c r="BZ156" s="47">
        <v>0</v>
      </c>
      <c r="CA156" s="47">
        <v>0</v>
      </c>
      <c r="CB156" s="47">
        <v>0</v>
      </c>
      <c r="CC156" s="47">
        <v>0</v>
      </c>
      <c r="CD156" s="47">
        <v>114000</v>
      </c>
      <c r="CE156" s="47">
        <v>76000</v>
      </c>
      <c r="CF156" s="47">
        <v>114000</v>
      </c>
      <c r="CG156" s="47">
        <v>190000</v>
      </c>
      <c r="CH156" s="47">
        <v>285000</v>
      </c>
      <c r="CI156" s="47">
        <v>304000</v>
      </c>
      <c r="CJ156" s="47">
        <v>285000</v>
      </c>
      <c r="CK156" s="47">
        <v>190000</v>
      </c>
      <c r="CL156" s="47">
        <v>171000</v>
      </c>
      <c r="CM156" s="47">
        <v>76000</v>
      </c>
      <c r="CN156" s="47">
        <v>57000</v>
      </c>
      <c r="CO156" s="47">
        <v>38000</v>
      </c>
      <c r="CP156" s="47">
        <v>0</v>
      </c>
      <c r="CQ156" s="47">
        <v>0</v>
      </c>
      <c r="CR156" s="47">
        <v>0</v>
      </c>
      <c r="CS156" s="47">
        <v>0</v>
      </c>
      <c r="CT156" s="47">
        <v>0</v>
      </c>
      <c r="CU156" s="47">
        <v>0</v>
      </c>
      <c r="CV156" s="47">
        <v>0</v>
      </c>
      <c r="CW156" s="47">
        <v>0</v>
      </c>
      <c r="CX156" s="47">
        <v>0</v>
      </c>
      <c r="CY156" s="47">
        <v>0</v>
      </c>
      <c r="CZ156" s="47">
        <v>0</v>
      </c>
      <c r="DA156" s="47">
        <v>0</v>
      </c>
      <c r="DB156" s="47">
        <v>0</v>
      </c>
      <c r="DC156" s="47">
        <v>0</v>
      </c>
      <c r="DD156" s="47">
        <v>0</v>
      </c>
      <c r="DE156" s="47">
        <v>0</v>
      </c>
      <c r="DF156" s="47">
        <v>0</v>
      </c>
      <c r="DG156" s="47">
        <v>0</v>
      </c>
      <c r="DH156" s="47">
        <v>0</v>
      </c>
      <c r="DI156" s="47">
        <v>0</v>
      </c>
      <c r="DJ156" s="47">
        <v>0</v>
      </c>
      <c r="DK156" s="47">
        <v>0</v>
      </c>
      <c r="DL156" s="47">
        <v>0</v>
      </c>
      <c r="DM156" s="47">
        <v>0</v>
      </c>
      <c r="DN156" s="47">
        <v>0</v>
      </c>
      <c r="DO156" s="47">
        <v>0</v>
      </c>
      <c r="DP156" s="47">
        <v>0</v>
      </c>
      <c r="DQ156" s="47">
        <v>0</v>
      </c>
      <c r="DR156" s="47">
        <v>0</v>
      </c>
      <c r="DS156" s="47">
        <v>0</v>
      </c>
      <c r="DT156" s="47">
        <v>0</v>
      </c>
      <c r="DU156" s="47">
        <v>0</v>
      </c>
    </row>
    <row r="157" spans="1:125" s="89" customFormat="1" ht="14.25">
      <c r="A157" s="89" t="s">
        <v>19</v>
      </c>
      <c r="B157" s="89" t="s">
        <v>73</v>
      </c>
      <c r="C157" s="89" t="s">
        <v>160</v>
      </c>
      <c r="D157" s="89" t="s">
        <v>365</v>
      </c>
      <c r="E157" s="62">
        <f t="shared" si="16"/>
        <v>24000000</v>
      </c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>
        <v>0</v>
      </c>
      <c r="Y157" s="92">
        <v>0</v>
      </c>
      <c r="Z157" s="92">
        <v>0</v>
      </c>
      <c r="AA157" s="92">
        <v>0</v>
      </c>
      <c r="AB157" s="92">
        <v>0</v>
      </c>
      <c r="AC157" s="92">
        <v>0</v>
      </c>
      <c r="AD157" s="92">
        <v>0</v>
      </c>
      <c r="AE157" s="92">
        <v>0</v>
      </c>
      <c r="AF157" s="92">
        <v>0</v>
      </c>
      <c r="AG157" s="92">
        <v>0</v>
      </c>
      <c r="AH157" s="92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2">
        <v>0</v>
      </c>
      <c r="AO157" s="92">
        <v>0</v>
      </c>
      <c r="AP157" s="92">
        <v>0</v>
      </c>
      <c r="AQ157" s="92">
        <v>0</v>
      </c>
      <c r="AR157" s="92">
        <v>0</v>
      </c>
      <c r="AS157" s="92">
        <v>0</v>
      </c>
      <c r="AT157" s="92">
        <v>0</v>
      </c>
      <c r="AU157" s="92">
        <v>0</v>
      </c>
      <c r="AV157" s="92">
        <v>0</v>
      </c>
      <c r="AW157" s="92">
        <v>0</v>
      </c>
      <c r="AX157" s="92">
        <v>0</v>
      </c>
      <c r="AY157" s="92">
        <v>0</v>
      </c>
      <c r="AZ157" s="92">
        <v>0</v>
      </c>
      <c r="BA157" s="92">
        <v>0</v>
      </c>
      <c r="BB157" s="92">
        <v>0</v>
      </c>
      <c r="BC157" s="92">
        <v>0</v>
      </c>
      <c r="BD157" s="92">
        <v>0</v>
      </c>
      <c r="BE157" s="92">
        <v>0</v>
      </c>
      <c r="BF157" s="92">
        <v>0</v>
      </c>
      <c r="BG157" s="92">
        <v>0</v>
      </c>
      <c r="BH157" s="92">
        <v>0</v>
      </c>
      <c r="BI157" s="92">
        <v>0</v>
      </c>
      <c r="BJ157" s="92">
        <v>0</v>
      </c>
      <c r="BK157" s="92">
        <v>0</v>
      </c>
      <c r="BL157" s="92">
        <v>0</v>
      </c>
      <c r="BM157" s="92">
        <v>0</v>
      </c>
      <c r="BN157" s="92">
        <v>0</v>
      </c>
      <c r="BO157" s="92">
        <v>0</v>
      </c>
      <c r="BP157" s="92">
        <v>0</v>
      </c>
      <c r="BQ157" s="92">
        <v>0</v>
      </c>
      <c r="BR157" s="92">
        <v>0</v>
      </c>
      <c r="BS157" s="92">
        <v>0</v>
      </c>
      <c r="BT157" s="92">
        <v>0</v>
      </c>
      <c r="BU157" s="92">
        <v>0</v>
      </c>
      <c r="BV157" s="92">
        <v>0</v>
      </c>
      <c r="BW157" s="92">
        <v>0</v>
      </c>
      <c r="BX157" s="92">
        <v>0</v>
      </c>
      <c r="BY157" s="92">
        <v>0</v>
      </c>
      <c r="BZ157" s="47">
        <v>0</v>
      </c>
      <c r="CA157" s="47">
        <v>0</v>
      </c>
      <c r="CB157" s="47">
        <v>0</v>
      </c>
      <c r="CC157" s="47">
        <v>0</v>
      </c>
      <c r="CD157" s="47">
        <v>0</v>
      </c>
      <c r="CE157" s="47">
        <v>0</v>
      </c>
      <c r="CF157" s="47">
        <v>0</v>
      </c>
      <c r="CG157" s="47">
        <v>0</v>
      </c>
      <c r="CH157" s="47">
        <v>0</v>
      </c>
      <c r="CI157" s="47">
        <v>0</v>
      </c>
      <c r="CJ157" s="47">
        <v>0</v>
      </c>
      <c r="CK157" s="47">
        <v>0</v>
      </c>
      <c r="CL157" s="47">
        <v>0</v>
      </c>
      <c r="CM157" s="47">
        <v>0</v>
      </c>
      <c r="CN157" s="47">
        <v>0</v>
      </c>
      <c r="CO157" s="47">
        <v>0</v>
      </c>
      <c r="CP157" s="47">
        <v>1440000</v>
      </c>
      <c r="CQ157" s="47">
        <v>960000</v>
      </c>
      <c r="CR157" s="47">
        <v>720000</v>
      </c>
      <c r="CS157" s="47">
        <v>1200000</v>
      </c>
      <c r="CT157" s="47">
        <v>1200000</v>
      </c>
      <c r="CU157" s="47">
        <v>2160000</v>
      </c>
      <c r="CV157" s="47">
        <v>2400000</v>
      </c>
      <c r="CW157" s="47">
        <v>2640000</v>
      </c>
      <c r="CX157" s="47">
        <v>2400000</v>
      </c>
      <c r="CY157" s="47">
        <v>2400000</v>
      </c>
      <c r="CZ157" s="47">
        <v>1920000</v>
      </c>
      <c r="DA157" s="47">
        <v>1315200</v>
      </c>
      <c r="DB157" s="47">
        <v>1516800.0000000002</v>
      </c>
      <c r="DC157" s="47">
        <v>744000</v>
      </c>
      <c r="DD157" s="47">
        <v>360000</v>
      </c>
      <c r="DE157" s="47">
        <v>360000</v>
      </c>
      <c r="DF157" s="47">
        <v>168000</v>
      </c>
      <c r="DG157" s="47">
        <v>96000</v>
      </c>
      <c r="DH157" s="47">
        <v>0</v>
      </c>
      <c r="DI157" s="47">
        <v>0</v>
      </c>
      <c r="DJ157" s="47">
        <v>0</v>
      </c>
      <c r="DK157" s="47">
        <v>0</v>
      </c>
      <c r="DL157" s="47">
        <v>0</v>
      </c>
      <c r="DM157" s="47">
        <v>0</v>
      </c>
      <c r="DN157" s="47">
        <v>0</v>
      </c>
      <c r="DO157" s="47">
        <v>0</v>
      </c>
      <c r="DP157" s="47">
        <v>0</v>
      </c>
      <c r="DQ157" s="47">
        <v>0</v>
      </c>
      <c r="DR157" s="47">
        <v>0</v>
      </c>
      <c r="DS157" s="47">
        <v>0</v>
      </c>
      <c r="DT157" s="47">
        <v>0</v>
      </c>
      <c r="DU157" s="47">
        <v>0</v>
      </c>
    </row>
    <row r="158" spans="1:125" s="89" customFormat="1" ht="14.25">
      <c r="A158" s="89" t="s">
        <v>15</v>
      </c>
      <c r="B158" s="89" t="s">
        <v>73</v>
      </c>
      <c r="C158" s="89" t="s">
        <v>160</v>
      </c>
      <c r="D158" s="89" t="s">
        <v>366</v>
      </c>
      <c r="E158" s="62">
        <f t="shared" si="16"/>
        <v>18600000</v>
      </c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>
        <v>0</v>
      </c>
      <c r="Y158" s="92">
        <v>0</v>
      </c>
      <c r="Z158" s="92">
        <v>0</v>
      </c>
      <c r="AA158" s="92">
        <v>0</v>
      </c>
      <c r="AB158" s="92">
        <v>0</v>
      </c>
      <c r="AC158" s="92">
        <v>0</v>
      </c>
      <c r="AD158" s="92">
        <v>0</v>
      </c>
      <c r="AE158" s="92">
        <v>0</v>
      </c>
      <c r="AF158" s="92">
        <v>0</v>
      </c>
      <c r="AG158" s="92">
        <v>0</v>
      </c>
      <c r="AH158" s="92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2">
        <v>0</v>
      </c>
      <c r="AO158" s="92">
        <v>0</v>
      </c>
      <c r="AP158" s="92">
        <v>0</v>
      </c>
      <c r="AQ158" s="92">
        <v>0</v>
      </c>
      <c r="AR158" s="92">
        <v>0</v>
      </c>
      <c r="AS158" s="92">
        <v>0</v>
      </c>
      <c r="AT158" s="92">
        <v>0</v>
      </c>
      <c r="AU158" s="92">
        <v>0</v>
      </c>
      <c r="AV158" s="92">
        <v>0</v>
      </c>
      <c r="AW158" s="92">
        <v>0</v>
      </c>
      <c r="AX158" s="92">
        <v>0</v>
      </c>
      <c r="AY158" s="92">
        <v>0</v>
      </c>
      <c r="AZ158" s="92">
        <v>0</v>
      </c>
      <c r="BA158" s="92">
        <v>0</v>
      </c>
      <c r="BB158" s="92">
        <v>0</v>
      </c>
      <c r="BC158" s="92">
        <v>0</v>
      </c>
      <c r="BD158" s="92">
        <v>0</v>
      </c>
      <c r="BE158" s="92">
        <v>0</v>
      </c>
      <c r="BF158" s="92">
        <v>0</v>
      </c>
      <c r="BG158" s="92">
        <v>0</v>
      </c>
      <c r="BH158" s="92">
        <v>0</v>
      </c>
      <c r="BI158" s="92">
        <v>0</v>
      </c>
      <c r="BJ158" s="92">
        <v>0</v>
      </c>
      <c r="BK158" s="92">
        <v>0</v>
      </c>
      <c r="BL158" s="92">
        <v>0</v>
      </c>
      <c r="BM158" s="92">
        <v>0</v>
      </c>
      <c r="BN158" s="92">
        <v>0</v>
      </c>
      <c r="BO158" s="92">
        <v>0</v>
      </c>
      <c r="BP158" s="92">
        <v>0</v>
      </c>
      <c r="BQ158" s="92">
        <v>0</v>
      </c>
      <c r="BR158" s="92">
        <v>0</v>
      </c>
      <c r="BS158" s="92">
        <v>0</v>
      </c>
      <c r="BT158" s="92">
        <v>0</v>
      </c>
      <c r="BU158" s="92">
        <v>0</v>
      </c>
      <c r="BV158" s="92">
        <v>0</v>
      </c>
      <c r="BW158" s="92">
        <v>0</v>
      </c>
      <c r="BX158" s="92">
        <v>0</v>
      </c>
      <c r="BY158" s="92">
        <v>0</v>
      </c>
      <c r="BZ158" s="47">
        <v>0</v>
      </c>
      <c r="CA158" s="47">
        <v>0</v>
      </c>
      <c r="CB158" s="47">
        <v>0</v>
      </c>
      <c r="CC158" s="47">
        <v>0</v>
      </c>
      <c r="CD158" s="47">
        <v>0</v>
      </c>
      <c r="CE158" s="47">
        <v>0</v>
      </c>
      <c r="CF158" s="47">
        <v>0</v>
      </c>
      <c r="CG158" s="47">
        <v>0</v>
      </c>
      <c r="CH158" s="47">
        <v>0</v>
      </c>
      <c r="CI158" s="47">
        <v>0</v>
      </c>
      <c r="CJ158" s="47">
        <v>0</v>
      </c>
      <c r="CK158" s="47">
        <v>0</v>
      </c>
      <c r="CL158" s="47">
        <v>0</v>
      </c>
      <c r="CM158" s="47">
        <v>0</v>
      </c>
      <c r="CN158" s="47">
        <v>0</v>
      </c>
      <c r="CO158" s="47">
        <v>0</v>
      </c>
      <c r="CP158" s="47">
        <v>0</v>
      </c>
      <c r="CQ158" s="47">
        <v>0</v>
      </c>
      <c r="CR158" s="47">
        <v>0</v>
      </c>
      <c r="CS158" s="47">
        <v>0</v>
      </c>
      <c r="CT158" s="47">
        <v>0</v>
      </c>
      <c r="CU158" s="47">
        <v>0</v>
      </c>
      <c r="CV158" s="47">
        <v>0</v>
      </c>
      <c r="CW158" s="47">
        <v>0</v>
      </c>
      <c r="CX158" s="47">
        <v>0</v>
      </c>
      <c r="CY158" s="47">
        <v>0</v>
      </c>
      <c r="CZ158" s="47">
        <v>0</v>
      </c>
      <c r="DA158" s="47">
        <v>0</v>
      </c>
      <c r="DB158" s="47">
        <v>930000</v>
      </c>
      <c r="DC158" s="47">
        <v>558000</v>
      </c>
      <c r="DD158" s="47">
        <v>1116000</v>
      </c>
      <c r="DE158" s="47">
        <v>1488000</v>
      </c>
      <c r="DF158" s="47">
        <v>2232000</v>
      </c>
      <c r="DG158" s="47">
        <v>2604000.0000000005</v>
      </c>
      <c r="DH158" s="47">
        <v>2604000.0000000005</v>
      </c>
      <c r="DI158" s="47">
        <v>2232000</v>
      </c>
      <c r="DJ158" s="47">
        <v>1488000</v>
      </c>
      <c r="DK158" s="47">
        <v>1302000.0000000002</v>
      </c>
      <c r="DL158" s="47">
        <v>744000</v>
      </c>
      <c r="DM158" s="47">
        <v>558000</v>
      </c>
      <c r="DN158" s="47">
        <v>372000</v>
      </c>
      <c r="DO158" s="47">
        <v>186000</v>
      </c>
      <c r="DP158" s="47">
        <v>186000</v>
      </c>
      <c r="DQ158" s="47">
        <v>0</v>
      </c>
      <c r="DR158" s="47">
        <v>0</v>
      </c>
      <c r="DS158" s="47">
        <v>0</v>
      </c>
      <c r="DT158" s="47">
        <v>0</v>
      </c>
      <c r="DU158" s="47">
        <v>0</v>
      </c>
    </row>
    <row r="159" spans="1:125" s="89" customFormat="1" ht="14.25">
      <c r="A159" s="89" t="s">
        <v>17</v>
      </c>
      <c r="B159" s="89" t="s">
        <v>73</v>
      </c>
      <c r="C159" s="89" t="s">
        <v>160</v>
      </c>
      <c r="D159" s="89" t="s">
        <v>367</v>
      </c>
      <c r="E159" s="62">
        <f t="shared" si="16"/>
        <v>13377000</v>
      </c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>
        <v>0</v>
      </c>
      <c r="Y159" s="92">
        <v>0</v>
      </c>
      <c r="Z159" s="92">
        <v>0</v>
      </c>
      <c r="AA159" s="92">
        <v>0</v>
      </c>
      <c r="AB159" s="92">
        <v>0</v>
      </c>
      <c r="AC159" s="92">
        <v>0</v>
      </c>
      <c r="AD159" s="92">
        <v>0</v>
      </c>
      <c r="AE159" s="92">
        <v>0</v>
      </c>
      <c r="AF159" s="92">
        <v>0</v>
      </c>
      <c r="AG159" s="92">
        <v>0</v>
      </c>
      <c r="AH159" s="92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2">
        <v>0</v>
      </c>
      <c r="AO159" s="92">
        <v>0</v>
      </c>
      <c r="AP159" s="92">
        <v>0</v>
      </c>
      <c r="AQ159" s="92">
        <v>0</v>
      </c>
      <c r="AR159" s="92">
        <v>0</v>
      </c>
      <c r="AS159" s="92">
        <v>0</v>
      </c>
      <c r="AT159" s="92">
        <v>0</v>
      </c>
      <c r="AU159" s="92">
        <v>0</v>
      </c>
      <c r="AV159" s="92">
        <v>0</v>
      </c>
      <c r="AW159" s="92">
        <v>0</v>
      </c>
      <c r="AX159" s="92">
        <v>0</v>
      </c>
      <c r="AY159" s="92">
        <v>0</v>
      </c>
      <c r="AZ159" s="92">
        <v>0</v>
      </c>
      <c r="BA159" s="92">
        <v>0</v>
      </c>
      <c r="BB159" s="92">
        <v>0</v>
      </c>
      <c r="BC159" s="92">
        <v>0</v>
      </c>
      <c r="BD159" s="92">
        <v>0</v>
      </c>
      <c r="BE159" s="92">
        <v>0</v>
      </c>
      <c r="BF159" s="92">
        <v>0</v>
      </c>
      <c r="BG159" s="92">
        <v>0</v>
      </c>
      <c r="BH159" s="92">
        <v>0</v>
      </c>
      <c r="BI159" s="92">
        <v>0</v>
      </c>
      <c r="BJ159" s="92">
        <v>0</v>
      </c>
      <c r="BK159" s="92">
        <v>0</v>
      </c>
      <c r="BL159" s="92">
        <v>0</v>
      </c>
      <c r="BM159" s="92">
        <v>0</v>
      </c>
      <c r="BN159" s="92">
        <v>0</v>
      </c>
      <c r="BO159" s="92">
        <v>0</v>
      </c>
      <c r="BP159" s="92">
        <v>0</v>
      </c>
      <c r="BQ159" s="92">
        <v>0</v>
      </c>
      <c r="BR159" s="92">
        <v>0</v>
      </c>
      <c r="BS159" s="92">
        <v>0</v>
      </c>
      <c r="BT159" s="92">
        <v>0</v>
      </c>
      <c r="BU159" s="92">
        <v>0</v>
      </c>
      <c r="BV159" s="92">
        <v>0</v>
      </c>
      <c r="BW159" s="92">
        <v>0</v>
      </c>
      <c r="BX159" s="92">
        <v>0</v>
      </c>
      <c r="BY159" s="92">
        <v>0</v>
      </c>
      <c r="BZ159" s="47">
        <v>0</v>
      </c>
      <c r="CA159" s="47">
        <v>0</v>
      </c>
      <c r="CB159" s="47">
        <v>0</v>
      </c>
      <c r="CC159" s="47">
        <v>0</v>
      </c>
      <c r="CD159" s="47">
        <v>0</v>
      </c>
      <c r="CE159" s="47">
        <v>0</v>
      </c>
      <c r="CF159" s="47">
        <v>0</v>
      </c>
      <c r="CG159" s="47">
        <v>0</v>
      </c>
      <c r="CH159" s="47">
        <v>0</v>
      </c>
      <c r="CI159" s="47">
        <v>0</v>
      </c>
      <c r="CJ159" s="47">
        <v>0</v>
      </c>
      <c r="CK159" s="47">
        <v>0</v>
      </c>
      <c r="CL159" s="47">
        <v>0</v>
      </c>
      <c r="CM159" s="47">
        <v>0</v>
      </c>
      <c r="CN159" s="47">
        <v>0</v>
      </c>
      <c r="CO159" s="47">
        <v>0</v>
      </c>
      <c r="CP159" s="47">
        <v>0</v>
      </c>
      <c r="CQ159" s="47">
        <v>0</v>
      </c>
      <c r="CR159" s="47">
        <v>0</v>
      </c>
      <c r="CS159" s="47">
        <v>0</v>
      </c>
      <c r="CT159" s="47">
        <v>0</v>
      </c>
      <c r="CU159" s="47">
        <v>0</v>
      </c>
      <c r="CV159" s="47">
        <v>0</v>
      </c>
      <c r="CW159" s="47">
        <v>0</v>
      </c>
      <c r="CX159" s="47">
        <v>0</v>
      </c>
      <c r="CY159" s="47">
        <v>0</v>
      </c>
      <c r="CZ159" s="47">
        <v>0</v>
      </c>
      <c r="DA159" s="47">
        <v>0</v>
      </c>
      <c r="DB159" s="47">
        <v>0</v>
      </c>
      <c r="DC159" s="47">
        <v>0</v>
      </c>
      <c r="DD159" s="47">
        <v>0</v>
      </c>
      <c r="DE159" s="47">
        <v>0</v>
      </c>
      <c r="DF159" s="47">
        <v>0</v>
      </c>
      <c r="DG159" s="47">
        <v>0</v>
      </c>
      <c r="DH159" s="47">
        <v>0</v>
      </c>
      <c r="DI159" s="47">
        <v>0</v>
      </c>
      <c r="DJ159" s="47">
        <v>0</v>
      </c>
      <c r="DK159" s="47">
        <v>0</v>
      </c>
      <c r="DL159" s="47">
        <v>0</v>
      </c>
      <c r="DM159" s="47">
        <v>882000</v>
      </c>
      <c r="DN159" s="47">
        <v>588000</v>
      </c>
      <c r="DO159" s="47">
        <v>882000</v>
      </c>
      <c r="DP159" s="47">
        <v>1470000</v>
      </c>
      <c r="DQ159" s="47">
        <v>2205000</v>
      </c>
      <c r="DR159" s="47">
        <v>2352000</v>
      </c>
      <c r="DS159" s="47">
        <v>2205000</v>
      </c>
      <c r="DT159" s="47">
        <v>1470000</v>
      </c>
      <c r="DU159" s="47">
        <v>1323000</v>
      </c>
    </row>
    <row r="160" spans="1:125" s="89" customFormat="1" ht="14.25">
      <c r="A160" s="89" t="s">
        <v>17</v>
      </c>
      <c r="B160" s="89" t="s">
        <v>73</v>
      </c>
      <c r="C160" s="89" t="s">
        <v>73</v>
      </c>
      <c r="D160" s="89" t="s">
        <v>394</v>
      </c>
      <c r="E160" s="62">
        <f t="shared" si="16"/>
        <v>2700000</v>
      </c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>
        <v>0</v>
      </c>
      <c r="Y160" s="92">
        <v>0</v>
      </c>
      <c r="Z160" s="92">
        <v>0</v>
      </c>
      <c r="AA160" s="92">
        <v>0</v>
      </c>
      <c r="AB160" s="92">
        <v>0</v>
      </c>
      <c r="AC160" s="92">
        <v>0</v>
      </c>
      <c r="AD160" s="92">
        <v>0</v>
      </c>
      <c r="AE160" s="92">
        <v>0</v>
      </c>
      <c r="AF160" s="92">
        <v>0</v>
      </c>
      <c r="AG160" s="92">
        <v>0</v>
      </c>
      <c r="AH160" s="92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2">
        <v>0</v>
      </c>
      <c r="AO160" s="92">
        <v>0</v>
      </c>
      <c r="AP160" s="92">
        <v>0</v>
      </c>
      <c r="AQ160" s="92">
        <v>0</v>
      </c>
      <c r="AR160" s="92">
        <v>0</v>
      </c>
      <c r="AS160" s="92">
        <v>0</v>
      </c>
      <c r="AT160" s="92">
        <v>0</v>
      </c>
      <c r="AU160" s="92">
        <v>0</v>
      </c>
      <c r="AV160" s="92">
        <v>0</v>
      </c>
      <c r="AW160" s="92">
        <v>0</v>
      </c>
      <c r="AX160" s="92">
        <v>0</v>
      </c>
      <c r="AY160" s="92">
        <v>0</v>
      </c>
      <c r="AZ160" s="92">
        <v>0</v>
      </c>
      <c r="BA160" s="92">
        <v>0</v>
      </c>
      <c r="BB160" s="92">
        <v>0</v>
      </c>
      <c r="BC160" s="92">
        <v>0</v>
      </c>
      <c r="BD160" s="92">
        <v>0</v>
      </c>
      <c r="BE160" s="92">
        <v>0</v>
      </c>
      <c r="BF160" s="92">
        <v>0</v>
      </c>
      <c r="BG160" s="92">
        <v>0</v>
      </c>
      <c r="BH160" s="92">
        <v>0</v>
      </c>
      <c r="BI160" s="92">
        <v>0</v>
      </c>
      <c r="BJ160" s="92">
        <v>0</v>
      </c>
      <c r="BK160" s="92">
        <v>0</v>
      </c>
      <c r="BL160" s="92">
        <v>0</v>
      </c>
      <c r="BM160" s="92">
        <v>0</v>
      </c>
      <c r="BN160" s="92">
        <v>0</v>
      </c>
      <c r="BO160" s="92">
        <v>0</v>
      </c>
      <c r="BP160" s="92">
        <v>0</v>
      </c>
      <c r="BQ160" s="92">
        <v>0</v>
      </c>
      <c r="BR160" s="92">
        <v>162000</v>
      </c>
      <c r="BS160" s="92">
        <v>108000</v>
      </c>
      <c r="BT160" s="92">
        <v>162000</v>
      </c>
      <c r="BU160" s="92">
        <v>270000</v>
      </c>
      <c r="BV160" s="92">
        <v>405000</v>
      </c>
      <c r="BW160" s="92">
        <v>432000</v>
      </c>
      <c r="BX160" s="92">
        <v>405000</v>
      </c>
      <c r="BY160" s="92">
        <v>270000</v>
      </c>
      <c r="BZ160" s="47">
        <v>243000</v>
      </c>
      <c r="CA160" s="47">
        <v>108000</v>
      </c>
      <c r="CB160" s="47">
        <v>81000</v>
      </c>
      <c r="CC160" s="47">
        <v>54000</v>
      </c>
      <c r="CD160" s="47">
        <v>0</v>
      </c>
      <c r="CE160" s="47">
        <v>0</v>
      </c>
      <c r="CF160" s="47">
        <v>0</v>
      </c>
      <c r="CG160" s="47">
        <v>0</v>
      </c>
      <c r="CH160" s="47">
        <v>0</v>
      </c>
      <c r="CI160" s="47">
        <v>0</v>
      </c>
      <c r="CJ160" s="47">
        <v>0</v>
      </c>
      <c r="CK160" s="47">
        <v>0</v>
      </c>
      <c r="CL160" s="47">
        <v>0</v>
      </c>
      <c r="CM160" s="47">
        <v>0</v>
      </c>
      <c r="CN160" s="47">
        <v>0</v>
      </c>
      <c r="CO160" s="47">
        <v>0</v>
      </c>
      <c r="CP160" s="47">
        <v>0</v>
      </c>
      <c r="CQ160" s="47">
        <v>0</v>
      </c>
      <c r="CR160" s="47">
        <v>0</v>
      </c>
      <c r="CS160" s="47">
        <v>0</v>
      </c>
      <c r="CT160" s="47">
        <v>0</v>
      </c>
      <c r="CU160" s="47">
        <v>0</v>
      </c>
      <c r="CV160" s="47">
        <v>0</v>
      </c>
      <c r="CW160" s="47">
        <v>0</v>
      </c>
      <c r="CX160" s="47">
        <v>0</v>
      </c>
      <c r="CY160" s="47">
        <v>0</v>
      </c>
      <c r="CZ160" s="47">
        <v>0</v>
      </c>
      <c r="DA160" s="47">
        <v>0</v>
      </c>
      <c r="DB160" s="47">
        <v>0</v>
      </c>
      <c r="DC160" s="47">
        <v>0</v>
      </c>
      <c r="DD160" s="47">
        <v>0</v>
      </c>
      <c r="DE160" s="47">
        <v>0</v>
      </c>
      <c r="DF160" s="47">
        <v>0</v>
      </c>
      <c r="DG160" s="47">
        <v>0</v>
      </c>
      <c r="DH160" s="47">
        <v>0</v>
      </c>
      <c r="DI160" s="47">
        <v>0</v>
      </c>
      <c r="DJ160" s="47">
        <v>0</v>
      </c>
      <c r="DK160" s="47">
        <v>0</v>
      </c>
      <c r="DL160" s="47">
        <v>0</v>
      </c>
      <c r="DM160" s="47">
        <v>0</v>
      </c>
      <c r="DN160" s="47">
        <v>0</v>
      </c>
      <c r="DO160" s="47">
        <v>0</v>
      </c>
      <c r="DP160" s="47">
        <v>0</v>
      </c>
      <c r="DQ160" s="47">
        <v>0</v>
      </c>
      <c r="DR160" s="47">
        <v>0</v>
      </c>
      <c r="DS160" s="47">
        <v>0</v>
      </c>
      <c r="DT160" s="47">
        <v>0</v>
      </c>
      <c r="DU160" s="47">
        <v>0</v>
      </c>
    </row>
    <row r="161" spans="1:125" s="89" customFormat="1" ht="14.25">
      <c r="A161" s="89" t="s">
        <v>18</v>
      </c>
      <c r="B161" s="89" t="s">
        <v>73</v>
      </c>
      <c r="C161" s="89" t="s">
        <v>73</v>
      </c>
      <c r="D161" s="89" t="s">
        <v>368</v>
      </c>
      <c r="E161" s="62">
        <f t="shared" si="16"/>
        <v>5000000</v>
      </c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>
        <v>0</v>
      </c>
      <c r="Y161" s="92">
        <v>0</v>
      </c>
      <c r="Z161" s="92">
        <v>0</v>
      </c>
      <c r="AA161" s="92">
        <v>0</v>
      </c>
      <c r="AB161" s="92">
        <v>0</v>
      </c>
      <c r="AC161" s="92">
        <v>0</v>
      </c>
      <c r="AD161" s="92">
        <v>0</v>
      </c>
      <c r="AE161" s="92">
        <v>0</v>
      </c>
      <c r="AF161" s="92">
        <v>0</v>
      </c>
      <c r="AG161" s="92">
        <v>0</v>
      </c>
      <c r="AH161" s="92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2">
        <v>0</v>
      </c>
      <c r="AO161" s="92">
        <v>0</v>
      </c>
      <c r="AP161" s="92">
        <v>0</v>
      </c>
      <c r="AQ161" s="92">
        <v>0</v>
      </c>
      <c r="AR161" s="92">
        <v>0</v>
      </c>
      <c r="AS161" s="92">
        <v>0</v>
      </c>
      <c r="AT161" s="92">
        <v>0</v>
      </c>
      <c r="AU161" s="92">
        <v>0</v>
      </c>
      <c r="AV161" s="92">
        <v>0</v>
      </c>
      <c r="AW161" s="92">
        <v>0</v>
      </c>
      <c r="AX161" s="92">
        <v>0</v>
      </c>
      <c r="AY161" s="92">
        <v>0</v>
      </c>
      <c r="AZ161" s="92">
        <v>0</v>
      </c>
      <c r="BA161" s="92">
        <v>0</v>
      </c>
      <c r="BB161" s="92">
        <v>0</v>
      </c>
      <c r="BC161" s="92">
        <v>0</v>
      </c>
      <c r="BD161" s="92">
        <v>0</v>
      </c>
      <c r="BE161" s="92">
        <v>0</v>
      </c>
      <c r="BF161" s="92">
        <v>0</v>
      </c>
      <c r="BG161" s="92">
        <v>0</v>
      </c>
      <c r="BH161" s="92">
        <v>0</v>
      </c>
      <c r="BI161" s="92">
        <v>0</v>
      </c>
      <c r="BJ161" s="92">
        <v>0</v>
      </c>
      <c r="BK161" s="92">
        <v>0</v>
      </c>
      <c r="BL161" s="92">
        <v>0</v>
      </c>
      <c r="BM161" s="92">
        <v>0</v>
      </c>
      <c r="BN161" s="92">
        <v>0</v>
      </c>
      <c r="BO161" s="92">
        <v>0</v>
      </c>
      <c r="BP161" s="92">
        <v>0</v>
      </c>
      <c r="BQ161" s="92">
        <v>0</v>
      </c>
      <c r="BR161" s="92">
        <v>0</v>
      </c>
      <c r="BS161" s="92">
        <v>0</v>
      </c>
      <c r="BT161" s="92">
        <v>0</v>
      </c>
      <c r="BU161" s="92">
        <v>0</v>
      </c>
      <c r="BV161" s="92">
        <v>0</v>
      </c>
      <c r="BW161" s="92">
        <v>0</v>
      </c>
      <c r="BX161" s="92">
        <v>0</v>
      </c>
      <c r="BY161" s="92">
        <v>0</v>
      </c>
      <c r="BZ161" s="47">
        <v>0</v>
      </c>
      <c r="CA161" s="47">
        <v>0</v>
      </c>
      <c r="CB161" s="47">
        <v>0</v>
      </c>
      <c r="CC161" s="47">
        <v>0</v>
      </c>
      <c r="CD161" s="47">
        <v>0</v>
      </c>
      <c r="CE161" s="47">
        <v>0</v>
      </c>
      <c r="CF161" s="47">
        <v>0</v>
      </c>
      <c r="CG161" s="47">
        <v>0</v>
      </c>
      <c r="CH161" s="47">
        <v>0</v>
      </c>
      <c r="CI161" s="47">
        <v>0</v>
      </c>
      <c r="CJ161" s="47">
        <v>0</v>
      </c>
      <c r="CK161" s="47">
        <v>0</v>
      </c>
      <c r="CL161" s="47">
        <v>0</v>
      </c>
      <c r="CM161" s="47">
        <v>0</v>
      </c>
      <c r="CN161" s="47">
        <v>0</v>
      </c>
      <c r="CO161" s="47">
        <v>0</v>
      </c>
      <c r="CP161" s="47">
        <v>0</v>
      </c>
      <c r="CQ161" s="47">
        <v>0</v>
      </c>
      <c r="CR161" s="47">
        <v>0</v>
      </c>
      <c r="CS161" s="47">
        <v>0</v>
      </c>
      <c r="CT161" s="47">
        <v>0</v>
      </c>
      <c r="CU161" s="47">
        <v>0</v>
      </c>
      <c r="CV161" s="47">
        <v>0</v>
      </c>
      <c r="CW161" s="47">
        <v>0</v>
      </c>
      <c r="CX161" s="47">
        <v>300000</v>
      </c>
      <c r="CY161" s="47">
        <v>200000</v>
      </c>
      <c r="CZ161" s="47">
        <v>300000</v>
      </c>
      <c r="DA161" s="47">
        <v>500000</v>
      </c>
      <c r="DB161" s="47">
        <v>750000</v>
      </c>
      <c r="DC161" s="47">
        <v>800000</v>
      </c>
      <c r="DD161" s="47">
        <v>750000</v>
      </c>
      <c r="DE161" s="47">
        <v>500000</v>
      </c>
      <c r="DF161" s="47">
        <v>450000</v>
      </c>
      <c r="DG161" s="47">
        <v>200000</v>
      </c>
      <c r="DH161" s="47">
        <v>150000</v>
      </c>
      <c r="DI161" s="47">
        <v>100000</v>
      </c>
      <c r="DJ161" s="47">
        <v>0</v>
      </c>
      <c r="DK161" s="47">
        <v>0</v>
      </c>
      <c r="DL161" s="47">
        <v>0</v>
      </c>
      <c r="DM161" s="47">
        <v>0</v>
      </c>
      <c r="DN161" s="47">
        <v>0</v>
      </c>
      <c r="DO161" s="47">
        <v>0</v>
      </c>
      <c r="DP161" s="47">
        <v>0</v>
      </c>
      <c r="DQ161" s="47">
        <v>0</v>
      </c>
      <c r="DR161" s="47">
        <v>0</v>
      </c>
      <c r="DS161" s="47">
        <v>0</v>
      </c>
      <c r="DT161" s="47">
        <v>0</v>
      </c>
      <c r="DU161" s="47">
        <v>0</v>
      </c>
    </row>
    <row r="162" spans="1:125" s="89" customFormat="1" ht="14.25">
      <c r="A162" s="89" t="s">
        <v>17</v>
      </c>
      <c r="B162" s="89" t="s">
        <v>13</v>
      </c>
      <c r="C162" s="89" t="s">
        <v>159</v>
      </c>
      <c r="D162" s="89" t="s">
        <v>369</v>
      </c>
      <c r="E162" s="62">
        <f t="shared" si="16"/>
        <v>600000</v>
      </c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>
        <v>0</v>
      </c>
      <c r="Y162" s="92">
        <v>0</v>
      </c>
      <c r="Z162" s="92">
        <v>0</v>
      </c>
      <c r="AA162" s="92">
        <v>0</v>
      </c>
      <c r="AB162" s="92">
        <v>0</v>
      </c>
      <c r="AC162" s="92">
        <v>0</v>
      </c>
      <c r="AD162" s="92">
        <v>0</v>
      </c>
      <c r="AE162" s="92">
        <v>0</v>
      </c>
      <c r="AF162" s="92">
        <v>0</v>
      </c>
      <c r="AG162" s="92">
        <v>0</v>
      </c>
      <c r="AH162" s="92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2">
        <v>0</v>
      </c>
      <c r="AO162" s="92">
        <v>0</v>
      </c>
      <c r="AP162" s="92">
        <v>0</v>
      </c>
      <c r="AQ162" s="92">
        <v>0</v>
      </c>
      <c r="AR162" s="92">
        <v>0</v>
      </c>
      <c r="AS162" s="92">
        <v>0</v>
      </c>
      <c r="AT162" s="92">
        <v>0</v>
      </c>
      <c r="AU162" s="92">
        <v>0</v>
      </c>
      <c r="AV162" s="92">
        <v>0</v>
      </c>
      <c r="AW162" s="92">
        <v>0</v>
      </c>
      <c r="AX162" s="92">
        <v>0</v>
      </c>
      <c r="AY162" s="92">
        <v>0</v>
      </c>
      <c r="AZ162" s="92">
        <v>0</v>
      </c>
      <c r="BA162" s="92">
        <v>0</v>
      </c>
      <c r="BB162" s="92">
        <v>0</v>
      </c>
      <c r="BC162" s="92">
        <v>0</v>
      </c>
      <c r="BD162" s="92">
        <v>0</v>
      </c>
      <c r="BE162" s="92">
        <v>0</v>
      </c>
      <c r="BF162" s="92">
        <v>0</v>
      </c>
      <c r="BG162" s="92">
        <v>0</v>
      </c>
      <c r="BH162" s="92">
        <v>0</v>
      </c>
      <c r="BI162" s="92">
        <v>0</v>
      </c>
      <c r="BJ162" s="92">
        <v>0</v>
      </c>
      <c r="BK162" s="92">
        <v>0</v>
      </c>
      <c r="BL162" s="92">
        <v>0</v>
      </c>
      <c r="BM162" s="92">
        <v>0</v>
      </c>
      <c r="BN162" s="92">
        <v>0</v>
      </c>
      <c r="BO162" s="92">
        <v>0</v>
      </c>
      <c r="BP162" s="92">
        <v>0</v>
      </c>
      <c r="BQ162" s="92">
        <v>0</v>
      </c>
      <c r="BR162" s="92">
        <v>0</v>
      </c>
      <c r="BS162" s="92">
        <v>0</v>
      </c>
      <c r="BT162" s="92">
        <v>0</v>
      </c>
      <c r="BU162" s="92">
        <v>0</v>
      </c>
      <c r="BV162" s="92">
        <v>0</v>
      </c>
      <c r="BW162" s="92">
        <v>0</v>
      </c>
      <c r="BX162" s="92">
        <v>0</v>
      </c>
      <c r="BY162" s="92">
        <v>0</v>
      </c>
      <c r="BZ162" s="47">
        <v>0</v>
      </c>
      <c r="CA162" s="47">
        <v>0</v>
      </c>
      <c r="CB162" s="47">
        <v>0</v>
      </c>
      <c r="CC162" s="47">
        <v>0</v>
      </c>
      <c r="CD162" s="47">
        <v>0</v>
      </c>
      <c r="CE162" s="47">
        <v>0</v>
      </c>
      <c r="CF162" s="47">
        <v>0</v>
      </c>
      <c r="CG162" s="47">
        <v>0</v>
      </c>
      <c r="CH162" s="47">
        <v>0</v>
      </c>
      <c r="CI162" s="47">
        <v>0</v>
      </c>
      <c r="CJ162" s="47">
        <v>0</v>
      </c>
      <c r="CK162" s="47">
        <v>0</v>
      </c>
      <c r="CL162" s="47">
        <v>36000</v>
      </c>
      <c r="CM162" s="47">
        <v>24000</v>
      </c>
      <c r="CN162" s="47">
        <v>36000</v>
      </c>
      <c r="CO162" s="47">
        <v>60000</v>
      </c>
      <c r="CP162" s="47">
        <v>90000</v>
      </c>
      <c r="CQ162" s="47">
        <v>96000</v>
      </c>
      <c r="CR162" s="47">
        <v>90000</v>
      </c>
      <c r="CS162" s="47">
        <v>60000</v>
      </c>
      <c r="CT162" s="47">
        <v>54000</v>
      </c>
      <c r="CU162" s="47">
        <v>24000</v>
      </c>
      <c r="CV162" s="47">
        <v>18000</v>
      </c>
      <c r="CW162" s="47">
        <v>12000</v>
      </c>
      <c r="CX162" s="47">
        <v>0</v>
      </c>
      <c r="CY162" s="47">
        <v>0</v>
      </c>
      <c r="CZ162" s="47">
        <v>0</v>
      </c>
      <c r="DA162" s="47">
        <v>0</v>
      </c>
      <c r="DB162" s="47">
        <v>0</v>
      </c>
      <c r="DC162" s="47">
        <v>0</v>
      </c>
      <c r="DD162" s="47">
        <v>0</v>
      </c>
      <c r="DE162" s="47">
        <v>0</v>
      </c>
      <c r="DF162" s="47">
        <v>0</v>
      </c>
      <c r="DG162" s="47">
        <v>0</v>
      </c>
      <c r="DH162" s="47">
        <v>0</v>
      </c>
      <c r="DI162" s="47">
        <v>0</v>
      </c>
      <c r="DJ162" s="47">
        <v>0</v>
      </c>
      <c r="DK162" s="47">
        <v>0</v>
      </c>
      <c r="DL162" s="47">
        <v>0</v>
      </c>
      <c r="DM162" s="47">
        <v>0</v>
      </c>
      <c r="DN162" s="47">
        <v>0</v>
      </c>
      <c r="DO162" s="47">
        <v>0</v>
      </c>
      <c r="DP162" s="47">
        <v>0</v>
      </c>
      <c r="DQ162" s="47">
        <v>0</v>
      </c>
      <c r="DR162" s="47">
        <v>0</v>
      </c>
      <c r="DS162" s="47">
        <v>0</v>
      </c>
      <c r="DT162" s="47">
        <v>0</v>
      </c>
      <c r="DU162" s="47">
        <v>0</v>
      </c>
    </row>
    <row r="163" spans="1:125" s="89" customFormat="1" ht="14.25">
      <c r="A163" s="89" t="s">
        <v>17</v>
      </c>
      <c r="B163" s="89" t="s">
        <v>13</v>
      </c>
      <c r="C163" s="89" t="s">
        <v>159</v>
      </c>
      <c r="D163" s="89" t="s">
        <v>370</v>
      </c>
      <c r="E163" s="62">
        <f t="shared" si="16"/>
        <v>3150000</v>
      </c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>
        <v>0</v>
      </c>
      <c r="Y163" s="92">
        <v>0</v>
      </c>
      <c r="Z163" s="92">
        <v>0</v>
      </c>
      <c r="AA163" s="92">
        <v>0</v>
      </c>
      <c r="AB163" s="92">
        <v>0</v>
      </c>
      <c r="AC163" s="92">
        <v>0</v>
      </c>
      <c r="AD163" s="92">
        <v>0</v>
      </c>
      <c r="AE163" s="92">
        <v>0</v>
      </c>
      <c r="AF163" s="92">
        <v>0</v>
      </c>
      <c r="AG163" s="92">
        <v>0</v>
      </c>
      <c r="AH163" s="92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2">
        <v>0</v>
      </c>
      <c r="AO163" s="92">
        <v>0</v>
      </c>
      <c r="AP163" s="92">
        <v>0</v>
      </c>
      <c r="AQ163" s="92">
        <v>0</v>
      </c>
      <c r="AR163" s="92">
        <v>0</v>
      </c>
      <c r="AS163" s="92">
        <v>0</v>
      </c>
      <c r="AT163" s="92">
        <v>0</v>
      </c>
      <c r="AU163" s="92">
        <v>0</v>
      </c>
      <c r="AV163" s="92">
        <v>0</v>
      </c>
      <c r="AW163" s="92">
        <v>0</v>
      </c>
      <c r="AX163" s="92">
        <v>0</v>
      </c>
      <c r="AY163" s="92">
        <v>0</v>
      </c>
      <c r="AZ163" s="92">
        <v>0</v>
      </c>
      <c r="BA163" s="92">
        <v>0</v>
      </c>
      <c r="BB163" s="92">
        <v>0</v>
      </c>
      <c r="BC163" s="92">
        <v>0</v>
      </c>
      <c r="BD163" s="92">
        <v>0</v>
      </c>
      <c r="BE163" s="92">
        <v>0</v>
      </c>
      <c r="BF163" s="92">
        <v>0</v>
      </c>
      <c r="BG163" s="92">
        <v>0</v>
      </c>
      <c r="BH163" s="92">
        <v>0</v>
      </c>
      <c r="BI163" s="92">
        <v>0</v>
      </c>
      <c r="BJ163" s="92">
        <v>0</v>
      </c>
      <c r="BK163" s="92">
        <v>0</v>
      </c>
      <c r="BL163" s="92">
        <v>0</v>
      </c>
      <c r="BM163" s="92">
        <v>0</v>
      </c>
      <c r="BN163" s="92">
        <v>0</v>
      </c>
      <c r="BO163" s="92">
        <v>0</v>
      </c>
      <c r="BP163" s="92">
        <v>0</v>
      </c>
      <c r="BQ163" s="92">
        <v>0</v>
      </c>
      <c r="BR163" s="92">
        <v>0</v>
      </c>
      <c r="BS163" s="92">
        <v>0</v>
      </c>
      <c r="BT163" s="92">
        <v>0</v>
      </c>
      <c r="BU163" s="92">
        <v>0</v>
      </c>
      <c r="BV163" s="92">
        <v>0</v>
      </c>
      <c r="BW163" s="92">
        <v>0</v>
      </c>
      <c r="BX163" s="92">
        <v>0</v>
      </c>
      <c r="BY163" s="92">
        <v>0</v>
      </c>
      <c r="BZ163" s="47">
        <v>0</v>
      </c>
      <c r="CA163" s="47">
        <v>0</v>
      </c>
      <c r="CB163" s="47">
        <v>0</v>
      </c>
      <c r="CC163" s="47">
        <v>0</v>
      </c>
      <c r="CD163" s="47">
        <v>0</v>
      </c>
      <c r="CE163" s="47">
        <v>0</v>
      </c>
      <c r="CF163" s="47">
        <v>0</v>
      </c>
      <c r="CG163" s="47">
        <v>0</v>
      </c>
      <c r="CH163" s="47">
        <v>0</v>
      </c>
      <c r="CI163" s="47">
        <v>0</v>
      </c>
      <c r="CJ163" s="47">
        <v>0</v>
      </c>
      <c r="CK163" s="47">
        <v>0</v>
      </c>
      <c r="CL163" s="47">
        <v>0</v>
      </c>
      <c r="CM163" s="47">
        <v>0</v>
      </c>
      <c r="CN163" s="47">
        <v>0</v>
      </c>
      <c r="CO163" s="47">
        <v>0</v>
      </c>
      <c r="CP163" s="47">
        <v>0</v>
      </c>
      <c r="CQ163" s="47">
        <v>0</v>
      </c>
      <c r="CR163" s="47">
        <v>189000</v>
      </c>
      <c r="CS163" s="47">
        <v>126000</v>
      </c>
      <c r="CT163" s="47">
        <v>189000</v>
      </c>
      <c r="CU163" s="47">
        <v>315000</v>
      </c>
      <c r="CV163" s="47">
        <v>472500</v>
      </c>
      <c r="CW163" s="47">
        <v>504000</v>
      </c>
      <c r="CX163" s="47">
        <v>472500</v>
      </c>
      <c r="CY163" s="47">
        <v>315000</v>
      </c>
      <c r="CZ163" s="47">
        <v>283500</v>
      </c>
      <c r="DA163" s="47">
        <v>126000</v>
      </c>
      <c r="DB163" s="47">
        <v>94500</v>
      </c>
      <c r="DC163" s="47">
        <v>63000</v>
      </c>
      <c r="DD163" s="47">
        <v>0</v>
      </c>
      <c r="DE163" s="47">
        <v>0</v>
      </c>
      <c r="DF163" s="47">
        <v>0</v>
      </c>
      <c r="DG163" s="47">
        <v>0</v>
      </c>
      <c r="DH163" s="47">
        <v>0</v>
      </c>
      <c r="DI163" s="47">
        <v>0</v>
      </c>
      <c r="DJ163" s="47">
        <v>0</v>
      </c>
      <c r="DK163" s="47">
        <v>0</v>
      </c>
      <c r="DL163" s="47">
        <v>0</v>
      </c>
      <c r="DM163" s="47">
        <v>0</v>
      </c>
      <c r="DN163" s="47">
        <v>0</v>
      </c>
      <c r="DO163" s="47">
        <v>0</v>
      </c>
      <c r="DP163" s="47">
        <v>0</v>
      </c>
      <c r="DQ163" s="47">
        <v>0</v>
      </c>
      <c r="DR163" s="47">
        <v>0</v>
      </c>
      <c r="DS163" s="47">
        <v>0</v>
      </c>
      <c r="DT163" s="47">
        <v>0</v>
      </c>
      <c r="DU163" s="47">
        <v>0</v>
      </c>
    </row>
    <row r="164" spans="1:125" s="89" customFormat="1" ht="14.25">
      <c r="A164" s="89" t="s">
        <v>15</v>
      </c>
      <c r="B164" s="89" t="s">
        <v>73</v>
      </c>
      <c r="C164" s="89" t="s">
        <v>73</v>
      </c>
      <c r="D164" s="89" t="s">
        <v>371</v>
      </c>
      <c r="E164" s="62">
        <f t="shared" si="16"/>
        <v>400000</v>
      </c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2">
        <v>0</v>
      </c>
      <c r="AO164" s="92">
        <v>0</v>
      </c>
      <c r="AP164" s="92">
        <v>0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  <c r="AW164" s="92">
        <v>0</v>
      </c>
      <c r="AX164" s="92">
        <v>0</v>
      </c>
      <c r="AY164" s="92">
        <v>0</v>
      </c>
      <c r="AZ164" s="92">
        <v>0</v>
      </c>
      <c r="BA164" s="92">
        <v>0</v>
      </c>
      <c r="BB164" s="92">
        <v>0</v>
      </c>
      <c r="BC164" s="92">
        <v>0</v>
      </c>
      <c r="BD164" s="92">
        <v>0</v>
      </c>
      <c r="BE164" s="92">
        <v>0</v>
      </c>
      <c r="BF164" s="92">
        <v>0</v>
      </c>
      <c r="BG164" s="92">
        <v>0</v>
      </c>
      <c r="BH164" s="92">
        <v>0</v>
      </c>
      <c r="BI164" s="92">
        <v>0</v>
      </c>
      <c r="BJ164" s="92">
        <v>0</v>
      </c>
      <c r="BK164" s="92">
        <v>0</v>
      </c>
      <c r="BL164" s="92">
        <v>0</v>
      </c>
      <c r="BM164" s="92">
        <v>0</v>
      </c>
      <c r="BN164" s="92">
        <v>0</v>
      </c>
      <c r="BO164" s="92">
        <v>0</v>
      </c>
      <c r="BP164" s="92">
        <v>0</v>
      </c>
      <c r="BQ164" s="92">
        <v>0</v>
      </c>
      <c r="BR164" s="92">
        <v>0</v>
      </c>
      <c r="BS164" s="92">
        <v>0</v>
      </c>
      <c r="BT164" s="92">
        <v>0</v>
      </c>
      <c r="BU164" s="92">
        <v>0</v>
      </c>
      <c r="BV164" s="92">
        <v>0</v>
      </c>
      <c r="BW164" s="92">
        <v>0</v>
      </c>
      <c r="BX164" s="92">
        <v>0</v>
      </c>
      <c r="BY164" s="92">
        <v>0</v>
      </c>
      <c r="BZ164" s="47">
        <v>0</v>
      </c>
      <c r="CA164" s="47">
        <v>0</v>
      </c>
      <c r="CB164" s="47">
        <v>0</v>
      </c>
      <c r="CC164" s="47">
        <v>0</v>
      </c>
      <c r="CD164" s="47">
        <v>0</v>
      </c>
      <c r="CE164" s="47">
        <v>0</v>
      </c>
      <c r="CF164" s="47">
        <v>0</v>
      </c>
      <c r="CG164" s="47">
        <v>0</v>
      </c>
      <c r="CH164" s="47">
        <v>0</v>
      </c>
      <c r="CI164" s="47">
        <v>0</v>
      </c>
      <c r="CJ164" s="47">
        <v>0</v>
      </c>
      <c r="CK164" s="47">
        <v>0</v>
      </c>
      <c r="CL164" s="47">
        <v>0</v>
      </c>
      <c r="CM164" s="47">
        <v>24000</v>
      </c>
      <c r="CN164" s="47">
        <v>16000</v>
      </c>
      <c r="CO164" s="47">
        <v>24000</v>
      </c>
      <c r="CP164" s="47">
        <v>40000</v>
      </c>
      <c r="CQ164" s="47">
        <v>60000</v>
      </c>
      <c r="CR164" s="47">
        <v>64000</v>
      </c>
      <c r="CS164" s="47">
        <v>60000</v>
      </c>
      <c r="CT164" s="47">
        <v>40000</v>
      </c>
      <c r="CU164" s="47">
        <v>36000</v>
      </c>
      <c r="CV164" s="47">
        <v>16000</v>
      </c>
      <c r="CW164" s="47">
        <v>12000</v>
      </c>
      <c r="CX164" s="47">
        <v>8000</v>
      </c>
      <c r="CY164" s="47">
        <v>0</v>
      </c>
      <c r="CZ164" s="47">
        <v>0</v>
      </c>
      <c r="DA164" s="47">
        <v>0</v>
      </c>
      <c r="DB164" s="47">
        <v>0</v>
      </c>
      <c r="DC164" s="47">
        <v>0</v>
      </c>
      <c r="DD164" s="47">
        <v>0</v>
      </c>
      <c r="DE164" s="47">
        <v>0</v>
      </c>
      <c r="DF164" s="47">
        <v>0</v>
      </c>
      <c r="DG164" s="47">
        <v>0</v>
      </c>
      <c r="DH164" s="47">
        <v>0</v>
      </c>
      <c r="DI164" s="47">
        <v>0</v>
      </c>
      <c r="DJ164" s="47">
        <v>0</v>
      </c>
      <c r="DK164" s="47">
        <v>0</v>
      </c>
      <c r="DL164" s="47">
        <v>0</v>
      </c>
      <c r="DM164" s="47">
        <v>0</v>
      </c>
      <c r="DN164" s="47">
        <v>0</v>
      </c>
      <c r="DO164" s="47">
        <v>0</v>
      </c>
      <c r="DP164" s="47">
        <v>0</v>
      </c>
      <c r="DQ164" s="47">
        <v>0</v>
      </c>
      <c r="DR164" s="47">
        <v>0</v>
      </c>
      <c r="DS164" s="47">
        <v>0</v>
      </c>
      <c r="DT164" s="47">
        <v>0</v>
      </c>
      <c r="DU164" s="47">
        <v>0</v>
      </c>
    </row>
    <row r="165" spans="1:125" s="89" customFormat="1" ht="14.25">
      <c r="A165" s="89" t="s">
        <v>15</v>
      </c>
      <c r="B165" s="89" t="s">
        <v>73</v>
      </c>
      <c r="C165" s="89" t="s">
        <v>73</v>
      </c>
      <c r="D165" s="89" t="s">
        <v>372</v>
      </c>
      <c r="E165" s="62">
        <f t="shared" si="16"/>
        <v>300000</v>
      </c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92">
        <v>0</v>
      </c>
      <c r="BB165" s="92">
        <v>0</v>
      </c>
      <c r="BC165" s="92">
        <v>0</v>
      </c>
      <c r="BD165" s="92">
        <v>0</v>
      </c>
      <c r="BE165" s="92">
        <v>0</v>
      </c>
      <c r="BF165" s="92">
        <v>0</v>
      </c>
      <c r="BG165" s="92">
        <v>0</v>
      </c>
      <c r="BH165" s="92">
        <v>0</v>
      </c>
      <c r="BI165" s="92">
        <v>0</v>
      </c>
      <c r="BJ165" s="92">
        <v>0</v>
      </c>
      <c r="BK165" s="92">
        <v>0</v>
      </c>
      <c r="BL165" s="92">
        <v>0</v>
      </c>
      <c r="BM165" s="92">
        <v>0</v>
      </c>
      <c r="BN165" s="92">
        <v>0</v>
      </c>
      <c r="BO165" s="92">
        <v>0</v>
      </c>
      <c r="BP165" s="92">
        <v>0</v>
      </c>
      <c r="BQ165" s="92">
        <v>0</v>
      </c>
      <c r="BR165" s="92">
        <v>0</v>
      </c>
      <c r="BS165" s="92">
        <v>0</v>
      </c>
      <c r="BT165" s="92">
        <v>0</v>
      </c>
      <c r="BU165" s="92">
        <v>0</v>
      </c>
      <c r="BV165" s="92">
        <v>0</v>
      </c>
      <c r="BW165" s="92">
        <v>0</v>
      </c>
      <c r="BX165" s="92">
        <v>0</v>
      </c>
      <c r="BY165" s="92">
        <v>0</v>
      </c>
      <c r="BZ165" s="47">
        <v>0</v>
      </c>
      <c r="CA165" s="47">
        <v>0</v>
      </c>
      <c r="CB165" s="47">
        <v>0</v>
      </c>
      <c r="CC165" s="47">
        <v>0</v>
      </c>
      <c r="CD165" s="47">
        <v>0</v>
      </c>
      <c r="CE165" s="47">
        <v>0</v>
      </c>
      <c r="CF165" s="47">
        <v>0</v>
      </c>
      <c r="CG165" s="47">
        <v>0</v>
      </c>
      <c r="CH165" s="47">
        <v>0</v>
      </c>
      <c r="CI165" s="47">
        <v>0</v>
      </c>
      <c r="CJ165" s="47">
        <v>0</v>
      </c>
      <c r="CK165" s="47">
        <v>0</v>
      </c>
      <c r="CL165" s="47">
        <v>0</v>
      </c>
      <c r="CM165" s="47">
        <v>0</v>
      </c>
      <c r="CN165" s="47">
        <v>18000</v>
      </c>
      <c r="CO165" s="47">
        <v>12000</v>
      </c>
      <c r="CP165" s="47">
        <v>18000</v>
      </c>
      <c r="CQ165" s="47">
        <v>30000</v>
      </c>
      <c r="CR165" s="47">
        <v>45000</v>
      </c>
      <c r="CS165" s="47">
        <v>48000</v>
      </c>
      <c r="CT165" s="47">
        <v>45000</v>
      </c>
      <c r="CU165" s="47">
        <v>30000</v>
      </c>
      <c r="CV165" s="47">
        <v>27000</v>
      </c>
      <c r="CW165" s="47">
        <v>12000</v>
      </c>
      <c r="CX165" s="47">
        <v>9000</v>
      </c>
      <c r="CY165" s="47">
        <v>6000</v>
      </c>
      <c r="CZ165" s="47">
        <v>0</v>
      </c>
      <c r="DA165" s="47">
        <v>0</v>
      </c>
      <c r="DB165" s="47">
        <v>0</v>
      </c>
      <c r="DC165" s="47">
        <v>0</v>
      </c>
      <c r="DD165" s="47">
        <v>0</v>
      </c>
      <c r="DE165" s="47">
        <v>0</v>
      </c>
      <c r="DF165" s="47">
        <v>0</v>
      </c>
      <c r="DG165" s="47">
        <v>0</v>
      </c>
      <c r="DH165" s="47">
        <v>0</v>
      </c>
      <c r="DI165" s="47">
        <v>0</v>
      </c>
      <c r="DJ165" s="47">
        <v>0</v>
      </c>
      <c r="DK165" s="47">
        <v>0</v>
      </c>
      <c r="DL165" s="47">
        <v>0</v>
      </c>
      <c r="DM165" s="47">
        <v>0</v>
      </c>
      <c r="DN165" s="47">
        <v>0</v>
      </c>
      <c r="DO165" s="47">
        <v>0</v>
      </c>
      <c r="DP165" s="47">
        <v>0</v>
      </c>
      <c r="DQ165" s="47">
        <v>0</v>
      </c>
      <c r="DR165" s="47">
        <v>0</v>
      </c>
      <c r="DS165" s="47">
        <v>0</v>
      </c>
      <c r="DT165" s="47">
        <v>0</v>
      </c>
      <c r="DU165" s="47">
        <v>0</v>
      </c>
    </row>
    <row r="166" spans="1:125" s="89" customFormat="1" ht="14.25">
      <c r="A166" s="89" t="s">
        <v>15</v>
      </c>
      <c r="B166" s="89" t="s">
        <v>84</v>
      </c>
      <c r="C166" s="89" t="s">
        <v>84</v>
      </c>
      <c r="D166" s="89" t="s">
        <v>373</v>
      </c>
      <c r="E166" s="62">
        <f t="shared" si="16"/>
        <v>29913000</v>
      </c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  <c r="AW166" s="92">
        <v>0</v>
      </c>
      <c r="AX166" s="92">
        <v>0</v>
      </c>
      <c r="AY166" s="92">
        <v>0</v>
      </c>
      <c r="AZ166" s="92">
        <v>0</v>
      </c>
      <c r="BA166" s="92">
        <v>0</v>
      </c>
      <c r="BB166" s="92">
        <v>0</v>
      </c>
      <c r="BC166" s="92">
        <v>0</v>
      </c>
      <c r="BD166" s="92">
        <v>0</v>
      </c>
      <c r="BE166" s="92">
        <v>0</v>
      </c>
      <c r="BF166" s="92">
        <v>0</v>
      </c>
      <c r="BG166" s="92">
        <v>0</v>
      </c>
      <c r="BH166" s="92">
        <v>0</v>
      </c>
      <c r="BI166" s="92">
        <v>0</v>
      </c>
      <c r="BJ166" s="92">
        <v>0</v>
      </c>
      <c r="BK166" s="92">
        <v>0</v>
      </c>
      <c r="BL166" s="92">
        <v>0</v>
      </c>
      <c r="BM166" s="92">
        <v>0</v>
      </c>
      <c r="BN166" s="92">
        <v>0</v>
      </c>
      <c r="BO166" s="92">
        <v>0</v>
      </c>
      <c r="BP166" s="92">
        <v>0</v>
      </c>
      <c r="BQ166" s="92">
        <v>0</v>
      </c>
      <c r="BR166" s="92">
        <v>0</v>
      </c>
      <c r="BS166" s="92">
        <v>0</v>
      </c>
      <c r="BT166" s="92">
        <v>0</v>
      </c>
      <c r="BU166" s="92">
        <v>0</v>
      </c>
      <c r="BV166" s="92">
        <v>0</v>
      </c>
      <c r="BW166" s="92">
        <v>0</v>
      </c>
      <c r="BX166" s="92">
        <v>0</v>
      </c>
      <c r="BY166" s="92">
        <v>0</v>
      </c>
      <c r="BZ166" s="47">
        <v>0</v>
      </c>
      <c r="CA166" s="47">
        <v>0</v>
      </c>
      <c r="CB166" s="47">
        <v>0</v>
      </c>
      <c r="CC166" s="47">
        <v>0</v>
      </c>
      <c r="CD166" s="47">
        <v>0</v>
      </c>
      <c r="CE166" s="47">
        <v>0</v>
      </c>
      <c r="CF166" s="47">
        <v>0</v>
      </c>
      <c r="CG166" s="47">
        <v>0</v>
      </c>
      <c r="CH166" s="47">
        <v>0</v>
      </c>
      <c r="CI166" s="47">
        <v>0</v>
      </c>
      <c r="CJ166" s="47">
        <v>0</v>
      </c>
      <c r="CK166" s="47">
        <v>0</v>
      </c>
      <c r="CL166" s="47">
        <v>0</v>
      </c>
      <c r="CM166" s="47">
        <v>0</v>
      </c>
      <c r="CN166" s="47">
        <v>0</v>
      </c>
      <c r="CO166" s="47">
        <v>0</v>
      </c>
      <c r="CP166" s="47">
        <v>0</v>
      </c>
      <c r="CQ166" s="47">
        <v>0</v>
      </c>
      <c r="CR166" s="47">
        <v>0</v>
      </c>
      <c r="CS166" s="47">
        <v>0</v>
      </c>
      <c r="CT166" s="47">
        <v>0</v>
      </c>
      <c r="CU166" s="47">
        <v>0</v>
      </c>
      <c r="CV166" s="47">
        <v>0</v>
      </c>
      <c r="CW166" s="47">
        <v>0</v>
      </c>
      <c r="CX166" s="47">
        <v>0</v>
      </c>
      <c r="CY166" s="47">
        <v>0</v>
      </c>
      <c r="CZ166" s="47">
        <v>0</v>
      </c>
      <c r="DA166" s="47">
        <v>0</v>
      </c>
      <c r="DB166" s="47">
        <v>0</v>
      </c>
      <c r="DC166" s="47">
        <v>1690000</v>
      </c>
      <c r="DD166" s="47">
        <v>507000</v>
      </c>
      <c r="DE166" s="47">
        <v>507000</v>
      </c>
      <c r="DF166" s="47">
        <v>507000</v>
      </c>
      <c r="DG166" s="47">
        <v>676000</v>
      </c>
      <c r="DH166" s="47">
        <v>676000</v>
      </c>
      <c r="DI166" s="47">
        <v>1014000</v>
      </c>
      <c r="DJ166" s="47">
        <v>1352000</v>
      </c>
      <c r="DK166" s="47">
        <v>1352000</v>
      </c>
      <c r="DL166" s="47">
        <v>1690000</v>
      </c>
      <c r="DM166" s="47">
        <v>2366000</v>
      </c>
      <c r="DN166" s="47">
        <v>2366000</v>
      </c>
      <c r="DO166" s="47">
        <v>2704000</v>
      </c>
      <c r="DP166" s="47">
        <v>2704000</v>
      </c>
      <c r="DQ166" s="47">
        <v>2704000</v>
      </c>
      <c r="DR166" s="47">
        <v>2366000</v>
      </c>
      <c r="DS166" s="47">
        <v>2366000</v>
      </c>
      <c r="DT166" s="47">
        <v>1352000</v>
      </c>
      <c r="DU166" s="47">
        <v>1014000</v>
      </c>
    </row>
    <row r="167" spans="1:125" s="89" customFormat="1" ht="14.25">
      <c r="A167" s="89" t="s">
        <v>18</v>
      </c>
      <c r="B167" s="89" t="s">
        <v>73</v>
      </c>
      <c r="C167" s="89" t="s">
        <v>390</v>
      </c>
      <c r="D167" s="89" t="s">
        <v>374</v>
      </c>
      <c r="E167" s="62">
        <f t="shared" si="16"/>
        <v>9108000</v>
      </c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2">
        <v>0</v>
      </c>
      <c r="BE167" s="92">
        <v>0</v>
      </c>
      <c r="BF167" s="92">
        <v>0</v>
      </c>
      <c r="BG167" s="92">
        <v>0</v>
      </c>
      <c r="BH167" s="92">
        <v>0</v>
      </c>
      <c r="BI167" s="92">
        <v>0</v>
      </c>
      <c r="BJ167" s="92">
        <v>0</v>
      </c>
      <c r="BK167" s="92">
        <v>0</v>
      </c>
      <c r="BL167" s="92">
        <v>0</v>
      </c>
      <c r="BM167" s="92">
        <v>0</v>
      </c>
      <c r="BN167" s="92">
        <v>0</v>
      </c>
      <c r="BO167" s="92">
        <v>0</v>
      </c>
      <c r="BP167" s="92">
        <v>0</v>
      </c>
      <c r="BQ167" s="92">
        <v>0</v>
      </c>
      <c r="BR167" s="92">
        <v>0</v>
      </c>
      <c r="BS167" s="92">
        <v>0</v>
      </c>
      <c r="BT167" s="92">
        <v>0</v>
      </c>
      <c r="BU167" s="92">
        <v>0</v>
      </c>
      <c r="BV167" s="92">
        <v>0</v>
      </c>
      <c r="BW167" s="92">
        <v>0</v>
      </c>
      <c r="BX167" s="92">
        <v>0</v>
      </c>
      <c r="BY167" s="92">
        <v>0</v>
      </c>
      <c r="BZ167" s="47">
        <v>0</v>
      </c>
      <c r="CA167" s="47">
        <v>0</v>
      </c>
      <c r="CB167" s="47">
        <v>0</v>
      </c>
      <c r="CC167" s="47">
        <v>0</v>
      </c>
      <c r="CD167" s="47">
        <v>0</v>
      </c>
      <c r="CE167" s="47">
        <v>0</v>
      </c>
      <c r="CF167" s="47">
        <v>0</v>
      </c>
      <c r="CG167" s="47">
        <v>0</v>
      </c>
      <c r="CH167" s="47">
        <v>0</v>
      </c>
      <c r="CI167" s="47">
        <v>0</v>
      </c>
      <c r="CJ167" s="47">
        <v>0</v>
      </c>
      <c r="CK167" s="47">
        <v>0</v>
      </c>
      <c r="CL167" s="47">
        <v>0</v>
      </c>
      <c r="CM167" s="47">
        <v>0</v>
      </c>
      <c r="CN167" s="47">
        <v>0</v>
      </c>
      <c r="CO167" s="47">
        <v>0</v>
      </c>
      <c r="CP167" s="47">
        <v>0</v>
      </c>
      <c r="CQ167" s="47">
        <v>0</v>
      </c>
      <c r="CR167" s="47">
        <v>0</v>
      </c>
      <c r="CS167" s="47">
        <v>0</v>
      </c>
      <c r="CT167" s="47">
        <v>0</v>
      </c>
      <c r="CU167" s="47">
        <v>0</v>
      </c>
      <c r="CV167" s="47">
        <v>0</v>
      </c>
      <c r="CW167" s="47">
        <v>0</v>
      </c>
      <c r="CX167" s="47">
        <v>0</v>
      </c>
      <c r="CY167" s="47">
        <v>0</v>
      </c>
      <c r="CZ167" s="47">
        <v>414000</v>
      </c>
      <c r="DA167" s="47">
        <v>368000</v>
      </c>
      <c r="DB167" s="47">
        <v>276000</v>
      </c>
      <c r="DC167" s="47">
        <v>276000</v>
      </c>
      <c r="DD167" s="47">
        <v>368000</v>
      </c>
      <c r="DE167" s="47">
        <v>460000</v>
      </c>
      <c r="DF167" s="47">
        <v>736000</v>
      </c>
      <c r="DG167" s="47">
        <v>920000</v>
      </c>
      <c r="DH167" s="47">
        <v>828000</v>
      </c>
      <c r="DI167" s="47">
        <v>828000</v>
      </c>
      <c r="DJ167" s="47">
        <v>736000</v>
      </c>
      <c r="DK167" s="47">
        <v>736000</v>
      </c>
      <c r="DL167" s="47">
        <v>460000</v>
      </c>
      <c r="DM167" s="47">
        <v>368000</v>
      </c>
      <c r="DN167" s="47">
        <v>276000</v>
      </c>
      <c r="DO167" s="47">
        <v>184000</v>
      </c>
      <c r="DP167" s="47">
        <v>184000</v>
      </c>
      <c r="DQ167" s="47">
        <v>184000</v>
      </c>
      <c r="DR167" s="47">
        <v>184000</v>
      </c>
      <c r="DS167" s="47">
        <v>138000</v>
      </c>
      <c r="DT167" s="47">
        <v>92000</v>
      </c>
      <c r="DU167" s="47">
        <v>92000</v>
      </c>
    </row>
    <row r="168" spans="1:125" s="89" customFormat="1" ht="14.25">
      <c r="A168" s="89" t="s">
        <v>15</v>
      </c>
      <c r="B168" s="89" t="s">
        <v>73</v>
      </c>
      <c r="C168" s="89" t="s">
        <v>390</v>
      </c>
      <c r="D168" s="89" t="s">
        <v>375</v>
      </c>
      <c r="E168" s="62">
        <f t="shared" si="16"/>
        <v>5000000</v>
      </c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  <c r="AW168" s="92">
        <v>0</v>
      </c>
      <c r="AX168" s="92">
        <v>0</v>
      </c>
      <c r="AY168" s="92">
        <v>0</v>
      </c>
      <c r="AZ168" s="92">
        <v>0</v>
      </c>
      <c r="BA168" s="92">
        <v>0</v>
      </c>
      <c r="BB168" s="92">
        <v>0</v>
      </c>
      <c r="BC168" s="92">
        <v>0</v>
      </c>
      <c r="BD168" s="92">
        <v>0</v>
      </c>
      <c r="BE168" s="92">
        <v>0</v>
      </c>
      <c r="BF168" s="92">
        <v>0</v>
      </c>
      <c r="BG168" s="92">
        <v>0</v>
      </c>
      <c r="BH168" s="92">
        <v>0</v>
      </c>
      <c r="BI168" s="92">
        <v>0</v>
      </c>
      <c r="BJ168" s="92">
        <v>0</v>
      </c>
      <c r="BK168" s="92">
        <v>0</v>
      </c>
      <c r="BL168" s="92">
        <v>0</v>
      </c>
      <c r="BM168" s="92">
        <v>0</v>
      </c>
      <c r="BN168" s="92">
        <v>0</v>
      </c>
      <c r="BO168" s="92">
        <v>0</v>
      </c>
      <c r="BP168" s="92">
        <v>0</v>
      </c>
      <c r="BQ168" s="92">
        <v>0</v>
      </c>
      <c r="BR168" s="92">
        <v>0</v>
      </c>
      <c r="BS168" s="92">
        <v>0</v>
      </c>
      <c r="BT168" s="92">
        <v>0</v>
      </c>
      <c r="BU168" s="92">
        <v>0</v>
      </c>
      <c r="BV168" s="92">
        <v>0</v>
      </c>
      <c r="BW168" s="92">
        <v>0</v>
      </c>
      <c r="BX168" s="92">
        <v>0</v>
      </c>
      <c r="BY168" s="92">
        <v>0</v>
      </c>
      <c r="BZ168" s="47">
        <v>0</v>
      </c>
      <c r="CA168" s="47">
        <v>0</v>
      </c>
      <c r="CB168" s="47">
        <v>0</v>
      </c>
      <c r="CC168" s="47">
        <v>0</v>
      </c>
      <c r="CD168" s="47">
        <v>0</v>
      </c>
      <c r="CE168" s="47">
        <v>0</v>
      </c>
      <c r="CF168" s="47">
        <v>0</v>
      </c>
      <c r="CG168" s="47">
        <v>0</v>
      </c>
      <c r="CH168" s="47">
        <v>0</v>
      </c>
      <c r="CI168" s="47">
        <v>0</v>
      </c>
      <c r="CJ168" s="47">
        <v>0</v>
      </c>
      <c r="CK168" s="47">
        <v>0</v>
      </c>
      <c r="CL168" s="47">
        <v>0</v>
      </c>
      <c r="CM168" s="47">
        <v>300000</v>
      </c>
      <c r="CN168" s="47">
        <v>200000</v>
      </c>
      <c r="CO168" s="47">
        <v>300000</v>
      </c>
      <c r="CP168" s="47">
        <v>500000</v>
      </c>
      <c r="CQ168" s="47">
        <v>750000</v>
      </c>
      <c r="CR168" s="47">
        <v>800000</v>
      </c>
      <c r="CS168" s="47">
        <v>750000</v>
      </c>
      <c r="CT168" s="47">
        <v>500000</v>
      </c>
      <c r="CU168" s="47">
        <v>450000</v>
      </c>
      <c r="CV168" s="47">
        <v>200000</v>
      </c>
      <c r="CW168" s="47">
        <v>150000</v>
      </c>
      <c r="CX168" s="47">
        <v>100000</v>
      </c>
      <c r="CY168" s="47">
        <v>0</v>
      </c>
      <c r="CZ168" s="47">
        <v>0</v>
      </c>
      <c r="DA168" s="47">
        <v>0</v>
      </c>
      <c r="DB168" s="47">
        <v>0</v>
      </c>
      <c r="DC168" s="47">
        <v>0</v>
      </c>
      <c r="DD168" s="47">
        <v>0</v>
      </c>
      <c r="DE168" s="47">
        <v>0</v>
      </c>
      <c r="DF168" s="47">
        <v>0</v>
      </c>
      <c r="DG168" s="47">
        <v>0</v>
      </c>
      <c r="DH168" s="47">
        <v>0</v>
      </c>
      <c r="DI168" s="47">
        <v>0</v>
      </c>
      <c r="DJ168" s="47">
        <v>0</v>
      </c>
      <c r="DK168" s="47">
        <v>0</v>
      </c>
      <c r="DL168" s="47">
        <v>0</v>
      </c>
      <c r="DM168" s="47">
        <v>0</v>
      </c>
      <c r="DN168" s="47">
        <v>0</v>
      </c>
      <c r="DO168" s="47">
        <v>0</v>
      </c>
      <c r="DP168" s="47">
        <v>0</v>
      </c>
      <c r="DQ168" s="47">
        <v>0</v>
      </c>
      <c r="DR168" s="47">
        <v>0</v>
      </c>
      <c r="DS168" s="47">
        <v>0</v>
      </c>
      <c r="DT168" s="47">
        <v>0</v>
      </c>
      <c r="DU168" s="47">
        <v>0</v>
      </c>
    </row>
    <row r="169" spans="1:125" s="89" customFormat="1" ht="14.25">
      <c r="A169" s="89" t="s">
        <v>17</v>
      </c>
      <c r="B169" s="89" t="s">
        <v>376</v>
      </c>
      <c r="C169" s="89" t="s">
        <v>159</v>
      </c>
      <c r="D169" s="89" t="s">
        <v>377</v>
      </c>
      <c r="E169" s="62">
        <f t="shared" si="16"/>
        <v>2900000</v>
      </c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</v>
      </c>
      <c r="BD169" s="92">
        <v>0</v>
      </c>
      <c r="BE169" s="92">
        <v>0</v>
      </c>
      <c r="BF169" s="92">
        <v>0</v>
      </c>
      <c r="BG169" s="92">
        <v>0</v>
      </c>
      <c r="BH169" s="92">
        <v>0</v>
      </c>
      <c r="BI169" s="92">
        <v>0</v>
      </c>
      <c r="BJ169" s="92">
        <v>0</v>
      </c>
      <c r="BK169" s="92">
        <v>0</v>
      </c>
      <c r="BL169" s="92">
        <v>0</v>
      </c>
      <c r="BM169" s="92">
        <v>0</v>
      </c>
      <c r="BN169" s="92">
        <v>0</v>
      </c>
      <c r="BO169" s="92">
        <v>0</v>
      </c>
      <c r="BP169" s="92">
        <v>0</v>
      </c>
      <c r="BQ169" s="92">
        <v>0</v>
      </c>
      <c r="BR169" s="92">
        <v>0</v>
      </c>
      <c r="BS169" s="92">
        <v>0</v>
      </c>
      <c r="BT169" s="92">
        <v>0</v>
      </c>
      <c r="BU169" s="92">
        <v>0</v>
      </c>
      <c r="BV169" s="92">
        <v>0</v>
      </c>
      <c r="BW169" s="92">
        <v>0</v>
      </c>
      <c r="BX169" s="92">
        <v>0</v>
      </c>
      <c r="BY169" s="92">
        <v>0</v>
      </c>
      <c r="BZ169" s="47">
        <v>0</v>
      </c>
      <c r="CA169" s="47">
        <v>0</v>
      </c>
      <c r="CB169" s="47">
        <v>0</v>
      </c>
      <c r="CC169" s="47">
        <v>0</v>
      </c>
      <c r="CD169" s="47">
        <v>0</v>
      </c>
      <c r="CE169" s="47">
        <v>0</v>
      </c>
      <c r="CF169" s="47">
        <v>0</v>
      </c>
      <c r="CG169" s="47">
        <v>0</v>
      </c>
      <c r="CH169" s="47">
        <v>0</v>
      </c>
      <c r="CI169" s="47">
        <v>0</v>
      </c>
      <c r="CJ169" s="47">
        <v>0</v>
      </c>
      <c r="CK169" s="47">
        <v>0</v>
      </c>
      <c r="CL169" s="47">
        <v>0</v>
      </c>
      <c r="CM169" s="47">
        <v>0</v>
      </c>
      <c r="CN169" s="47">
        <v>174000</v>
      </c>
      <c r="CO169" s="47">
        <v>116000</v>
      </c>
      <c r="CP169" s="47">
        <v>174000</v>
      </c>
      <c r="CQ169" s="47">
        <v>290000</v>
      </c>
      <c r="CR169" s="47">
        <v>435000</v>
      </c>
      <c r="CS169" s="47">
        <v>464000</v>
      </c>
      <c r="CT169" s="47">
        <v>435000</v>
      </c>
      <c r="CU169" s="47">
        <v>290000</v>
      </c>
      <c r="CV169" s="47">
        <v>261000</v>
      </c>
      <c r="CW169" s="47">
        <v>116000</v>
      </c>
      <c r="CX169" s="47">
        <v>87000</v>
      </c>
      <c r="CY169" s="47">
        <v>58000</v>
      </c>
      <c r="CZ169" s="47">
        <v>0</v>
      </c>
      <c r="DA169" s="47">
        <v>0</v>
      </c>
      <c r="DB169" s="47">
        <v>0</v>
      </c>
      <c r="DC169" s="47">
        <v>0</v>
      </c>
      <c r="DD169" s="47">
        <v>0</v>
      </c>
      <c r="DE169" s="47">
        <v>0</v>
      </c>
      <c r="DF169" s="47">
        <v>0</v>
      </c>
      <c r="DG169" s="47">
        <v>0</v>
      </c>
      <c r="DH169" s="47">
        <v>0</v>
      </c>
      <c r="DI169" s="47">
        <v>0</v>
      </c>
      <c r="DJ169" s="47">
        <v>0</v>
      </c>
      <c r="DK169" s="47">
        <v>0</v>
      </c>
      <c r="DL169" s="47">
        <v>0</v>
      </c>
      <c r="DM169" s="47">
        <v>0</v>
      </c>
      <c r="DN169" s="47">
        <v>0</v>
      </c>
      <c r="DO169" s="47">
        <v>0</v>
      </c>
      <c r="DP169" s="47">
        <v>0</v>
      </c>
      <c r="DQ169" s="47">
        <v>0</v>
      </c>
      <c r="DR169" s="47">
        <v>0</v>
      </c>
      <c r="DS169" s="47">
        <v>0</v>
      </c>
      <c r="DT169" s="47">
        <v>0</v>
      </c>
      <c r="DU169" s="47">
        <v>0</v>
      </c>
    </row>
    <row r="170" spans="1:125" s="89" customFormat="1" ht="14.25">
      <c r="A170" s="89" t="s">
        <v>18</v>
      </c>
      <c r="B170" s="89" t="s">
        <v>73</v>
      </c>
      <c r="C170" s="89" t="s">
        <v>390</v>
      </c>
      <c r="D170" s="89" t="s">
        <v>378</v>
      </c>
      <c r="E170" s="62">
        <f t="shared" si="16"/>
        <v>2600000</v>
      </c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  <c r="AW170" s="92">
        <v>0</v>
      </c>
      <c r="AX170" s="92">
        <v>0</v>
      </c>
      <c r="AY170" s="92">
        <v>0</v>
      </c>
      <c r="AZ170" s="92">
        <v>0</v>
      </c>
      <c r="BA170" s="92">
        <v>0</v>
      </c>
      <c r="BB170" s="92">
        <v>0</v>
      </c>
      <c r="BC170" s="92">
        <v>0</v>
      </c>
      <c r="BD170" s="92">
        <v>0</v>
      </c>
      <c r="BE170" s="92">
        <v>0</v>
      </c>
      <c r="BF170" s="92">
        <v>0</v>
      </c>
      <c r="BG170" s="92">
        <v>0</v>
      </c>
      <c r="BH170" s="92">
        <v>0</v>
      </c>
      <c r="BI170" s="92">
        <v>0</v>
      </c>
      <c r="BJ170" s="92">
        <v>0</v>
      </c>
      <c r="BK170" s="92">
        <v>0</v>
      </c>
      <c r="BL170" s="92">
        <v>0</v>
      </c>
      <c r="BM170" s="92">
        <v>0</v>
      </c>
      <c r="BN170" s="92">
        <v>0</v>
      </c>
      <c r="BO170" s="92">
        <v>0</v>
      </c>
      <c r="BP170" s="92">
        <v>0</v>
      </c>
      <c r="BQ170" s="92">
        <v>0</v>
      </c>
      <c r="BR170" s="92">
        <v>0</v>
      </c>
      <c r="BS170" s="92">
        <v>0</v>
      </c>
      <c r="BT170" s="92">
        <v>0</v>
      </c>
      <c r="BU170" s="92">
        <v>0</v>
      </c>
      <c r="BV170" s="92">
        <v>0</v>
      </c>
      <c r="BW170" s="92">
        <v>0</v>
      </c>
      <c r="BX170" s="92">
        <v>0</v>
      </c>
      <c r="BY170" s="92">
        <v>0</v>
      </c>
      <c r="BZ170" s="47">
        <v>0</v>
      </c>
      <c r="CA170" s="47">
        <v>0</v>
      </c>
      <c r="CB170" s="47">
        <v>0</v>
      </c>
      <c r="CC170" s="47">
        <v>0</v>
      </c>
      <c r="CD170" s="47">
        <v>0</v>
      </c>
      <c r="CE170" s="47">
        <v>0</v>
      </c>
      <c r="CF170" s="47">
        <v>0</v>
      </c>
      <c r="CG170" s="47">
        <v>0</v>
      </c>
      <c r="CH170" s="47">
        <v>0</v>
      </c>
      <c r="CI170" s="47">
        <v>0</v>
      </c>
      <c r="CJ170" s="47">
        <v>0</v>
      </c>
      <c r="CK170" s="47">
        <v>0</v>
      </c>
      <c r="CL170" s="47">
        <v>0</v>
      </c>
      <c r="CM170" s="47">
        <v>0</v>
      </c>
      <c r="CN170" s="47">
        <v>0</v>
      </c>
      <c r="CO170" s="47">
        <v>0</v>
      </c>
      <c r="CP170" s="47">
        <v>0</v>
      </c>
      <c r="CQ170" s="47">
        <v>0</v>
      </c>
      <c r="CR170" s="47">
        <v>0</v>
      </c>
      <c r="CS170" s="47">
        <v>0</v>
      </c>
      <c r="CT170" s="47">
        <v>0</v>
      </c>
      <c r="CU170" s="47">
        <v>0</v>
      </c>
      <c r="CV170" s="47">
        <v>0</v>
      </c>
      <c r="CW170" s="47">
        <v>0</v>
      </c>
      <c r="CX170" s="47">
        <v>0</v>
      </c>
      <c r="CY170" s="47">
        <v>0</v>
      </c>
      <c r="CZ170" s="47">
        <v>0</v>
      </c>
      <c r="DA170" s="47">
        <v>0</v>
      </c>
      <c r="DB170" s="47">
        <v>156000</v>
      </c>
      <c r="DC170" s="47">
        <v>104000</v>
      </c>
      <c r="DD170" s="47">
        <v>156000</v>
      </c>
      <c r="DE170" s="47">
        <v>260000</v>
      </c>
      <c r="DF170" s="47">
        <v>390000</v>
      </c>
      <c r="DG170" s="47">
        <v>416000</v>
      </c>
      <c r="DH170" s="47">
        <v>390000</v>
      </c>
      <c r="DI170" s="47">
        <v>260000</v>
      </c>
      <c r="DJ170" s="47">
        <v>234000</v>
      </c>
      <c r="DK170" s="47">
        <v>104000</v>
      </c>
      <c r="DL170" s="47">
        <v>78000</v>
      </c>
      <c r="DM170" s="47">
        <v>52000</v>
      </c>
      <c r="DN170" s="47">
        <v>0</v>
      </c>
      <c r="DO170" s="47">
        <v>0</v>
      </c>
      <c r="DP170" s="47">
        <v>0</v>
      </c>
      <c r="DQ170" s="47">
        <v>0</v>
      </c>
      <c r="DR170" s="47">
        <v>0</v>
      </c>
      <c r="DS170" s="47">
        <v>0</v>
      </c>
      <c r="DT170" s="47">
        <v>0</v>
      </c>
      <c r="DU170" s="47">
        <v>0</v>
      </c>
    </row>
    <row r="171" spans="1:125" s="89" customFormat="1" ht="14.25">
      <c r="A171" s="89" t="s">
        <v>19</v>
      </c>
      <c r="B171" s="89" t="s">
        <v>13</v>
      </c>
      <c r="C171" s="89" t="s">
        <v>159</v>
      </c>
      <c r="D171" s="89" t="s">
        <v>379</v>
      </c>
      <c r="E171" s="62">
        <f t="shared" si="16"/>
        <v>3400000</v>
      </c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</v>
      </c>
      <c r="BD171" s="92">
        <v>0</v>
      </c>
      <c r="BE171" s="92">
        <v>0</v>
      </c>
      <c r="BF171" s="92">
        <v>0</v>
      </c>
      <c r="BG171" s="92">
        <v>0</v>
      </c>
      <c r="BH171" s="92">
        <v>0</v>
      </c>
      <c r="BI171" s="92">
        <v>0</v>
      </c>
      <c r="BJ171" s="92">
        <v>0</v>
      </c>
      <c r="BK171" s="92">
        <v>0</v>
      </c>
      <c r="BL171" s="92">
        <v>0</v>
      </c>
      <c r="BM171" s="92">
        <v>0</v>
      </c>
      <c r="BN171" s="92">
        <v>0</v>
      </c>
      <c r="BO171" s="92">
        <v>0</v>
      </c>
      <c r="BP171" s="92">
        <v>0</v>
      </c>
      <c r="BQ171" s="92">
        <v>0</v>
      </c>
      <c r="BR171" s="92">
        <v>0</v>
      </c>
      <c r="BS171" s="92">
        <v>0</v>
      </c>
      <c r="BT171" s="92">
        <v>0</v>
      </c>
      <c r="BU171" s="92">
        <v>0</v>
      </c>
      <c r="BV171" s="92">
        <v>0</v>
      </c>
      <c r="BW171" s="92">
        <v>0</v>
      </c>
      <c r="BX171" s="92">
        <v>0</v>
      </c>
      <c r="BY171" s="92">
        <v>0</v>
      </c>
      <c r="BZ171" s="47">
        <v>0</v>
      </c>
      <c r="CA171" s="47">
        <v>0</v>
      </c>
      <c r="CB171" s="47">
        <v>0</v>
      </c>
      <c r="CC171" s="47">
        <v>0</v>
      </c>
      <c r="CD171" s="47">
        <v>0</v>
      </c>
      <c r="CE171" s="47">
        <v>0</v>
      </c>
      <c r="CF171" s="47">
        <v>0</v>
      </c>
      <c r="CG171" s="47">
        <v>0</v>
      </c>
      <c r="CH171" s="47">
        <v>0</v>
      </c>
      <c r="CI171" s="47">
        <v>0</v>
      </c>
      <c r="CJ171" s="47">
        <v>0</v>
      </c>
      <c r="CK171" s="47">
        <v>0</v>
      </c>
      <c r="CL171" s="47">
        <v>0</v>
      </c>
      <c r="CM171" s="47">
        <v>0</v>
      </c>
      <c r="CN171" s="47">
        <v>0</v>
      </c>
      <c r="CO171" s="47">
        <v>0</v>
      </c>
      <c r="CP171" s="47">
        <v>0</v>
      </c>
      <c r="CQ171" s="47">
        <v>0</v>
      </c>
      <c r="CR171" s="47">
        <v>0</v>
      </c>
      <c r="CS171" s="47">
        <v>0</v>
      </c>
      <c r="CT171" s="47">
        <v>0</v>
      </c>
      <c r="CU171" s="47">
        <v>0</v>
      </c>
      <c r="CV171" s="47">
        <v>0</v>
      </c>
      <c r="CW171" s="47">
        <v>204000</v>
      </c>
      <c r="CX171" s="47">
        <v>136000</v>
      </c>
      <c r="CY171" s="47">
        <v>204000</v>
      </c>
      <c r="CZ171" s="47">
        <v>340000</v>
      </c>
      <c r="DA171" s="47">
        <v>510000</v>
      </c>
      <c r="DB171" s="47">
        <v>544000</v>
      </c>
      <c r="DC171" s="47">
        <v>510000</v>
      </c>
      <c r="DD171" s="47">
        <v>340000</v>
      </c>
      <c r="DE171" s="47">
        <v>306000</v>
      </c>
      <c r="DF171" s="47">
        <v>136000</v>
      </c>
      <c r="DG171" s="47">
        <v>102000</v>
      </c>
      <c r="DH171" s="47">
        <v>68000</v>
      </c>
      <c r="DI171" s="47">
        <v>0</v>
      </c>
      <c r="DJ171" s="47">
        <v>0</v>
      </c>
      <c r="DK171" s="47">
        <v>0</v>
      </c>
      <c r="DL171" s="47">
        <v>0</v>
      </c>
      <c r="DM171" s="47">
        <v>0</v>
      </c>
      <c r="DN171" s="47">
        <v>0</v>
      </c>
      <c r="DO171" s="47">
        <v>0</v>
      </c>
      <c r="DP171" s="47">
        <v>0</v>
      </c>
      <c r="DQ171" s="47">
        <v>0</v>
      </c>
      <c r="DR171" s="47">
        <v>0</v>
      </c>
      <c r="DS171" s="47">
        <v>0</v>
      </c>
      <c r="DT171" s="47">
        <v>0</v>
      </c>
      <c r="DU171" s="47">
        <v>0</v>
      </c>
    </row>
    <row r="172" spans="1:125" s="89" customFormat="1" ht="14.25">
      <c r="A172" s="89" t="s">
        <v>19</v>
      </c>
      <c r="B172" s="89" t="s">
        <v>13</v>
      </c>
      <c r="C172" s="89" t="s">
        <v>73</v>
      </c>
      <c r="D172" s="89" t="s">
        <v>380</v>
      </c>
      <c r="E172" s="62">
        <f t="shared" si="16"/>
        <v>5000000</v>
      </c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>
        <v>0</v>
      </c>
      <c r="Y172" s="92">
        <v>0</v>
      </c>
      <c r="Z172" s="92">
        <v>0</v>
      </c>
      <c r="AA172" s="92">
        <v>0</v>
      </c>
      <c r="AB172" s="92">
        <v>0</v>
      </c>
      <c r="AC172" s="92">
        <v>0</v>
      </c>
      <c r="AD172" s="92">
        <v>0</v>
      </c>
      <c r="AE172" s="92">
        <v>0</v>
      </c>
      <c r="AF172" s="92">
        <v>0</v>
      </c>
      <c r="AG172" s="92">
        <v>0</v>
      </c>
      <c r="AH172" s="92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2">
        <v>0</v>
      </c>
      <c r="AO172" s="92">
        <v>0</v>
      </c>
      <c r="AP172" s="92">
        <v>0</v>
      </c>
      <c r="AQ172" s="92">
        <v>0</v>
      </c>
      <c r="AR172" s="92">
        <v>0</v>
      </c>
      <c r="AS172" s="92">
        <v>0</v>
      </c>
      <c r="AT172" s="92">
        <v>0</v>
      </c>
      <c r="AU172" s="92">
        <v>0</v>
      </c>
      <c r="AV172" s="92">
        <v>0</v>
      </c>
      <c r="AW172" s="92">
        <v>0</v>
      </c>
      <c r="AX172" s="92">
        <v>0</v>
      </c>
      <c r="AY172" s="92">
        <v>0</v>
      </c>
      <c r="AZ172" s="92">
        <v>0</v>
      </c>
      <c r="BA172" s="92">
        <v>0</v>
      </c>
      <c r="BB172" s="92">
        <v>0</v>
      </c>
      <c r="BC172" s="92">
        <v>0</v>
      </c>
      <c r="BD172" s="92">
        <v>0</v>
      </c>
      <c r="BE172" s="92">
        <v>0</v>
      </c>
      <c r="BF172" s="92">
        <v>0</v>
      </c>
      <c r="BG172" s="92">
        <v>0</v>
      </c>
      <c r="BH172" s="92">
        <v>0</v>
      </c>
      <c r="BI172" s="92">
        <v>0</v>
      </c>
      <c r="BJ172" s="92">
        <v>0</v>
      </c>
      <c r="BK172" s="92">
        <v>0</v>
      </c>
      <c r="BL172" s="92">
        <v>0</v>
      </c>
      <c r="BM172" s="92">
        <v>0</v>
      </c>
      <c r="BN172" s="92">
        <v>0</v>
      </c>
      <c r="BO172" s="92">
        <v>0</v>
      </c>
      <c r="BP172" s="92">
        <v>0</v>
      </c>
      <c r="BQ172" s="92">
        <v>0</v>
      </c>
      <c r="BR172" s="92">
        <v>0</v>
      </c>
      <c r="BS172" s="92">
        <v>0</v>
      </c>
      <c r="BT172" s="92">
        <v>0</v>
      </c>
      <c r="BU172" s="92">
        <v>0</v>
      </c>
      <c r="BV172" s="92">
        <v>0</v>
      </c>
      <c r="BW172" s="92">
        <v>0</v>
      </c>
      <c r="BX172" s="92">
        <v>0</v>
      </c>
      <c r="BY172" s="92">
        <v>0</v>
      </c>
      <c r="BZ172" s="47">
        <v>0</v>
      </c>
      <c r="CA172" s="47">
        <v>0</v>
      </c>
      <c r="CB172" s="47">
        <v>0</v>
      </c>
      <c r="CC172" s="47">
        <v>0</v>
      </c>
      <c r="CD172" s="47">
        <v>0</v>
      </c>
      <c r="CE172" s="47">
        <v>0</v>
      </c>
      <c r="CF172" s="47">
        <v>0</v>
      </c>
      <c r="CG172" s="47">
        <v>0</v>
      </c>
      <c r="CH172" s="47">
        <v>0</v>
      </c>
      <c r="CI172" s="47">
        <v>0</v>
      </c>
      <c r="CJ172" s="47">
        <v>0</v>
      </c>
      <c r="CK172" s="47">
        <v>0</v>
      </c>
      <c r="CL172" s="47">
        <v>0</v>
      </c>
      <c r="CM172" s="47">
        <v>0</v>
      </c>
      <c r="CN172" s="47">
        <v>0</v>
      </c>
      <c r="CO172" s="47">
        <v>0</v>
      </c>
      <c r="CP172" s="47">
        <v>0</v>
      </c>
      <c r="CQ172" s="47">
        <v>0</v>
      </c>
      <c r="CR172" s="47">
        <v>0</v>
      </c>
      <c r="CS172" s="47">
        <v>0</v>
      </c>
      <c r="CT172" s="47">
        <v>0</v>
      </c>
      <c r="CU172" s="47">
        <v>0</v>
      </c>
      <c r="CV172" s="47">
        <v>0</v>
      </c>
      <c r="CW172" s="47">
        <v>0</v>
      </c>
      <c r="CX172" s="47">
        <v>0</v>
      </c>
      <c r="CY172" s="47">
        <v>0</v>
      </c>
      <c r="CZ172" s="47">
        <v>0</v>
      </c>
      <c r="DA172" s="47">
        <v>300000</v>
      </c>
      <c r="DB172" s="47">
        <v>200000</v>
      </c>
      <c r="DC172" s="47">
        <v>300000</v>
      </c>
      <c r="DD172" s="47">
        <v>500000</v>
      </c>
      <c r="DE172" s="47">
        <v>750000</v>
      </c>
      <c r="DF172" s="47">
        <v>800000</v>
      </c>
      <c r="DG172" s="47">
        <v>750000</v>
      </c>
      <c r="DH172" s="47">
        <v>500000</v>
      </c>
      <c r="DI172" s="47">
        <v>450000</v>
      </c>
      <c r="DJ172" s="47">
        <v>200000</v>
      </c>
      <c r="DK172" s="47">
        <v>150000</v>
      </c>
      <c r="DL172" s="47">
        <v>100000</v>
      </c>
      <c r="DM172" s="47">
        <v>0</v>
      </c>
      <c r="DN172" s="47">
        <v>0</v>
      </c>
      <c r="DO172" s="47">
        <v>0</v>
      </c>
      <c r="DP172" s="47">
        <v>0</v>
      </c>
      <c r="DQ172" s="47">
        <v>0</v>
      </c>
      <c r="DR172" s="47">
        <v>0</v>
      </c>
      <c r="DS172" s="47">
        <v>0</v>
      </c>
      <c r="DT172" s="47">
        <v>0</v>
      </c>
      <c r="DU172" s="47">
        <v>0</v>
      </c>
    </row>
    <row r="173" spans="1:125" s="89" customFormat="1" ht="14.25">
      <c r="A173" s="89" t="s">
        <v>19</v>
      </c>
      <c r="B173" s="89">
        <v>0</v>
      </c>
      <c r="C173" s="89" t="s">
        <v>159</v>
      </c>
      <c r="D173" s="89" t="s">
        <v>395</v>
      </c>
      <c r="E173" s="62">
        <f t="shared" si="16"/>
        <v>9212000</v>
      </c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>
        <v>0</v>
      </c>
      <c r="Y173" s="92">
        <v>0</v>
      </c>
      <c r="Z173" s="92">
        <v>0</v>
      </c>
      <c r="AA173" s="92">
        <v>0</v>
      </c>
      <c r="AB173" s="92">
        <v>0</v>
      </c>
      <c r="AC173" s="92">
        <v>0</v>
      </c>
      <c r="AD173" s="92">
        <v>0</v>
      </c>
      <c r="AE173" s="92">
        <v>0</v>
      </c>
      <c r="AF173" s="92">
        <v>0</v>
      </c>
      <c r="AG173" s="92">
        <v>0</v>
      </c>
      <c r="AH173" s="92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2">
        <v>0</v>
      </c>
      <c r="AO173" s="92">
        <v>0</v>
      </c>
      <c r="AP173" s="92">
        <v>0</v>
      </c>
      <c r="AQ173" s="92">
        <v>0</v>
      </c>
      <c r="AR173" s="92">
        <v>0</v>
      </c>
      <c r="AS173" s="92">
        <v>0</v>
      </c>
      <c r="AT173" s="92">
        <v>0</v>
      </c>
      <c r="AU173" s="92">
        <v>0</v>
      </c>
      <c r="AV173" s="92">
        <v>0</v>
      </c>
      <c r="AW173" s="92">
        <v>0</v>
      </c>
      <c r="AX173" s="92">
        <v>0</v>
      </c>
      <c r="AY173" s="92">
        <v>0</v>
      </c>
      <c r="AZ173" s="92">
        <v>0</v>
      </c>
      <c r="BA173" s="92">
        <v>0</v>
      </c>
      <c r="BB173" s="92">
        <v>0</v>
      </c>
      <c r="BC173" s="92">
        <v>0</v>
      </c>
      <c r="BD173" s="92">
        <v>0</v>
      </c>
      <c r="BE173" s="92">
        <v>0</v>
      </c>
      <c r="BF173" s="92">
        <v>0</v>
      </c>
      <c r="BG173" s="92">
        <v>0</v>
      </c>
      <c r="BH173" s="92">
        <v>0</v>
      </c>
      <c r="BI173" s="92">
        <v>0</v>
      </c>
      <c r="BJ173" s="92">
        <v>0</v>
      </c>
      <c r="BK173" s="92">
        <v>0</v>
      </c>
      <c r="BL173" s="92">
        <v>0</v>
      </c>
      <c r="BM173" s="92">
        <v>0</v>
      </c>
      <c r="BN173" s="92">
        <v>0</v>
      </c>
      <c r="BO173" s="92">
        <v>0</v>
      </c>
      <c r="BP173" s="92">
        <v>0</v>
      </c>
      <c r="BQ173" s="92">
        <v>0</v>
      </c>
      <c r="BR173" s="92">
        <v>0</v>
      </c>
      <c r="BS173" s="92">
        <v>0</v>
      </c>
      <c r="BT173" s="92">
        <v>0</v>
      </c>
      <c r="BU173" s="92">
        <v>0</v>
      </c>
      <c r="BV173" s="92">
        <v>0</v>
      </c>
      <c r="BW173" s="92">
        <v>0</v>
      </c>
      <c r="BX173" s="92">
        <v>0</v>
      </c>
      <c r="BY173" s="92">
        <v>0</v>
      </c>
      <c r="BZ173" s="47">
        <v>0</v>
      </c>
      <c r="CA173" s="47">
        <v>0</v>
      </c>
      <c r="CB173" s="47">
        <v>0</v>
      </c>
      <c r="CC173" s="47">
        <v>0</v>
      </c>
      <c r="CD173" s="47">
        <v>0</v>
      </c>
      <c r="CE173" s="47">
        <v>0</v>
      </c>
      <c r="CF173" s="47">
        <v>0</v>
      </c>
      <c r="CG173" s="47">
        <v>0</v>
      </c>
      <c r="CH173" s="47">
        <v>0</v>
      </c>
      <c r="CI173" s="47">
        <v>0</v>
      </c>
      <c r="CJ173" s="47">
        <v>0</v>
      </c>
      <c r="CK173" s="47">
        <v>0</v>
      </c>
      <c r="CL173" s="47">
        <v>0</v>
      </c>
      <c r="CM173" s="47">
        <v>0</v>
      </c>
      <c r="CN173" s="47">
        <v>0</v>
      </c>
      <c r="CO173" s="47">
        <v>0</v>
      </c>
      <c r="CP173" s="47">
        <v>0</v>
      </c>
      <c r="CQ173" s="47">
        <v>0</v>
      </c>
      <c r="CR173" s="47">
        <v>0</v>
      </c>
      <c r="CS173" s="47">
        <v>0</v>
      </c>
      <c r="CT173" s="47">
        <v>0</v>
      </c>
      <c r="CU173" s="47">
        <v>0</v>
      </c>
      <c r="CV173" s="47">
        <v>0</v>
      </c>
      <c r="CW173" s="47">
        <v>0</v>
      </c>
      <c r="CX173" s="47">
        <v>0</v>
      </c>
      <c r="CY173" s="47">
        <v>0</v>
      </c>
      <c r="CZ173" s="47">
        <v>0</v>
      </c>
      <c r="DA173" s="47">
        <v>0</v>
      </c>
      <c r="DB173" s="47">
        <v>0</v>
      </c>
      <c r="DC173" s="47">
        <v>0</v>
      </c>
      <c r="DD173" s="47">
        <v>0</v>
      </c>
      <c r="DE173" s="47">
        <v>0</v>
      </c>
      <c r="DF173" s="47">
        <v>0</v>
      </c>
      <c r="DG173" s="47">
        <v>0</v>
      </c>
      <c r="DH173" s="47">
        <v>0</v>
      </c>
      <c r="DI173" s="47">
        <v>470000</v>
      </c>
      <c r="DJ173" s="47">
        <v>282000</v>
      </c>
      <c r="DK173" s="47">
        <v>564000</v>
      </c>
      <c r="DL173" s="47">
        <v>752000</v>
      </c>
      <c r="DM173" s="47">
        <v>1128000</v>
      </c>
      <c r="DN173" s="47">
        <v>1316000.0000000002</v>
      </c>
      <c r="DO173" s="47">
        <v>1316000.0000000002</v>
      </c>
      <c r="DP173" s="47">
        <v>1128000</v>
      </c>
      <c r="DQ173" s="47">
        <v>752000</v>
      </c>
      <c r="DR173" s="47">
        <v>658000.0000000001</v>
      </c>
      <c r="DS173" s="47">
        <v>376000</v>
      </c>
      <c r="DT173" s="47">
        <v>282000</v>
      </c>
      <c r="DU173" s="47">
        <v>188000</v>
      </c>
    </row>
    <row r="174" spans="1:125" s="89" customFormat="1" ht="14.25">
      <c r="A174" s="89" t="s">
        <v>19</v>
      </c>
      <c r="B174" s="89" t="s">
        <v>13</v>
      </c>
      <c r="C174" s="89" t="s">
        <v>159</v>
      </c>
      <c r="D174" s="89" t="s">
        <v>391</v>
      </c>
      <c r="E174" s="62">
        <f t="shared" si="16"/>
        <v>8820000</v>
      </c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>
        <v>0</v>
      </c>
      <c r="Y174" s="92">
        <v>0</v>
      </c>
      <c r="Z174" s="92">
        <v>0</v>
      </c>
      <c r="AA174" s="92">
        <v>0</v>
      </c>
      <c r="AB174" s="92">
        <v>0</v>
      </c>
      <c r="AC174" s="92">
        <v>0</v>
      </c>
      <c r="AD174" s="92">
        <v>0</v>
      </c>
      <c r="AE174" s="92">
        <v>0</v>
      </c>
      <c r="AF174" s="92">
        <v>0</v>
      </c>
      <c r="AG174" s="92">
        <v>0</v>
      </c>
      <c r="AH174" s="92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2">
        <v>0</v>
      </c>
      <c r="AO174" s="92">
        <v>0</v>
      </c>
      <c r="AP174" s="92">
        <v>0</v>
      </c>
      <c r="AQ174" s="92">
        <v>0</v>
      </c>
      <c r="AR174" s="92">
        <v>0</v>
      </c>
      <c r="AS174" s="92">
        <v>0</v>
      </c>
      <c r="AT174" s="92">
        <v>0</v>
      </c>
      <c r="AU174" s="92">
        <v>0</v>
      </c>
      <c r="AV174" s="92">
        <v>0</v>
      </c>
      <c r="AW174" s="92">
        <v>0</v>
      </c>
      <c r="AX174" s="92">
        <v>0</v>
      </c>
      <c r="AY174" s="92">
        <v>0</v>
      </c>
      <c r="AZ174" s="92">
        <v>0</v>
      </c>
      <c r="BA174" s="92">
        <v>0</v>
      </c>
      <c r="BB174" s="92">
        <v>0</v>
      </c>
      <c r="BC174" s="92">
        <v>0</v>
      </c>
      <c r="BD174" s="92">
        <v>0</v>
      </c>
      <c r="BE174" s="92">
        <v>0</v>
      </c>
      <c r="BF174" s="92">
        <v>0</v>
      </c>
      <c r="BG174" s="92">
        <v>0</v>
      </c>
      <c r="BH174" s="92">
        <v>0</v>
      </c>
      <c r="BI174" s="92">
        <v>0</v>
      </c>
      <c r="BJ174" s="92">
        <v>0</v>
      </c>
      <c r="BK174" s="92">
        <v>0</v>
      </c>
      <c r="BL174" s="92">
        <v>0</v>
      </c>
      <c r="BM174" s="92">
        <v>0</v>
      </c>
      <c r="BN174" s="92">
        <v>0</v>
      </c>
      <c r="BO174" s="92">
        <v>0</v>
      </c>
      <c r="BP174" s="92">
        <v>0</v>
      </c>
      <c r="BQ174" s="92">
        <v>0</v>
      </c>
      <c r="BR174" s="92">
        <v>0</v>
      </c>
      <c r="BS174" s="92">
        <v>0</v>
      </c>
      <c r="BT174" s="92">
        <v>0</v>
      </c>
      <c r="BU174" s="92">
        <v>0</v>
      </c>
      <c r="BV174" s="92">
        <v>0</v>
      </c>
      <c r="BW174" s="92">
        <v>0</v>
      </c>
      <c r="BX174" s="92">
        <v>0</v>
      </c>
      <c r="BY174" s="92">
        <v>0</v>
      </c>
      <c r="BZ174" s="47">
        <v>0</v>
      </c>
      <c r="CA174" s="47">
        <v>0</v>
      </c>
      <c r="CB174" s="47">
        <v>0</v>
      </c>
      <c r="CC174" s="47">
        <v>0</v>
      </c>
      <c r="CD174" s="47">
        <v>0</v>
      </c>
      <c r="CE174" s="47">
        <v>0</v>
      </c>
      <c r="CF174" s="47">
        <v>0</v>
      </c>
      <c r="CG174" s="47">
        <v>0</v>
      </c>
      <c r="CH174" s="47">
        <v>0</v>
      </c>
      <c r="CI174" s="47">
        <v>0</v>
      </c>
      <c r="CJ174" s="47">
        <v>0</v>
      </c>
      <c r="CK174" s="47">
        <v>0</v>
      </c>
      <c r="CL174" s="47">
        <v>0</v>
      </c>
      <c r="CM174" s="47">
        <v>0</v>
      </c>
      <c r="CN174" s="47">
        <v>0</v>
      </c>
      <c r="CO174" s="47">
        <v>0</v>
      </c>
      <c r="CP174" s="47">
        <v>0</v>
      </c>
      <c r="CQ174" s="47">
        <v>0</v>
      </c>
      <c r="CR174" s="47">
        <v>0</v>
      </c>
      <c r="CS174" s="47">
        <v>0</v>
      </c>
      <c r="CT174" s="47">
        <v>0</v>
      </c>
      <c r="CU174" s="47">
        <v>0</v>
      </c>
      <c r="CV174" s="47">
        <v>0</v>
      </c>
      <c r="CW174" s="47">
        <v>0</v>
      </c>
      <c r="CX174" s="47">
        <v>0</v>
      </c>
      <c r="CY174" s="47">
        <v>0</v>
      </c>
      <c r="CZ174" s="47">
        <v>0</v>
      </c>
      <c r="DA174" s="47">
        <v>0</v>
      </c>
      <c r="DB174" s="47">
        <v>0</v>
      </c>
      <c r="DC174" s="47">
        <v>0</v>
      </c>
      <c r="DD174" s="47">
        <v>0</v>
      </c>
      <c r="DE174" s="47">
        <v>0</v>
      </c>
      <c r="DF174" s="47">
        <v>0</v>
      </c>
      <c r="DG174" s="47">
        <v>0</v>
      </c>
      <c r="DH174" s="47">
        <v>0</v>
      </c>
      <c r="DI174" s="47">
        <v>450000</v>
      </c>
      <c r="DJ174" s="47">
        <v>270000</v>
      </c>
      <c r="DK174" s="47">
        <v>540000</v>
      </c>
      <c r="DL174" s="47">
        <v>720000</v>
      </c>
      <c r="DM174" s="47">
        <v>1080000</v>
      </c>
      <c r="DN174" s="47">
        <v>1260000.0000000002</v>
      </c>
      <c r="DO174" s="47">
        <v>1260000.0000000002</v>
      </c>
      <c r="DP174" s="47">
        <v>1080000</v>
      </c>
      <c r="DQ174" s="47">
        <v>720000</v>
      </c>
      <c r="DR174" s="47">
        <v>630000.0000000001</v>
      </c>
      <c r="DS174" s="47">
        <v>360000</v>
      </c>
      <c r="DT174" s="47">
        <v>270000</v>
      </c>
      <c r="DU174" s="47">
        <v>180000</v>
      </c>
    </row>
    <row r="175" spans="5:125" s="89" customFormat="1" ht="14.25">
      <c r="E175" s="62">
        <f t="shared" si="16"/>
        <v>0</v>
      </c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</row>
    <row r="176" spans="5:125" s="89" customFormat="1" ht="14.25">
      <c r="E176" s="62">
        <f t="shared" si="16"/>
        <v>0</v>
      </c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</row>
    <row r="177" spans="5:125" s="89" customFormat="1" ht="14.25">
      <c r="E177" s="62">
        <f t="shared" si="16"/>
        <v>0</v>
      </c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</row>
    <row r="178" spans="5:125" s="89" customFormat="1" ht="14.25">
      <c r="E178" s="62">
        <f t="shared" si="16"/>
        <v>0</v>
      </c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</row>
    <row r="179" spans="5:125" s="89" customFormat="1" ht="14.25">
      <c r="E179" s="62">
        <f t="shared" si="16"/>
        <v>0</v>
      </c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</row>
    <row r="180" spans="5:125" s="89" customFormat="1" ht="14.25">
      <c r="E180" s="62">
        <f t="shared" si="16"/>
        <v>0</v>
      </c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</row>
    <row r="181" spans="5:125" s="89" customFormat="1" ht="14.25">
      <c r="E181" s="62">
        <f t="shared" si="16"/>
        <v>0</v>
      </c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</row>
    <row r="182" spans="5:125" s="89" customFormat="1" ht="14.25">
      <c r="E182" s="62">
        <f t="shared" si="16"/>
        <v>0</v>
      </c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</row>
    <row r="183" spans="5:125" s="89" customFormat="1" ht="14.25">
      <c r="E183" s="62">
        <f t="shared" si="16"/>
        <v>0</v>
      </c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</row>
    <row r="184" spans="5:125" s="89" customFormat="1" ht="14.25">
      <c r="E184" s="62">
        <f t="shared" si="16"/>
        <v>0</v>
      </c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</row>
    <row r="185" spans="5:125" s="89" customFormat="1" ht="14.25">
      <c r="E185" s="62">
        <f t="shared" si="16"/>
        <v>0</v>
      </c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</row>
    <row r="186" spans="5:125" s="89" customFormat="1" ht="14.25">
      <c r="E186" s="62">
        <f t="shared" si="16"/>
        <v>0</v>
      </c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</row>
    <row r="187" spans="5:125" s="89" customFormat="1" ht="14.25">
      <c r="E187" s="62">
        <f t="shared" si="16"/>
        <v>0</v>
      </c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</row>
    <row r="188" spans="5:125" s="89" customFormat="1" ht="14.25">
      <c r="E188" s="62">
        <f t="shared" si="16"/>
        <v>0</v>
      </c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</row>
    <row r="189" spans="5:125" s="89" customFormat="1" ht="14.25">
      <c r="E189" s="62">
        <f t="shared" si="16"/>
        <v>0</v>
      </c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</row>
    <row r="190" spans="5:125" s="89" customFormat="1" ht="14.25">
      <c r="E190" s="62">
        <f t="shared" si="16"/>
        <v>0</v>
      </c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</row>
    <row r="191" spans="5:125" s="89" customFormat="1" ht="14.25">
      <c r="E191" s="62">
        <f t="shared" si="16"/>
        <v>0</v>
      </c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</row>
    <row r="192" spans="5:125" s="89" customFormat="1" ht="14.25">
      <c r="E192" s="62">
        <f t="shared" si="16"/>
        <v>0</v>
      </c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</row>
    <row r="193" spans="5:125" s="89" customFormat="1" ht="14.25">
      <c r="E193" s="62">
        <f t="shared" si="16"/>
        <v>0</v>
      </c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</row>
    <row r="194" spans="5:125" s="89" customFormat="1" ht="14.25">
      <c r="E194" s="62">
        <f t="shared" si="16"/>
        <v>0</v>
      </c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</row>
    <row r="195" spans="5:125" s="89" customFormat="1" ht="14.25">
      <c r="E195" s="62">
        <f t="shared" si="16"/>
        <v>0</v>
      </c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</row>
    <row r="196" spans="5:125" s="89" customFormat="1" ht="14.25">
      <c r="E196" s="62">
        <f t="shared" si="16"/>
        <v>0</v>
      </c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</row>
    <row r="197" spans="5:125" s="89" customFormat="1" ht="14.25">
      <c r="E197" s="62">
        <f t="shared" si="16"/>
        <v>0</v>
      </c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</row>
    <row r="198" spans="5:125" s="89" customFormat="1" ht="14.25">
      <c r="E198" s="62">
        <f t="shared" si="16"/>
        <v>0</v>
      </c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</row>
    <row r="199" spans="5:125" s="89" customFormat="1" ht="14.25">
      <c r="E199" s="62">
        <f t="shared" si="16"/>
        <v>0</v>
      </c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</row>
    <row r="200" spans="5:125" s="89" customFormat="1" ht="14.25">
      <c r="E200" s="62">
        <f t="shared" si="16"/>
        <v>0</v>
      </c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</row>
    <row r="201" spans="5:125" s="89" customFormat="1" ht="14.25">
      <c r="E201" s="62">
        <f t="shared" si="16"/>
        <v>0</v>
      </c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</row>
    <row r="202" spans="5:125" s="89" customFormat="1" ht="14.25">
      <c r="E202" s="62">
        <f aca="true" t="shared" si="17" ref="E202:E237">SUM(F202:DU202)</f>
        <v>0</v>
      </c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</row>
    <row r="203" spans="5:125" s="89" customFormat="1" ht="14.25">
      <c r="E203" s="62">
        <f t="shared" si="17"/>
        <v>0</v>
      </c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</row>
    <row r="204" spans="5:125" s="89" customFormat="1" ht="14.25">
      <c r="E204" s="62">
        <f t="shared" si="17"/>
        <v>0</v>
      </c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</row>
    <row r="205" spans="5:125" s="89" customFormat="1" ht="14.25">
      <c r="E205" s="62">
        <f t="shared" si="17"/>
        <v>0</v>
      </c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</row>
    <row r="206" spans="5:125" s="89" customFormat="1" ht="14.25">
      <c r="E206" s="62">
        <f t="shared" si="17"/>
        <v>0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</row>
    <row r="207" spans="5:125" s="89" customFormat="1" ht="14.25">
      <c r="E207" s="62">
        <f t="shared" si="17"/>
        <v>0</v>
      </c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</row>
    <row r="208" spans="5:125" s="89" customFormat="1" ht="14.25">
      <c r="E208" s="62">
        <f t="shared" si="17"/>
        <v>0</v>
      </c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</row>
    <row r="209" spans="5:125" s="89" customFormat="1" ht="14.25">
      <c r="E209" s="62">
        <f t="shared" si="17"/>
        <v>0</v>
      </c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</row>
    <row r="210" spans="5:125" s="89" customFormat="1" ht="14.25">
      <c r="E210" s="62">
        <f t="shared" si="17"/>
        <v>0</v>
      </c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</row>
    <row r="211" spans="5:125" s="89" customFormat="1" ht="14.25">
      <c r="E211" s="62">
        <f t="shared" si="17"/>
        <v>0</v>
      </c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</row>
    <row r="212" spans="5:125" s="89" customFormat="1" ht="14.25">
      <c r="E212" s="62">
        <f t="shared" si="17"/>
        <v>0</v>
      </c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</row>
    <row r="213" spans="5:125" s="89" customFormat="1" ht="14.25">
      <c r="E213" s="62">
        <f t="shared" si="17"/>
        <v>0</v>
      </c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</row>
    <row r="214" spans="5:125" s="89" customFormat="1" ht="14.25">
      <c r="E214" s="62">
        <f t="shared" si="17"/>
        <v>0</v>
      </c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</row>
    <row r="215" spans="5:125" s="89" customFormat="1" ht="14.25">
      <c r="E215" s="62">
        <f t="shared" si="17"/>
        <v>0</v>
      </c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</row>
    <row r="216" spans="5:125" s="89" customFormat="1" ht="14.25">
      <c r="E216" s="62">
        <f t="shared" si="17"/>
        <v>0</v>
      </c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</row>
    <row r="217" spans="5:125" s="89" customFormat="1" ht="14.25">
      <c r="E217" s="62">
        <f t="shared" si="17"/>
        <v>0</v>
      </c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</row>
    <row r="218" spans="5:125" s="89" customFormat="1" ht="14.25">
      <c r="E218" s="62">
        <f t="shared" si="17"/>
        <v>0</v>
      </c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</row>
    <row r="219" spans="5:125" s="89" customFormat="1" ht="14.25">
      <c r="E219" s="62">
        <f t="shared" si="17"/>
        <v>0</v>
      </c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</row>
    <row r="220" spans="5:125" s="89" customFormat="1" ht="14.25">
      <c r="E220" s="62">
        <f t="shared" si="17"/>
        <v>0</v>
      </c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</row>
    <row r="221" spans="5:125" s="89" customFormat="1" ht="14.25">
      <c r="E221" s="62">
        <f t="shared" si="17"/>
        <v>0</v>
      </c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</row>
    <row r="222" spans="5:125" s="89" customFormat="1" ht="14.25">
      <c r="E222" s="62">
        <f t="shared" si="17"/>
        <v>0</v>
      </c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</row>
    <row r="223" spans="5:125" s="89" customFormat="1" ht="14.25">
      <c r="E223" s="62">
        <f t="shared" si="17"/>
        <v>0</v>
      </c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</row>
    <row r="224" spans="5:125" s="89" customFormat="1" ht="14.25">
      <c r="E224" s="62">
        <f t="shared" si="17"/>
        <v>0</v>
      </c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</row>
    <row r="225" spans="5:125" s="89" customFormat="1" ht="14.25">
      <c r="E225" s="62">
        <f t="shared" si="17"/>
        <v>0</v>
      </c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</row>
    <row r="226" spans="5:125" s="89" customFormat="1" ht="14.25">
      <c r="E226" s="62">
        <f t="shared" si="17"/>
        <v>0</v>
      </c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</row>
    <row r="227" spans="5:125" s="89" customFormat="1" ht="14.25">
      <c r="E227" s="62">
        <f t="shared" si="17"/>
        <v>0</v>
      </c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</row>
    <row r="228" spans="5:125" s="89" customFormat="1" ht="14.25">
      <c r="E228" s="62">
        <f t="shared" si="17"/>
        <v>0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</row>
    <row r="229" spans="5:125" s="89" customFormat="1" ht="14.25">
      <c r="E229" s="62">
        <f t="shared" si="17"/>
        <v>0</v>
      </c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</row>
    <row r="230" spans="5:125" s="89" customFormat="1" ht="14.25">
      <c r="E230" s="62">
        <f t="shared" si="17"/>
        <v>0</v>
      </c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</row>
    <row r="231" spans="5:125" s="89" customFormat="1" ht="14.25">
      <c r="E231" s="62">
        <f t="shared" si="17"/>
        <v>0</v>
      </c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</row>
    <row r="232" spans="5:125" s="89" customFormat="1" ht="14.25">
      <c r="E232" s="62">
        <f t="shared" si="17"/>
        <v>0</v>
      </c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</row>
    <row r="233" spans="5:125" s="89" customFormat="1" ht="14.25">
      <c r="E233" s="62">
        <f t="shared" si="17"/>
        <v>0</v>
      </c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</row>
    <row r="234" spans="5:125" s="89" customFormat="1" ht="14.25">
      <c r="E234" s="62">
        <f t="shared" si="17"/>
        <v>0</v>
      </c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</row>
    <row r="235" spans="5:125" s="89" customFormat="1" ht="14.25">
      <c r="E235" s="62">
        <f t="shared" si="17"/>
        <v>0</v>
      </c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</row>
    <row r="236" spans="5:125" s="89" customFormat="1" ht="14.25">
      <c r="E236" s="62">
        <f t="shared" si="17"/>
        <v>0</v>
      </c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</row>
    <row r="237" spans="5:125" ht="14.25">
      <c r="E237" s="62">
        <f t="shared" si="17"/>
        <v>0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</row>
    <row r="238" spans="4:125" ht="14.25" thickBot="1">
      <c r="D238" t="s">
        <v>12</v>
      </c>
      <c r="E238" s="29">
        <f aca="true" t="shared" si="18" ref="E238:AJ238">SUM(E28:E237)</f>
        <v>1082864000</v>
      </c>
      <c r="F238" s="29">
        <f t="shared" si="18"/>
        <v>0</v>
      </c>
      <c r="G238" s="29">
        <f t="shared" si="18"/>
        <v>0</v>
      </c>
      <c r="H238" s="29">
        <f t="shared" si="18"/>
        <v>0</v>
      </c>
      <c r="I238" s="29">
        <f t="shared" si="18"/>
        <v>0</v>
      </c>
      <c r="J238" s="29">
        <f t="shared" si="18"/>
        <v>0</v>
      </c>
      <c r="K238" s="29">
        <f t="shared" si="18"/>
        <v>0</v>
      </c>
      <c r="L238" s="29">
        <f t="shared" si="18"/>
        <v>0</v>
      </c>
      <c r="M238" s="29">
        <f t="shared" si="18"/>
        <v>0</v>
      </c>
      <c r="N238" s="29">
        <f t="shared" si="18"/>
        <v>0</v>
      </c>
      <c r="O238" s="29">
        <f t="shared" si="18"/>
        <v>0</v>
      </c>
      <c r="P238" s="29">
        <f t="shared" si="18"/>
        <v>0</v>
      </c>
      <c r="Q238" s="29">
        <f t="shared" si="18"/>
        <v>0</v>
      </c>
      <c r="R238" s="29">
        <f t="shared" si="18"/>
        <v>0</v>
      </c>
      <c r="S238" s="29">
        <f t="shared" si="18"/>
        <v>0</v>
      </c>
      <c r="T238" s="29">
        <f t="shared" si="18"/>
        <v>0</v>
      </c>
      <c r="U238" s="29">
        <f t="shared" si="18"/>
        <v>0</v>
      </c>
      <c r="V238" s="29">
        <f t="shared" si="18"/>
        <v>0</v>
      </c>
      <c r="W238" s="29">
        <f t="shared" si="18"/>
        <v>0</v>
      </c>
      <c r="X238" s="29">
        <f t="shared" si="18"/>
        <v>0</v>
      </c>
      <c r="Y238" s="29">
        <f t="shared" si="18"/>
        <v>0</v>
      </c>
      <c r="Z238" s="29">
        <f t="shared" si="18"/>
        <v>0</v>
      </c>
      <c r="AA238" s="29">
        <f t="shared" si="18"/>
        <v>270000</v>
      </c>
      <c r="AB238" s="29">
        <f t="shared" si="18"/>
        <v>180000</v>
      </c>
      <c r="AC238" s="29">
        <f t="shared" si="18"/>
        <v>270000</v>
      </c>
      <c r="AD238" s="29">
        <f t="shared" si="18"/>
        <v>450000</v>
      </c>
      <c r="AE238" s="29">
        <f t="shared" si="18"/>
        <v>675000</v>
      </c>
      <c r="AF238" s="29">
        <f t="shared" si="18"/>
        <v>720000</v>
      </c>
      <c r="AG238" s="29">
        <f t="shared" si="18"/>
        <v>675000</v>
      </c>
      <c r="AH238" s="29">
        <f t="shared" si="18"/>
        <v>936000</v>
      </c>
      <c r="AI238" s="29">
        <f t="shared" si="18"/>
        <v>729000</v>
      </c>
      <c r="AJ238" s="29">
        <f t="shared" si="18"/>
        <v>1176000</v>
      </c>
      <c r="AK238" s="29">
        <f aca="true" t="shared" si="19" ref="AK238:BP238">SUM(AK28:AK237)</f>
        <v>1251000</v>
      </c>
      <c r="AL238" s="29">
        <f t="shared" si="19"/>
        <v>1917000</v>
      </c>
      <c r="AM238" s="29">
        <f t="shared" si="19"/>
        <v>2112000</v>
      </c>
      <c r="AN238" s="29">
        <f t="shared" si="19"/>
        <v>3069000</v>
      </c>
      <c r="AO238" s="29">
        <f t="shared" si="19"/>
        <v>2658000</v>
      </c>
      <c r="AP238" s="29">
        <f t="shared" si="19"/>
        <v>2610000</v>
      </c>
      <c r="AQ238" s="29">
        <f t="shared" si="19"/>
        <v>2165000</v>
      </c>
      <c r="AR238" s="29">
        <f t="shared" si="19"/>
        <v>1722000</v>
      </c>
      <c r="AS238" s="29">
        <f t="shared" si="19"/>
        <v>2081000</v>
      </c>
      <c r="AT238" s="29">
        <f t="shared" si="19"/>
        <v>1823000</v>
      </c>
      <c r="AU238" s="29">
        <f t="shared" si="19"/>
        <v>1859000</v>
      </c>
      <c r="AV238" s="29">
        <f t="shared" si="19"/>
        <v>1649000</v>
      </c>
      <c r="AW238" s="29">
        <f t="shared" si="19"/>
        <v>1457000</v>
      </c>
      <c r="AX238" s="29">
        <f t="shared" si="19"/>
        <v>1301000</v>
      </c>
      <c r="AY238" s="29">
        <f t="shared" si="19"/>
        <v>879800</v>
      </c>
      <c r="AZ238" s="29">
        <f t="shared" si="19"/>
        <v>1352200</v>
      </c>
      <c r="BA238" s="29">
        <f t="shared" si="19"/>
        <v>1007900</v>
      </c>
      <c r="BB238" s="29">
        <f t="shared" si="19"/>
        <v>1688500</v>
      </c>
      <c r="BC238" s="29">
        <f t="shared" si="19"/>
        <v>2098000</v>
      </c>
      <c r="BD238" s="29">
        <f t="shared" si="19"/>
        <v>2896900</v>
      </c>
      <c r="BE238" s="29">
        <f t="shared" si="19"/>
        <v>3789240</v>
      </c>
      <c r="BF238" s="29">
        <f t="shared" si="19"/>
        <v>4516160</v>
      </c>
      <c r="BG238" s="29">
        <f t="shared" si="19"/>
        <v>4863840</v>
      </c>
      <c r="BH238" s="29">
        <f t="shared" si="19"/>
        <v>8000500</v>
      </c>
      <c r="BI238" s="29">
        <f t="shared" si="19"/>
        <v>6701550</v>
      </c>
      <c r="BJ238" s="29">
        <f t="shared" si="19"/>
        <v>7173440</v>
      </c>
      <c r="BK238" s="29">
        <f t="shared" si="19"/>
        <v>7266350</v>
      </c>
      <c r="BL238" s="29">
        <f t="shared" si="19"/>
        <v>8016900</v>
      </c>
      <c r="BM238" s="29">
        <f t="shared" si="19"/>
        <v>8070530</v>
      </c>
      <c r="BN238" s="29">
        <f t="shared" si="19"/>
        <v>7895440</v>
      </c>
      <c r="BO238" s="29">
        <f t="shared" si="19"/>
        <v>7763790</v>
      </c>
      <c r="BP238" s="29">
        <f t="shared" si="19"/>
        <v>8808780</v>
      </c>
      <c r="BQ238" s="29">
        <f aca="true" t="shared" si="20" ref="BQ238:CV238">SUM(BQ28:BQ237)</f>
        <v>11293300</v>
      </c>
      <c r="BR238" s="29">
        <f t="shared" si="20"/>
        <v>14417120</v>
      </c>
      <c r="BS238" s="29">
        <f t="shared" si="20"/>
        <v>15310300</v>
      </c>
      <c r="BT238" s="29">
        <f t="shared" si="20"/>
        <v>17227200</v>
      </c>
      <c r="BU238" s="29">
        <f t="shared" si="20"/>
        <v>17295380</v>
      </c>
      <c r="BV238" s="29">
        <f t="shared" si="20"/>
        <v>19871280</v>
      </c>
      <c r="BW238" s="29">
        <f t="shared" si="20"/>
        <v>19669460</v>
      </c>
      <c r="BX238" s="29">
        <f t="shared" si="20"/>
        <v>20466640</v>
      </c>
      <c r="BY238" s="29">
        <f t="shared" si="20"/>
        <v>19247000</v>
      </c>
      <c r="BZ238" s="29">
        <f t="shared" si="20"/>
        <v>17872000</v>
      </c>
      <c r="CA238" s="29">
        <f t="shared" si="20"/>
        <v>15966360</v>
      </c>
      <c r="CB238" s="29">
        <f t="shared" si="20"/>
        <v>14136020</v>
      </c>
      <c r="CC238" s="29">
        <f t="shared" si="20"/>
        <v>17128220</v>
      </c>
      <c r="CD238" s="29">
        <f t="shared" si="20"/>
        <v>16031600</v>
      </c>
      <c r="CE238" s="29">
        <f t="shared" si="20"/>
        <v>16873500</v>
      </c>
      <c r="CF238" s="29">
        <f t="shared" si="20"/>
        <v>18532300</v>
      </c>
      <c r="CG238" s="29">
        <f t="shared" si="20"/>
        <v>21172600</v>
      </c>
      <c r="CH238" s="29">
        <f t="shared" si="20"/>
        <v>23092800</v>
      </c>
      <c r="CI238" s="29">
        <f t="shared" si="20"/>
        <v>23425800</v>
      </c>
      <c r="CJ238" s="29">
        <f t="shared" si="20"/>
        <v>23581000</v>
      </c>
      <c r="CK238" s="29">
        <f t="shared" si="20"/>
        <v>24336600</v>
      </c>
      <c r="CL238" s="29">
        <f t="shared" si="20"/>
        <v>23549600</v>
      </c>
      <c r="CM238" s="29">
        <f t="shared" si="20"/>
        <v>25852800</v>
      </c>
      <c r="CN238" s="29">
        <f t="shared" si="20"/>
        <v>26627600</v>
      </c>
      <c r="CO238" s="29">
        <f t="shared" si="20"/>
        <v>26409000</v>
      </c>
      <c r="CP238" s="29">
        <f t="shared" si="20"/>
        <v>25466480</v>
      </c>
      <c r="CQ238" s="29">
        <f t="shared" si="20"/>
        <v>26356252</v>
      </c>
      <c r="CR238" s="29">
        <f t="shared" si="20"/>
        <v>25102588</v>
      </c>
      <c r="CS238" s="29">
        <f t="shared" si="20"/>
        <v>22192600</v>
      </c>
      <c r="CT238" s="29">
        <f t="shared" si="20"/>
        <v>20731040</v>
      </c>
      <c r="CU238" s="29">
        <f t="shared" si="20"/>
        <v>19573900</v>
      </c>
      <c r="CV238" s="29">
        <f t="shared" si="20"/>
        <v>16909080</v>
      </c>
      <c r="CW238" s="29">
        <f aca="true" t="shared" si="21" ref="CW238:DU238">SUM(CW28:CW237)</f>
        <v>16333560</v>
      </c>
      <c r="CX238" s="29">
        <f t="shared" si="21"/>
        <v>15731100</v>
      </c>
      <c r="CY238" s="29">
        <f t="shared" si="21"/>
        <v>14159600</v>
      </c>
      <c r="CZ238" s="29">
        <f t="shared" si="21"/>
        <v>14400600</v>
      </c>
      <c r="DA238" s="29">
        <f t="shared" si="21"/>
        <v>13105200</v>
      </c>
      <c r="DB238" s="29">
        <f t="shared" si="21"/>
        <v>13003300</v>
      </c>
      <c r="DC238" s="29">
        <f t="shared" si="21"/>
        <v>12963300</v>
      </c>
      <c r="DD238" s="29">
        <f t="shared" si="21"/>
        <v>11629500</v>
      </c>
      <c r="DE238" s="29">
        <f t="shared" si="21"/>
        <v>11502400</v>
      </c>
      <c r="DF238" s="29">
        <f t="shared" si="21"/>
        <v>12418800</v>
      </c>
      <c r="DG238" s="29">
        <f t="shared" si="21"/>
        <v>11008500</v>
      </c>
      <c r="DH238" s="29">
        <f t="shared" si="21"/>
        <v>9563600</v>
      </c>
      <c r="DI238" s="29">
        <f t="shared" si="21"/>
        <v>9006536</v>
      </c>
      <c r="DJ238" s="29">
        <f t="shared" si="21"/>
        <v>9177724</v>
      </c>
      <c r="DK238" s="29">
        <f t="shared" si="21"/>
        <v>9082920</v>
      </c>
      <c r="DL238" s="29">
        <f t="shared" si="21"/>
        <v>9274800</v>
      </c>
      <c r="DM238" s="29">
        <f t="shared" si="21"/>
        <v>10806800</v>
      </c>
      <c r="DN238" s="29">
        <f t="shared" si="21"/>
        <v>11214240</v>
      </c>
      <c r="DO238" s="29">
        <f t="shared" si="21"/>
        <v>13120280</v>
      </c>
      <c r="DP238" s="29">
        <f t="shared" si="21"/>
        <v>14340000</v>
      </c>
      <c r="DQ238" s="29">
        <f t="shared" si="21"/>
        <v>15630000</v>
      </c>
      <c r="DR238" s="29">
        <f t="shared" si="21"/>
        <v>16249500</v>
      </c>
      <c r="DS238" s="29">
        <f t="shared" si="21"/>
        <v>15127500</v>
      </c>
      <c r="DT238" s="29">
        <f t="shared" si="21"/>
        <v>11306000</v>
      </c>
      <c r="DU238" s="29">
        <f t="shared" si="21"/>
        <v>10446000</v>
      </c>
    </row>
    <row r="239" ht="14.25" thickTop="1">
      <c r="BB239" s="9"/>
    </row>
    <row r="240" spans="1:125" s="3" customFormat="1" ht="14.25">
      <c r="A240" s="3" t="s">
        <v>35</v>
      </c>
      <c r="E240" s="4" t="str">
        <f aca="true" t="shared" si="22" ref="E240:AJ240">E26</f>
        <v>Total</v>
      </c>
      <c r="F240" s="4">
        <f t="shared" si="22"/>
        <v>39933</v>
      </c>
      <c r="G240" s="4">
        <f t="shared" si="22"/>
        <v>39964</v>
      </c>
      <c r="H240" s="4">
        <f t="shared" si="22"/>
        <v>39994</v>
      </c>
      <c r="I240" s="4">
        <f t="shared" si="22"/>
        <v>40025</v>
      </c>
      <c r="J240" s="4">
        <f t="shared" si="22"/>
        <v>40056</v>
      </c>
      <c r="K240" s="4">
        <f t="shared" si="22"/>
        <v>40086</v>
      </c>
      <c r="L240" s="4">
        <f t="shared" si="22"/>
        <v>40117</v>
      </c>
      <c r="M240" s="4">
        <f t="shared" si="22"/>
        <v>40147</v>
      </c>
      <c r="N240" s="4">
        <f t="shared" si="22"/>
        <v>40178</v>
      </c>
      <c r="O240" s="4">
        <f t="shared" si="22"/>
        <v>40209</v>
      </c>
      <c r="P240" s="4">
        <f t="shared" si="22"/>
        <v>40237</v>
      </c>
      <c r="Q240" s="4">
        <f t="shared" si="22"/>
        <v>40268</v>
      </c>
      <c r="R240" s="4">
        <f t="shared" si="22"/>
        <v>40298</v>
      </c>
      <c r="S240" s="4">
        <f t="shared" si="22"/>
        <v>40329</v>
      </c>
      <c r="T240" s="4">
        <f t="shared" si="22"/>
        <v>40359</v>
      </c>
      <c r="U240" s="4">
        <f t="shared" si="22"/>
        <v>40390</v>
      </c>
      <c r="V240" s="4">
        <f t="shared" si="22"/>
        <v>40421</v>
      </c>
      <c r="W240" s="4">
        <f t="shared" si="22"/>
        <v>40451</v>
      </c>
      <c r="X240" s="4">
        <f t="shared" si="22"/>
        <v>40482</v>
      </c>
      <c r="Y240" s="4">
        <f t="shared" si="22"/>
        <v>40512</v>
      </c>
      <c r="Z240" s="4">
        <f t="shared" si="22"/>
        <v>40543</v>
      </c>
      <c r="AA240" s="4">
        <f t="shared" si="22"/>
        <v>40574</v>
      </c>
      <c r="AB240" s="4">
        <f t="shared" si="22"/>
        <v>40602</v>
      </c>
      <c r="AC240" s="4">
        <f t="shared" si="22"/>
        <v>40633</v>
      </c>
      <c r="AD240" s="4">
        <f t="shared" si="22"/>
        <v>40663</v>
      </c>
      <c r="AE240" s="4">
        <f t="shared" si="22"/>
        <v>40694</v>
      </c>
      <c r="AF240" s="4">
        <f t="shared" si="22"/>
        <v>40724</v>
      </c>
      <c r="AG240" s="4">
        <f t="shared" si="22"/>
        <v>40755</v>
      </c>
      <c r="AH240" s="4">
        <f t="shared" si="22"/>
        <v>40786</v>
      </c>
      <c r="AI240" s="4">
        <f t="shared" si="22"/>
        <v>40816</v>
      </c>
      <c r="AJ240" s="4">
        <f t="shared" si="22"/>
        <v>40847</v>
      </c>
      <c r="AK240" s="4">
        <f aca="true" t="shared" si="23" ref="AK240:BP240">AK26</f>
        <v>40877</v>
      </c>
      <c r="AL240" s="4">
        <f t="shared" si="23"/>
        <v>40908</v>
      </c>
      <c r="AM240" s="4">
        <f t="shared" si="23"/>
        <v>40939</v>
      </c>
      <c r="AN240" s="4">
        <f t="shared" si="23"/>
        <v>40968</v>
      </c>
      <c r="AO240" s="4">
        <f t="shared" si="23"/>
        <v>40999</v>
      </c>
      <c r="AP240" s="4">
        <f t="shared" si="23"/>
        <v>41029</v>
      </c>
      <c r="AQ240" s="4">
        <f t="shared" si="23"/>
        <v>41060</v>
      </c>
      <c r="AR240" s="4">
        <f t="shared" si="23"/>
        <v>41090</v>
      </c>
      <c r="AS240" s="4">
        <f t="shared" si="23"/>
        <v>41121</v>
      </c>
      <c r="AT240" s="4">
        <f t="shared" si="23"/>
        <v>41152</v>
      </c>
      <c r="AU240" s="4">
        <f t="shared" si="23"/>
        <v>41182</v>
      </c>
      <c r="AV240" s="4">
        <f t="shared" si="23"/>
        <v>41213</v>
      </c>
      <c r="AW240" s="4">
        <f t="shared" si="23"/>
        <v>41243</v>
      </c>
      <c r="AX240" s="4">
        <f t="shared" si="23"/>
        <v>41274</v>
      </c>
      <c r="AY240" s="4">
        <f t="shared" si="23"/>
        <v>41305</v>
      </c>
      <c r="AZ240" s="4">
        <f t="shared" si="23"/>
        <v>41333</v>
      </c>
      <c r="BA240" s="4">
        <f t="shared" si="23"/>
        <v>41364</v>
      </c>
      <c r="BB240" s="4">
        <f t="shared" si="23"/>
        <v>41394</v>
      </c>
      <c r="BC240" s="4">
        <f t="shared" si="23"/>
        <v>41425</v>
      </c>
      <c r="BD240" s="4">
        <f t="shared" si="23"/>
        <v>41455</v>
      </c>
      <c r="BE240" s="4">
        <f t="shared" si="23"/>
        <v>41486</v>
      </c>
      <c r="BF240" s="4">
        <f t="shared" si="23"/>
        <v>41517</v>
      </c>
      <c r="BG240" s="4">
        <f t="shared" si="23"/>
        <v>41547</v>
      </c>
      <c r="BH240" s="4">
        <f t="shared" si="23"/>
        <v>41578</v>
      </c>
      <c r="BI240" s="4">
        <f t="shared" si="23"/>
        <v>41608</v>
      </c>
      <c r="BJ240" s="4">
        <f t="shared" si="23"/>
        <v>41639</v>
      </c>
      <c r="BK240" s="4">
        <f t="shared" si="23"/>
        <v>41670</v>
      </c>
      <c r="BL240" s="4">
        <f t="shared" si="23"/>
        <v>41698</v>
      </c>
      <c r="BM240" s="4">
        <f t="shared" si="23"/>
        <v>41729</v>
      </c>
      <c r="BN240" s="4">
        <f t="shared" si="23"/>
        <v>41759</v>
      </c>
      <c r="BO240" s="4">
        <f t="shared" si="23"/>
        <v>41790</v>
      </c>
      <c r="BP240" s="4">
        <f t="shared" si="23"/>
        <v>41820</v>
      </c>
      <c r="BQ240" s="4">
        <f aca="true" t="shared" si="24" ref="BQ240:CV240">BQ26</f>
        <v>41851</v>
      </c>
      <c r="BR240" s="4">
        <f t="shared" si="24"/>
        <v>41882</v>
      </c>
      <c r="BS240" s="4">
        <f t="shared" si="24"/>
        <v>41912</v>
      </c>
      <c r="BT240" s="4">
        <f t="shared" si="24"/>
        <v>41943</v>
      </c>
      <c r="BU240" s="4">
        <f t="shared" si="24"/>
        <v>41973</v>
      </c>
      <c r="BV240" s="4">
        <f t="shared" si="24"/>
        <v>42004</v>
      </c>
      <c r="BW240" s="4">
        <f t="shared" si="24"/>
        <v>42035</v>
      </c>
      <c r="BX240" s="4">
        <f t="shared" si="24"/>
        <v>42063</v>
      </c>
      <c r="BY240" s="4">
        <f t="shared" si="24"/>
        <v>42094</v>
      </c>
      <c r="BZ240" s="4">
        <f t="shared" si="24"/>
        <v>42124</v>
      </c>
      <c r="CA240" s="4">
        <f t="shared" si="24"/>
        <v>42155</v>
      </c>
      <c r="CB240" s="4">
        <f t="shared" si="24"/>
        <v>42185</v>
      </c>
      <c r="CC240" s="4">
        <f t="shared" si="24"/>
        <v>42216</v>
      </c>
      <c r="CD240" s="4">
        <f t="shared" si="24"/>
        <v>42247</v>
      </c>
      <c r="CE240" s="4">
        <f t="shared" si="24"/>
        <v>42277</v>
      </c>
      <c r="CF240" s="4">
        <f t="shared" si="24"/>
        <v>42308</v>
      </c>
      <c r="CG240" s="4">
        <f t="shared" si="24"/>
        <v>42338</v>
      </c>
      <c r="CH240" s="4">
        <f t="shared" si="24"/>
        <v>42369</v>
      </c>
      <c r="CI240" s="4">
        <f t="shared" si="24"/>
        <v>42400</v>
      </c>
      <c r="CJ240" s="4">
        <f t="shared" si="24"/>
        <v>42429</v>
      </c>
      <c r="CK240" s="4">
        <f t="shared" si="24"/>
        <v>42460</v>
      </c>
      <c r="CL240" s="4">
        <f t="shared" si="24"/>
        <v>42490</v>
      </c>
      <c r="CM240" s="4">
        <f t="shared" si="24"/>
        <v>42521</v>
      </c>
      <c r="CN240" s="4">
        <f t="shared" si="24"/>
        <v>42551</v>
      </c>
      <c r="CO240" s="4">
        <f t="shared" si="24"/>
        <v>42582</v>
      </c>
      <c r="CP240" s="4">
        <f t="shared" si="24"/>
        <v>42613</v>
      </c>
      <c r="CQ240" s="4">
        <f t="shared" si="24"/>
        <v>42643</v>
      </c>
      <c r="CR240" s="4">
        <f t="shared" si="24"/>
        <v>42674</v>
      </c>
      <c r="CS240" s="4">
        <f t="shared" si="24"/>
        <v>42704</v>
      </c>
      <c r="CT240" s="4">
        <f t="shared" si="24"/>
        <v>42735</v>
      </c>
      <c r="CU240" s="4">
        <f t="shared" si="24"/>
        <v>42766</v>
      </c>
      <c r="CV240" s="4">
        <f t="shared" si="24"/>
        <v>42794</v>
      </c>
      <c r="CW240" s="4">
        <f aca="true" t="shared" si="25" ref="CW240:DU240">CW26</f>
        <v>42825</v>
      </c>
      <c r="CX240" s="4">
        <f t="shared" si="25"/>
        <v>42855</v>
      </c>
      <c r="CY240" s="4">
        <f t="shared" si="25"/>
        <v>42886</v>
      </c>
      <c r="CZ240" s="4">
        <f t="shared" si="25"/>
        <v>42916</v>
      </c>
      <c r="DA240" s="4">
        <f t="shared" si="25"/>
        <v>42947</v>
      </c>
      <c r="DB240" s="4">
        <f t="shared" si="25"/>
        <v>42978</v>
      </c>
      <c r="DC240" s="4">
        <f t="shared" si="25"/>
        <v>43008</v>
      </c>
      <c r="DD240" s="4">
        <f t="shared" si="25"/>
        <v>43039</v>
      </c>
      <c r="DE240" s="4">
        <f t="shared" si="25"/>
        <v>43069</v>
      </c>
      <c r="DF240" s="4">
        <f t="shared" si="25"/>
        <v>43100</v>
      </c>
      <c r="DG240" s="4">
        <f t="shared" si="25"/>
        <v>43131</v>
      </c>
      <c r="DH240" s="4">
        <f t="shared" si="25"/>
        <v>43159</v>
      </c>
      <c r="DI240" s="4">
        <f t="shared" si="25"/>
        <v>43190</v>
      </c>
      <c r="DJ240" s="4">
        <f t="shared" si="25"/>
        <v>43220</v>
      </c>
      <c r="DK240" s="4">
        <f t="shared" si="25"/>
        <v>43251</v>
      </c>
      <c r="DL240" s="4">
        <f t="shared" si="25"/>
        <v>43281</v>
      </c>
      <c r="DM240" s="4">
        <f t="shared" si="25"/>
        <v>43312</v>
      </c>
      <c r="DN240" s="4">
        <f t="shared" si="25"/>
        <v>43343</v>
      </c>
      <c r="DO240" s="4">
        <f t="shared" si="25"/>
        <v>43373</v>
      </c>
      <c r="DP240" s="4">
        <f t="shared" si="25"/>
        <v>43404</v>
      </c>
      <c r="DQ240" s="4">
        <f t="shared" si="25"/>
        <v>43434</v>
      </c>
      <c r="DR240" s="4">
        <f t="shared" si="25"/>
        <v>43465</v>
      </c>
      <c r="DS240" s="4">
        <f t="shared" si="25"/>
        <v>43496</v>
      </c>
      <c r="DT240" s="4">
        <f t="shared" si="25"/>
        <v>43524</v>
      </c>
      <c r="DU240" s="4">
        <f t="shared" si="25"/>
        <v>43555</v>
      </c>
    </row>
    <row r="241" spans="1:125" ht="14.25">
      <c r="A241" t="s">
        <v>15</v>
      </c>
      <c r="E241" s="28">
        <f aca="true" t="shared" si="26" ref="E241:E246">SUM(F241:DU241)</f>
        <v>165505000</v>
      </c>
      <c r="F241" s="28">
        <f aca="true" t="shared" si="27" ref="F241:O245">SUMIF($A$28:$A$237,$A241,F$28:F$237)</f>
        <v>0</v>
      </c>
      <c r="G241" s="28">
        <f t="shared" si="27"/>
        <v>0</v>
      </c>
      <c r="H241" s="28">
        <f t="shared" si="27"/>
        <v>0</v>
      </c>
      <c r="I241" s="28">
        <f t="shared" si="27"/>
        <v>0</v>
      </c>
      <c r="J241" s="28">
        <f t="shared" si="27"/>
        <v>0</v>
      </c>
      <c r="K241" s="28">
        <f t="shared" si="27"/>
        <v>0</v>
      </c>
      <c r="L241" s="28">
        <f t="shared" si="27"/>
        <v>0</v>
      </c>
      <c r="M241" s="28">
        <f t="shared" si="27"/>
        <v>0</v>
      </c>
      <c r="N241" s="28">
        <f t="shared" si="27"/>
        <v>0</v>
      </c>
      <c r="O241" s="28">
        <f t="shared" si="27"/>
        <v>0</v>
      </c>
      <c r="P241" s="28">
        <f aca="true" t="shared" si="28" ref="P241:Y245">SUMIF($A$28:$A$237,$A241,P$28:P$237)</f>
        <v>0</v>
      </c>
      <c r="Q241" s="28">
        <f t="shared" si="28"/>
        <v>0</v>
      </c>
      <c r="R241" s="28">
        <f t="shared" si="28"/>
        <v>0</v>
      </c>
      <c r="S241" s="28">
        <f t="shared" si="28"/>
        <v>0</v>
      </c>
      <c r="T241" s="28">
        <f t="shared" si="28"/>
        <v>0</v>
      </c>
      <c r="U241" s="28">
        <f t="shared" si="28"/>
        <v>0</v>
      </c>
      <c r="V241" s="28">
        <f t="shared" si="28"/>
        <v>0</v>
      </c>
      <c r="W241" s="28">
        <f t="shared" si="28"/>
        <v>0</v>
      </c>
      <c r="X241" s="28">
        <f t="shared" si="28"/>
        <v>0</v>
      </c>
      <c r="Y241" s="28">
        <f t="shared" si="28"/>
        <v>0</v>
      </c>
      <c r="Z241" s="28">
        <f aca="true" t="shared" si="29" ref="Z241:AI245">SUMIF($A$28:$A$237,$A241,Z$28:Z$237)</f>
        <v>0</v>
      </c>
      <c r="AA241" s="28">
        <f t="shared" si="29"/>
        <v>270000</v>
      </c>
      <c r="AB241" s="28">
        <f t="shared" si="29"/>
        <v>180000</v>
      </c>
      <c r="AC241" s="28">
        <f t="shared" si="29"/>
        <v>270000</v>
      </c>
      <c r="AD241" s="28">
        <f t="shared" si="29"/>
        <v>450000</v>
      </c>
      <c r="AE241" s="28">
        <f t="shared" si="29"/>
        <v>675000</v>
      </c>
      <c r="AF241" s="28">
        <f t="shared" si="29"/>
        <v>720000</v>
      </c>
      <c r="AG241" s="28">
        <f t="shared" si="29"/>
        <v>675000</v>
      </c>
      <c r="AH241" s="28">
        <f t="shared" si="29"/>
        <v>936000</v>
      </c>
      <c r="AI241" s="28">
        <f t="shared" si="29"/>
        <v>729000</v>
      </c>
      <c r="AJ241" s="28">
        <f aca="true" t="shared" si="30" ref="AJ241:AS245">SUMIF($A$28:$A$237,$A241,AJ$28:AJ$237)</f>
        <v>1176000</v>
      </c>
      <c r="AK241" s="28">
        <f t="shared" si="30"/>
        <v>1251000</v>
      </c>
      <c r="AL241" s="28">
        <f t="shared" si="30"/>
        <v>1917000</v>
      </c>
      <c r="AM241" s="28">
        <f t="shared" si="30"/>
        <v>2112000</v>
      </c>
      <c r="AN241" s="28">
        <f t="shared" si="30"/>
        <v>3069000</v>
      </c>
      <c r="AO241" s="28">
        <f t="shared" si="30"/>
        <v>2658000</v>
      </c>
      <c r="AP241" s="28">
        <f t="shared" si="30"/>
        <v>2472000</v>
      </c>
      <c r="AQ241" s="28">
        <f t="shared" si="30"/>
        <v>2073000</v>
      </c>
      <c r="AR241" s="28">
        <f t="shared" si="30"/>
        <v>1584000</v>
      </c>
      <c r="AS241" s="28">
        <f t="shared" si="30"/>
        <v>1821000</v>
      </c>
      <c r="AT241" s="28">
        <f aca="true" t="shared" si="31" ref="AT241:BC245">SUMIF($A$28:$A$237,$A241,AT$28:AT$237)</f>
        <v>1458000</v>
      </c>
      <c r="AU241" s="28">
        <f t="shared" si="31"/>
        <v>1461000</v>
      </c>
      <c r="AV241" s="28">
        <f t="shared" si="31"/>
        <v>1254000</v>
      </c>
      <c r="AW241" s="28">
        <f t="shared" si="31"/>
        <v>1152000</v>
      </c>
      <c r="AX241" s="28">
        <f t="shared" si="31"/>
        <v>1014000</v>
      </c>
      <c r="AY241" s="28">
        <f t="shared" si="31"/>
        <v>623400</v>
      </c>
      <c r="AZ241" s="28">
        <f t="shared" si="31"/>
        <v>909600.0000000001</v>
      </c>
      <c r="BA241" s="28">
        <f t="shared" si="31"/>
        <v>561500</v>
      </c>
      <c r="BB241" s="28">
        <f t="shared" si="31"/>
        <v>511500</v>
      </c>
      <c r="BC241" s="28">
        <f t="shared" si="31"/>
        <v>873500</v>
      </c>
      <c r="BD241" s="28">
        <f aca="true" t="shared" si="32" ref="BD241:BM245">SUMIF($A$28:$A$237,$A241,BD$28:BD$237)</f>
        <v>994500</v>
      </c>
      <c r="BE241" s="28">
        <f t="shared" si="32"/>
        <v>960000</v>
      </c>
      <c r="BF241" s="28">
        <f t="shared" si="32"/>
        <v>1185000</v>
      </c>
      <c r="BG241" s="28">
        <f t="shared" si="32"/>
        <v>1241000</v>
      </c>
      <c r="BH241" s="28">
        <f t="shared" si="32"/>
        <v>1398000</v>
      </c>
      <c r="BI241" s="28">
        <f t="shared" si="32"/>
        <v>1295000</v>
      </c>
      <c r="BJ241" s="28">
        <f t="shared" si="32"/>
        <v>1107000</v>
      </c>
      <c r="BK241" s="28">
        <f t="shared" si="32"/>
        <v>931000</v>
      </c>
      <c r="BL241" s="28">
        <f t="shared" si="32"/>
        <v>702000</v>
      </c>
      <c r="BM241" s="28">
        <f t="shared" si="32"/>
        <v>465920</v>
      </c>
      <c r="BN241" s="28">
        <f aca="true" t="shared" si="33" ref="BN241:BW245">SUMIF($A$28:$A$237,$A241,BN$28:BN$237)</f>
        <v>515280</v>
      </c>
      <c r="BO241" s="28">
        <f t="shared" si="33"/>
        <v>678920</v>
      </c>
      <c r="BP241" s="28">
        <f t="shared" si="33"/>
        <v>660200</v>
      </c>
      <c r="BQ241" s="28">
        <f t="shared" si="33"/>
        <v>903300</v>
      </c>
      <c r="BR241" s="28">
        <f t="shared" si="33"/>
        <v>1167120</v>
      </c>
      <c r="BS241" s="28">
        <f t="shared" si="33"/>
        <v>2061300</v>
      </c>
      <c r="BT241" s="28">
        <f t="shared" si="33"/>
        <v>1946200</v>
      </c>
      <c r="BU241" s="28">
        <f t="shared" si="33"/>
        <v>1826380</v>
      </c>
      <c r="BV241" s="28">
        <f t="shared" si="33"/>
        <v>1708280</v>
      </c>
      <c r="BW241" s="28">
        <f t="shared" si="33"/>
        <v>1865460</v>
      </c>
      <c r="BX241" s="28">
        <f aca="true" t="shared" si="34" ref="BX241:CG245">SUMIF($A$28:$A$237,$A241,BX$28:BX$237)</f>
        <v>1617640</v>
      </c>
      <c r="BY241" s="28">
        <f t="shared" si="34"/>
        <v>1681000</v>
      </c>
      <c r="BZ241" s="28">
        <f t="shared" si="34"/>
        <v>1638000</v>
      </c>
      <c r="CA241" s="28">
        <f t="shared" si="34"/>
        <v>2085360</v>
      </c>
      <c r="CB241" s="28">
        <f t="shared" si="34"/>
        <v>1670240</v>
      </c>
      <c r="CC241" s="28">
        <f t="shared" si="34"/>
        <v>2197700</v>
      </c>
      <c r="CD241" s="28">
        <f t="shared" si="34"/>
        <v>2799500</v>
      </c>
      <c r="CE241" s="28">
        <f t="shared" si="34"/>
        <v>3738500</v>
      </c>
      <c r="CF241" s="28">
        <f t="shared" si="34"/>
        <v>3893900</v>
      </c>
      <c r="CG241" s="28">
        <f t="shared" si="34"/>
        <v>3731800</v>
      </c>
      <c r="CH241" s="28">
        <f aca="true" t="shared" si="35" ref="CH241:CQ245">SUMIF($A$28:$A$237,$A241,CH$28:CH$237)</f>
        <v>3442000</v>
      </c>
      <c r="CI241" s="28">
        <f t="shared" si="35"/>
        <v>2799000</v>
      </c>
      <c r="CJ241" s="28">
        <f t="shared" si="35"/>
        <v>2538000</v>
      </c>
      <c r="CK241" s="28">
        <f t="shared" si="35"/>
        <v>2099000</v>
      </c>
      <c r="CL241" s="28">
        <f t="shared" si="35"/>
        <v>1970600</v>
      </c>
      <c r="CM241" s="28">
        <f t="shared" si="35"/>
        <v>1945400</v>
      </c>
      <c r="CN241" s="28">
        <f t="shared" si="35"/>
        <v>1713600</v>
      </c>
      <c r="CO241" s="28">
        <f t="shared" si="35"/>
        <v>1852000</v>
      </c>
      <c r="CP241" s="28">
        <f t="shared" si="35"/>
        <v>2081780</v>
      </c>
      <c r="CQ241" s="28">
        <f t="shared" si="35"/>
        <v>2631120</v>
      </c>
      <c r="CR241" s="28">
        <f aca="true" t="shared" si="36" ref="CR241:DA245">SUMIF($A$28:$A$237,$A241,CR$28:CR$237)</f>
        <v>2463100</v>
      </c>
      <c r="CS241" s="28">
        <f t="shared" si="36"/>
        <v>2153000</v>
      </c>
      <c r="CT241" s="28">
        <f t="shared" si="36"/>
        <v>1721900</v>
      </c>
      <c r="CU241" s="28">
        <f t="shared" si="36"/>
        <v>1378600</v>
      </c>
      <c r="CV241" s="28">
        <f t="shared" si="36"/>
        <v>822700</v>
      </c>
      <c r="CW241" s="28">
        <f t="shared" si="36"/>
        <v>662200</v>
      </c>
      <c r="CX241" s="28">
        <f t="shared" si="36"/>
        <v>405000</v>
      </c>
      <c r="CY241" s="28">
        <f t="shared" si="36"/>
        <v>213000</v>
      </c>
      <c r="CZ241" s="28">
        <f t="shared" si="36"/>
        <v>173000</v>
      </c>
      <c r="DA241" s="28">
        <f t="shared" si="36"/>
        <v>120000</v>
      </c>
      <c r="DB241" s="28">
        <f aca="true" t="shared" si="37" ref="DB241:DK245">SUMIF($A$28:$A$237,$A241,DB$28:DB$237)</f>
        <v>1020000</v>
      </c>
      <c r="DC241" s="28">
        <f t="shared" si="37"/>
        <v>2308000</v>
      </c>
      <c r="DD241" s="28">
        <f t="shared" si="37"/>
        <v>1668000</v>
      </c>
      <c r="DE241" s="28">
        <f t="shared" si="37"/>
        <v>2040000</v>
      </c>
      <c r="DF241" s="28">
        <f t="shared" si="37"/>
        <v>2754000</v>
      </c>
      <c r="DG241" s="28">
        <f t="shared" si="37"/>
        <v>3295000.0000000005</v>
      </c>
      <c r="DH241" s="28">
        <f t="shared" si="37"/>
        <v>3287500.0000000005</v>
      </c>
      <c r="DI241" s="28">
        <f t="shared" si="37"/>
        <v>3253500</v>
      </c>
      <c r="DJ241" s="28">
        <f t="shared" si="37"/>
        <v>2840000</v>
      </c>
      <c r="DK241" s="28">
        <f t="shared" si="37"/>
        <v>2654000</v>
      </c>
      <c r="DL241" s="28">
        <f aca="true" t="shared" si="38" ref="DL241:DU245">SUMIF($A$28:$A$237,$A241,DL$28:DL$237)</f>
        <v>2434000</v>
      </c>
      <c r="DM241" s="28">
        <f t="shared" si="38"/>
        <v>2924000</v>
      </c>
      <c r="DN241" s="28">
        <f t="shared" si="38"/>
        <v>2738000</v>
      </c>
      <c r="DO241" s="28">
        <f t="shared" si="38"/>
        <v>2890000</v>
      </c>
      <c r="DP241" s="28">
        <f t="shared" si="38"/>
        <v>2890000</v>
      </c>
      <c r="DQ241" s="28">
        <f t="shared" si="38"/>
        <v>2704000</v>
      </c>
      <c r="DR241" s="28">
        <f t="shared" si="38"/>
        <v>2366000</v>
      </c>
      <c r="DS241" s="28">
        <f t="shared" si="38"/>
        <v>2366000</v>
      </c>
      <c r="DT241" s="28">
        <f t="shared" si="38"/>
        <v>1352000</v>
      </c>
      <c r="DU241" s="28">
        <f t="shared" si="38"/>
        <v>1014000</v>
      </c>
    </row>
    <row r="242" spans="1:125" ht="14.25">
      <c r="A242" t="s">
        <v>16</v>
      </c>
      <c r="E242" s="28">
        <f t="shared" si="26"/>
        <v>193275000</v>
      </c>
      <c r="F242" s="28">
        <f t="shared" si="27"/>
        <v>0</v>
      </c>
      <c r="G242" s="28">
        <f t="shared" si="27"/>
        <v>0</v>
      </c>
      <c r="H242" s="28">
        <f t="shared" si="27"/>
        <v>0</v>
      </c>
      <c r="I242" s="28">
        <f t="shared" si="27"/>
        <v>0</v>
      </c>
      <c r="J242" s="28">
        <f t="shared" si="27"/>
        <v>0</v>
      </c>
      <c r="K242" s="28">
        <f t="shared" si="27"/>
        <v>0</v>
      </c>
      <c r="L242" s="28">
        <f t="shared" si="27"/>
        <v>0</v>
      </c>
      <c r="M242" s="28">
        <f t="shared" si="27"/>
        <v>0</v>
      </c>
      <c r="N242" s="28">
        <f t="shared" si="27"/>
        <v>0</v>
      </c>
      <c r="O242" s="28">
        <f t="shared" si="27"/>
        <v>0</v>
      </c>
      <c r="P242" s="28">
        <f t="shared" si="28"/>
        <v>0</v>
      </c>
      <c r="Q242" s="28">
        <f t="shared" si="28"/>
        <v>0</v>
      </c>
      <c r="R242" s="28">
        <f t="shared" si="28"/>
        <v>0</v>
      </c>
      <c r="S242" s="28">
        <f t="shared" si="28"/>
        <v>0</v>
      </c>
      <c r="T242" s="28">
        <f t="shared" si="28"/>
        <v>0</v>
      </c>
      <c r="U242" s="28">
        <f t="shared" si="28"/>
        <v>0</v>
      </c>
      <c r="V242" s="28">
        <f t="shared" si="28"/>
        <v>0</v>
      </c>
      <c r="W242" s="28">
        <f t="shared" si="28"/>
        <v>0</v>
      </c>
      <c r="X242" s="28">
        <f t="shared" si="28"/>
        <v>0</v>
      </c>
      <c r="Y242" s="28">
        <f t="shared" si="28"/>
        <v>0</v>
      </c>
      <c r="Z242" s="28">
        <f t="shared" si="29"/>
        <v>0</v>
      </c>
      <c r="AA242" s="28">
        <f t="shared" si="29"/>
        <v>0</v>
      </c>
      <c r="AB242" s="28">
        <f t="shared" si="29"/>
        <v>0</v>
      </c>
      <c r="AC242" s="28">
        <f t="shared" si="29"/>
        <v>0</v>
      </c>
      <c r="AD242" s="28">
        <f t="shared" si="29"/>
        <v>0</v>
      </c>
      <c r="AE242" s="28">
        <f t="shared" si="29"/>
        <v>0</v>
      </c>
      <c r="AF242" s="28">
        <f t="shared" si="29"/>
        <v>0</v>
      </c>
      <c r="AG242" s="28">
        <f t="shared" si="29"/>
        <v>0</v>
      </c>
      <c r="AH242" s="28">
        <f t="shared" si="29"/>
        <v>0</v>
      </c>
      <c r="AI242" s="28">
        <f t="shared" si="29"/>
        <v>0</v>
      </c>
      <c r="AJ242" s="28">
        <f t="shared" si="30"/>
        <v>0</v>
      </c>
      <c r="AK242" s="28">
        <f t="shared" si="30"/>
        <v>0</v>
      </c>
      <c r="AL242" s="28">
        <f t="shared" si="30"/>
        <v>0</v>
      </c>
      <c r="AM242" s="28">
        <f t="shared" si="30"/>
        <v>0</v>
      </c>
      <c r="AN242" s="28">
        <f t="shared" si="30"/>
        <v>0</v>
      </c>
      <c r="AO242" s="28">
        <f t="shared" si="30"/>
        <v>0</v>
      </c>
      <c r="AP242" s="28">
        <f t="shared" si="30"/>
        <v>138000</v>
      </c>
      <c r="AQ242" s="28">
        <f t="shared" si="30"/>
        <v>92000</v>
      </c>
      <c r="AR242" s="28">
        <f t="shared" si="30"/>
        <v>138000</v>
      </c>
      <c r="AS242" s="28">
        <f t="shared" si="30"/>
        <v>230000</v>
      </c>
      <c r="AT242" s="28">
        <f t="shared" si="31"/>
        <v>345000</v>
      </c>
      <c r="AU242" s="28">
        <f t="shared" si="31"/>
        <v>368000</v>
      </c>
      <c r="AV242" s="28">
        <f t="shared" si="31"/>
        <v>345000</v>
      </c>
      <c r="AW242" s="28">
        <f t="shared" si="31"/>
        <v>230000</v>
      </c>
      <c r="AX242" s="28">
        <f t="shared" si="31"/>
        <v>207000</v>
      </c>
      <c r="AY242" s="28">
        <f t="shared" si="31"/>
        <v>92000</v>
      </c>
      <c r="AZ242" s="28">
        <f t="shared" si="31"/>
        <v>69000</v>
      </c>
      <c r="BA242" s="28">
        <f t="shared" si="31"/>
        <v>136000</v>
      </c>
      <c r="BB242" s="28">
        <f t="shared" si="31"/>
        <v>744000</v>
      </c>
      <c r="BC242" s="28">
        <f t="shared" si="31"/>
        <v>546000</v>
      </c>
      <c r="BD242" s="28">
        <f t="shared" si="32"/>
        <v>834000</v>
      </c>
      <c r="BE242" s="28">
        <f t="shared" si="32"/>
        <v>1365000</v>
      </c>
      <c r="BF242" s="28">
        <f t="shared" si="32"/>
        <v>1950000</v>
      </c>
      <c r="BG242" s="28">
        <f t="shared" si="32"/>
        <v>2049000</v>
      </c>
      <c r="BH242" s="28">
        <f t="shared" si="32"/>
        <v>2184000</v>
      </c>
      <c r="BI242" s="28">
        <f t="shared" si="32"/>
        <v>1491000</v>
      </c>
      <c r="BJ242" s="28">
        <f t="shared" si="32"/>
        <v>1410000</v>
      </c>
      <c r="BK242" s="28">
        <f t="shared" si="32"/>
        <v>1041000</v>
      </c>
      <c r="BL242" s="28">
        <f t="shared" si="32"/>
        <v>1182000</v>
      </c>
      <c r="BM242" s="28">
        <f t="shared" si="32"/>
        <v>1092000</v>
      </c>
      <c r="BN242" s="28">
        <f t="shared" si="33"/>
        <v>810000</v>
      </c>
      <c r="BO242" s="28">
        <f t="shared" si="33"/>
        <v>1065000</v>
      </c>
      <c r="BP242" s="28">
        <f t="shared" si="33"/>
        <v>801000</v>
      </c>
      <c r="BQ242" s="28">
        <f t="shared" si="33"/>
        <v>846000</v>
      </c>
      <c r="BR242" s="28">
        <f t="shared" si="33"/>
        <v>3552000</v>
      </c>
      <c r="BS242" s="28">
        <f t="shared" si="33"/>
        <v>3606000</v>
      </c>
      <c r="BT242" s="28">
        <f t="shared" si="33"/>
        <v>3468000</v>
      </c>
      <c r="BU242" s="28">
        <f t="shared" si="33"/>
        <v>3780000</v>
      </c>
      <c r="BV242" s="28">
        <f t="shared" si="33"/>
        <v>4548000</v>
      </c>
      <c r="BW242" s="28">
        <f t="shared" si="33"/>
        <v>5148000</v>
      </c>
      <c r="BX242" s="28">
        <f t="shared" si="34"/>
        <v>5751000</v>
      </c>
      <c r="BY242" s="28">
        <f t="shared" si="34"/>
        <v>5832000</v>
      </c>
      <c r="BZ242" s="28">
        <f t="shared" si="34"/>
        <v>5103000</v>
      </c>
      <c r="CA242" s="28">
        <f t="shared" si="34"/>
        <v>4842000</v>
      </c>
      <c r="CB242" s="28">
        <f t="shared" si="34"/>
        <v>3915000</v>
      </c>
      <c r="CC242" s="28">
        <f t="shared" si="34"/>
        <v>4026000</v>
      </c>
      <c r="CD242" s="28">
        <f t="shared" si="34"/>
        <v>2988000</v>
      </c>
      <c r="CE242" s="28">
        <f t="shared" si="34"/>
        <v>1986000</v>
      </c>
      <c r="CF242" s="28">
        <f t="shared" si="34"/>
        <v>1632000</v>
      </c>
      <c r="CG242" s="28">
        <f t="shared" si="34"/>
        <v>1614000</v>
      </c>
      <c r="CH242" s="28">
        <f t="shared" si="35"/>
        <v>2076000</v>
      </c>
      <c r="CI242" s="28">
        <f t="shared" si="35"/>
        <v>2146000</v>
      </c>
      <c r="CJ242" s="28">
        <f t="shared" si="35"/>
        <v>2073000</v>
      </c>
      <c r="CK242" s="28">
        <f t="shared" si="35"/>
        <v>2279000</v>
      </c>
      <c r="CL242" s="28">
        <f t="shared" si="35"/>
        <v>2102000</v>
      </c>
      <c r="CM242" s="28">
        <f t="shared" si="35"/>
        <v>2652000</v>
      </c>
      <c r="CN242" s="28">
        <f t="shared" si="35"/>
        <v>2824000</v>
      </c>
      <c r="CO242" s="28">
        <f t="shared" si="35"/>
        <v>3047000</v>
      </c>
      <c r="CP242" s="28">
        <f t="shared" si="35"/>
        <v>2551000</v>
      </c>
      <c r="CQ242" s="28">
        <f t="shared" si="35"/>
        <v>2692000</v>
      </c>
      <c r="CR242" s="28">
        <f t="shared" si="36"/>
        <v>2396000</v>
      </c>
      <c r="CS242" s="28">
        <f t="shared" si="36"/>
        <v>2334560</v>
      </c>
      <c r="CT242" s="28">
        <f t="shared" si="36"/>
        <v>2665040</v>
      </c>
      <c r="CU242" s="28">
        <f t="shared" si="36"/>
        <v>2111200</v>
      </c>
      <c r="CV242" s="28">
        <f t="shared" si="36"/>
        <v>1581000</v>
      </c>
      <c r="CW242" s="28">
        <f t="shared" si="36"/>
        <v>1140000</v>
      </c>
      <c r="CX242" s="28">
        <f t="shared" si="36"/>
        <v>909400.0000000001</v>
      </c>
      <c r="CY242" s="28">
        <f t="shared" si="36"/>
        <v>509800</v>
      </c>
      <c r="CZ242" s="28">
        <f t="shared" si="36"/>
        <v>1545000</v>
      </c>
      <c r="DA242" s="28">
        <f t="shared" si="36"/>
        <v>1070000</v>
      </c>
      <c r="DB242" s="28">
        <f t="shared" si="37"/>
        <v>1161000</v>
      </c>
      <c r="DC242" s="28">
        <f t="shared" si="37"/>
        <v>1701000</v>
      </c>
      <c r="DD242" s="28">
        <f t="shared" si="37"/>
        <v>2369000</v>
      </c>
      <c r="DE242" s="28">
        <f t="shared" si="37"/>
        <v>2590000</v>
      </c>
      <c r="DF242" s="28">
        <f t="shared" si="37"/>
        <v>2713000</v>
      </c>
      <c r="DG242" s="28">
        <f t="shared" si="37"/>
        <v>2210000</v>
      </c>
      <c r="DH242" s="28">
        <f t="shared" si="37"/>
        <v>1989000</v>
      </c>
      <c r="DI242" s="28">
        <f t="shared" si="37"/>
        <v>1314000</v>
      </c>
      <c r="DJ242" s="28">
        <f t="shared" si="37"/>
        <v>2713000</v>
      </c>
      <c r="DK242" s="28">
        <f t="shared" si="37"/>
        <v>2398000</v>
      </c>
      <c r="DL242" s="28">
        <f t="shared" si="38"/>
        <v>3292000</v>
      </c>
      <c r="DM242" s="28">
        <f t="shared" si="38"/>
        <v>2612000</v>
      </c>
      <c r="DN242" s="28">
        <f t="shared" si="38"/>
        <v>2589000</v>
      </c>
      <c r="DO242" s="28">
        <f t="shared" si="38"/>
        <v>3457000</v>
      </c>
      <c r="DP242" s="28">
        <f t="shared" si="38"/>
        <v>4537000</v>
      </c>
      <c r="DQ242" s="28">
        <f t="shared" si="38"/>
        <v>6445000</v>
      </c>
      <c r="DR242" s="28">
        <f t="shared" si="38"/>
        <v>6382000</v>
      </c>
      <c r="DS242" s="28">
        <f t="shared" si="38"/>
        <v>6636000</v>
      </c>
      <c r="DT242" s="28">
        <f t="shared" si="38"/>
        <v>5936000</v>
      </c>
      <c r="DU242" s="28">
        <f t="shared" si="38"/>
        <v>5936000</v>
      </c>
    </row>
    <row r="243" spans="1:125" ht="14.25">
      <c r="A243" t="s">
        <v>17</v>
      </c>
      <c r="E243" s="28">
        <f t="shared" si="26"/>
        <v>310065000</v>
      </c>
      <c r="F243" s="28">
        <f t="shared" si="27"/>
        <v>0</v>
      </c>
      <c r="G243" s="28">
        <f t="shared" si="27"/>
        <v>0</v>
      </c>
      <c r="H243" s="28">
        <f t="shared" si="27"/>
        <v>0</v>
      </c>
      <c r="I243" s="28">
        <f t="shared" si="27"/>
        <v>0</v>
      </c>
      <c r="J243" s="28">
        <f t="shared" si="27"/>
        <v>0</v>
      </c>
      <c r="K243" s="28">
        <f t="shared" si="27"/>
        <v>0</v>
      </c>
      <c r="L243" s="28">
        <f t="shared" si="27"/>
        <v>0</v>
      </c>
      <c r="M243" s="28">
        <f t="shared" si="27"/>
        <v>0</v>
      </c>
      <c r="N243" s="28">
        <f t="shared" si="27"/>
        <v>0</v>
      </c>
      <c r="O243" s="28">
        <f t="shared" si="27"/>
        <v>0</v>
      </c>
      <c r="P243" s="28">
        <f t="shared" si="28"/>
        <v>0</v>
      </c>
      <c r="Q243" s="28">
        <f t="shared" si="28"/>
        <v>0</v>
      </c>
      <c r="R243" s="28">
        <f t="shared" si="28"/>
        <v>0</v>
      </c>
      <c r="S243" s="28">
        <f t="shared" si="28"/>
        <v>0</v>
      </c>
      <c r="T243" s="28">
        <f t="shared" si="28"/>
        <v>0</v>
      </c>
      <c r="U243" s="28">
        <f t="shared" si="28"/>
        <v>0</v>
      </c>
      <c r="V243" s="28">
        <f t="shared" si="28"/>
        <v>0</v>
      </c>
      <c r="W243" s="28">
        <f t="shared" si="28"/>
        <v>0</v>
      </c>
      <c r="X243" s="28">
        <f t="shared" si="28"/>
        <v>0</v>
      </c>
      <c r="Y243" s="28">
        <f t="shared" si="28"/>
        <v>0</v>
      </c>
      <c r="Z243" s="28">
        <f t="shared" si="29"/>
        <v>0</v>
      </c>
      <c r="AA243" s="28">
        <f t="shared" si="29"/>
        <v>0</v>
      </c>
      <c r="AB243" s="28">
        <f t="shared" si="29"/>
        <v>0</v>
      </c>
      <c r="AC243" s="28">
        <f t="shared" si="29"/>
        <v>0</v>
      </c>
      <c r="AD243" s="28">
        <f t="shared" si="29"/>
        <v>0</v>
      </c>
      <c r="AE243" s="28">
        <f t="shared" si="29"/>
        <v>0</v>
      </c>
      <c r="AF243" s="28">
        <f t="shared" si="29"/>
        <v>0</v>
      </c>
      <c r="AG243" s="28">
        <f t="shared" si="29"/>
        <v>0</v>
      </c>
      <c r="AH243" s="28">
        <f t="shared" si="29"/>
        <v>0</v>
      </c>
      <c r="AI243" s="28">
        <f t="shared" si="29"/>
        <v>0</v>
      </c>
      <c r="AJ243" s="28">
        <f t="shared" si="30"/>
        <v>0</v>
      </c>
      <c r="AK243" s="28">
        <f t="shared" si="30"/>
        <v>0</v>
      </c>
      <c r="AL243" s="28">
        <f t="shared" si="30"/>
        <v>0</v>
      </c>
      <c r="AM243" s="28">
        <f t="shared" si="30"/>
        <v>0</v>
      </c>
      <c r="AN243" s="28">
        <f t="shared" si="30"/>
        <v>0</v>
      </c>
      <c r="AO243" s="28">
        <f t="shared" si="30"/>
        <v>0</v>
      </c>
      <c r="AP243" s="28">
        <f t="shared" si="30"/>
        <v>0</v>
      </c>
      <c r="AQ243" s="28">
        <f t="shared" si="30"/>
        <v>0</v>
      </c>
      <c r="AR243" s="28">
        <f t="shared" si="30"/>
        <v>0</v>
      </c>
      <c r="AS243" s="28">
        <f t="shared" si="30"/>
        <v>0</v>
      </c>
      <c r="AT243" s="28">
        <f t="shared" si="31"/>
        <v>0</v>
      </c>
      <c r="AU243" s="28">
        <f t="shared" si="31"/>
        <v>0</v>
      </c>
      <c r="AV243" s="28">
        <f t="shared" si="31"/>
        <v>0</v>
      </c>
      <c r="AW243" s="28">
        <f t="shared" si="31"/>
        <v>0</v>
      </c>
      <c r="AX243" s="28">
        <f t="shared" si="31"/>
        <v>0</v>
      </c>
      <c r="AY243" s="28">
        <f t="shared" si="31"/>
        <v>0</v>
      </c>
      <c r="AZ243" s="28">
        <f t="shared" si="31"/>
        <v>264000</v>
      </c>
      <c r="BA243" s="28">
        <f t="shared" si="31"/>
        <v>176000</v>
      </c>
      <c r="BB243" s="28">
        <f t="shared" si="31"/>
        <v>264000</v>
      </c>
      <c r="BC243" s="28">
        <f t="shared" si="31"/>
        <v>440000</v>
      </c>
      <c r="BD243" s="28">
        <f t="shared" si="32"/>
        <v>820000</v>
      </c>
      <c r="BE243" s="28">
        <f t="shared" si="32"/>
        <v>1215000</v>
      </c>
      <c r="BF243" s="28">
        <f t="shared" si="32"/>
        <v>1215000</v>
      </c>
      <c r="BG243" s="28">
        <f t="shared" si="32"/>
        <v>1270000</v>
      </c>
      <c r="BH243" s="28">
        <f t="shared" si="32"/>
        <v>3752000</v>
      </c>
      <c r="BI243" s="28">
        <f t="shared" si="32"/>
        <v>2719000</v>
      </c>
      <c r="BJ243" s="28">
        <f t="shared" si="32"/>
        <v>3164000</v>
      </c>
      <c r="BK243" s="28">
        <f t="shared" si="32"/>
        <v>3531000</v>
      </c>
      <c r="BL243" s="28">
        <f t="shared" si="32"/>
        <v>3851000</v>
      </c>
      <c r="BM243" s="28">
        <f t="shared" si="32"/>
        <v>3506000</v>
      </c>
      <c r="BN243" s="28">
        <f t="shared" si="33"/>
        <v>3550000</v>
      </c>
      <c r="BO243" s="28">
        <f t="shared" si="33"/>
        <v>2888000</v>
      </c>
      <c r="BP243" s="28">
        <f t="shared" si="33"/>
        <v>4122000</v>
      </c>
      <c r="BQ243" s="28">
        <f t="shared" si="33"/>
        <v>5044000</v>
      </c>
      <c r="BR243" s="28">
        <f t="shared" si="33"/>
        <v>5516000</v>
      </c>
      <c r="BS243" s="28">
        <f t="shared" si="33"/>
        <v>6152000</v>
      </c>
      <c r="BT243" s="28">
        <f t="shared" si="33"/>
        <v>8098000</v>
      </c>
      <c r="BU243" s="28">
        <f t="shared" si="33"/>
        <v>8650000</v>
      </c>
      <c r="BV243" s="28">
        <f t="shared" si="33"/>
        <v>9569000</v>
      </c>
      <c r="BW243" s="28">
        <f t="shared" si="33"/>
        <v>8227000</v>
      </c>
      <c r="BX243" s="28">
        <f t="shared" si="34"/>
        <v>8404000</v>
      </c>
      <c r="BY243" s="28">
        <f t="shared" si="34"/>
        <v>5838000</v>
      </c>
      <c r="BZ243" s="28">
        <f t="shared" si="34"/>
        <v>4976000</v>
      </c>
      <c r="CA243" s="28">
        <f t="shared" si="34"/>
        <v>4002000</v>
      </c>
      <c r="CB243" s="28">
        <f t="shared" si="34"/>
        <v>2505560</v>
      </c>
      <c r="CC243" s="28">
        <f t="shared" si="34"/>
        <v>3547040</v>
      </c>
      <c r="CD243" s="28">
        <f t="shared" si="34"/>
        <v>3094700</v>
      </c>
      <c r="CE243" s="28">
        <f t="shared" si="34"/>
        <v>3050500</v>
      </c>
      <c r="CF243" s="28">
        <f t="shared" si="34"/>
        <v>3554500</v>
      </c>
      <c r="CG243" s="28">
        <f t="shared" si="34"/>
        <v>4426900</v>
      </c>
      <c r="CH243" s="28">
        <f t="shared" si="35"/>
        <v>5856800</v>
      </c>
      <c r="CI243" s="28">
        <f t="shared" si="35"/>
        <v>5348000</v>
      </c>
      <c r="CJ243" s="28">
        <f t="shared" si="35"/>
        <v>6504000</v>
      </c>
      <c r="CK243" s="28">
        <f t="shared" si="35"/>
        <v>6605000</v>
      </c>
      <c r="CL243" s="28">
        <f t="shared" si="35"/>
        <v>7358000</v>
      </c>
      <c r="CM243" s="28">
        <f t="shared" si="35"/>
        <v>7815000</v>
      </c>
      <c r="CN243" s="28">
        <f t="shared" si="35"/>
        <v>8997000</v>
      </c>
      <c r="CO243" s="28">
        <f t="shared" si="35"/>
        <v>9217000</v>
      </c>
      <c r="CP243" s="28">
        <f t="shared" si="35"/>
        <v>7992500</v>
      </c>
      <c r="CQ243" s="28">
        <f t="shared" si="35"/>
        <v>8229500</v>
      </c>
      <c r="CR243" s="28">
        <f t="shared" si="36"/>
        <v>7690000</v>
      </c>
      <c r="CS243" s="28">
        <f t="shared" si="36"/>
        <v>7634000.000000001</v>
      </c>
      <c r="CT243" s="28">
        <f t="shared" si="36"/>
        <v>7780000.000000001</v>
      </c>
      <c r="CU243" s="28">
        <f t="shared" si="36"/>
        <v>6945000</v>
      </c>
      <c r="CV243" s="28">
        <f t="shared" si="36"/>
        <v>5475500</v>
      </c>
      <c r="CW243" s="28">
        <f t="shared" si="36"/>
        <v>4615000</v>
      </c>
      <c r="CX243" s="28">
        <f t="shared" si="36"/>
        <v>3979500</v>
      </c>
      <c r="CY243" s="28">
        <f t="shared" si="36"/>
        <v>3863000</v>
      </c>
      <c r="CZ243" s="28">
        <f t="shared" si="36"/>
        <v>3679500</v>
      </c>
      <c r="DA243" s="28">
        <f t="shared" si="36"/>
        <v>3418000</v>
      </c>
      <c r="DB243" s="28">
        <f t="shared" si="37"/>
        <v>2879500</v>
      </c>
      <c r="DC243" s="28">
        <f t="shared" si="37"/>
        <v>2295000</v>
      </c>
      <c r="DD243" s="28">
        <f t="shared" si="37"/>
        <v>1821000</v>
      </c>
      <c r="DE243" s="28">
        <f t="shared" si="37"/>
        <v>1312200</v>
      </c>
      <c r="DF243" s="28">
        <f t="shared" si="37"/>
        <v>1323800</v>
      </c>
      <c r="DG243" s="28">
        <f t="shared" si="37"/>
        <v>832500</v>
      </c>
      <c r="DH243" s="28">
        <f t="shared" si="37"/>
        <v>455500</v>
      </c>
      <c r="DI243" s="28">
        <f t="shared" si="37"/>
        <v>437500</v>
      </c>
      <c r="DJ243" s="28">
        <f t="shared" si="37"/>
        <v>512500</v>
      </c>
      <c r="DK243" s="28">
        <f t="shared" si="37"/>
        <v>1126000</v>
      </c>
      <c r="DL243" s="28">
        <f t="shared" si="38"/>
        <v>920000</v>
      </c>
      <c r="DM243" s="28">
        <f t="shared" si="38"/>
        <v>2268000</v>
      </c>
      <c r="DN243" s="28">
        <f t="shared" si="38"/>
        <v>2798000</v>
      </c>
      <c r="DO243" s="28">
        <f t="shared" si="38"/>
        <v>3807000</v>
      </c>
      <c r="DP243" s="28">
        <f t="shared" si="38"/>
        <v>4466000</v>
      </c>
      <c r="DQ243" s="28">
        <f t="shared" si="38"/>
        <v>4770000</v>
      </c>
      <c r="DR243" s="28">
        <f t="shared" si="38"/>
        <v>6002000</v>
      </c>
      <c r="DS243" s="28">
        <f t="shared" si="38"/>
        <v>5224000</v>
      </c>
      <c r="DT243" s="28">
        <f t="shared" si="38"/>
        <v>3374000</v>
      </c>
      <c r="DU243" s="28">
        <f t="shared" si="38"/>
        <v>3036000</v>
      </c>
    </row>
    <row r="244" spans="1:125" ht="14.25">
      <c r="A244" t="s">
        <v>18</v>
      </c>
      <c r="E244" s="28">
        <f t="shared" si="26"/>
        <v>186887000</v>
      </c>
      <c r="F244" s="28">
        <f t="shared" si="27"/>
        <v>0</v>
      </c>
      <c r="G244" s="28">
        <f t="shared" si="27"/>
        <v>0</v>
      </c>
      <c r="H244" s="28">
        <f t="shared" si="27"/>
        <v>0</v>
      </c>
      <c r="I244" s="28">
        <f t="shared" si="27"/>
        <v>0</v>
      </c>
      <c r="J244" s="28">
        <f t="shared" si="27"/>
        <v>0</v>
      </c>
      <c r="K244" s="28">
        <f t="shared" si="27"/>
        <v>0</v>
      </c>
      <c r="L244" s="28">
        <f t="shared" si="27"/>
        <v>0</v>
      </c>
      <c r="M244" s="28">
        <f t="shared" si="27"/>
        <v>0</v>
      </c>
      <c r="N244" s="28">
        <f t="shared" si="27"/>
        <v>0</v>
      </c>
      <c r="O244" s="28">
        <f t="shared" si="27"/>
        <v>0</v>
      </c>
      <c r="P244" s="28">
        <f t="shared" si="28"/>
        <v>0</v>
      </c>
      <c r="Q244" s="28">
        <f t="shared" si="28"/>
        <v>0</v>
      </c>
      <c r="R244" s="28">
        <f t="shared" si="28"/>
        <v>0</v>
      </c>
      <c r="S244" s="28">
        <f t="shared" si="28"/>
        <v>0</v>
      </c>
      <c r="T244" s="28">
        <f t="shared" si="28"/>
        <v>0</v>
      </c>
      <c r="U244" s="28">
        <f t="shared" si="28"/>
        <v>0</v>
      </c>
      <c r="V244" s="28">
        <f t="shared" si="28"/>
        <v>0</v>
      </c>
      <c r="W244" s="28">
        <f t="shared" si="28"/>
        <v>0</v>
      </c>
      <c r="X244" s="28">
        <f t="shared" si="28"/>
        <v>0</v>
      </c>
      <c r="Y244" s="28">
        <f t="shared" si="28"/>
        <v>0</v>
      </c>
      <c r="Z244" s="28">
        <f t="shared" si="29"/>
        <v>0</v>
      </c>
      <c r="AA244" s="28">
        <f t="shared" si="29"/>
        <v>0</v>
      </c>
      <c r="AB244" s="28">
        <f t="shared" si="29"/>
        <v>0</v>
      </c>
      <c r="AC244" s="28">
        <f t="shared" si="29"/>
        <v>0</v>
      </c>
      <c r="AD244" s="28">
        <f t="shared" si="29"/>
        <v>0</v>
      </c>
      <c r="AE244" s="28">
        <f t="shared" si="29"/>
        <v>0</v>
      </c>
      <c r="AF244" s="28">
        <f t="shared" si="29"/>
        <v>0</v>
      </c>
      <c r="AG244" s="28">
        <f t="shared" si="29"/>
        <v>0</v>
      </c>
      <c r="AH244" s="28">
        <f t="shared" si="29"/>
        <v>0</v>
      </c>
      <c r="AI244" s="28">
        <f t="shared" si="29"/>
        <v>0</v>
      </c>
      <c r="AJ244" s="28">
        <f t="shared" si="30"/>
        <v>0</v>
      </c>
      <c r="AK244" s="28">
        <f t="shared" si="30"/>
        <v>0</v>
      </c>
      <c r="AL244" s="28">
        <f t="shared" si="30"/>
        <v>0</v>
      </c>
      <c r="AM244" s="28">
        <f t="shared" si="30"/>
        <v>0</v>
      </c>
      <c r="AN244" s="28">
        <f t="shared" si="30"/>
        <v>0</v>
      </c>
      <c r="AO244" s="28">
        <f t="shared" si="30"/>
        <v>0</v>
      </c>
      <c r="AP244" s="28">
        <f t="shared" si="30"/>
        <v>0</v>
      </c>
      <c r="AQ244" s="28">
        <f t="shared" si="30"/>
        <v>0</v>
      </c>
      <c r="AR244" s="28">
        <f t="shared" si="30"/>
        <v>0</v>
      </c>
      <c r="AS244" s="28">
        <f t="shared" si="30"/>
        <v>30000</v>
      </c>
      <c r="AT244" s="28">
        <f t="shared" si="31"/>
        <v>20000</v>
      </c>
      <c r="AU244" s="28">
        <f t="shared" si="31"/>
        <v>30000</v>
      </c>
      <c r="AV244" s="28">
        <f t="shared" si="31"/>
        <v>50000</v>
      </c>
      <c r="AW244" s="28">
        <f t="shared" si="31"/>
        <v>75000</v>
      </c>
      <c r="AX244" s="28">
        <f t="shared" si="31"/>
        <v>80000</v>
      </c>
      <c r="AY244" s="28">
        <f t="shared" si="31"/>
        <v>164400</v>
      </c>
      <c r="AZ244" s="28">
        <f t="shared" si="31"/>
        <v>109600</v>
      </c>
      <c r="BA244" s="28">
        <f t="shared" si="31"/>
        <v>134400</v>
      </c>
      <c r="BB244" s="28">
        <f t="shared" si="31"/>
        <v>169000</v>
      </c>
      <c r="BC244" s="28">
        <f t="shared" si="31"/>
        <v>238500</v>
      </c>
      <c r="BD244" s="28">
        <f t="shared" si="32"/>
        <v>248400</v>
      </c>
      <c r="BE244" s="28">
        <f t="shared" si="32"/>
        <v>249240</v>
      </c>
      <c r="BF244" s="28">
        <f t="shared" si="32"/>
        <v>166160</v>
      </c>
      <c r="BG244" s="28">
        <f t="shared" si="32"/>
        <v>159840</v>
      </c>
      <c r="BH244" s="28">
        <f t="shared" si="32"/>
        <v>102500</v>
      </c>
      <c r="BI244" s="28">
        <f t="shared" si="32"/>
        <v>626550</v>
      </c>
      <c r="BJ244" s="28">
        <f t="shared" si="32"/>
        <v>708440</v>
      </c>
      <c r="BK244" s="28">
        <f t="shared" si="32"/>
        <v>509350</v>
      </c>
      <c r="BL244" s="28">
        <f t="shared" si="32"/>
        <v>537900</v>
      </c>
      <c r="BM244" s="28">
        <f t="shared" si="32"/>
        <v>1113610</v>
      </c>
      <c r="BN244" s="28">
        <f t="shared" si="33"/>
        <v>1306160</v>
      </c>
      <c r="BO244" s="28">
        <f t="shared" si="33"/>
        <v>1850870</v>
      </c>
      <c r="BP244" s="28">
        <f t="shared" si="33"/>
        <v>2237580</v>
      </c>
      <c r="BQ244" s="28">
        <f t="shared" si="33"/>
        <v>2361000</v>
      </c>
      <c r="BR244" s="28">
        <f t="shared" si="33"/>
        <v>2582000</v>
      </c>
      <c r="BS244" s="28">
        <f t="shared" si="33"/>
        <v>2362000</v>
      </c>
      <c r="BT244" s="28">
        <f t="shared" si="33"/>
        <v>2171000</v>
      </c>
      <c r="BU244" s="28">
        <f t="shared" si="33"/>
        <v>1409000</v>
      </c>
      <c r="BV244" s="28">
        <f t="shared" si="33"/>
        <v>1205000</v>
      </c>
      <c r="BW244" s="28">
        <f t="shared" si="33"/>
        <v>753000</v>
      </c>
      <c r="BX244" s="28">
        <f t="shared" si="34"/>
        <v>815000</v>
      </c>
      <c r="BY244" s="28">
        <f t="shared" si="34"/>
        <v>776000</v>
      </c>
      <c r="BZ244" s="28">
        <f t="shared" si="34"/>
        <v>812000</v>
      </c>
      <c r="CA244" s="28">
        <f t="shared" si="34"/>
        <v>1005000</v>
      </c>
      <c r="CB244" s="28">
        <f t="shared" si="34"/>
        <v>2216500</v>
      </c>
      <c r="CC244" s="28">
        <f t="shared" si="34"/>
        <v>2847000</v>
      </c>
      <c r="CD244" s="28">
        <f t="shared" si="34"/>
        <v>2746000</v>
      </c>
      <c r="CE244" s="28">
        <f t="shared" si="34"/>
        <v>3608500</v>
      </c>
      <c r="CF244" s="28">
        <f t="shared" si="34"/>
        <v>4270900</v>
      </c>
      <c r="CG244" s="28">
        <f t="shared" si="34"/>
        <v>5247600</v>
      </c>
      <c r="CH244" s="28">
        <f t="shared" si="35"/>
        <v>6068200</v>
      </c>
      <c r="CI244" s="28">
        <f t="shared" si="35"/>
        <v>8253000</v>
      </c>
      <c r="CJ244" s="28">
        <f t="shared" si="35"/>
        <v>8040000</v>
      </c>
      <c r="CK244" s="28">
        <f t="shared" si="35"/>
        <v>9080600</v>
      </c>
      <c r="CL244" s="28">
        <f t="shared" si="35"/>
        <v>8249000</v>
      </c>
      <c r="CM244" s="28">
        <f t="shared" si="35"/>
        <v>8497400</v>
      </c>
      <c r="CN244" s="28">
        <f t="shared" si="35"/>
        <v>7067000</v>
      </c>
      <c r="CO244" s="28">
        <f t="shared" si="35"/>
        <v>6778000</v>
      </c>
      <c r="CP244" s="28">
        <f t="shared" si="35"/>
        <v>5646200</v>
      </c>
      <c r="CQ244" s="28">
        <f t="shared" si="35"/>
        <v>4833632</v>
      </c>
      <c r="CR244" s="28">
        <f t="shared" si="36"/>
        <v>5383488</v>
      </c>
      <c r="CS244" s="28">
        <f t="shared" si="36"/>
        <v>4476040</v>
      </c>
      <c r="CT244" s="28">
        <f t="shared" si="36"/>
        <v>4054100</v>
      </c>
      <c r="CU244" s="28">
        <f t="shared" si="36"/>
        <v>3824100</v>
      </c>
      <c r="CV244" s="28">
        <f t="shared" si="36"/>
        <v>3439880</v>
      </c>
      <c r="CW244" s="28">
        <f t="shared" si="36"/>
        <v>3432360</v>
      </c>
      <c r="CX244" s="28">
        <f t="shared" si="36"/>
        <v>3601200</v>
      </c>
      <c r="CY244" s="28">
        <f t="shared" si="36"/>
        <v>2799800</v>
      </c>
      <c r="CZ244" s="28">
        <f t="shared" si="36"/>
        <v>2740600</v>
      </c>
      <c r="DA244" s="28">
        <f t="shared" si="36"/>
        <v>2785000</v>
      </c>
      <c r="DB244" s="28">
        <f t="shared" si="37"/>
        <v>2479000</v>
      </c>
      <c r="DC244" s="28">
        <f t="shared" si="37"/>
        <v>2735800</v>
      </c>
      <c r="DD244" s="28">
        <f t="shared" si="37"/>
        <v>2834000</v>
      </c>
      <c r="DE244" s="28">
        <f t="shared" si="37"/>
        <v>2839200</v>
      </c>
      <c r="DF244" s="28">
        <f t="shared" si="37"/>
        <v>3202000</v>
      </c>
      <c r="DG244" s="28">
        <f t="shared" si="37"/>
        <v>3118000</v>
      </c>
      <c r="DH244" s="28">
        <f t="shared" si="37"/>
        <v>2743600</v>
      </c>
      <c r="DI244" s="28">
        <f t="shared" si="37"/>
        <v>2303536</v>
      </c>
      <c r="DJ244" s="28">
        <f t="shared" si="37"/>
        <v>2117224</v>
      </c>
      <c r="DK244" s="28">
        <f t="shared" si="37"/>
        <v>1599920</v>
      </c>
      <c r="DL244" s="28">
        <f t="shared" si="38"/>
        <v>1022800</v>
      </c>
      <c r="DM244" s="28">
        <f t="shared" si="38"/>
        <v>794800</v>
      </c>
      <c r="DN244" s="28">
        <f t="shared" si="38"/>
        <v>513240</v>
      </c>
      <c r="DO244" s="28">
        <f t="shared" si="38"/>
        <v>390280</v>
      </c>
      <c r="DP244" s="28">
        <f t="shared" si="38"/>
        <v>239000</v>
      </c>
      <c r="DQ244" s="28">
        <f t="shared" si="38"/>
        <v>239000</v>
      </c>
      <c r="DR244" s="28">
        <f t="shared" si="38"/>
        <v>211500</v>
      </c>
      <c r="DS244" s="28">
        <f t="shared" si="38"/>
        <v>165500</v>
      </c>
      <c r="DT244" s="28">
        <f t="shared" si="38"/>
        <v>92000</v>
      </c>
      <c r="DU244" s="28">
        <f t="shared" si="38"/>
        <v>92000</v>
      </c>
    </row>
    <row r="245" spans="1:125" ht="14.25">
      <c r="A245" t="s">
        <v>19</v>
      </c>
      <c r="E245" s="28">
        <f t="shared" si="26"/>
        <v>227132000</v>
      </c>
      <c r="F245" s="28">
        <f t="shared" si="27"/>
        <v>0</v>
      </c>
      <c r="G245" s="28">
        <f t="shared" si="27"/>
        <v>0</v>
      </c>
      <c r="H245" s="28">
        <f t="shared" si="27"/>
        <v>0</v>
      </c>
      <c r="I245" s="28">
        <f t="shared" si="27"/>
        <v>0</v>
      </c>
      <c r="J245" s="28">
        <f t="shared" si="27"/>
        <v>0</v>
      </c>
      <c r="K245" s="28">
        <f t="shared" si="27"/>
        <v>0</v>
      </c>
      <c r="L245" s="28">
        <f t="shared" si="27"/>
        <v>0</v>
      </c>
      <c r="M245" s="28">
        <f t="shared" si="27"/>
        <v>0</v>
      </c>
      <c r="N245" s="28">
        <f t="shared" si="27"/>
        <v>0</v>
      </c>
      <c r="O245" s="28">
        <f t="shared" si="27"/>
        <v>0</v>
      </c>
      <c r="P245" s="28">
        <f t="shared" si="28"/>
        <v>0</v>
      </c>
      <c r="Q245" s="28">
        <f t="shared" si="28"/>
        <v>0</v>
      </c>
      <c r="R245" s="28">
        <f t="shared" si="28"/>
        <v>0</v>
      </c>
      <c r="S245" s="28">
        <f t="shared" si="28"/>
        <v>0</v>
      </c>
      <c r="T245" s="28">
        <f t="shared" si="28"/>
        <v>0</v>
      </c>
      <c r="U245" s="28">
        <f t="shared" si="28"/>
        <v>0</v>
      </c>
      <c r="V245" s="28">
        <f t="shared" si="28"/>
        <v>0</v>
      </c>
      <c r="W245" s="28">
        <f t="shared" si="28"/>
        <v>0</v>
      </c>
      <c r="X245" s="28">
        <f t="shared" si="28"/>
        <v>0</v>
      </c>
      <c r="Y245" s="28">
        <f t="shared" si="28"/>
        <v>0</v>
      </c>
      <c r="Z245" s="28">
        <f t="shared" si="29"/>
        <v>0</v>
      </c>
      <c r="AA245" s="28">
        <f t="shared" si="29"/>
        <v>0</v>
      </c>
      <c r="AB245" s="28">
        <f t="shared" si="29"/>
        <v>0</v>
      </c>
      <c r="AC245" s="28">
        <f t="shared" si="29"/>
        <v>0</v>
      </c>
      <c r="AD245" s="28">
        <f t="shared" si="29"/>
        <v>0</v>
      </c>
      <c r="AE245" s="28">
        <f t="shared" si="29"/>
        <v>0</v>
      </c>
      <c r="AF245" s="28">
        <f t="shared" si="29"/>
        <v>0</v>
      </c>
      <c r="AG245" s="28">
        <f t="shared" si="29"/>
        <v>0</v>
      </c>
      <c r="AH245" s="28">
        <f t="shared" si="29"/>
        <v>0</v>
      </c>
      <c r="AI245" s="28">
        <f t="shared" si="29"/>
        <v>0</v>
      </c>
      <c r="AJ245" s="28">
        <f t="shared" si="30"/>
        <v>0</v>
      </c>
      <c r="AK245" s="28">
        <f t="shared" si="30"/>
        <v>0</v>
      </c>
      <c r="AL245" s="28">
        <f t="shared" si="30"/>
        <v>0</v>
      </c>
      <c r="AM245" s="28">
        <f t="shared" si="30"/>
        <v>0</v>
      </c>
      <c r="AN245" s="28">
        <f t="shared" si="30"/>
        <v>0</v>
      </c>
      <c r="AO245" s="28">
        <f t="shared" si="30"/>
        <v>0</v>
      </c>
      <c r="AP245" s="28">
        <f t="shared" si="30"/>
        <v>0</v>
      </c>
      <c r="AQ245" s="28">
        <f t="shared" si="30"/>
        <v>0</v>
      </c>
      <c r="AR245" s="28">
        <f t="shared" si="30"/>
        <v>0</v>
      </c>
      <c r="AS245" s="28">
        <f t="shared" si="30"/>
        <v>0</v>
      </c>
      <c r="AT245" s="28">
        <f t="shared" si="31"/>
        <v>0</v>
      </c>
      <c r="AU245" s="28">
        <f t="shared" si="31"/>
        <v>0</v>
      </c>
      <c r="AV245" s="28">
        <f t="shared" si="31"/>
        <v>0</v>
      </c>
      <c r="AW245" s="28">
        <f t="shared" si="31"/>
        <v>0</v>
      </c>
      <c r="AX245" s="28">
        <f t="shared" si="31"/>
        <v>0</v>
      </c>
      <c r="AY245" s="28">
        <f t="shared" si="31"/>
        <v>0</v>
      </c>
      <c r="AZ245" s="28">
        <f t="shared" si="31"/>
        <v>0</v>
      </c>
      <c r="BA245" s="28">
        <f t="shared" si="31"/>
        <v>0</v>
      </c>
      <c r="BB245" s="28">
        <f t="shared" si="31"/>
        <v>0</v>
      </c>
      <c r="BC245" s="28">
        <f t="shared" si="31"/>
        <v>0</v>
      </c>
      <c r="BD245" s="28">
        <f t="shared" si="32"/>
        <v>0</v>
      </c>
      <c r="BE245" s="28">
        <f t="shared" si="32"/>
        <v>0</v>
      </c>
      <c r="BF245" s="28">
        <f t="shared" si="32"/>
        <v>0</v>
      </c>
      <c r="BG245" s="28">
        <f t="shared" si="32"/>
        <v>144000</v>
      </c>
      <c r="BH245" s="28">
        <f t="shared" si="32"/>
        <v>564000</v>
      </c>
      <c r="BI245" s="28">
        <f t="shared" si="32"/>
        <v>570000</v>
      </c>
      <c r="BJ245" s="28">
        <f t="shared" si="32"/>
        <v>784000</v>
      </c>
      <c r="BK245" s="28">
        <f t="shared" si="32"/>
        <v>1254000</v>
      </c>
      <c r="BL245" s="28">
        <f t="shared" si="32"/>
        <v>1744000</v>
      </c>
      <c r="BM245" s="28">
        <f t="shared" si="32"/>
        <v>1893000</v>
      </c>
      <c r="BN245" s="28">
        <f t="shared" si="33"/>
        <v>1714000</v>
      </c>
      <c r="BO245" s="28">
        <f t="shared" si="33"/>
        <v>1281000</v>
      </c>
      <c r="BP245" s="28">
        <f t="shared" si="33"/>
        <v>988000</v>
      </c>
      <c r="BQ245" s="28">
        <f t="shared" si="33"/>
        <v>2139000</v>
      </c>
      <c r="BR245" s="28">
        <f t="shared" si="33"/>
        <v>1600000</v>
      </c>
      <c r="BS245" s="28">
        <f t="shared" si="33"/>
        <v>1129000</v>
      </c>
      <c r="BT245" s="28">
        <f t="shared" si="33"/>
        <v>1544000</v>
      </c>
      <c r="BU245" s="28">
        <f t="shared" si="33"/>
        <v>1630000</v>
      </c>
      <c r="BV245" s="28">
        <f t="shared" si="33"/>
        <v>2841000</v>
      </c>
      <c r="BW245" s="28">
        <f t="shared" si="33"/>
        <v>3676000</v>
      </c>
      <c r="BX245" s="28">
        <f t="shared" si="34"/>
        <v>3879000</v>
      </c>
      <c r="BY245" s="28">
        <f t="shared" si="34"/>
        <v>5120000</v>
      </c>
      <c r="BZ245" s="28">
        <f t="shared" si="34"/>
        <v>5343000</v>
      </c>
      <c r="CA245" s="28">
        <f t="shared" si="34"/>
        <v>4032000</v>
      </c>
      <c r="CB245" s="28">
        <f t="shared" si="34"/>
        <v>3828720</v>
      </c>
      <c r="CC245" s="28">
        <f t="shared" si="34"/>
        <v>4510480</v>
      </c>
      <c r="CD245" s="28">
        <f t="shared" si="34"/>
        <v>4403400</v>
      </c>
      <c r="CE245" s="28">
        <f t="shared" si="34"/>
        <v>4490000</v>
      </c>
      <c r="CF245" s="28">
        <f t="shared" si="34"/>
        <v>5181000</v>
      </c>
      <c r="CG245" s="28">
        <f t="shared" si="34"/>
        <v>6152300</v>
      </c>
      <c r="CH245" s="28">
        <f t="shared" si="35"/>
        <v>5649800</v>
      </c>
      <c r="CI245" s="28">
        <f t="shared" si="35"/>
        <v>4879800</v>
      </c>
      <c r="CJ245" s="28">
        <f t="shared" si="35"/>
        <v>4426000</v>
      </c>
      <c r="CK245" s="28">
        <f t="shared" si="35"/>
        <v>4273000</v>
      </c>
      <c r="CL245" s="28">
        <f t="shared" si="35"/>
        <v>3870000</v>
      </c>
      <c r="CM245" s="28">
        <f t="shared" si="35"/>
        <v>4943000</v>
      </c>
      <c r="CN245" s="28">
        <f t="shared" si="35"/>
        <v>6026000</v>
      </c>
      <c r="CO245" s="28">
        <f t="shared" si="35"/>
        <v>5515000</v>
      </c>
      <c r="CP245" s="28">
        <f t="shared" si="35"/>
        <v>7195000</v>
      </c>
      <c r="CQ245" s="28">
        <f t="shared" si="35"/>
        <v>7970000</v>
      </c>
      <c r="CR245" s="28">
        <f t="shared" si="36"/>
        <v>7170000</v>
      </c>
      <c r="CS245" s="28">
        <f t="shared" si="36"/>
        <v>5595000</v>
      </c>
      <c r="CT245" s="28">
        <f t="shared" si="36"/>
        <v>4510000</v>
      </c>
      <c r="CU245" s="28">
        <f t="shared" si="36"/>
        <v>5315000</v>
      </c>
      <c r="CV245" s="28">
        <f t="shared" si="36"/>
        <v>5590000</v>
      </c>
      <c r="CW245" s="28">
        <f t="shared" si="36"/>
        <v>6484000</v>
      </c>
      <c r="CX245" s="28">
        <f t="shared" si="36"/>
        <v>6836000</v>
      </c>
      <c r="CY245" s="28">
        <f t="shared" si="36"/>
        <v>6774000</v>
      </c>
      <c r="CZ245" s="28">
        <f t="shared" si="36"/>
        <v>6262500</v>
      </c>
      <c r="DA245" s="28">
        <f t="shared" si="36"/>
        <v>5712200</v>
      </c>
      <c r="DB245" s="28">
        <f t="shared" si="37"/>
        <v>5463800</v>
      </c>
      <c r="DC245" s="28">
        <f t="shared" si="37"/>
        <v>3923500</v>
      </c>
      <c r="DD245" s="28">
        <f t="shared" si="37"/>
        <v>2937500</v>
      </c>
      <c r="DE245" s="28">
        <f t="shared" si="37"/>
        <v>2721000</v>
      </c>
      <c r="DF245" s="28">
        <f t="shared" si="37"/>
        <v>2426000</v>
      </c>
      <c r="DG245" s="28">
        <f t="shared" si="37"/>
        <v>1553000</v>
      </c>
      <c r="DH245" s="28">
        <f t="shared" si="37"/>
        <v>1088000</v>
      </c>
      <c r="DI245" s="28">
        <f t="shared" si="37"/>
        <v>1698000</v>
      </c>
      <c r="DJ245" s="28">
        <f t="shared" si="37"/>
        <v>995000</v>
      </c>
      <c r="DK245" s="28">
        <f t="shared" si="37"/>
        <v>1305000</v>
      </c>
      <c r="DL245" s="28">
        <f t="shared" si="38"/>
        <v>1606000</v>
      </c>
      <c r="DM245" s="28">
        <f t="shared" si="38"/>
        <v>2208000</v>
      </c>
      <c r="DN245" s="28">
        <f t="shared" si="38"/>
        <v>2576000.0000000005</v>
      </c>
      <c r="DO245" s="28">
        <f t="shared" si="38"/>
        <v>2576000.0000000005</v>
      </c>
      <c r="DP245" s="28">
        <f t="shared" si="38"/>
        <v>2208000</v>
      </c>
      <c r="DQ245" s="28">
        <f t="shared" si="38"/>
        <v>1472000</v>
      </c>
      <c r="DR245" s="28">
        <f t="shared" si="38"/>
        <v>1288000.0000000002</v>
      </c>
      <c r="DS245" s="28">
        <f t="shared" si="38"/>
        <v>736000</v>
      </c>
      <c r="DT245" s="28">
        <f t="shared" si="38"/>
        <v>552000</v>
      </c>
      <c r="DU245" s="28">
        <f t="shared" si="38"/>
        <v>368000</v>
      </c>
    </row>
    <row r="246" spans="1:125" ht="14.25" thickBot="1">
      <c r="A246" t="s">
        <v>12</v>
      </c>
      <c r="E246" s="29">
        <f t="shared" si="26"/>
        <v>1082864000</v>
      </c>
      <c r="F246" s="29">
        <f aca="true" t="shared" si="39" ref="F246:AK246">SUM(F241:F245)</f>
        <v>0</v>
      </c>
      <c r="G246" s="29">
        <f t="shared" si="39"/>
        <v>0</v>
      </c>
      <c r="H246" s="29">
        <f t="shared" si="39"/>
        <v>0</v>
      </c>
      <c r="I246" s="29">
        <f t="shared" si="39"/>
        <v>0</v>
      </c>
      <c r="J246" s="29">
        <f t="shared" si="39"/>
        <v>0</v>
      </c>
      <c r="K246" s="29">
        <f t="shared" si="39"/>
        <v>0</v>
      </c>
      <c r="L246" s="29">
        <f t="shared" si="39"/>
        <v>0</v>
      </c>
      <c r="M246" s="29">
        <f t="shared" si="39"/>
        <v>0</v>
      </c>
      <c r="N246" s="29">
        <f t="shared" si="39"/>
        <v>0</v>
      </c>
      <c r="O246" s="29">
        <f t="shared" si="39"/>
        <v>0</v>
      </c>
      <c r="P246" s="29">
        <f t="shared" si="39"/>
        <v>0</v>
      </c>
      <c r="Q246" s="29">
        <f t="shared" si="39"/>
        <v>0</v>
      </c>
      <c r="R246" s="29">
        <f t="shared" si="39"/>
        <v>0</v>
      </c>
      <c r="S246" s="29">
        <f t="shared" si="39"/>
        <v>0</v>
      </c>
      <c r="T246" s="29">
        <f t="shared" si="39"/>
        <v>0</v>
      </c>
      <c r="U246" s="29">
        <f t="shared" si="39"/>
        <v>0</v>
      </c>
      <c r="V246" s="29">
        <f t="shared" si="39"/>
        <v>0</v>
      </c>
      <c r="W246" s="29">
        <f t="shared" si="39"/>
        <v>0</v>
      </c>
      <c r="X246" s="29">
        <f t="shared" si="39"/>
        <v>0</v>
      </c>
      <c r="Y246" s="29">
        <f t="shared" si="39"/>
        <v>0</v>
      </c>
      <c r="Z246" s="29">
        <f t="shared" si="39"/>
        <v>0</v>
      </c>
      <c r="AA246" s="29">
        <f t="shared" si="39"/>
        <v>270000</v>
      </c>
      <c r="AB246" s="29">
        <f t="shared" si="39"/>
        <v>180000</v>
      </c>
      <c r="AC246" s="29">
        <f t="shared" si="39"/>
        <v>270000</v>
      </c>
      <c r="AD246" s="29">
        <f t="shared" si="39"/>
        <v>450000</v>
      </c>
      <c r="AE246" s="29">
        <f t="shared" si="39"/>
        <v>675000</v>
      </c>
      <c r="AF246" s="29">
        <f t="shared" si="39"/>
        <v>720000</v>
      </c>
      <c r="AG246" s="29">
        <f t="shared" si="39"/>
        <v>675000</v>
      </c>
      <c r="AH246" s="29">
        <f t="shared" si="39"/>
        <v>936000</v>
      </c>
      <c r="AI246" s="29">
        <f t="shared" si="39"/>
        <v>729000</v>
      </c>
      <c r="AJ246" s="29">
        <f t="shared" si="39"/>
        <v>1176000</v>
      </c>
      <c r="AK246" s="29">
        <f t="shared" si="39"/>
        <v>1251000</v>
      </c>
      <c r="AL246" s="29">
        <f aca="true" t="shared" si="40" ref="AL246:BQ246">SUM(AL241:AL245)</f>
        <v>1917000</v>
      </c>
      <c r="AM246" s="29">
        <f t="shared" si="40"/>
        <v>2112000</v>
      </c>
      <c r="AN246" s="29">
        <f t="shared" si="40"/>
        <v>3069000</v>
      </c>
      <c r="AO246" s="29">
        <f t="shared" si="40"/>
        <v>2658000</v>
      </c>
      <c r="AP246" s="29">
        <f t="shared" si="40"/>
        <v>2610000</v>
      </c>
      <c r="AQ246" s="29">
        <f t="shared" si="40"/>
        <v>2165000</v>
      </c>
      <c r="AR246" s="29">
        <f t="shared" si="40"/>
        <v>1722000</v>
      </c>
      <c r="AS246" s="29">
        <f t="shared" si="40"/>
        <v>2081000</v>
      </c>
      <c r="AT246" s="29">
        <f t="shared" si="40"/>
        <v>1823000</v>
      </c>
      <c r="AU246" s="29">
        <f t="shared" si="40"/>
        <v>1859000</v>
      </c>
      <c r="AV246" s="29">
        <f t="shared" si="40"/>
        <v>1649000</v>
      </c>
      <c r="AW246" s="29">
        <f t="shared" si="40"/>
        <v>1457000</v>
      </c>
      <c r="AX246" s="29">
        <f t="shared" si="40"/>
        <v>1301000</v>
      </c>
      <c r="AY246" s="29">
        <f t="shared" si="40"/>
        <v>879800</v>
      </c>
      <c r="AZ246" s="29">
        <f t="shared" si="40"/>
        <v>1352200</v>
      </c>
      <c r="BA246" s="29">
        <f t="shared" si="40"/>
        <v>1007900</v>
      </c>
      <c r="BB246" s="29">
        <f t="shared" si="40"/>
        <v>1688500</v>
      </c>
      <c r="BC246" s="29">
        <f t="shared" si="40"/>
        <v>2098000</v>
      </c>
      <c r="BD246" s="29">
        <f t="shared" si="40"/>
        <v>2896900</v>
      </c>
      <c r="BE246" s="29">
        <f t="shared" si="40"/>
        <v>3789240</v>
      </c>
      <c r="BF246" s="29">
        <f t="shared" si="40"/>
        <v>4516160</v>
      </c>
      <c r="BG246" s="29">
        <f t="shared" si="40"/>
        <v>4863840</v>
      </c>
      <c r="BH246" s="29">
        <f t="shared" si="40"/>
        <v>8000500</v>
      </c>
      <c r="BI246" s="29">
        <f t="shared" si="40"/>
        <v>6701550</v>
      </c>
      <c r="BJ246" s="29">
        <f t="shared" si="40"/>
        <v>7173440</v>
      </c>
      <c r="BK246" s="29">
        <f t="shared" si="40"/>
        <v>7266350</v>
      </c>
      <c r="BL246" s="29">
        <f t="shared" si="40"/>
        <v>8016900</v>
      </c>
      <c r="BM246" s="29">
        <f t="shared" si="40"/>
        <v>8070530</v>
      </c>
      <c r="BN246" s="29">
        <f t="shared" si="40"/>
        <v>7895440</v>
      </c>
      <c r="BO246" s="29">
        <f t="shared" si="40"/>
        <v>7763790</v>
      </c>
      <c r="BP246" s="29">
        <f t="shared" si="40"/>
        <v>8808780</v>
      </c>
      <c r="BQ246" s="29">
        <f t="shared" si="40"/>
        <v>11293300</v>
      </c>
      <c r="BR246" s="29">
        <f aca="true" t="shared" si="41" ref="BR246:CW246">SUM(BR241:BR245)</f>
        <v>14417120</v>
      </c>
      <c r="BS246" s="29">
        <f t="shared" si="41"/>
        <v>15310300</v>
      </c>
      <c r="BT246" s="29">
        <f t="shared" si="41"/>
        <v>17227200</v>
      </c>
      <c r="BU246" s="29">
        <f t="shared" si="41"/>
        <v>17295380</v>
      </c>
      <c r="BV246" s="29">
        <f t="shared" si="41"/>
        <v>19871280</v>
      </c>
      <c r="BW246" s="29">
        <f t="shared" si="41"/>
        <v>19669460</v>
      </c>
      <c r="BX246" s="29">
        <f t="shared" si="41"/>
        <v>20466640</v>
      </c>
      <c r="BY246" s="29">
        <f t="shared" si="41"/>
        <v>19247000</v>
      </c>
      <c r="BZ246" s="29">
        <f t="shared" si="41"/>
        <v>17872000</v>
      </c>
      <c r="CA246" s="29">
        <f t="shared" si="41"/>
        <v>15966360</v>
      </c>
      <c r="CB246" s="29">
        <f t="shared" si="41"/>
        <v>14136020</v>
      </c>
      <c r="CC246" s="29">
        <f t="shared" si="41"/>
        <v>17128220</v>
      </c>
      <c r="CD246" s="29">
        <f t="shared" si="41"/>
        <v>16031600</v>
      </c>
      <c r="CE246" s="29">
        <f t="shared" si="41"/>
        <v>16873500</v>
      </c>
      <c r="CF246" s="29">
        <f t="shared" si="41"/>
        <v>18532300</v>
      </c>
      <c r="CG246" s="29">
        <f t="shared" si="41"/>
        <v>21172600</v>
      </c>
      <c r="CH246" s="29">
        <f t="shared" si="41"/>
        <v>23092800</v>
      </c>
      <c r="CI246" s="29">
        <f t="shared" si="41"/>
        <v>23425800</v>
      </c>
      <c r="CJ246" s="29">
        <f t="shared" si="41"/>
        <v>23581000</v>
      </c>
      <c r="CK246" s="29">
        <f t="shared" si="41"/>
        <v>24336600</v>
      </c>
      <c r="CL246" s="29">
        <f t="shared" si="41"/>
        <v>23549600</v>
      </c>
      <c r="CM246" s="29">
        <f t="shared" si="41"/>
        <v>25852800</v>
      </c>
      <c r="CN246" s="29">
        <f t="shared" si="41"/>
        <v>26627600</v>
      </c>
      <c r="CO246" s="29">
        <f t="shared" si="41"/>
        <v>26409000</v>
      </c>
      <c r="CP246" s="29">
        <f t="shared" si="41"/>
        <v>25466480</v>
      </c>
      <c r="CQ246" s="29">
        <f t="shared" si="41"/>
        <v>26356252</v>
      </c>
      <c r="CR246" s="29">
        <f t="shared" si="41"/>
        <v>25102588</v>
      </c>
      <c r="CS246" s="29">
        <f t="shared" si="41"/>
        <v>22192600</v>
      </c>
      <c r="CT246" s="29">
        <f t="shared" si="41"/>
        <v>20731040</v>
      </c>
      <c r="CU246" s="29">
        <f t="shared" si="41"/>
        <v>19573900</v>
      </c>
      <c r="CV246" s="29">
        <f t="shared" si="41"/>
        <v>16909080</v>
      </c>
      <c r="CW246" s="29">
        <f t="shared" si="41"/>
        <v>16333560</v>
      </c>
      <c r="CX246" s="29">
        <f aca="true" t="shared" si="42" ref="CX246:DU246">SUM(CX241:CX245)</f>
        <v>15731100</v>
      </c>
      <c r="CY246" s="29">
        <f t="shared" si="42"/>
        <v>14159600</v>
      </c>
      <c r="CZ246" s="29">
        <f t="shared" si="42"/>
        <v>14400600</v>
      </c>
      <c r="DA246" s="29">
        <f t="shared" si="42"/>
        <v>13105200</v>
      </c>
      <c r="DB246" s="29">
        <f t="shared" si="42"/>
        <v>13003300</v>
      </c>
      <c r="DC246" s="29">
        <f t="shared" si="42"/>
        <v>12963300</v>
      </c>
      <c r="DD246" s="29">
        <f t="shared" si="42"/>
        <v>11629500</v>
      </c>
      <c r="DE246" s="29">
        <f t="shared" si="42"/>
        <v>11502400</v>
      </c>
      <c r="DF246" s="29">
        <f t="shared" si="42"/>
        <v>12418800</v>
      </c>
      <c r="DG246" s="29">
        <f t="shared" si="42"/>
        <v>11008500</v>
      </c>
      <c r="DH246" s="29">
        <f t="shared" si="42"/>
        <v>9563600</v>
      </c>
      <c r="DI246" s="29">
        <f t="shared" si="42"/>
        <v>9006536</v>
      </c>
      <c r="DJ246" s="29">
        <f t="shared" si="42"/>
        <v>9177724</v>
      </c>
      <c r="DK246" s="29">
        <f t="shared" si="42"/>
        <v>9082920</v>
      </c>
      <c r="DL246" s="29">
        <f t="shared" si="42"/>
        <v>9274800</v>
      </c>
      <c r="DM246" s="29">
        <f t="shared" si="42"/>
        <v>10806800</v>
      </c>
      <c r="DN246" s="29">
        <f t="shared" si="42"/>
        <v>11214240</v>
      </c>
      <c r="DO246" s="29">
        <f t="shared" si="42"/>
        <v>13120280</v>
      </c>
      <c r="DP246" s="29">
        <f t="shared" si="42"/>
        <v>14340000</v>
      </c>
      <c r="DQ246" s="29">
        <f t="shared" si="42"/>
        <v>15630000</v>
      </c>
      <c r="DR246" s="29">
        <f t="shared" si="42"/>
        <v>16249500</v>
      </c>
      <c r="DS246" s="29">
        <f t="shared" si="42"/>
        <v>15127500</v>
      </c>
      <c r="DT246" s="29">
        <f t="shared" si="42"/>
        <v>11306000</v>
      </c>
      <c r="DU246" s="29">
        <f t="shared" si="42"/>
        <v>10446000</v>
      </c>
    </row>
    <row r="247" ht="14.25" thickTop="1"/>
    <row r="248" spans="1:125" s="3" customFormat="1" ht="14.25">
      <c r="A248" s="3" t="s">
        <v>83</v>
      </c>
      <c r="E248" s="4" t="str">
        <f aca="true" t="shared" si="43" ref="E248:AJ248">E240</f>
        <v>Total</v>
      </c>
      <c r="F248" s="4">
        <f t="shared" si="43"/>
        <v>39933</v>
      </c>
      <c r="G248" s="4">
        <f t="shared" si="43"/>
        <v>39964</v>
      </c>
      <c r="H248" s="4">
        <f t="shared" si="43"/>
        <v>39994</v>
      </c>
      <c r="I248" s="4">
        <f t="shared" si="43"/>
        <v>40025</v>
      </c>
      <c r="J248" s="4">
        <f t="shared" si="43"/>
        <v>40056</v>
      </c>
      <c r="K248" s="4">
        <f t="shared" si="43"/>
        <v>40086</v>
      </c>
      <c r="L248" s="4">
        <f t="shared" si="43"/>
        <v>40117</v>
      </c>
      <c r="M248" s="4">
        <f t="shared" si="43"/>
        <v>40147</v>
      </c>
      <c r="N248" s="4">
        <f t="shared" si="43"/>
        <v>40178</v>
      </c>
      <c r="O248" s="4">
        <f t="shared" si="43"/>
        <v>40209</v>
      </c>
      <c r="P248" s="4">
        <f t="shared" si="43"/>
        <v>40237</v>
      </c>
      <c r="Q248" s="4">
        <f t="shared" si="43"/>
        <v>40268</v>
      </c>
      <c r="R248" s="4">
        <f t="shared" si="43"/>
        <v>40298</v>
      </c>
      <c r="S248" s="4">
        <f t="shared" si="43"/>
        <v>40329</v>
      </c>
      <c r="T248" s="4">
        <f t="shared" si="43"/>
        <v>40359</v>
      </c>
      <c r="U248" s="4">
        <f t="shared" si="43"/>
        <v>40390</v>
      </c>
      <c r="V248" s="4">
        <f t="shared" si="43"/>
        <v>40421</v>
      </c>
      <c r="W248" s="4">
        <f t="shared" si="43"/>
        <v>40451</v>
      </c>
      <c r="X248" s="4">
        <f t="shared" si="43"/>
        <v>40482</v>
      </c>
      <c r="Y248" s="4">
        <f t="shared" si="43"/>
        <v>40512</v>
      </c>
      <c r="Z248" s="4">
        <f t="shared" si="43"/>
        <v>40543</v>
      </c>
      <c r="AA248" s="4">
        <f t="shared" si="43"/>
        <v>40574</v>
      </c>
      <c r="AB248" s="4">
        <f t="shared" si="43"/>
        <v>40602</v>
      </c>
      <c r="AC248" s="4">
        <f t="shared" si="43"/>
        <v>40633</v>
      </c>
      <c r="AD248" s="4">
        <f t="shared" si="43"/>
        <v>40663</v>
      </c>
      <c r="AE248" s="4">
        <f t="shared" si="43"/>
        <v>40694</v>
      </c>
      <c r="AF248" s="4">
        <f t="shared" si="43"/>
        <v>40724</v>
      </c>
      <c r="AG248" s="4">
        <f t="shared" si="43"/>
        <v>40755</v>
      </c>
      <c r="AH248" s="4">
        <f t="shared" si="43"/>
        <v>40786</v>
      </c>
      <c r="AI248" s="4">
        <f t="shared" si="43"/>
        <v>40816</v>
      </c>
      <c r="AJ248" s="4">
        <f t="shared" si="43"/>
        <v>40847</v>
      </c>
      <c r="AK248" s="4">
        <f aca="true" t="shared" si="44" ref="AK248:BP248">AK240</f>
        <v>40877</v>
      </c>
      <c r="AL248" s="4">
        <f t="shared" si="44"/>
        <v>40908</v>
      </c>
      <c r="AM248" s="4">
        <f t="shared" si="44"/>
        <v>40939</v>
      </c>
      <c r="AN248" s="4">
        <f t="shared" si="44"/>
        <v>40968</v>
      </c>
      <c r="AO248" s="4">
        <f t="shared" si="44"/>
        <v>40999</v>
      </c>
      <c r="AP248" s="4">
        <f t="shared" si="44"/>
        <v>41029</v>
      </c>
      <c r="AQ248" s="4">
        <f t="shared" si="44"/>
        <v>41060</v>
      </c>
      <c r="AR248" s="4">
        <f t="shared" si="44"/>
        <v>41090</v>
      </c>
      <c r="AS248" s="4">
        <f t="shared" si="44"/>
        <v>41121</v>
      </c>
      <c r="AT248" s="4">
        <f t="shared" si="44"/>
        <v>41152</v>
      </c>
      <c r="AU248" s="4">
        <f t="shared" si="44"/>
        <v>41182</v>
      </c>
      <c r="AV248" s="4">
        <f t="shared" si="44"/>
        <v>41213</v>
      </c>
      <c r="AW248" s="4">
        <f t="shared" si="44"/>
        <v>41243</v>
      </c>
      <c r="AX248" s="4">
        <f t="shared" si="44"/>
        <v>41274</v>
      </c>
      <c r="AY248" s="4">
        <f t="shared" si="44"/>
        <v>41305</v>
      </c>
      <c r="AZ248" s="4">
        <f t="shared" si="44"/>
        <v>41333</v>
      </c>
      <c r="BA248" s="4">
        <f t="shared" si="44"/>
        <v>41364</v>
      </c>
      <c r="BB248" s="4">
        <f t="shared" si="44"/>
        <v>41394</v>
      </c>
      <c r="BC248" s="4">
        <f t="shared" si="44"/>
        <v>41425</v>
      </c>
      <c r="BD248" s="4">
        <f t="shared" si="44"/>
        <v>41455</v>
      </c>
      <c r="BE248" s="4">
        <f t="shared" si="44"/>
        <v>41486</v>
      </c>
      <c r="BF248" s="4">
        <f t="shared" si="44"/>
        <v>41517</v>
      </c>
      <c r="BG248" s="4">
        <f t="shared" si="44"/>
        <v>41547</v>
      </c>
      <c r="BH248" s="4">
        <f t="shared" si="44"/>
        <v>41578</v>
      </c>
      <c r="BI248" s="4">
        <f t="shared" si="44"/>
        <v>41608</v>
      </c>
      <c r="BJ248" s="4">
        <f t="shared" si="44"/>
        <v>41639</v>
      </c>
      <c r="BK248" s="4">
        <f t="shared" si="44"/>
        <v>41670</v>
      </c>
      <c r="BL248" s="4">
        <f t="shared" si="44"/>
        <v>41698</v>
      </c>
      <c r="BM248" s="4">
        <f t="shared" si="44"/>
        <v>41729</v>
      </c>
      <c r="BN248" s="4">
        <f t="shared" si="44"/>
        <v>41759</v>
      </c>
      <c r="BO248" s="4">
        <f t="shared" si="44"/>
        <v>41790</v>
      </c>
      <c r="BP248" s="4">
        <f t="shared" si="44"/>
        <v>41820</v>
      </c>
      <c r="BQ248" s="4">
        <f aca="true" t="shared" si="45" ref="BQ248:CV248">BQ240</f>
        <v>41851</v>
      </c>
      <c r="BR248" s="4">
        <f t="shared" si="45"/>
        <v>41882</v>
      </c>
      <c r="BS248" s="4">
        <f t="shared" si="45"/>
        <v>41912</v>
      </c>
      <c r="BT248" s="4">
        <f t="shared" si="45"/>
        <v>41943</v>
      </c>
      <c r="BU248" s="4">
        <f t="shared" si="45"/>
        <v>41973</v>
      </c>
      <c r="BV248" s="4">
        <f t="shared" si="45"/>
        <v>42004</v>
      </c>
      <c r="BW248" s="4">
        <f t="shared" si="45"/>
        <v>42035</v>
      </c>
      <c r="BX248" s="4">
        <f t="shared" si="45"/>
        <v>42063</v>
      </c>
      <c r="BY248" s="4">
        <f t="shared" si="45"/>
        <v>42094</v>
      </c>
      <c r="BZ248" s="4">
        <f t="shared" si="45"/>
        <v>42124</v>
      </c>
      <c r="CA248" s="4">
        <f t="shared" si="45"/>
        <v>42155</v>
      </c>
      <c r="CB248" s="4">
        <f t="shared" si="45"/>
        <v>42185</v>
      </c>
      <c r="CC248" s="4">
        <f t="shared" si="45"/>
        <v>42216</v>
      </c>
      <c r="CD248" s="4">
        <f t="shared" si="45"/>
        <v>42247</v>
      </c>
      <c r="CE248" s="4">
        <f t="shared" si="45"/>
        <v>42277</v>
      </c>
      <c r="CF248" s="4">
        <f t="shared" si="45"/>
        <v>42308</v>
      </c>
      <c r="CG248" s="4">
        <f t="shared" si="45"/>
        <v>42338</v>
      </c>
      <c r="CH248" s="4">
        <f t="shared" si="45"/>
        <v>42369</v>
      </c>
      <c r="CI248" s="4">
        <f t="shared" si="45"/>
        <v>42400</v>
      </c>
      <c r="CJ248" s="4">
        <f t="shared" si="45"/>
        <v>42429</v>
      </c>
      <c r="CK248" s="4">
        <f t="shared" si="45"/>
        <v>42460</v>
      </c>
      <c r="CL248" s="4">
        <f t="shared" si="45"/>
        <v>42490</v>
      </c>
      <c r="CM248" s="4">
        <f t="shared" si="45"/>
        <v>42521</v>
      </c>
      <c r="CN248" s="4">
        <f t="shared" si="45"/>
        <v>42551</v>
      </c>
      <c r="CO248" s="4">
        <f t="shared" si="45"/>
        <v>42582</v>
      </c>
      <c r="CP248" s="4">
        <f t="shared" si="45"/>
        <v>42613</v>
      </c>
      <c r="CQ248" s="4">
        <f t="shared" si="45"/>
        <v>42643</v>
      </c>
      <c r="CR248" s="4">
        <f t="shared" si="45"/>
        <v>42674</v>
      </c>
      <c r="CS248" s="4">
        <f t="shared" si="45"/>
        <v>42704</v>
      </c>
      <c r="CT248" s="4">
        <f t="shared" si="45"/>
        <v>42735</v>
      </c>
      <c r="CU248" s="4">
        <f t="shared" si="45"/>
        <v>42766</v>
      </c>
      <c r="CV248" s="4">
        <f t="shared" si="45"/>
        <v>42794</v>
      </c>
      <c r="CW248" s="4">
        <f aca="true" t="shared" si="46" ref="CW248:DU248">CW240</f>
        <v>42825</v>
      </c>
      <c r="CX248" s="4">
        <f t="shared" si="46"/>
        <v>42855</v>
      </c>
      <c r="CY248" s="4">
        <f t="shared" si="46"/>
        <v>42886</v>
      </c>
      <c r="CZ248" s="4">
        <f t="shared" si="46"/>
        <v>42916</v>
      </c>
      <c r="DA248" s="4">
        <f t="shared" si="46"/>
        <v>42947</v>
      </c>
      <c r="DB248" s="4">
        <f t="shared" si="46"/>
        <v>42978</v>
      </c>
      <c r="DC248" s="4">
        <f t="shared" si="46"/>
        <v>43008</v>
      </c>
      <c r="DD248" s="4">
        <f t="shared" si="46"/>
        <v>43039</v>
      </c>
      <c r="DE248" s="4">
        <f t="shared" si="46"/>
        <v>43069</v>
      </c>
      <c r="DF248" s="4">
        <f t="shared" si="46"/>
        <v>43100</v>
      </c>
      <c r="DG248" s="4">
        <f t="shared" si="46"/>
        <v>43131</v>
      </c>
      <c r="DH248" s="4">
        <f t="shared" si="46"/>
        <v>43159</v>
      </c>
      <c r="DI248" s="4">
        <f t="shared" si="46"/>
        <v>43190</v>
      </c>
      <c r="DJ248" s="4">
        <f t="shared" si="46"/>
        <v>43220</v>
      </c>
      <c r="DK248" s="4">
        <f t="shared" si="46"/>
        <v>43251</v>
      </c>
      <c r="DL248" s="4">
        <f t="shared" si="46"/>
        <v>43281</v>
      </c>
      <c r="DM248" s="4">
        <f t="shared" si="46"/>
        <v>43312</v>
      </c>
      <c r="DN248" s="4">
        <f t="shared" si="46"/>
        <v>43343</v>
      </c>
      <c r="DO248" s="4">
        <f t="shared" si="46"/>
        <v>43373</v>
      </c>
      <c r="DP248" s="4">
        <f t="shared" si="46"/>
        <v>43404</v>
      </c>
      <c r="DQ248" s="4">
        <f t="shared" si="46"/>
        <v>43434</v>
      </c>
      <c r="DR248" s="4">
        <f t="shared" si="46"/>
        <v>43465</v>
      </c>
      <c r="DS248" s="4">
        <f t="shared" si="46"/>
        <v>43496</v>
      </c>
      <c r="DT248" s="4">
        <f t="shared" si="46"/>
        <v>43524</v>
      </c>
      <c r="DU248" s="4">
        <f t="shared" si="46"/>
        <v>43555</v>
      </c>
    </row>
    <row r="249" spans="1:125" ht="14.25">
      <c r="A249" t="s">
        <v>84</v>
      </c>
      <c r="E249" s="28">
        <f aca="true" t="shared" si="47" ref="E249:E254">SUM(F249:DU249)</f>
        <v>95113000</v>
      </c>
      <c r="F249" s="28">
        <f aca="true" t="shared" si="48" ref="F249:AK249">SUMIF($C$28:$C$237,$A249,F$28:F$237)</f>
        <v>0</v>
      </c>
      <c r="G249" s="28">
        <f t="shared" si="48"/>
        <v>0</v>
      </c>
      <c r="H249" s="28">
        <f t="shared" si="48"/>
        <v>0</v>
      </c>
      <c r="I249" s="28">
        <f t="shared" si="48"/>
        <v>0</v>
      </c>
      <c r="J249" s="28">
        <f t="shared" si="48"/>
        <v>0</v>
      </c>
      <c r="K249" s="28">
        <f t="shared" si="48"/>
        <v>0</v>
      </c>
      <c r="L249" s="28">
        <f t="shared" si="48"/>
        <v>0</v>
      </c>
      <c r="M249" s="28">
        <f t="shared" si="48"/>
        <v>0</v>
      </c>
      <c r="N249" s="28">
        <f t="shared" si="48"/>
        <v>0</v>
      </c>
      <c r="O249" s="28">
        <f t="shared" si="48"/>
        <v>0</v>
      </c>
      <c r="P249" s="28">
        <f t="shared" si="48"/>
        <v>0</v>
      </c>
      <c r="Q249" s="28">
        <f t="shared" si="48"/>
        <v>0</v>
      </c>
      <c r="R249" s="28">
        <f t="shared" si="48"/>
        <v>0</v>
      </c>
      <c r="S249" s="28">
        <f t="shared" si="48"/>
        <v>0</v>
      </c>
      <c r="T249" s="28">
        <f t="shared" si="48"/>
        <v>0</v>
      </c>
      <c r="U249" s="28">
        <f t="shared" si="48"/>
        <v>0</v>
      </c>
      <c r="V249" s="28">
        <f t="shared" si="48"/>
        <v>0</v>
      </c>
      <c r="W249" s="28">
        <f t="shared" si="48"/>
        <v>0</v>
      </c>
      <c r="X249" s="28">
        <f t="shared" si="48"/>
        <v>0</v>
      </c>
      <c r="Y249" s="28">
        <f t="shared" si="48"/>
        <v>0</v>
      </c>
      <c r="Z249" s="28">
        <f t="shared" si="48"/>
        <v>0</v>
      </c>
      <c r="AA249" s="28">
        <f t="shared" si="48"/>
        <v>0</v>
      </c>
      <c r="AB249" s="28">
        <f t="shared" si="48"/>
        <v>0</v>
      </c>
      <c r="AC249" s="28">
        <f t="shared" si="48"/>
        <v>0</v>
      </c>
      <c r="AD249" s="28">
        <f t="shared" si="48"/>
        <v>0</v>
      </c>
      <c r="AE249" s="28">
        <f t="shared" si="48"/>
        <v>0</v>
      </c>
      <c r="AF249" s="28">
        <f t="shared" si="48"/>
        <v>0</v>
      </c>
      <c r="AG249" s="28">
        <f t="shared" si="48"/>
        <v>0</v>
      </c>
      <c r="AH249" s="28">
        <f t="shared" si="48"/>
        <v>0</v>
      </c>
      <c r="AI249" s="28">
        <f t="shared" si="48"/>
        <v>0</v>
      </c>
      <c r="AJ249" s="28">
        <f t="shared" si="48"/>
        <v>0</v>
      </c>
      <c r="AK249" s="28">
        <f t="shared" si="48"/>
        <v>0</v>
      </c>
      <c r="AL249" s="28">
        <f aca="true" t="shared" si="49" ref="AL249:BQ249">SUMIF($C$28:$C$237,$A249,AL$28:AL$237)</f>
        <v>0</v>
      </c>
      <c r="AM249" s="28">
        <f t="shared" si="49"/>
        <v>0</v>
      </c>
      <c r="AN249" s="28">
        <f t="shared" si="49"/>
        <v>630000</v>
      </c>
      <c r="AO249" s="28">
        <f t="shared" si="49"/>
        <v>420000</v>
      </c>
      <c r="AP249" s="28">
        <f t="shared" si="49"/>
        <v>315000</v>
      </c>
      <c r="AQ249" s="28">
        <f t="shared" si="49"/>
        <v>525000</v>
      </c>
      <c r="AR249" s="28">
        <f t="shared" si="49"/>
        <v>525000</v>
      </c>
      <c r="AS249" s="28">
        <f t="shared" si="49"/>
        <v>945000</v>
      </c>
      <c r="AT249" s="28">
        <f t="shared" si="49"/>
        <v>1050000</v>
      </c>
      <c r="AU249" s="28">
        <f t="shared" si="49"/>
        <v>1155000</v>
      </c>
      <c r="AV249" s="28">
        <f t="shared" si="49"/>
        <v>1050000</v>
      </c>
      <c r="AW249" s="28">
        <f t="shared" si="49"/>
        <v>1050000</v>
      </c>
      <c r="AX249" s="28">
        <f t="shared" si="49"/>
        <v>912000</v>
      </c>
      <c r="AY249" s="28">
        <f t="shared" si="49"/>
        <v>623400</v>
      </c>
      <c r="AZ249" s="28">
        <f t="shared" si="49"/>
        <v>1173600</v>
      </c>
      <c r="BA249" s="28">
        <f t="shared" si="49"/>
        <v>827500</v>
      </c>
      <c r="BB249" s="28">
        <f t="shared" si="49"/>
        <v>835500</v>
      </c>
      <c r="BC249" s="28">
        <f t="shared" si="49"/>
        <v>1169500</v>
      </c>
      <c r="BD249" s="28">
        <f t="shared" si="49"/>
        <v>1498500</v>
      </c>
      <c r="BE249" s="28">
        <f t="shared" si="49"/>
        <v>1555000</v>
      </c>
      <c r="BF249" s="28">
        <f t="shared" si="49"/>
        <v>1443000</v>
      </c>
      <c r="BG249" s="28">
        <f t="shared" si="49"/>
        <v>1147000</v>
      </c>
      <c r="BH249" s="28">
        <f t="shared" si="49"/>
        <v>1131000</v>
      </c>
      <c r="BI249" s="28">
        <f t="shared" si="49"/>
        <v>723000</v>
      </c>
      <c r="BJ249" s="28">
        <f t="shared" si="49"/>
        <v>711000</v>
      </c>
      <c r="BK249" s="28">
        <f t="shared" si="49"/>
        <v>871000</v>
      </c>
      <c r="BL249" s="28">
        <f t="shared" si="49"/>
        <v>960000</v>
      </c>
      <c r="BM249" s="28">
        <f t="shared" si="49"/>
        <v>916000</v>
      </c>
      <c r="BN249" s="28">
        <f t="shared" si="49"/>
        <v>1080000</v>
      </c>
      <c r="BO249" s="28">
        <f t="shared" si="49"/>
        <v>842000</v>
      </c>
      <c r="BP249" s="28">
        <f t="shared" si="49"/>
        <v>1191000</v>
      </c>
      <c r="BQ249" s="28">
        <f t="shared" si="49"/>
        <v>1098000</v>
      </c>
      <c r="BR249" s="28">
        <f aca="true" t="shared" si="50" ref="BR249:CW249">SUMIF($C$28:$C$237,$A249,BR$28:BR$237)</f>
        <v>1392000</v>
      </c>
      <c r="BS249" s="28">
        <f t="shared" si="50"/>
        <v>1538000</v>
      </c>
      <c r="BT249" s="28">
        <f t="shared" si="50"/>
        <v>1704000</v>
      </c>
      <c r="BU249" s="28">
        <f t="shared" si="50"/>
        <v>1462000</v>
      </c>
      <c r="BV249" s="28">
        <f t="shared" si="50"/>
        <v>1344000</v>
      </c>
      <c r="BW249" s="28">
        <f t="shared" si="50"/>
        <v>798000</v>
      </c>
      <c r="BX249" s="28">
        <f t="shared" si="50"/>
        <v>669000</v>
      </c>
      <c r="BY249" s="28">
        <f t="shared" si="50"/>
        <v>330000</v>
      </c>
      <c r="BZ249" s="28">
        <f t="shared" si="50"/>
        <v>330000</v>
      </c>
      <c r="CA249" s="28">
        <f t="shared" si="50"/>
        <v>220000</v>
      </c>
      <c r="CB249" s="28">
        <f t="shared" si="50"/>
        <v>156000</v>
      </c>
      <c r="CC249" s="28">
        <f t="shared" si="50"/>
        <v>260000</v>
      </c>
      <c r="CD249" s="28">
        <f t="shared" si="50"/>
        <v>390000</v>
      </c>
      <c r="CE249" s="28">
        <f t="shared" si="50"/>
        <v>416000</v>
      </c>
      <c r="CF249" s="28">
        <f t="shared" si="50"/>
        <v>390000</v>
      </c>
      <c r="CG249" s="28">
        <f t="shared" si="50"/>
        <v>260000</v>
      </c>
      <c r="CH249" s="28">
        <f t="shared" si="50"/>
        <v>234000</v>
      </c>
      <c r="CI249" s="28">
        <f t="shared" si="50"/>
        <v>104000</v>
      </c>
      <c r="CJ249" s="28">
        <f t="shared" si="50"/>
        <v>78000</v>
      </c>
      <c r="CK249" s="28">
        <f t="shared" si="50"/>
        <v>52000</v>
      </c>
      <c r="CL249" s="28">
        <f t="shared" si="50"/>
        <v>0</v>
      </c>
      <c r="CM249" s="28">
        <f t="shared" si="50"/>
        <v>0</v>
      </c>
      <c r="CN249" s="28">
        <f t="shared" si="50"/>
        <v>0</v>
      </c>
      <c r="CO249" s="28">
        <f t="shared" si="50"/>
        <v>114000</v>
      </c>
      <c r="CP249" s="28">
        <f t="shared" si="50"/>
        <v>151000</v>
      </c>
      <c r="CQ249" s="28">
        <f t="shared" si="50"/>
        <v>189000</v>
      </c>
      <c r="CR249" s="28">
        <f t="shared" si="50"/>
        <v>235000</v>
      </c>
      <c r="CS249" s="28">
        <f t="shared" si="50"/>
        <v>330000</v>
      </c>
      <c r="CT249" s="28">
        <f t="shared" si="50"/>
        <v>364000</v>
      </c>
      <c r="CU249" s="28">
        <f t="shared" si="50"/>
        <v>375000</v>
      </c>
      <c r="CV249" s="28">
        <f t="shared" si="50"/>
        <v>310000</v>
      </c>
      <c r="CW249" s="28">
        <f t="shared" si="50"/>
        <v>321000</v>
      </c>
      <c r="CX249" s="28">
        <f aca="true" t="shared" si="51" ref="CX249:DU249">SUMIF($C$28:$C$237,$A249,CX$28:CX$237)</f>
        <v>226000</v>
      </c>
      <c r="CY249" s="28">
        <f t="shared" si="51"/>
        <v>207000</v>
      </c>
      <c r="CZ249" s="28">
        <f t="shared" si="51"/>
        <v>983000</v>
      </c>
      <c r="DA249" s="28">
        <f t="shared" si="51"/>
        <v>768000</v>
      </c>
      <c r="DB249" s="28">
        <f t="shared" si="51"/>
        <v>972000</v>
      </c>
      <c r="DC249" s="28">
        <f t="shared" si="51"/>
        <v>3208000</v>
      </c>
      <c r="DD249" s="28">
        <f t="shared" si="51"/>
        <v>2757000</v>
      </c>
      <c r="DE249" s="28">
        <f t="shared" si="51"/>
        <v>2982000</v>
      </c>
      <c r="DF249" s="28">
        <f t="shared" si="51"/>
        <v>2835000</v>
      </c>
      <c r="DG249" s="28">
        <f t="shared" si="51"/>
        <v>2311000</v>
      </c>
      <c r="DH249" s="28">
        <f t="shared" si="51"/>
        <v>2078500</v>
      </c>
      <c r="DI249" s="28">
        <f t="shared" si="51"/>
        <v>1723500</v>
      </c>
      <c r="DJ249" s="28">
        <f t="shared" si="51"/>
        <v>2189000</v>
      </c>
      <c r="DK249" s="28">
        <f t="shared" si="51"/>
        <v>1916000</v>
      </c>
      <c r="DL249" s="28">
        <f t="shared" si="51"/>
        <v>2086000</v>
      </c>
      <c r="DM249" s="28">
        <f t="shared" si="51"/>
        <v>2966000</v>
      </c>
      <c r="DN249" s="28">
        <f t="shared" si="51"/>
        <v>3266000</v>
      </c>
      <c r="DO249" s="28">
        <f t="shared" si="51"/>
        <v>3664000</v>
      </c>
      <c r="DP249" s="28">
        <f t="shared" si="51"/>
        <v>3604000</v>
      </c>
      <c r="DQ249" s="28">
        <f t="shared" si="51"/>
        <v>3304000</v>
      </c>
      <c r="DR249" s="28">
        <f t="shared" si="51"/>
        <v>2906000</v>
      </c>
      <c r="DS249" s="28">
        <f t="shared" si="51"/>
        <v>2606000</v>
      </c>
      <c r="DT249" s="28">
        <f t="shared" si="51"/>
        <v>1532000</v>
      </c>
      <c r="DU249" s="28">
        <f t="shared" si="51"/>
        <v>1134000</v>
      </c>
    </row>
    <row r="250" spans="1:125" ht="14.25">
      <c r="A250" t="s">
        <v>73</v>
      </c>
      <c r="E250" s="62">
        <f t="shared" si="47"/>
        <v>218938000</v>
      </c>
      <c r="F250" s="62">
        <f>SUMIF($C$28:$C$237,$A250,F$28:F$237)</f>
        <v>0</v>
      </c>
      <c r="G250" s="62">
        <f aca="true" t="shared" si="52" ref="G250:BR250">SUMIF($C$28:$C$237,$A250,G$28:G$237)</f>
        <v>0</v>
      </c>
      <c r="H250" s="62">
        <f t="shared" si="52"/>
        <v>0</v>
      </c>
      <c r="I250" s="62">
        <f t="shared" si="52"/>
        <v>0</v>
      </c>
      <c r="J250" s="62">
        <f t="shared" si="52"/>
        <v>0</v>
      </c>
      <c r="K250" s="62">
        <f t="shared" si="52"/>
        <v>0</v>
      </c>
      <c r="L250" s="62">
        <f t="shared" si="52"/>
        <v>0</v>
      </c>
      <c r="M250" s="62">
        <f t="shared" si="52"/>
        <v>0</v>
      </c>
      <c r="N250" s="62">
        <f t="shared" si="52"/>
        <v>0</v>
      </c>
      <c r="O250" s="62">
        <f t="shared" si="52"/>
        <v>0</v>
      </c>
      <c r="P250" s="62">
        <f t="shared" si="52"/>
        <v>0</v>
      </c>
      <c r="Q250" s="62">
        <f t="shared" si="52"/>
        <v>0</v>
      </c>
      <c r="R250" s="62">
        <f t="shared" si="52"/>
        <v>0</v>
      </c>
      <c r="S250" s="62">
        <f t="shared" si="52"/>
        <v>0</v>
      </c>
      <c r="T250" s="62">
        <f t="shared" si="52"/>
        <v>0</v>
      </c>
      <c r="U250" s="62">
        <f t="shared" si="52"/>
        <v>0</v>
      </c>
      <c r="V250" s="62">
        <f t="shared" si="52"/>
        <v>0</v>
      </c>
      <c r="W250" s="62">
        <f t="shared" si="52"/>
        <v>0</v>
      </c>
      <c r="X250" s="62">
        <f t="shared" si="52"/>
        <v>0</v>
      </c>
      <c r="Y250" s="62">
        <f t="shared" si="52"/>
        <v>0</v>
      </c>
      <c r="Z250" s="62">
        <f t="shared" si="52"/>
        <v>0</v>
      </c>
      <c r="AA250" s="62">
        <f t="shared" si="52"/>
        <v>0</v>
      </c>
      <c r="AB250" s="62">
        <f t="shared" si="52"/>
        <v>0</v>
      </c>
      <c r="AC250" s="62">
        <f t="shared" si="52"/>
        <v>0</v>
      </c>
      <c r="AD250" s="62">
        <f t="shared" si="52"/>
        <v>0</v>
      </c>
      <c r="AE250" s="62">
        <f t="shared" si="52"/>
        <v>0</v>
      </c>
      <c r="AF250" s="62">
        <f t="shared" si="52"/>
        <v>0</v>
      </c>
      <c r="AG250" s="62">
        <f t="shared" si="52"/>
        <v>0</v>
      </c>
      <c r="AH250" s="62">
        <f t="shared" si="52"/>
        <v>0</v>
      </c>
      <c r="AI250" s="62">
        <f t="shared" si="52"/>
        <v>0</v>
      </c>
      <c r="AJ250" s="62">
        <f t="shared" si="52"/>
        <v>0</v>
      </c>
      <c r="AK250" s="62">
        <f t="shared" si="52"/>
        <v>0</v>
      </c>
      <c r="AL250" s="62">
        <f t="shared" si="52"/>
        <v>0</v>
      </c>
      <c r="AM250" s="62">
        <f t="shared" si="52"/>
        <v>0</v>
      </c>
      <c r="AN250" s="62">
        <f t="shared" si="52"/>
        <v>0</v>
      </c>
      <c r="AO250" s="62">
        <f t="shared" si="52"/>
        <v>0</v>
      </c>
      <c r="AP250" s="62">
        <f t="shared" si="52"/>
        <v>0</v>
      </c>
      <c r="AQ250" s="62">
        <f t="shared" si="52"/>
        <v>0</v>
      </c>
      <c r="AR250" s="62">
        <f t="shared" si="52"/>
        <v>0</v>
      </c>
      <c r="AS250" s="62">
        <f t="shared" si="52"/>
        <v>0</v>
      </c>
      <c r="AT250" s="62">
        <f t="shared" si="52"/>
        <v>0</v>
      </c>
      <c r="AU250" s="62">
        <f t="shared" si="52"/>
        <v>0</v>
      </c>
      <c r="AV250" s="62">
        <f t="shared" si="52"/>
        <v>0</v>
      </c>
      <c r="AW250" s="62">
        <f t="shared" si="52"/>
        <v>0</v>
      </c>
      <c r="AX250" s="62">
        <f t="shared" si="52"/>
        <v>0</v>
      </c>
      <c r="AY250" s="62">
        <f t="shared" si="52"/>
        <v>0</v>
      </c>
      <c r="AZ250" s="62">
        <f t="shared" si="52"/>
        <v>0</v>
      </c>
      <c r="BA250" s="62">
        <f t="shared" si="52"/>
        <v>0</v>
      </c>
      <c r="BB250" s="109">
        <f t="shared" si="52"/>
        <v>0</v>
      </c>
      <c r="BC250" s="109">
        <f t="shared" si="52"/>
        <v>0</v>
      </c>
      <c r="BD250" s="109">
        <f t="shared" si="52"/>
        <v>150000</v>
      </c>
      <c r="BE250" s="109">
        <f t="shared" si="52"/>
        <v>100000</v>
      </c>
      <c r="BF250" s="109">
        <f t="shared" si="52"/>
        <v>210000</v>
      </c>
      <c r="BG250" s="109">
        <f t="shared" si="52"/>
        <v>290000</v>
      </c>
      <c r="BH250" s="109">
        <f t="shared" si="52"/>
        <v>1119000</v>
      </c>
      <c r="BI250" s="109">
        <f t="shared" si="52"/>
        <v>956000</v>
      </c>
      <c r="BJ250" s="109">
        <f t="shared" si="52"/>
        <v>1209000</v>
      </c>
      <c r="BK250" s="109">
        <f t="shared" si="52"/>
        <v>1550000</v>
      </c>
      <c r="BL250" s="62">
        <f t="shared" si="52"/>
        <v>2085000</v>
      </c>
      <c r="BM250" s="62">
        <f t="shared" si="52"/>
        <v>2024000</v>
      </c>
      <c r="BN250" s="62">
        <f t="shared" si="52"/>
        <v>1875000</v>
      </c>
      <c r="BO250" s="62">
        <f t="shared" si="52"/>
        <v>1422000</v>
      </c>
      <c r="BP250" s="62">
        <f t="shared" si="52"/>
        <v>2300000</v>
      </c>
      <c r="BQ250" s="62">
        <f t="shared" si="52"/>
        <v>1412000</v>
      </c>
      <c r="BR250" s="62">
        <f t="shared" si="52"/>
        <v>2720000</v>
      </c>
      <c r="BS250" s="62">
        <f aca="true" t="shared" si="53" ref="BS250:DU250">SUMIF($C$28:$C$237,$A250,BS$28:BS$237)</f>
        <v>3144000</v>
      </c>
      <c r="BT250" s="62">
        <f t="shared" si="53"/>
        <v>4400000</v>
      </c>
      <c r="BU250" s="62">
        <f t="shared" si="53"/>
        <v>4974000</v>
      </c>
      <c r="BV250" s="62">
        <f t="shared" si="53"/>
        <v>5387000</v>
      </c>
      <c r="BW250" s="62">
        <f t="shared" si="53"/>
        <v>4764000</v>
      </c>
      <c r="BX250" s="62">
        <f t="shared" si="53"/>
        <v>4541000</v>
      </c>
      <c r="BY250" s="62">
        <f t="shared" si="53"/>
        <v>3082000</v>
      </c>
      <c r="BZ250" s="62">
        <f t="shared" si="53"/>
        <v>2485000</v>
      </c>
      <c r="CA250" s="62">
        <f t="shared" si="53"/>
        <v>2330000</v>
      </c>
      <c r="CB250" s="62">
        <f t="shared" si="53"/>
        <v>1602000</v>
      </c>
      <c r="CC250" s="62">
        <f t="shared" si="53"/>
        <v>3616000</v>
      </c>
      <c r="CD250" s="62">
        <f t="shared" si="53"/>
        <v>3917000</v>
      </c>
      <c r="CE250" s="62">
        <f t="shared" si="53"/>
        <v>4350000</v>
      </c>
      <c r="CF250" s="62">
        <f t="shared" si="53"/>
        <v>5026000</v>
      </c>
      <c r="CG250" s="62">
        <f t="shared" si="53"/>
        <v>5800000</v>
      </c>
      <c r="CH250" s="62">
        <f t="shared" si="53"/>
        <v>7079000</v>
      </c>
      <c r="CI250" s="62">
        <f t="shared" si="53"/>
        <v>7599000</v>
      </c>
      <c r="CJ250" s="62">
        <f t="shared" si="53"/>
        <v>6249000</v>
      </c>
      <c r="CK250" s="62">
        <f t="shared" si="53"/>
        <v>7330000</v>
      </c>
      <c r="CL250" s="62">
        <f t="shared" si="53"/>
        <v>6472600</v>
      </c>
      <c r="CM250" s="62">
        <f t="shared" si="53"/>
        <v>8131400</v>
      </c>
      <c r="CN250" s="62">
        <f t="shared" si="53"/>
        <v>8536600</v>
      </c>
      <c r="CO250" s="62">
        <f t="shared" si="53"/>
        <v>8906000</v>
      </c>
      <c r="CP250" s="62">
        <f t="shared" si="53"/>
        <v>8909500</v>
      </c>
      <c r="CQ250" s="62">
        <f t="shared" si="53"/>
        <v>8662600</v>
      </c>
      <c r="CR250" s="62">
        <f t="shared" si="53"/>
        <v>7332500</v>
      </c>
      <c r="CS250" s="62">
        <f t="shared" si="53"/>
        <v>5777560</v>
      </c>
      <c r="CT250" s="62">
        <f t="shared" si="53"/>
        <v>4428940</v>
      </c>
      <c r="CU250" s="62">
        <f t="shared" si="53"/>
        <v>3046600</v>
      </c>
      <c r="CV250" s="62">
        <f t="shared" si="53"/>
        <v>1698300</v>
      </c>
      <c r="CW250" s="62">
        <f t="shared" si="53"/>
        <v>1204200</v>
      </c>
      <c r="CX250" s="62">
        <f t="shared" si="53"/>
        <v>1524600</v>
      </c>
      <c r="CY250" s="62">
        <f t="shared" si="53"/>
        <v>844600</v>
      </c>
      <c r="CZ250" s="62">
        <f t="shared" si="53"/>
        <v>1092600</v>
      </c>
      <c r="DA250" s="62">
        <f t="shared" si="53"/>
        <v>1684000</v>
      </c>
      <c r="DB250" s="62">
        <f t="shared" si="53"/>
        <v>1898000</v>
      </c>
      <c r="DC250" s="62">
        <f t="shared" si="53"/>
        <v>2408800</v>
      </c>
      <c r="DD250" s="62">
        <f t="shared" si="53"/>
        <v>2806000</v>
      </c>
      <c r="DE250" s="62">
        <f t="shared" si="53"/>
        <v>3105200</v>
      </c>
      <c r="DF250" s="62">
        <f t="shared" si="53"/>
        <v>3408000</v>
      </c>
      <c r="DG250" s="62">
        <f t="shared" si="53"/>
        <v>3318000</v>
      </c>
      <c r="DH250" s="62">
        <f t="shared" si="53"/>
        <v>2693600</v>
      </c>
      <c r="DI250" s="62">
        <f t="shared" si="53"/>
        <v>2203536</v>
      </c>
      <c r="DJ250" s="62">
        <f t="shared" si="53"/>
        <v>1822224</v>
      </c>
      <c r="DK250" s="62">
        <f t="shared" si="53"/>
        <v>1309920</v>
      </c>
      <c r="DL250" s="62">
        <f t="shared" si="53"/>
        <v>792800</v>
      </c>
      <c r="DM250" s="62">
        <f t="shared" si="53"/>
        <v>574800</v>
      </c>
      <c r="DN250" s="62">
        <f t="shared" si="53"/>
        <v>348240</v>
      </c>
      <c r="DO250" s="62">
        <f t="shared" si="53"/>
        <v>225280</v>
      </c>
      <c r="DP250" s="62">
        <f t="shared" si="53"/>
        <v>184000</v>
      </c>
      <c r="DQ250" s="62">
        <f t="shared" si="53"/>
        <v>184000</v>
      </c>
      <c r="DR250" s="62">
        <f t="shared" si="53"/>
        <v>1984000</v>
      </c>
      <c r="DS250" s="62">
        <f t="shared" si="53"/>
        <v>1738000</v>
      </c>
      <c r="DT250" s="62">
        <f t="shared" si="53"/>
        <v>1292000</v>
      </c>
      <c r="DU250" s="62">
        <f t="shared" si="53"/>
        <v>1292000</v>
      </c>
    </row>
    <row r="251" spans="1:125" ht="14.25">
      <c r="A251" t="s">
        <v>160</v>
      </c>
      <c r="E251" s="28">
        <f t="shared" si="47"/>
        <v>509390000</v>
      </c>
      <c r="F251" s="28">
        <f>SUMIF($C$28:$C$237,$A251,F$28:F$237)</f>
        <v>0</v>
      </c>
      <c r="G251" s="28">
        <f aca="true" t="shared" si="54" ref="G251:P253">SUMIF($C$28:$C$237,$A251,G$28:G$237)</f>
        <v>0</v>
      </c>
      <c r="H251" s="28">
        <f t="shared" si="54"/>
        <v>0</v>
      </c>
      <c r="I251" s="28">
        <f t="shared" si="54"/>
        <v>0</v>
      </c>
      <c r="J251" s="28">
        <f t="shared" si="54"/>
        <v>0</v>
      </c>
      <c r="K251" s="28">
        <f t="shared" si="54"/>
        <v>0</v>
      </c>
      <c r="L251" s="28">
        <f t="shared" si="54"/>
        <v>0</v>
      </c>
      <c r="M251" s="28">
        <f t="shared" si="54"/>
        <v>0</v>
      </c>
      <c r="N251" s="28">
        <f t="shared" si="54"/>
        <v>0</v>
      </c>
      <c r="O251" s="28">
        <f t="shared" si="54"/>
        <v>0</v>
      </c>
      <c r="P251" s="28">
        <f t="shared" si="54"/>
        <v>0</v>
      </c>
      <c r="Q251" s="28">
        <f aca="true" t="shared" si="55" ref="Q251:Z253">SUMIF($C$28:$C$237,$A251,Q$28:Q$237)</f>
        <v>0</v>
      </c>
      <c r="R251" s="28">
        <f t="shared" si="55"/>
        <v>0</v>
      </c>
      <c r="S251" s="28">
        <f t="shared" si="55"/>
        <v>0</v>
      </c>
      <c r="T251" s="28">
        <f t="shared" si="55"/>
        <v>0</v>
      </c>
      <c r="U251" s="28">
        <f t="shared" si="55"/>
        <v>0</v>
      </c>
      <c r="V251" s="28">
        <f t="shared" si="55"/>
        <v>0</v>
      </c>
      <c r="W251" s="28">
        <f t="shared" si="55"/>
        <v>0</v>
      </c>
      <c r="X251" s="28">
        <f t="shared" si="55"/>
        <v>0</v>
      </c>
      <c r="Y251" s="28">
        <f t="shared" si="55"/>
        <v>0</v>
      </c>
      <c r="Z251" s="28">
        <f t="shared" si="55"/>
        <v>0</v>
      </c>
      <c r="AA251" s="28">
        <f aca="true" t="shared" si="56" ref="AA251:AJ253">SUMIF($C$28:$C$237,$A251,AA$28:AA$237)</f>
        <v>0</v>
      </c>
      <c r="AB251" s="28">
        <f t="shared" si="56"/>
        <v>0</v>
      </c>
      <c r="AC251" s="28">
        <f t="shared" si="56"/>
        <v>0</v>
      </c>
      <c r="AD251" s="28">
        <f t="shared" si="56"/>
        <v>0</v>
      </c>
      <c r="AE251" s="28">
        <f t="shared" si="56"/>
        <v>0</v>
      </c>
      <c r="AF251" s="28">
        <f t="shared" si="56"/>
        <v>0</v>
      </c>
      <c r="AG251" s="28">
        <f t="shared" si="56"/>
        <v>0</v>
      </c>
      <c r="AH251" s="28">
        <f t="shared" si="56"/>
        <v>0</v>
      </c>
      <c r="AI251" s="28">
        <f t="shared" si="56"/>
        <v>0</v>
      </c>
      <c r="AJ251" s="28">
        <f t="shared" si="56"/>
        <v>510000</v>
      </c>
      <c r="AK251" s="28">
        <f aca="true" t="shared" si="57" ref="AK251:AT253">SUMIF($C$28:$C$237,$A251,AK$28:AK$237)</f>
        <v>306000</v>
      </c>
      <c r="AL251" s="28">
        <f t="shared" si="57"/>
        <v>612000</v>
      </c>
      <c r="AM251" s="28">
        <f t="shared" si="57"/>
        <v>816000</v>
      </c>
      <c r="AN251" s="28">
        <f t="shared" si="57"/>
        <v>1224000</v>
      </c>
      <c r="AO251" s="28">
        <f t="shared" si="57"/>
        <v>1428000.0000000002</v>
      </c>
      <c r="AP251" s="28">
        <f t="shared" si="57"/>
        <v>1428000.0000000002</v>
      </c>
      <c r="AQ251" s="28">
        <f t="shared" si="57"/>
        <v>1224000</v>
      </c>
      <c r="AR251" s="28">
        <f t="shared" si="57"/>
        <v>816000</v>
      </c>
      <c r="AS251" s="28">
        <f t="shared" si="57"/>
        <v>714000.0000000001</v>
      </c>
      <c r="AT251" s="28">
        <f t="shared" si="57"/>
        <v>408000</v>
      </c>
      <c r="AU251" s="28">
        <f aca="true" t="shared" si="58" ref="AU251:BD253">SUMIF($C$28:$C$237,$A251,AU$28:AU$237)</f>
        <v>306000</v>
      </c>
      <c r="AV251" s="28">
        <f t="shared" si="58"/>
        <v>204000</v>
      </c>
      <c r="AW251" s="28">
        <f t="shared" si="58"/>
        <v>102000</v>
      </c>
      <c r="AX251" s="28">
        <f t="shared" si="58"/>
        <v>102000</v>
      </c>
      <c r="AY251" s="28">
        <f t="shared" si="58"/>
        <v>0</v>
      </c>
      <c r="AZ251" s="28">
        <f t="shared" si="58"/>
        <v>0</v>
      </c>
      <c r="BA251" s="28">
        <f t="shared" si="58"/>
        <v>0</v>
      </c>
      <c r="BB251" s="28">
        <f t="shared" si="58"/>
        <v>0</v>
      </c>
      <c r="BC251" s="28">
        <f t="shared" si="58"/>
        <v>0</v>
      </c>
      <c r="BD251" s="28">
        <f t="shared" si="58"/>
        <v>0</v>
      </c>
      <c r="BE251" s="28">
        <f aca="true" t="shared" si="59" ref="BE251:BN253">SUMIF($C$28:$C$237,$A251,BE$28:BE$237)</f>
        <v>415000.00000000006</v>
      </c>
      <c r="BF251" s="28">
        <f t="shared" si="59"/>
        <v>249000.00000000003</v>
      </c>
      <c r="BG251" s="28">
        <f t="shared" si="59"/>
        <v>498000.00000000006</v>
      </c>
      <c r="BH251" s="28">
        <f t="shared" si="59"/>
        <v>2174000</v>
      </c>
      <c r="BI251" s="28">
        <f t="shared" si="59"/>
        <v>1449000</v>
      </c>
      <c r="BJ251" s="28">
        <f t="shared" si="59"/>
        <v>1615000.0000000002</v>
      </c>
      <c r="BK251" s="28">
        <f t="shared" si="59"/>
        <v>1615000.0000000002</v>
      </c>
      <c r="BL251" s="28">
        <f t="shared" si="59"/>
        <v>1600000</v>
      </c>
      <c r="BM251" s="28">
        <f t="shared" si="59"/>
        <v>1633000</v>
      </c>
      <c r="BN251" s="28">
        <f t="shared" si="59"/>
        <v>1706000</v>
      </c>
      <c r="BO251" s="28">
        <f aca="true" t="shared" si="60" ref="BO251:BX253">SUMIF($C$28:$C$237,$A251,BO$28:BO$237)</f>
        <v>2503000</v>
      </c>
      <c r="BP251" s="28">
        <f t="shared" si="60"/>
        <v>2356000</v>
      </c>
      <c r="BQ251" s="28">
        <f t="shared" si="60"/>
        <v>6248000</v>
      </c>
      <c r="BR251" s="28">
        <f t="shared" si="60"/>
        <v>7873000</v>
      </c>
      <c r="BS251" s="28">
        <f t="shared" si="60"/>
        <v>7782000</v>
      </c>
      <c r="BT251" s="28">
        <f t="shared" si="60"/>
        <v>8379000</v>
      </c>
      <c r="BU251" s="28">
        <f t="shared" si="60"/>
        <v>8087000</v>
      </c>
      <c r="BV251" s="28">
        <f t="shared" si="60"/>
        <v>10202000</v>
      </c>
      <c r="BW251" s="28">
        <f t="shared" si="60"/>
        <v>10480000</v>
      </c>
      <c r="BX251" s="28">
        <f t="shared" si="60"/>
        <v>11521000</v>
      </c>
      <c r="BY251" s="28">
        <f aca="true" t="shared" si="61" ref="BY251:CH253">SUMIF($C$28:$C$237,$A251,BY$28:BY$237)</f>
        <v>12224000</v>
      </c>
      <c r="BZ251" s="28">
        <f t="shared" si="61"/>
        <v>11744000</v>
      </c>
      <c r="CA251" s="28">
        <f t="shared" si="61"/>
        <v>9897000</v>
      </c>
      <c r="CB251" s="28">
        <f t="shared" si="61"/>
        <v>7624280</v>
      </c>
      <c r="CC251" s="28">
        <f t="shared" si="61"/>
        <v>8059520</v>
      </c>
      <c r="CD251" s="28">
        <f t="shared" si="61"/>
        <v>6548100</v>
      </c>
      <c r="CE251" s="28">
        <f t="shared" si="61"/>
        <v>7125500</v>
      </c>
      <c r="CF251" s="28">
        <f t="shared" si="61"/>
        <v>7091500</v>
      </c>
      <c r="CG251" s="28">
        <f t="shared" si="61"/>
        <v>9360200</v>
      </c>
      <c r="CH251" s="28">
        <f t="shared" si="61"/>
        <v>10344400</v>
      </c>
      <c r="CI251" s="28">
        <f aca="true" t="shared" si="62" ref="CI251:CR253">SUMIF($C$28:$C$237,$A251,CI$28:CI$237)</f>
        <v>10088000</v>
      </c>
      <c r="CJ251" s="28">
        <f t="shared" si="62"/>
        <v>11286000</v>
      </c>
      <c r="CK251" s="28">
        <f t="shared" si="62"/>
        <v>11654000</v>
      </c>
      <c r="CL251" s="28">
        <f t="shared" si="62"/>
        <v>11368000</v>
      </c>
      <c r="CM251" s="28">
        <f t="shared" si="62"/>
        <v>11586000</v>
      </c>
      <c r="CN251" s="28">
        <f t="shared" si="62"/>
        <v>11859000</v>
      </c>
      <c r="CO251" s="28">
        <f t="shared" si="62"/>
        <v>10249000</v>
      </c>
      <c r="CP251" s="28">
        <f t="shared" si="62"/>
        <v>9782280</v>
      </c>
      <c r="CQ251" s="28">
        <f t="shared" si="62"/>
        <v>10757520</v>
      </c>
      <c r="CR251" s="28">
        <f t="shared" si="62"/>
        <v>10547600</v>
      </c>
      <c r="CS251" s="28">
        <f aca="true" t="shared" si="63" ref="CS251:DB253">SUMIF($C$28:$C$237,$A251,CS$28:CS$237)</f>
        <v>9652000</v>
      </c>
      <c r="CT251" s="28">
        <f t="shared" si="63"/>
        <v>9965000</v>
      </c>
      <c r="CU251" s="28">
        <f t="shared" si="63"/>
        <v>10481200</v>
      </c>
      <c r="CV251" s="28">
        <f t="shared" si="63"/>
        <v>9440400</v>
      </c>
      <c r="CW251" s="28">
        <f t="shared" si="63"/>
        <v>10015000</v>
      </c>
      <c r="CX251" s="28">
        <f t="shared" si="63"/>
        <v>9652000</v>
      </c>
      <c r="CY251" s="28">
        <f t="shared" si="63"/>
        <v>9987000</v>
      </c>
      <c r="CZ251" s="28">
        <f t="shared" si="63"/>
        <v>9696500</v>
      </c>
      <c r="DA251" s="28">
        <f t="shared" si="63"/>
        <v>8214200</v>
      </c>
      <c r="DB251" s="28">
        <f t="shared" si="63"/>
        <v>8495800</v>
      </c>
      <c r="DC251" s="28">
        <f aca="true" t="shared" si="64" ref="DC251:DL253">SUMIF($C$28:$C$237,$A251,DC$28:DC$237)</f>
        <v>5894500</v>
      </c>
      <c r="DD251" s="28">
        <f t="shared" si="64"/>
        <v>5028500</v>
      </c>
      <c r="DE251" s="28">
        <f t="shared" si="64"/>
        <v>4370200</v>
      </c>
      <c r="DF251" s="28">
        <f t="shared" si="64"/>
        <v>5173800</v>
      </c>
      <c r="DG251" s="28">
        <f t="shared" si="64"/>
        <v>4472500</v>
      </c>
      <c r="DH251" s="28">
        <f t="shared" si="64"/>
        <v>4003500.0000000005</v>
      </c>
      <c r="DI251" s="28">
        <f t="shared" si="64"/>
        <v>3456500</v>
      </c>
      <c r="DJ251" s="28">
        <f t="shared" si="64"/>
        <v>4051500</v>
      </c>
      <c r="DK251" s="28">
        <f t="shared" si="64"/>
        <v>4262000</v>
      </c>
      <c r="DL251" s="28">
        <f t="shared" si="64"/>
        <v>4560000</v>
      </c>
      <c r="DM251" s="28">
        <f aca="true" t="shared" si="65" ref="DM251:DU253">SUMIF($C$28:$C$237,$A251,DM$28:DM$237)</f>
        <v>4838000</v>
      </c>
      <c r="DN251" s="28">
        <f t="shared" si="65"/>
        <v>4859000</v>
      </c>
      <c r="DO251" s="28">
        <f t="shared" si="65"/>
        <v>6490000</v>
      </c>
      <c r="DP251" s="28">
        <f t="shared" si="65"/>
        <v>8289000</v>
      </c>
      <c r="DQ251" s="28">
        <f t="shared" si="65"/>
        <v>10615000</v>
      </c>
      <c r="DR251" s="28">
        <f t="shared" si="65"/>
        <v>10044000</v>
      </c>
      <c r="DS251" s="28">
        <f t="shared" si="65"/>
        <v>10020000</v>
      </c>
      <c r="DT251" s="28">
        <f t="shared" si="65"/>
        <v>7930000</v>
      </c>
      <c r="DU251" s="28">
        <f t="shared" si="65"/>
        <v>7652000</v>
      </c>
    </row>
    <row r="252" spans="1:125" ht="14.25">
      <c r="A252" t="s">
        <v>161</v>
      </c>
      <c r="E252" s="28">
        <f t="shared" si="47"/>
        <v>11400000</v>
      </c>
      <c r="F252" s="28">
        <f>SUMIF($C$28:$C$237,$A252,F$28:F$237)</f>
        <v>0</v>
      </c>
      <c r="G252" s="28">
        <f t="shared" si="54"/>
        <v>0</v>
      </c>
      <c r="H252" s="28">
        <f t="shared" si="54"/>
        <v>0</v>
      </c>
      <c r="I252" s="28">
        <f t="shared" si="54"/>
        <v>0</v>
      </c>
      <c r="J252" s="28">
        <f t="shared" si="54"/>
        <v>0</v>
      </c>
      <c r="K252" s="28">
        <f t="shared" si="54"/>
        <v>0</v>
      </c>
      <c r="L252" s="28">
        <f t="shared" si="54"/>
        <v>0</v>
      </c>
      <c r="M252" s="28">
        <f t="shared" si="54"/>
        <v>0</v>
      </c>
      <c r="N252" s="28">
        <f t="shared" si="54"/>
        <v>0</v>
      </c>
      <c r="O252" s="28">
        <f t="shared" si="54"/>
        <v>0</v>
      </c>
      <c r="P252" s="28">
        <f t="shared" si="54"/>
        <v>0</v>
      </c>
      <c r="Q252" s="28">
        <f t="shared" si="55"/>
        <v>0</v>
      </c>
      <c r="R252" s="28">
        <f t="shared" si="55"/>
        <v>0</v>
      </c>
      <c r="S252" s="28">
        <f t="shared" si="55"/>
        <v>0</v>
      </c>
      <c r="T252" s="28">
        <f t="shared" si="55"/>
        <v>0</v>
      </c>
      <c r="U252" s="28">
        <f t="shared" si="55"/>
        <v>0</v>
      </c>
      <c r="V252" s="28">
        <f t="shared" si="55"/>
        <v>0</v>
      </c>
      <c r="W252" s="28">
        <f t="shared" si="55"/>
        <v>0</v>
      </c>
      <c r="X252" s="28">
        <f t="shared" si="55"/>
        <v>0</v>
      </c>
      <c r="Y252" s="28">
        <f t="shared" si="55"/>
        <v>0</v>
      </c>
      <c r="Z252" s="28">
        <f t="shared" si="55"/>
        <v>0</v>
      </c>
      <c r="AA252" s="28">
        <f t="shared" si="56"/>
        <v>0</v>
      </c>
      <c r="AB252" s="28">
        <f t="shared" si="56"/>
        <v>0</v>
      </c>
      <c r="AC252" s="28">
        <f t="shared" si="56"/>
        <v>0</v>
      </c>
      <c r="AD252" s="28">
        <f t="shared" si="56"/>
        <v>0</v>
      </c>
      <c r="AE252" s="28">
        <f t="shared" si="56"/>
        <v>0</v>
      </c>
      <c r="AF252" s="28">
        <f t="shared" si="56"/>
        <v>0</v>
      </c>
      <c r="AG252" s="28">
        <f t="shared" si="56"/>
        <v>0</v>
      </c>
      <c r="AH252" s="28">
        <f t="shared" si="56"/>
        <v>0</v>
      </c>
      <c r="AI252" s="28">
        <f t="shared" si="56"/>
        <v>0</v>
      </c>
      <c r="AJ252" s="28">
        <f t="shared" si="56"/>
        <v>0</v>
      </c>
      <c r="AK252" s="28">
        <f t="shared" si="57"/>
        <v>0</v>
      </c>
      <c r="AL252" s="28">
        <f t="shared" si="57"/>
        <v>0</v>
      </c>
      <c r="AM252" s="28">
        <f t="shared" si="57"/>
        <v>0</v>
      </c>
      <c r="AN252" s="28">
        <f t="shared" si="57"/>
        <v>0</v>
      </c>
      <c r="AO252" s="28">
        <f t="shared" si="57"/>
        <v>0</v>
      </c>
      <c r="AP252" s="28">
        <f t="shared" si="57"/>
        <v>0</v>
      </c>
      <c r="AQ252" s="28">
        <f t="shared" si="57"/>
        <v>0</v>
      </c>
      <c r="AR252" s="28">
        <f t="shared" si="57"/>
        <v>0</v>
      </c>
      <c r="AS252" s="28">
        <f t="shared" si="57"/>
        <v>0</v>
      </c>
      <c r="AT252" s="28">
        <f t="shared" si="57"/>
        <v>0</v>
      </c>
      <c r="AU252" s="28">
        <f t="shared" si="58"/>
        <v>0</v>
      </c>
      <c r="AV252" s="28">
        <f t="shared" si="58"/>
        <v>0</v>
      </c>
      <c r="AW252" s="28">
        <f t="shared" si="58"/>
        <v>0</v>
      </c>
      <c r="AX252" s="28">
        <f t="shared" si="58"/>
        <v>0</v>
      </c>
      <c r="AY252" s="28">
        <f t="shared" si="58"/>
        <v>0</v>
      </c>
      <c r="AZ252" s="28">
        <f t="shared" si="58"/>
        <v>0</v>
      </c>
      <c r="BA252" s="28">
        <f t="shared" si="58"/>
        <v>0</v>
      </c>
      <c r="BB252" s="28">
        <f t="shared" si="58"/>
        <v>684000</v>
      </c>
      <c r="BC252" s="28">
        <f t="shared" si="58"/>
        <v>456000</v>
      </c>
      <c r="BD252" s="28">
        <f t="shared" si="58"/>
        <v>684000</v>
      </c>
      <c r="BE252" s="28">
        <f t="shared" si="59"/>
        <v>1140000</v>
      </c>
      <c r="BF252" s="28">
        <f t="shared" si="59"/>
        <v>1710000</v>
      </c>
      <c r="BG252" s="28">
        <f t="shared" si="59"/>
        <v>1824000</v>
      </c>
      <c r="BH252" s="28">
        <f t="shared" si="59"/>
        <v>1710000</v>
      </c>
      <c r="BI252" s="28">
        <f t="shared" si="59"/>
        <v>1140000</v>
      </c>
      <c r="BJ252" s="28">
        <f t="shared" si="59"/>
        <v>1026000</v>
      </c>
      <c r="BK252" s="28">
        <f t="shared" si="59"/>
        <v>456000</v>
      </c>
      <c r="BL252" s="28">
        <f t="shared" si="59"/>
        <v>342000</v>
      </c>
      <c r="BM252" s="28">
        <f t="shared" si="59"/>
        <v>228000</v>
      </c>
      <c r="BN252" s="28">
        <f t="shared" si="59"/>
        <v>0</v>
      </c>
      <c r="BO252" s="28">
        <f t="shared" si="60"/>
        <v>0</v>
      </c>
      <c r="BP252" s="28">
        <f t="shared" si="60"/>
        <v>0</v>
      </c>
      <c r="BQ252" s="28">
        <f t="shared" si="60"/>
        <v>0</v>
      </c>
      <c r="BR252" s="28">
        <f t="shared" si="60"/>
        <v>0</v>
      </c>
      <c r="BS252" s="28">
        <f t="shared" si="60"/>
        <v>0</v>
      </c>
      <c r="BT252" s="28">
        <f t="shared" si="60"/>
        <v>0</v>
      </c>
      <c r="BU252" s="28">
        <f t="shared" si="60"/>
        <v>0</v>
      </c>
      <c r="BV252" s="28">
        <f t="shared" si="60"/>
        <v>0</v>
      </c>
      <c r="BW252" s="28">
        <f t="shared" si="60"/>
        <v>0</v>
      </c>
      <c r="BX252" s="28">
        <f t="shared" si="60"/>
        <v>0</v>
      </c>
      <c r="BY252" s="28">
        <f t="shared" si="61"/>
        <v>0</v>
      </c>
      <c r="BZ252" s="28">
        <f t="shared" si="61"/>
        <v>0</v>
      </c>
      <c r="CA252" s="28">
        <f t="shared" si="61"/>
        <v>0</v>
      </c>
      <c r="CB252" s="28">
        <f t="shared" si="61"/>
        <v>0</v>
      </c>
      <c r="CC252" s="28">
        <f t="shared" si="61"/>
        <v>0</v>
      </c>
      <c r="CD252" s="28">
        <f t="shared" si="61"/>
        <v>0</v>
      </c>
      <c r="CE252" s="28">
        <f t="shared" si="61"/>
        <v>0</v>
      </c>
      <c r="CF252" s="28">
        <f t="shared" si="61"/>
        <v>0</v>
      </c>
      <c r="CG252" s="28">
        <f t="shared" si="61"/>
        <v>0</v>
      </c>
      <c r="CH252" s="28">
        <f t="shared" si="61"/>
        <v>0</v>
      </c>
      <c r="CI252" s="28">
        <f t="shared" si="62"/>
        <v>0</v>
      </c>
      <c r="CJ252" s="28">
        <f t="shared" si="62"/>
        <v>0</v>
      </c>
      <c r="CK252" s="28">
        <f t="shared" si="62"/>
        <v>0</v>
      </c>
      <c r="CL252" s="28">
        <f t="shared" si="62"/>
        <v>0</v>
      </c>
      <c r="CM252" s="28">
        <f t="shared" si="62"/>
        <v>0</v>
      </c>
      <c r="CN252" s="28">
        <f t="shared" si="62"/>
        <v>0</v>
      </c>
      <c r="CO252" s="28">
        <f t="shared" si="62"/>
        <v>0</v>
      </c>
      <c r="CP252" s="28">
        <f t="shared" si="62"/>
        <v>0</v>
      </c>
      <c r="CQ252" s="28">
        <f t="shared" si="62"/>
        <v>0</v>
      </c>
      <c r="CR252" s="28">
        <f t="shared" si="62"/>
        <v>0</v>
      </c>
      <c r="CS252" s="28">
        <f t="shared" si="63"/>
        <v>0</v>
      </c>
      <c r="CT252" s="28">
        <f t="shared" si="63"/>
        <v>0</v>
      </c>
      <c r="CU252" s="28">
        <f t="shared" si="63"/>
        <v>0</v>
      </c>
      <c r="CV252" s="28">
        <f t="shared" si="63"/>
        <v>0</v>
      </c>
      <c r="CW252" s="28">
        <f t="shared" si="63"/>
        <v>0</v>
      </c>
      <c r="CX252" s="28">
        <f t="shared" si="63"/>
        <v>0</v>
      </c>
      <c r="CY252" s="28">
        <f t="shared" si="63"/>
        <v>0</v>
      </c>
      <c r="CZ252" s="28">
        <f t="shared" si="63"/>
        <v>0</v>
      </c>
      <c r="DA252" s="28">
        <f t="shared" si="63"/>
        <v>0</v>
      </c>
      <c r="DB252" s="28">
        <f t="shared" si="63"/>
        <v>0</v>
      </c>
      <c r="DC252" s="28">
        <f t="shared" si="64"/>
        <v>0</v>
      </c>
      <c r="DD252" s="28">
        <f t="shared" si="64"/>
        <v>0</v>
      </c>
      <c r="DE252" s="28">
        <f t="shared" si="64"/>
        <v>0</v>
      </c>
      <c r="DF252" s="28">
        <f t="shared" si="64"/>
        <v>0</v>
      </c>
      <c r="DG252" s="28">
        <f t="shared" si="64"/>
        <v>0</v>
      </c>
      <c r="DH252" s="28">
        <f t="shared" si="64"/>
        <v>0</v>
      </c>
      <c r="DI252" s="28">
        <f t="shared" si="64"/>
        <v>0</v>
      </c>
      <c r="DJ252" s="28">
        <f t="shared" si="64"/>
        <v>0</v>
      </c>
      <c r="DK252" s="28">
        <f t="shared" si="64"/>
        <v>0</v>
      </c>
      <c r="DL252" s="28">
        <f t="shared" si="64"/>
        <v>0</v>
      </c>
      <c r="DM252" s="28">
        <f t="shared" si="65"/>
        <v>0</v>
      </c>
      <c r="DN252" s="28">
        <f t="shared" si="65"/>
        <v>0</v>
      </c>
      <c r="DO252" s="28">
        <f t="shared" si="65"/>
        <v>0</v>
      </c>
      <c r="DP252" s="28">
        <f t="shared" si="65"/>
        <v>0</v>
      </c>
      <c r="DQ252" s="28">
        <f t="shared" si="65"/>
        <v>0</v>
      </c>
      <c r="DR252" s="28">
        <f t="shared" si="65"/>
        <v>0</v>
      </c>
      <c r="DS252" s="28">
        <f t="shared" si="65"/>
        <v>0</v>
      </c>
      <c r="DT252" s="28">
        <f t="shared" si="65"/>
        <v>0</v>
      </c>
      <c r="DU252" s="28">
        <f t="shared" si="65"/>
        <v>0</v>
      </c>
    </row>
    <row r="253" spans="1:125" ht="14.25">
      <c r="A253" t="s">
        <v>159</v>
      </c>
      <c r="E253" s="28">
        <f t="shared" si="47"/>
        <v>238723000</v>
      </c>
      <c r="F253" s="28">
        <f>SUMIF($C$28:$C$237,$A253,F$28:F$237)</f>
        <v>0</v>
      </c>
      <c r="G253" s="28">
        <f t="shared" si="54"/>
        <v>0</v>
      </c>
      <c r="H253" s="28">
        <f t="shared" si="54"/>
        <v>0</v>
      </c>
      <c r="I253" s="28">
        <f t="shared" si="54"/>
        <v>0</v>
      </c>
      <c r="J253" s="28">
        <f t="shared" si="54"/>
        <v>0</v>
      </c>
      <c r="K253" s="28">
        <f t="shared" si="54"/>
        <v>0</v>
      </c>
      <c r="L253" s="28">
        <f t="shared" si="54"/>
        <v>0</v>
      </c>
      <c r="M253" s="28">
        <f t="shared" si="54"/>
        <v>0</v>
      </c>
      <c r="N253" s="28">
        <f t="shared" si="54"/>
        <v>0</v>
      </c>
      <c r="O253" s="28">
        <f t="shared" si="54"/>
        <v>0</v>
      </c>
      <c r="P253" s="28">
        <f t="shared" si="54"/>
        <v>0</v>
      </c>
      <c r="Q253" s="28">
        <f t="shared" si="55"/>
        <v>0</v>
      </c>
      <c r="R253" s="28">
        <f t="shared" si="55"/>
        <v>0</v>
      </c>
      <c r="S253" s="28">
        <f t="shared" si="55"/>
        <v>0</v>
      </c>
      <c r="T253" s="28">
        <f t="shared" si="55"/>
        <v>0</v>
      </c>
      <c r="U253" s="28">
        <f t="shared" si="55"/>
        <v>0</v>
      </c>
      <c r="V253" s="28">
        <f t="shared" si="55"/>
        <v>0</v>
      </c>
      <c r="W253" s="28">
        <f t="shared" si="55"/>
        <v>0</v>
      </c>
      <c r="X253" s="28">
        <f t="shared" si="55"/>
        <v>0</v>
      </c>
      <c r="Y253" s="28">
        <f t="shared" si="55"/>
        <v>0</v>
      </c>
      <c r="Z253" s="28">
        <f t="shared" si="55"/>
        <v>0</v>
      </c>
      <c r="AA253" s="28">
        <f t="shared" si="56"/>
        <v>270000</v>
      </c>
      <c r="AB253" s="28">
        <f t="shared" si="56"/>
        <v>180000</v>
      </c>
      <c r="AC253" s="28">
        <f t="shared" si="56"/>
        <v>270000</v>
      </c>
      <c r="AD253" s="28">
        <f t="shared" si="56"/>
        <v>450000</v>
      </c>
      <c r="AE253" s="28">
        <f t="shared" si="56"/>
        <v>675000</v>
      </c>
      <c r="AF253" s="28">
        <f t="shared" si="56"/>
        <v>720000</v>
      </c>
      <c r="AG253" s="28">
        <f t="shared" si="56"/>
        <v>675000</v>
      </c>
      <c r="AH253" s="28">
        <f t="shared" si="56"/>
        <v>936000</v>
      </c>
      <c r="AI253" s="28">
        <f t="shared" si="56"/>
        <v>729000</v>
      </c>
      <c r="AJ253" s="28">
        <f t="shared" si="56"/>
        <v>666000</v>
      </c>
      <c r="AK253" s="28">
        <f t="shared" si="57"/>
        <v>945000</v>
      </c>
      <c r="AL253" s="28">
        <f t="shared" si="57"/>
        <v>1305000</v>
      </c>
      <c r="AM253" s="28">
        <f t="shared" si="57"/>
        <v>1296000</v>
      </c>
      <c r="AN253" s="28">
        <f t="shared" si="57"/>
        <v>1215000</v>
      </c>
      <c r="AO253" s="28">
        <f t="shared" si="57"/>
        <v>810000</v>
      </c>
      <c r="AP253" s="28">
        <f t="shared" si="57"/>
        <v>867000</v>
      </c>
      <c r="AQ253" s="28">
        <f t="shared" si="57"/>
        <v>416000</v>
      </c>
      <c r="AR253" s="28">
        <f t="shared" si="57"/>
        <v>381000</v>
      </c>
      <c r="AS253" s="28">
        <f t="shared" si="57"/>
        <v>422000</v>
      </c>
      <c r="AT253" s="28">
        <f t="shared" si="57"/>
        <v>365000</v>
      </c>
      <c r="AU253" s="28">
        <f t="shared" si="58"/>
        <v>398000</v>
      </c>
      <c r="AV253" s="28">
        <f t="shared" si="58"/>
        <v>395000</v>
      </c>
      <c r="AW253" s="28">
        <f t="shared" si="58"/>
        <v>305000</v>
      </c>
      <c r="AX253" s="28">
        <f t="shared" si="58"/>
        <v>287000</v>
      </c>
      <c r="AY253" s="28">
        <f t="shared" si="58"/>
        <v>256400</v>
      </c>
      <c r="AZ253" s="28">
        <f t="shared" si="58"/>
        <v>178600</v>
      </c>
      <c r="BA253" s="28">
        <f t="shared" si="58"/>
        <v>180400</v>
      </c>
      <c r="BB253" s="28">
        <f t="shared" si="58"/>
        <v>169000</v>
      </c>
      <c r="BC253" s="28">
        <f t="shared" si="58"/>
        <v>238500</v>
      </c>
      <c r="BD253" s="28">
        <f t="shared" si="58"/>
        <v>408400</v>
      </c>
      <c r="BE253" s="28">
        <f t="shared" si="59"/>
        <v>345240</v>
      </c>
      <c r="BF253" s="28">
        <f t="shared" si="59"/>
        <v>514160</v>
      </c>
      <c r="BG253" s="28">
        <f t="shared" si="59"/>
        <v>519840</v>
      </c>
      <c r="BH253" s="28">
        <f t="shared" si="59"/>
        <v>918500</v>
      </c>
      <c r="BI253" s="28">
        <f t="shared" si="59"/>
        <v>1632550</v>
      </c>
      <c r="BJ253" s="28">
        <f t="shared" si="59"/>
        <v>1898440</v>
      </c>
      <c r="BK253" s="28">
        <f t="shared" si="59"/>
        <v>1883350</v>
      </c>
      <c r="BL253" s="28">
        <f t="shared" si="59"/>
        <v>2063900</v>
      </c>
      <c r="BM253" s="28">
        <f t="shared" si="59"/>
        <v>2288530</v>
      </c>
      <c r="BN253" s="28">
        <f t="shared" si="59"/>
        <v>2346440</v>
      </c>
      <c r="BO253" s="28">
        <f t="shared" si="60"/>
        <v>2456790</v>
      </c>
      <c r="BP253" s="28">
        <f t="shared" si="60"/>
        <v>2475780</v>
      </c>
      <c r="BQ253" s="28">
        <f t="shared" si="60"/>
        <v>2319300</v>
      </c>
      <c r="BR253" s="28">
        <f t="shared" si="60"/>
        <v>2270120</v>
      </c>
      <c r="BS253" s="28">
        <f t="shared" si="60"/>
        <v>2738300</v>
      </c>
      <c r="BT253" s="28">
        <f t="shared" si="60"/>
        <v>2744200</v>
      </c>
      <c r="BU253" s="28">
        <f t="shared" si="60"/>
        <v>2772380</v>
      </c>
      <c r="BV253" s="28">
        <f t="shared" si="60"/>
        <v>2938280</v>
      </c>
      <c r="BW253" s="28">
        <f t="shared" si="60"/>
        <v>3627460</v>
      </c>
      <c r="BX253" s="28">
        <f t="shared" si="60"/>
        <v>3735640</v>
      </c>
      <c r="BY253" s="28">
        <f t="shared" si="61"/>
        <v>3611000</v>
      </c>
      <c r="BZ253" s="28">
        <f t="shared" si="61"/>
        <v>3313000</v>
      </c>
      <c r="CA253" s="28">
        <f t="shared" si="61"/>
        <v>3519360</v>
      </c>
      <c r="CB253" s="28">
        <f t="shared" si="61"/>
        <v>4753740</v>
      </c>
      <c r="CC253" s="28">
        <f t="shared" si="61"/>
        <v>5192700</v>
      </c>
      <c r="CD253" s="28">
        <f t="shared" si="61"/>
        <v>5176500</v>
      </c>
      <c r="CE253" s="28">
        <f t="shared" si="61"/>
        <v>4982000</v>
      </c>
      <c r="CF253" s="28">
        <f t="shared" si="61"/>
        <v>6024800</v>
      </c>
      <c r="CG253" s="28">
        <f t="shared" si="61"/>
        <v>5752400</v>
      </c>
      <c r="CH253" s="28">
        <f t="shared" si="61"/>
        <v>5435400</v>
      </c>
      <c r="CI253" s="28">
        <f t="shared" si="62"/>
        <v>5634800</v>
      </c>
      <c r="CJ253" s="28">
        <f t="shared" si="62"/>
        <v>5968000</v>
      </c>
      <c r="CK253" s="28">
        <f t="shared" si="62"/>
        <v>5300600</v>
      </c>
      <c r="CL253" s="28">
        <f t="shared" si="62"/>
        <v>5709000</v>
      </c>
      <c r="CM253" s="28">
        <f t="shared" si="62"/>
        <v>6135400</v>
      </c>
      <c r="CN253" s="28">
        <f t="shared" si="62"/>
        <v>6232000</v>
      </c>
      <c r="CO253" s="28">
        <f t="shared" si="62"/>
        <v>7140000.000000001</v>
      </c>
      <c r="CP253" s="28">
        <f t="shared" si="62"/>
        <v>6623700.000000001</v>
      </c>
      <c r="CQ253" s="28">
        <f t="shared" si="62"/>
        <v>6747132</v>
      </c>
      <c r="CR253" s="28">
        <f t="shared" si="62"/>
        <v>6987488</v>
      </c>
      <c r="CS253" s="28">
        <f t="shared" si="63"/>
        <v>6433040</v>
      </c>
      <c r="CT253" s="28">
        <f t="shared" si="63"/>
        <v>5973100</v>
      </c>
      <c r="CU253" s="28">
        <f t="shared" si="63"/>
        <v>5671100</v>
      </c>
      <c r="CV253" s="28">
        <f t="shared" si="63"/>
        <v>5460380</v>
      </c>
      <c r="CW253" s="28">
        <f t="shared" si="63"/>
        <v>4793360</v>
      </c>
      <c r="CX253" s="28">
        <f t="shared" si="63"/>
        <v>4328500</v>
      </c>
      <c r="CY253" s="28">
        <f t="shared" si="63"/>
        <v>3121000</v>
      </c>
      <c r="CZ253" s="28">
        <f t="shared" si="63"/>
        <v>2628500</v>
      </c>
      <c r="DA253" s="28">
        <f t="shared" si="63"/>
        <v>2439000</v>
      </c>
      <c r="DB253" s="28">
        <f t="shared" si="63"/>
        <v>1637500</v>
      </c>
      <c r="DC253" s="28">
        <f t="shared" si="64"/>
        <v>1452000</v>
      </c>
      <c r="DD253" s="28">
        <f t="shared" si="64"/>
        <v>1038000</v>
      </c>
      <c r="DE253" s="28">
        <f t="shared" si="64"/>
        <v>1045000</v>
      </c>
      <c r="DF253" s="28">
        <f t="shared" si="64"/>
        <v>1002000</v>
      </c>
      <c r="DG253" s="28">
        <f t="shared" si="64"/>
        <v>907000</v>
      </c>
      <c r="DH253" s="28">
        <f t="shared" si="64"/>
        <v>788000</v>
      </c>
      <c r="DI253" s="28">
        <f t="shared" si="64"/>
        <v>1623000</v>
      </c>
      <c r="DJ253" s="28">
        <f t="shared" si="64"/>
        <v>1115000</v>
      </c>
      <c r="DK253" s="28">
        <f t="shared" si="64"/>
        <v>1595000</v>
      </c>
      <c r="DL253" s="28">
        <f t="shared" si="64"/>
        <v>1836000</v>
      </c>
      <c r="DM253" s="28">
        <f t="shared" si="65"/>
        <v>2428000</v>
      </c>
      <c r="DN253" s="28">
        <f t="shared" si="65"/>
        <v>2741000.0000000005</v>
      </c>
      <c r="DO253" s="28">
        <f t="shared" si="65"/>
        <v>2741000.0000000005</v>
      </c>
      <c r="DP253" s="28">
        <f t="shared" si="65"/>
        <v>2263000</v>
      </c>
      <c r="DQ253" s="28">
        <f t="shared" si="65"/>
        <v>1527000</v>
      </c>
      <c r="DR253" s="28">
        <f t="shared" si="65"/>
        <v>1315500.0000000002</v>
      </c>
      <c r="DS253" s="28">
        <f t="shared" si="65"/>
        <v>763500</v>
      </c>
      <c r="DT253" s="28">
        <f t="shared" si="65"/>
        <v>552000</v>
      </c>
      <c r="DU253" s="28">
        <f t="shared" si="65"/>
        <v>368000</v>
      </c>
    </row>
    <row r="254" spans="1:125" s="3" customFormat="1" ht="14.25" thickBot="1">
      <c r="A254" s="3" t="s">
        <v>12</v>
      </c>
      <c r="E254" s="30">
        <f t="shared" si="47"/>
        <v>1073564000</v>
      </c>
      <c r="F254" s="30">
        <f aca="true" t="shared" si="66" ref="F254:AK254">SUM(F249:F253)</f>
        <v>0</v>
      </c>
      <c r="G254" s="30">
        <f t="shared" si="66"/>
        <v>0</v>
      </c>
      <c r="H254" s="30">
        <f t="shared" si="66"/>
        <v>0</v>
      </c>
      <c r="I254" s="30">
        <f t="shared" si="66"/>
        <v>0</v>
      </c>
      <c r="J254" s="30">
        <f t="shared" si="66"/>
        <v>0</v>
      </c>
      <c r="K254" s="30">
        <f t="shared" si="66"/>
        <v>0</v>
      </c>
      <c r="L254" s="30">
        <f t="shared" si="66"/>
        <v>0</v>
      </c>
      <c r="M254" s="30">
        <f t="shared" si="66"/>
        <v>0</v>
      </c>
      <c r="N254" s="30">
        <f t="shared" si="66"/>
        <v>0</v>
      </c>
      <c r="O254" s="30">
        <f t="shared" si="66"/>
        <v>0</v>
      </c>
      <c r="P254" s="30">
        <f t="shared" si="66"/>
        <v>0</v>
      </c>
      <c r="Q254" s="30">
        <f t="shared" si="66"/>
        <v>0</v>
      </c>
      <c r="R254" s="30">
        <f t="shared" si="66"/>
        <v>0</v>
      </c>
      <c r="S254" s="30">
        <f t="shared" si="66"/>
        <v>0</v>
      </c>
      <c r="T254" s="30">
        <f t="shared" si="66"/>
        <v>0</v>
      </c>
      <c r="U254" s="30">
        <f t="shared" si="66"/>
        <v>0</v>
      </c>
      <c r="V254" s="30">
        <f t="shared" si="66"/>
        <v>0</v>
      </c>
      <c r="W254" s="30">
        <f t="shared" si="66"/>
        <v>0</v>
      </c>
      <c r="X254" s="30">
        <f t="shared" si="66"/>
        <v>0</v>
      </c>
      <c r="Y254" s="30">
        <f t="shared" si="66"/>
        <v>0</v>
      </c>
      <c r="Z254" s="30">
        <f t="shared" si="66"/>
        <v>0</v>
      </c>
      <c r="AA254" s="30">
        <f t="shared" si="66"/>
        <v>270000</v>
      </c>
      <c r="AB254" s="30">
        <f t="shared" si="66"/>
        <v>180000</v>
      </c>
      <c r="AC254" s="30">
        <f t="shared" si="66"/>
        <v>270000</v>
      </c>
      <c r="AD254" s="30">
        <f t="shared" si="66"/>
        <v>450000</v>
      </c>
      <c r="AE254" s="30">
        <f t="shared" si="66"/>
        <v>675000</v>
      </c>
      <c r="AF254" s="30">
        <f t="shared" si="66"/>
        <v>720000</v>
      </c>
      <c r="AG254" s="30">
        <f t="shared" si="66"/>
        <v>675000</v>
      </c>
      <c r="AH254" s="30">
        <f t="shared" si="66"/>
        <v>936000</v>
      </c>
      <c r="AI254" s="30">
        <f t="shared" si="66"/>
        <v>729000</v>
      </c>
      <c r="AJ254" s="30">
        <f t="shared" si="66"/>
        <v>1176000</v>
      </c>
      <c r="AK254" s="30">
        <f t="shared" si="66"/>
        <v>1251000</v>
      </c>
      <c r="AL254" s="30">
        <f aca="true" t="shared" si="67" ref="AL254:BQ254">SUM(AL249:AL253)</f>
        <v>1917000</v>
      </c>
      <c r="AM254" s="30">
        <f t="shared" si="67"/>
        <v>2112000</v>
      </c>
      <c r="AN254" s="30">
        <f t="shared" si="67"/>
        <v>3069000</v>
      </c>
      <c r="AO254" s="30">
        <f t="shared" si="67"/>
        <v>2658000</v>
      </c>
      <c r="AP254" s="30">
        <f t="shared" si="67"/>
        <v>2610000</v>
      </c>
      <c r="AQ254" s="30">
        <f t="shared" si="67"/>
        <v>2165000</v>
      </c>
      <c r="AR254" s="30">
        <f t="shared" si="67"/>
        <v>1722000</v>
      </c>
      <c r="AS254" s="30">
        <f t="shared" si="67"/>
        <v>2081000</v>
      </c>
      <c r="AT254" s="30">
        <f t="shared" si="67"/>
        <v>1823000</v>
      </c>
      <c r="AU254" s="30">
        <f t="shared" si="67"/>
        <v>1859000</v>
      </c>
      <c r="AV254" s="30">
        <f t="shared" si="67"/>
        <v>1649000</v>
      </c>
      <c r="AW254" s="30">
        <f t="shared" si="67"/>
        <v>1457000</v>
      </c>
      <c r="AX254" s="30">
        <f t="shared" si="67"/>
        <v>1301000</v>
      </c>
      <c r="AY254" s="30">
        <f t="shared" si="67"/>
        <v>879800</v>
      </c>
      <c r="AZ254" s="30">
        <f t="shared" si="67"/>
        <v>1352200</v>
      </c>
      <c r="BA254" s="30">
        <f t="shared" si="67"/>
        <v>1007900</v>
      </c>
      <c r="BB254" s="30">
        <f t="shared" si="67"/>
        <v>1688500</v>
      </c>
      <c r="BC254" s="30">
        <f t="shared" si="67"/>
        <v>1864000</v>
      </c>
      <c r="BD254" s="30">
        <f t="shared" si="67"/>
        <v>2740900</v>
      </c>
      <c r="BE254" s="30">
        <f t="shared" si="67"/>
        <v>3555240</v>
      </c>
      <c r="BF254" s="30">
        <f t="shared" si="67"/>
        <v>4126160</v>
      </c>
      <c r="BG254" s="30">
        <f t="shared" si="67"/>
        <v>4278840</v>
      </c>
      <c r="BH254" s="30">
        <f t="shared" si="67"/>
        <v>7052500</v>
      </c>
      <c r="BI254" s="30">
        <f t="shared" si="67"/>
        <v>5900550</v>
      </c>
      <c r="BJ254" s="30">
        <f t="shared" si="67"/>
        <v>6459440</v>
      </c>
      <c r="BK254" s="30">
        <f t="shared" si="67"/>
        <v>6375350</v>
      </c>
      <c r="BL254" s="30">
        <f t="shared" si="67"/>
        <v>7050900</v>
      </c>
      <c r="BM254" s="30">
        <f t="shared" si="67"/>
        <v>7089530</v>
      </c>
      <c r="BN254" s="30">
        <f t="shared" si="67"/>
        <v>7007440</v>
      </c>
      <c r="BO254" s="30">
        <f t="shared" si="67"/>
        <v>7223790</v>
      </c>
      <c r="BP254" s="30">
        <f t="shared" si="67"/>
        <v>8322780</v>
      </c>
      <c r="BQ254" s="30">
        <f t="shared" si="67"/>
        <v>11077300</v>
      </c>
      <c r="BR254" s="30">
        <f aca="true" t="shared" si="68" ref="BR254:CS254">SUM(BR249:BR253)</f>
        <v>14255120</v>
      </c>
      <c r="BS254" s="30">
        <f t="shared" si="68"/>
        <v>15202300</v>
      </c>
      <c r="BT254" s="30">
        <f t="shared" si="68"/>
        <v>17227200</v>
      </c>
      <c r="BU254" s="30">
        <f t="shared" si="68"/>
        <v>17295380</v>
      </c>
      <c r="BV254" s="30">
        <f t="shared" si="68"/>
        <v>19871280</v>
      </c>
      <c r="BW254" s="30">
        <f t="shared" si="68"/>
        <v>19669460</v>
      </c>
      <c r="BX254" s="30">
        <f t="shared" si="68"/>
        <v>20466640</v>
      </c>
      <c r="BY254" s="30">
        <f t="shared" si="68"/>
        <v>19247000</v>
      </c>
      <c r="BZ254" s="30">
        <f t="shared" si="68"/>
        <v>17872000</v>
      </c>
      <c r="CA254" s="30">
        <f t="shared" si="68"/>
        <v>15966360</v>
      </c>
      <c r="CB254" s="30">
        <f t="shared" si="68"/>
        <v>14136020</v>
      </c>
      <c r="CC254" s="30">
        <f t="shared" si="68"/>
        <v>17128220</v>
      </c>
      <c r="CD254" s="30">
        <f t="shared" si="68"/>
        <v>16031600</v>
      </c>
      <c r="CE254" s="30">
        <f t="shared" si="68"/>
        <v>16873500</v>
      </c>
      <c r="CF254" s="30">
        <f t="shared" si="68"/>
        <v>18532300</v>
      </c>
      <c r="CG254" s="30">
        <f t="shared" si="68"/>
        <v>21172600</v>
      </c>
      <c r="CH254" s="30">
        <f t="shared" si="68"/>
        <v>23092800</v>
      </c>
      <c r="CI254" s="30">
        <f t="shared" si="68"/>
        <v>23425800</v>
      </c>
      <c r="CJ254" s="30">
        <f t="shared" si="68"/>
        <v>23581000</v>
      </c>
      <c r="CK254" s="30">
        <f t="shared" si="68"/>
        <v>24336600</v>
      </c>
      <c r="CL254" s="30">
        <f t="shared" si="68"/>
        <v>23549600</v>
      </c>
      <c r="CM254" s="30">
        <f t="shared" si="68"/>
        <v>25852800</v>
      </c>
      <c r="CN254" s="30">
        <f t="shared" si="68"/>
        <v>26627600</v>
      </c>
      <c r="CO254" s="30">
        <f t="shared" si="68"/>
        <v>26409000</v>
      </c>
      <c r="CP254" s="30">
        <f t="shared" si="68"/>
        <v>25466480</v>
      </c>
      <c r="CQ254" s="30">
        <f t="shared" si="68"/>
        <v>26356252</v>
      </c>
      <c r="CR254" s="30">
        <f t="shared" si="68"/>
        <v>25102588</v>
      </c>
      <c r="CS254" s="30">
        <f t="shared" si="68"/>
        <v>22192600</v>
      </c>
      <c r="CT254" s="30">
        <f aca="true" t="shared" si="69" ref="CT254:DU254">SUM(CT249:CT253)</f>
        <v>20731040</v>
      </c>
      <c r="CU254" s="30">
        <f t="shared" si="69"/>
        <v>19573900</v>
      </c>
      <c r="CV254" s="30">
        <f t="shared" si="69"/>
        <v>16909080</v>
      </c>
      <c r="CW254" s="30">
        <f t="shared" si="69"/>
        <v>16333560</v>
      </c>
      <c r="CX254" s="30">
        <f t="shared" si="69"/>
        <v>15731100</v>
      </c>
      <c r="CY254" s="30">
        <f t="shared" si="69"/>
        <v>14159600</v>
      </c>
      <c r="CZ254" s="30">
        <f t="shared" si="69"/>
        <v>14400600</v>
      </c>
      <c r="DA254" s="30">
        <f t="shared" si="69"/>
        <v>13105200</v>
      </c>
      <c r="DB254" s="30">
        <f t="shared" si="69"/>
        <v>13003300</v>
      </c>
      <c r="DC254" s="30">
        <f t="shared" si="69"/>
        <v>12963300</v>
      </c>
      <c r="DD254" s="30">
        <f t="shared" si="69"/>
        <v>11629500</v>
      </c>
      <c r="DE254" s="30">
        <f t="shared" si="69"/>
        <v>11502400</v>
      </c>
      <c r="DF254" s="30">
        <f t="shared" si="69"/>
        <v>12418800</v>
      </c>
      <c r="DG254" s="30">
        <f t="shared" si="69"/>
        <v>11008500</v>
      </c>
      <c r="DH254" s="30">
        <f t="shared" si="69"/>
        <v>9563600</v>
      </c>
      <c r="DI254" s="30">
        <f t="shared" si="69"/>
        <v>9006536</v>
      </c>
      <c r="DJ254" s="30">
        <f t="shared" si="69"/>
        <v>9177724</v>
      </c>
      <c r="DK254" s="30">
        <f t="shared" si="69"/>
        <v>9082920</v>
      </c>
      <c r="DL254" s="30">
        <f t="shared" si="69"/>
        <v>9274800</v>
      </c>
      <c r="DM254" s="30">
        <f t="shared" si="69"/>
        <v>10806800</v>
      </c>
      <c r="DN254" s="30">
        <f t="shared" si="69"/>
        <v>11214240</v>
      </c>
      <c r="DO254" s="30">
        <f t="shared" si="69"/>
        <v>13120280</v>
      </c>
      <c r="DP254" s="30">
        <f t="shared" si="69"/>
        <v>14340000</v>
      </c>
      <c r="DQ254" s="30">
        <f t="shared" si="69"/>
        <v>15630000</v>
      </c>
      <c r="DR254" s="30">
        <f t="shared" si="69"/>
        <v>16249500</v>
      </c>
      <c r="DS254" s="30">
        <f t="shared" si="69"/>
        <v>15127500</v>
      </c>
      <c r="DT254" s="30">
        <f t="shared" si="69"/>
        <v>11306000</v>
      </c>
      <c r="DU254" s="30">
        <f t="shared" si="69"/>
        <v>10446000</v>
      </c>
    </row>
    <row r="255" ht="14.25" thickTop="1"/>
    <row r="256" spans="1:2" ht="14.25">
      <c r="A256" t="s">
        <v>56</v>
      </c>
      <c r="B256" t="s">
        <v>148</v>
      </c>
    </row>
    <row r="257" spans="1:2" ht="14.25">
      <c r="A257" t="s">
        <v>57</v>
      </c>
      <c r="B257" t="s">
        <v>149</v>
      </c>
    </row>
    <row r="258" spans="1:2" ht="14.25">
      <c r="A258" t="s">
        <v>58</v>
      </c>
      <c r="B258" t="s">
        <v>150</v>
      </c>
    </row>
    <row r="259" spans="1:2" ht="14.25">
      <c r="A259" t="s">
        <v>59</v>
      </c>
      <c r="B259" t="s">
        <v>151</v>
      </c>
    </row>
  </sheetData>
  <sheetProtection/>
  <autoFilter ref="A26:DU238"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landscape" paperSize="9" scale="10"/>
  <headerFooter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G54"/>
  <sheetViews>
    <sheetView zoomScaleSheetLayoutView="100" workbookViewId="0" topLeftCell="A6">
      <selection activeCell="B22" sqref="B22"/>
    </sheetView>
  </sheetViews>
  <sheetFormatPr defaultColWidth="8.8515625" defaultRowHeight="15"/>
  <cols>
    <col min="1" max="1" width="25.421875" style="0" bestFit="1" customWidth="1"/>
    <col min="2" max="2" width="33.00390625" style="0" bestFit="1" customWidth="1"/>
    <col min="3" max="3" width="16.140625" style="0" bestFit="1" customWidth="1"/>
    <col min="4" max="6" width="15.421875" style="0" bestFit="1" customWidth="1"/>
    <col min="7" max="8" width="13.421875" style="0" bestFit="1" customWidth="1"/>
    <col min="9" max="9" width="14.421875" style="0" bestFit="1" customWidth="1"/>
    <col min="10" max="11" width="13.421875" style="0" bestFit="1" customWidth="1"/>
    <col min="12" max="12" width="17.00390625" style="0" bestFit="1" customWidth="1"/>
    <col min="13" max="13" width="14.421875" style="0" bestFit="1" customWidth="1"/>
    <col min="14" max="14" width="13.421875" style="0" bestFit="1" customWidth="1"/>
    <col min="15" max="15" width="14.421875" style="0" bestFit="1" customWidth="1"/>
    <col min="16" max="56" width="14.140625" style="0" bestFit="1" customWidth="1"/>
    <col min="57" max="57" width="11.421875" style="0" bestFit="1" customWidth="1"/>
    <col min="58" max="59" width="10.8515625" style="0" bestFit="1" customWidth="1"/>
    <col min="60" max="99" width="11.421875" style="0" bestFit="1" customWidth="1"/>
    <col min="100" max="100" width="12.00390625" style="0" bestFit="1" customWidth="1"/>
    <col min="101" max="110" width="11.421875" style="0" bestFit="1" customWidth="1"/>
    <col min="111" max="111" width="12.421875" style="0" bestFit="1" customWidth="1"/>
    <col min="112" max="123" width="11.421875" style="0" bestFit="1" customWidth="1"/>
    <col min="124" max="124" width="10.8515625" style="0" bestFit="1" customWidth="1"/>
  </cols>
  <sheetData>
    <row r="1" ht="14.25">
      <c r="A1" s="3" t="s">
        <v>0</v>
      </c>
    </row>
    <row r="2" ht="14.25">
      <c r="A2" s="3" t="s">
        <v>5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42825</v>
      </c>
    </row>
    <row r="7" ht="14.25">
      <c r="A7" s="22"/>
    </row>
    <row r="9" spans="1:12" ht="14.25">
      <c r="A9" s="3" t="s">
        <v>14</v>
      </c>
      <c r="B9" s="4">
        <f>'Base Case'!D9</f>
        <v>40268</v>
      </c>
      <c r="C9" s="4">
        <f>'Base Case'!E9</f>
        <v>40633</v>
      </c>
      <c r="D9" s="4">
        <f>'Base Case'!F9</f>
        <v>40999</v>
      </c>
      <c r="E9" s="4">
        <f>'Base Case'!G9</f>
        <v>41364</v>
      </c>
      <c r="F9" s="4">
        <f>'Base Case'!H9</f>
        <v>41729</v>
      </c>
      <c r="G9" s="4">
        <f>'Base Case'!I9</f>
        <v>42094</v>
      </c>
      <c r="H9" s="4">
        <f>'Base Case'!J9</f>
        <v>42460</v>
      </c>
      <c r="I9" s="4">
        <f>'Base Case'!K9</f>
        <v>42825</v>
      </c>
      <c r="J9" s="4">
        <f>'Base Case'!L9</f>
        <v>43190</v>
      </c>
      <c r="K9" s="4">
        <f>'Base Case'!M9</f>
        <v>43555</v>
      </c>
      <c r="L9" s="4" t="str">
        <f>'Base Case'!C9</f>
        <v>Total</v>
      </c>
    </row>
    <row r="10" spans="1:12" ht="14.25">
      <c r="A10" s="3" t="s">
        <v>33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4"/>
    </row>
    <row r="11" spans="1:12" ht="14.25">
      <c r="A11" t="s">
        <v>20</v>
      </c>
      <c r="B11" s="5">
        <f>SUMIF($D$19:$DS$19,B$10,$D$34:$DS$34)</f>
        <v>0</v>
      </c>
      <c r="C11" s="28">
        <f aca="true" t="shared" si="0" ref="C11:K11">SUMIF($D$19:$DS$19,C$10,$D$34:$DS$34)</f>
        <v>0</v>
      </c>
      <c r="D11" s="28">
        <f t="shared" si="0"/>
        <v>0</v>
      </c>
      <c r="E11" s="28">
        <f t="shared" si="0"/>
        <v>0</v>
      </c>
      <c r="F11" s="28">
        <f t="shared" si="0"/>
        <v>42426696.54845068</v>
      </c>
      <c r="G11" s="28">
        <f t="shared" si="0"/>
        <v>127373874.82932337</v>
      </c>
      <c r="H11" s="28">
        <f t="shared" si="0"/>
        <v>371977795.9870132</v>
      </c>
      <c r="I11" s="28">
        <f t="shared" si="0"/>
        <v>275537822.4847269</v>
      </c>
      <c r="J11" s="28">
        <f t="shared" si="0"/>
        <v>23533000</v>
      </c>
      <c r="K11" s="28">
        <f t="shared" si="0"/>
        <v>1767000</v>
      </c>
      <c r="L11" s="5">
        <f>SUM(B11:K11)</f>
        <v>842616189.8495142</v>
      </c>
    </row>
    <row r="12" spans="1:12" ht="14.25">
      <c r="A12" t="s">
        <v>21</v>
      </c>
      <c r="B12" s="5">
        <f>SUMIF($D$19:$DS$19,B$10,$D$35:$DS$35)+C47</f>
        <v>0</v>
      </c>
      <c r="C12" s="62">
        <f aca="true" t="shared" si="1" ref="C12:K12">SUMIF($D$19:$DS$19,C$10,$D$35:$DS$35)+D47</f>
        <v>0</v>
      </c>
      <c r="D12" s="62">
        <f t="shared" si="1"/>
        <v>0</v>
      </c>
      <c r="E12" s="62">
        <f t="shared" si="1"/>
        <v>0</v>
      </c>
      <c r="F12" s="62">
        <f t="shared" si="1"/>
        <v>37532997.63876923</v>
      </c>
      <c r="G12" s="62">
        <f>SUMIF($D$19:$DS$19,G$10,$D$35:$DS$35)+H47</f>
        <v>108033169.07815279</v>
      </c>
      <c r="H12" s="62">
        <f t="shared" si="1"/>
        <v>104145152.83382893</v>
      </c>
      <c r="I12" s="62">
        <f t="shared" si="1"/>
        <v>20174876.39385768</v>
      </c>
      <c r="J12" s="62">
        <f t="shared" si="1"/>
        <v>0</v>
      </c>
      <c r="K12" s="62">
        <f t="shared" si="1"/>
        <v>0</v>
      </c>
      <c r="L12" s="5">
        <f>SUM(B12:K12)</f>
        <v>269886195.9446086</v>
      </c>
    </row>
    <row r="13" spans="1:12" ht="14.25">
      <c r="A13" t="s">
        <v>22</v>
      </c>
      <c r="B13" s="5">
        <f>SUMIF($D$19:$DS$19,B$10,$D$36:$DS$36)</f>
        <v>0</v>
      </c>
      <c r="C13" s="28">
        <f aca="true" t="shared" si="2" ref="C13:K13">SUMIF($D$19:$DS$19,C$10,$D$36:$DS$36)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64074558.064199984</v>
      </c>
      <c r="H13" s="28">
        <f t="shared" si="2"/>
        <v>155690354.6060292</v>
      </c>
      <c r="I13" s="28">
        <f t="shared" si="2"/>
        <v>189791565.2179077</v>
      </c>
      <c r="J13" s="28">
        <f t="shared" si="2"/>
        <v>73945583.79637748</v>
      </c>
      <c r="K13" s="28">
        <f t="shared" si="2"/>
        <v>23068775.71</v>
      </c>
      <c r="L13" s="5">
        <f>SUM(B13:K13)</f>
        <v>506570837.3945143</v>
      </c>
    </row>
    <row r="14" spans="1:12" ht="14.25">
      <c r="A14" t="s">
        <v>13</v>
      </c>
      <c r="B14" s="5">
        <f>SUMIF($D$19:$DS$19,B$10,$D$37:$DS$37)</f>
        <v>0</v>
      </c>
      <c r="C14" s="28">
        <f aca="true" t="shared" si="3" ref="C14:K14">SUMIF($D$19:$DS$19,C$10,$D$37:$DS$37)</f>
        <v>0</v>
      </c>
      <c r="D14" s="28">
        <f t="shared" si="3"/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5">
        <f>SUM(B14:K14)</f>
        <v>0</v>
      </c>
    </row>
    <row r="15" spans="1:12" ht="14.25" thickBot="1">
      <c r="A15" t="s">
        <v>12</v>
      </c>
      <c r="B15" s="6">
        <f aca="true" t="shared" si="4" ref="B15:L15">SUM(B11:B14)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79959694.18721992</v>
      </c>
      <c r="G15" s="6">
        <f t="shared" si="4"/>
        <v>299481601.9716761</v>
      </c>
      <c r="H15" s="6">
        <f t="shared" si="4"/>
        <v>631813303.4268713</v>
      </c>
      <c r="I15" s="6">
        <f t="shared" si="4"/>
        <v>485504264.0964923</v>
      </c>
      <c r="J15" s="6">
        <f t="shared" si="4"/>
        <v>97478583.79637748</v>
      </c>
      <c r="K15" s="6">
        <f t="shared" si="4"/>
        <v>24835775.71</v>
      </c>
      <c r="L15" s="6">
        <f t="shared" si="4"/>
        <v>1619073223.1886373</v>
      </c>
    </row>
    <row r="16" ht="14.25" thickTop="1"/>
    <row r="18" spans="1:124" s="3" customFormat="1" ht="14.25">
      <c r="A18" s="3" t="s">
        <v>23</v>
      </c>
      <c r="B18" s="3" t="s">
        <v>24</v>
      </c>
      <c r="C18" s="3" t="s">
        <v>34</v>
      </c>
      <c r="D18" s="4">
        <f>EOMONTH(B9,-11)</f>
        <v>39933</v>
      </c>
      <c r="E18" s="4">
        <f>EOMONTH(D18,1)</f>
        <v>39964</v>
      </c>
      <c r="F18" s="4">
        <f aca="true" t="shared" si="5" ref="F18:BQ18">EOMONTH(E18,1)</f>
        <v>39994</v>
      </c>
      <c r="G18" s="4">
        <f t="shared" si="5"/>
        <v>40025</v>
      </c>
      <c r="H18" s="4">
        <f t="shared" si="5"/>
        <v>40056</v>
      </c>
      <c r="I18" s="4">
        <f t="shared" si="5"/>
        <v>40086</v>
      </c>
      <c r="J18" s="4">
        <f t="shared" si="5"/>
        <v>40117</v>
      </c>
      <c r="K18" s="4">
        <f t="shared" si="5"/>
        <v>40147</v>
      </c>
      <c r="L18" s="4">
        <f t="shared" si="5"/>
        <v>40178</v>
      </c>
      <c r="M18" s="4">
        <f t="shared" si="5"/>
        <v>40209</v>
      </c>
      <c r="N18" s="4">
        <f t="shared" si="5"/>
        <v>40237</v>
      </c>
      <c r="O18" s="4">
        <f t="shared" si="5"/>
        <v>40268</v>
      </c>
      <c r="P18" s="4">
        <f t="shared" si="5"/>
        <v>40298</v>
      </c>
      <c r="Q18" s="4">
        <f t="shared" si="5"/>
        <v>40329</v>
      </c>
      <c r="R18" s="4">
        <f t="shared" si="5"/>
        <v>40359</v>
      </c>
      <c r="S18" s="4">
        <f t="shared" si="5"/>
        <v>40390</v>
      </c>
      <c r="T18" s="4">
        <f t="shared" si="5"/>
        <v>40421</v>
      </c>
      <c r="U18" s="4">
        <f t="shared" si="5"/>
        <v>40451</v>
      </c>
      <c r="V18" s="4">
        <f t="shared" si="5"/>
        <v>40482</v>
      </c>
      <c r="W18" s="4">
        <f t="shared" si="5"/>
        <v>40512</v>
      </c>
      <c r="X18" s="4">
        <f t="shared" si="5"/>
        <v>40543</v>
      </c>
      <c r="Y18" s="4">
        <f t="shared" si="5"/>
        <v>40574</v>
      </c>
      <c r="Z18" s="4">
        <f t="shared" si="5"/>
        <v>40602</v>
      </c>
      <c r="AA18" s="4">
        <f t="shared" si="5"/>
        <v>40633</v>
      </c>
      <c r="AB18" s="4">
        <f t="shared" si="5"/>
        <v>40663</v>
      </c>
      <c r="AC18" s="4">
        <f t="shared" si="5"/>
        <v>40694</v>
      </c>
      <c r="AD18" s="4">
        <f t="shared" si="5"/>
        <v>40724</v>
      </c>
      <c r="AE18" s="4">
        <f t="shared" si="5"/>
        <v>40755</v>
      </c>
      <c r="AF18" s="4">
        <f t="shared" si="5"/>
        <v>40786</v>
      </c>
      <c r="AG18" s="4">
        <f t="shared" si="5"/>
        <v>40816</v>
      </c>
      <c r="AH18" s="4">
        <f t="shared" si="5"/>
        <v>40847</v>
      </c>
      <c r="AI18" s="4">
        <f t="shared" si="5"/>
        <v>40877</v>
      </c>
      <c r="AJ18" s="4">
        <f t="shared" si="5"/>
        <v>40908</v>
      </c>
      <c r="AK18" s="4">
        <f t="shared" si="5"/>
        <v>40939</v>
      </c>
      <c r="AL18" s="4">
        <f t="shared" si="5"/>
        <v>40968</v>
      </c>
      <c r="AM18" s="4">
        <f t="shared" si="5"/>
        <v>40999</v>
      </c>
      <c r="AN18" s="4">
        <f t="shared" si="5"/>
        <v>41029</v>
      </c>
      <c r="AO18" s="4">
        <f t="shared" si="5"/>
        <v>41060</v>
      </c>
      <c r="AP18" s="4">
        <f t="shared" si="5"/>
        <v>41090</v>
      </c>
      <c r="AQ18" s="4">
        <f t="shared" si="5"/>
        <v>41121</v>
      </c>
      <c r="AR18" s="4">
        <f t="shared" si="5"/>
        <v>41152</v>
      </c>
      <c r="AS18" s="4">
        <f t="shared" si="5"/>
        <v>41182</v>
      </c>
      <c r="AT18" s="4">
        <f t="shared" si="5"/>
        <v>41213</v>
      </c>
      <c r="AU18" s="4">
        <f t="shared" si="5"/>
        <v>41243</v>
      </c>
      <c r="AV18" s="4">
        <f t="shared" si="5"/>
        <v>41274</v>
      </c>
      <c r="AW18" s="4">
        <f t="shared" si="5"/>
        <v>41305</v>
      </c>
      <c r="AX18" s="4">
        <f t="shared" si="5"/>
        <v>41333</v>
      </c>
      <c r="AY18" s="4">
        <f t="shared" si="5"/>
        <v>41364</v>
      </c>
      <c r="AZ18" s="4">
        <f t="shared" si="5"/>
        <v>41394</v>
      </c>
      <c r="BA18" s="4">
        <f t="shared" si="5"/>
        <v>41425</v>
      </c>
      <c r="BB18" s="4">
        <f t="shared" si="5"/>
        <v>41455</v>
      </c>
      <c r="BC18" s="4">
        <f t="shared" si="5"/>
        <v>41486</v>
      </c>
      <c r="BD18" s="4">
        <f t="shared" si="5"/>
        <v>41517</v>
      </c>
      <c r="BE18" s="4">
        <f t="shared" si="5"/>
        <v>41547</v>
      </c>
      <c r="BF18" s="4">
        <f t="shared" si="5"/>
        <v>41578</v>
      </c>
      <c r="BG18" s="4">
        <f t="shared" si="5"/>
        <v>41608</v>
      </c>
      <c r="BH18" s="4">
        <f t="shared" si="5"/>
        <v>41639</v>
      </c>
      <c r="BI18" s="4">
        <f t="shared" si="5"/>
        <v>41670</v>
      </c>
      <c r="BJ18" s="4">
        <f t="shared" si="5"/>
        <v>41698</v>
      </c>
      <c r="BK18" s="4">
        <f t="shared" si="5"/>
        <v>41729</v>
      </c>
      <c r="BL18" s="4">
        <f t="shared" si="5"/>
        <v>41759</v>
      </c>
      <c r="BM18" s="4">
        <f t="shared" si="5"/>
        <v>41790</v>
      </c>
      <c r="BN18" s="4">
        <f t="shared" si="5"/>
        <v>41820</v>
      </c>
      <c r="BO18" s="4">
        <f t="shared" si="5"/>
        <v>41851</v>
      </c>
      <c r="BP18" s="4">
        <f t="shared" si="5"/>
        <v>41882</v>
      </c>
      <c r="BQ18" s="4">
        <f t="shared" si="5"/>
        <v>41912</v>
      </c>
      <c r="BR18" s="4">
        <f aca="true" t="shared" si="6" ref="BR18:BX18">EOMONTH(BQ18,1)</f>
        <v>41943</v>
      </c>
      <c r="BS18" s="4">
        <f t="shared" si="6"/>
        <v>41973</v>
      </c>
      <c r="BT18" s="4">
        <f t="shared" si="6"/>
        <v>42004</v>
      </c>
      <c r="BU18" s="4">
        <f t="shared" si="6"/>
        <v>42035</v>
      </c>
      <c r="BV18" s="4">
        <f t="shared" si="6"/>
        <v>42063</v>
      </c>
      <c r="BW18" s="4">
        <f t="shared" si="6"/>
        <v>42094</v>
      </c>
      <c r="BX18" s="4">
        <f t="shared" si="6"/>
        <v>42124</v>
      </c>
      <c r="BY18" s="4">
        <f aca="true" t="shared" si="7" ref="BY18:DT18">EOMONTH(BX18,1)</f>
        <v>42155</v>
      </c>
      <c r="BZ18" s="4">
        <f t="shared" si="7"/>
        <v>42185</v>
      </c>
      <c r="CA18" s="4">
        <f t="shared" si="7"/>
        <v>42216</v>
      </c>
      <c r="CB18" s="4">
        <f t="shared" si="7"/>
        <v>42247</v>
      </c>
      <c r="CC18" s="4">
        <f t="shared" si="7"/>
        <v>42277</v>
      </c>
      <c r="CD18" s="4">
        <f t="shared" si="7"/>
        <v>42308</v>
      </c>
      <c r="CE18" s="4">
        <f t="shared" si="7"/>
        <v>42338</v>
      </c>
      <c r="CF18" s="4">
        <f t="shared" si="7"/>
        <v>42369</v>
      </c>
      <c r="CG18" s="4">
        <f t="shared" si="7"/>
        <v>42400</v>
      </c>
      <c r="CH18" s="4">
        <f t="shared" si="7"/>
        <v>42429</v>
      </c>
      <c r="CI18" s="4">
        <f t="shared" si="7"/>
        <v>42460</v>
      </c>
      <c r="CJ18" s="4">
        <f t="shared" si="7"/>
        <v>42490</v>
      </c>
      <c r="CK18" s="4">
        <f t="shared" si="7"/>
        <v>42521</v>
      </c>
      <c r="CL18" s="4">
        <f t="shared" si="7"/>
        <v>42551</v>
      </c>
      <c r="CM18" s="4">
        <f t="shared" si="7"/>
        <v>42582</v>
      </c>
      <c r="CN18" s="4">
        <f t="shared" si="7"/>
        <v>42613</v>
      </c>
      <c r="CO18" s="4">
        <f t="shared" si="7"/>
        <v>42643</v>
      </c>
      <c r="CP18" s="4">
        <f t="shared" si="7"/>
        <v>42674</v>
      </c>
      <c r="CQ18" s="4">
        <f t="shared" si="7"/>
        <v>42704</v>
      </c>
      <c r="CR18" s="4">
        <f t="shared" si="7"/>
        <v>42735</v>
      </c>
      <c r="CS18" s="4">
        <f t="shared" si="7"/>
        <v>42766</v>
      </c>
      <c r="CT18" s="4">
        <f t="shared" si="7"/>
        <v>42794</v>
      </c>
      <c r="CU18" s="4">
        <f t="shared" si="7"/>
        <v>42825</v>
      </c>
      <c r="CV18" s="4">
        <f t="shared" si="7"/>
        <v>42855</v>
      </c>
      <c r="CW18" s="4">
        <f t="shared" si="7"/>
        <v>42886</v>
      </c>
      <c r="CX18" s="4">
        <f t="shared" si="7"/>
        <v>42916</v>
      </c>
      <c r="CY18" s="4">
        <f t="shared" si="7"/>
        <v>42947</v>
      </c>
      <c r="CZ18" s="4">
        <f t="shared" si="7"/>
        <v>42978</v>
      </c>
      <c r="DA18" s="4">
        <f t="shared" si="7"/>
        <v>43008</v>
      </c>
      <c r="DB18" s="4">
        <f t="shared" si="7"/>
        <v>43039</v>
      </c>
      <c r="DC18" s="4">
        <f t="shared" si="7"/>
        <v>43069</v>
      </c>
      <c r="DD18" s="4">
        <f t="shared" si="7"/>
        <v>43100</v>
      </c>
      <c r="DE18" s="4">
        <f t="shared" si="7"/>
        <v>43131</v>
      </c>
      <c r="DF18" s="4">
        <f t="shared" si="7"/>
        <v>43159</v>
      </c>
      <c r="DG18" s="4">
        <f t="shared" si="7"/>
        <v>43190</v>
      </c>
      <c r="DH18" s="4">
        <f t="shared" si="7"/>
        <v>43220</v>
      </c>
      <c r="DI18" s="4">
        <f t="shared" si="7"/>
        <v>43251</v>
      </c>
      <c r="DJ18" s="4">
        <f t="shared" si="7"/>
        <v>43281</v>
      </c>
      <c r="DK18" s="4">
        <f t="shared" si="7"/>
        <v>43312</v>
      </c>
      <c r="DL18" s="4">
        <f t="shared" si="7"/>
        <v>43343</v>
      </c>
      <c r="DM18" s="4">
        <f t="shared" si="7"/>
        <v>43373</v>
      </c>
      <c r="DN18" s="4">
        <f t="shared" si="7"/>
        <v>43404</v>
      </c>
      <c r="DO18" s="4">
        <f t="shared" si="7"/>
        <v>43434</v>
      </c>
      <c r="DP18" s="4">
        <f t="shared" si="7"/>
        <v>43465</v>
      </c>
      <c r="DQ18" s="4">
        <f t="shared" si="7"/>
        <v>43496</v>
      </c>
      <c r="DR18" s="4">
        <f t="shared" si="7"/>
        <v>43524</v>
      </c>
      <c r="DS18" s="4">
        <f t="shared" si="7"/>
        <v>43555</v>
      </c>
      <c r="DT18" s="4">
        <f t="shared" si="7"/>
        <v>43585</v>
      </c>
    </row>
    <row r="19" spans="2:125" s="3" customFormat="1" ht="14.25">
      <c r="B19" s="3" t="s">
        <v>33</v>
      </c>
      <c r="D19" s="8">
        <f>'hub DBFM'!E25</f>
        <v>1</v>
      </c>
      <c r="E19" s="8">
        <f>'hub DBFM'!F25</f>
        <v>1</v>
      </c>
      <c r="F19" s="8">
        <f>'hub DBFM'!G25</f>
        <v>1</v>
      </c>
      <c r="G19" s="8">
        <f>'hub DBFM'!H25</f>
        <v>1</v>
      </c>
      <c r="H19" s="8">
        <f>'hub DBFM'!I25</f>
        <v>1</v>
      </c>
      <c r="I19" s="8">
        <f>'hub DBFM'!J25</f>
        <v>1</v>
      </c>
      <c r="J19" s="8">
        <f>'hub DBFM'!K25</f>
        <v>1</v>
      </c>
      <c r="K19" s="8">
        <f>'hub DBFM'!L25</f>
        <v>1</v>
      </c>
      <c r="L19" s="8">
        <f>'hub DBFM'!M25</f>
        <v>1</v>
      </c>
      <c r="M19" s="8">
        <f>'hub DBFM'!N25</f>
        <v>1</v>
      </c>
      <c r="N19" s="8">
        <f>'hub DBFM'!O25</f>
        <v>1</v>
      </c>
      <c r="O19" s="8">
        <f>'hub DBFM'!P25</f>
        <v>1</v>
      </c>
      <c r="P19" s="8">
        <f>'hub DBFM'!Q25</f>
        <v>2</v>
      </c>
      <c r="Q19" s="8">
        <f>'hub DBFM'!R25</f>
        <v>2</v>
      </c>
      <c r="R19" s="8">
        <f>'hub DBFM'!S25</f>
        <v>2</v>
      </c>
      <c r="S19" s="8">
        <f>'hub DBFM'!T25</f>
        <v>2</v>
      </c>
      <c r="T19" s="8">
        <f>'hub DBFM'!U25</f>
        <v>2</v>
      </c>
      <c r="U19" s="8">
        <f>'hub DBFM'!V25</f>
        <v>2</v>
      </c>
      <c r="V19" s="8">
        <f>'hub DBFM'!W25</f>
        <v>2</v>
      </c>
      <c r="W19" s="8">
        <f>'hub DBFM'!X25</f>
        <v>2</v>
      </c>
      <c r="X19" s="8">
        <f>'hub DBFM'!Y25</f>
        <v>2</v>
      </c>
      <c r="Y19" s="8">
        <f>'hub DBFM'!Z25</f>
        <v>2</v>
      </c>
      <c r="Z19" s="8">
        <f>'hub DBFM'!AA25</f>
        <v>2</v>
      </c>
      <c r="AA19" s="8">
        <f>'hub DBFM'!AB25</f>
        <v>2</v>
      </c>
      <c r="AB19" s="8">
        <f>'hub DBFM'!AC25</f>
        <v>3</v>
      </c>
      <c r="AC19" s="8">
        <f>'hub DBFM'!AD25</f>
        <v>3</v>
      </c>
      <c r="AD19" s="8">
        <f>'hub DBFM'!AE25</f>
        <v>3</v>
      </c>
      <c r="AE19" s="8">
        <f>'hub DBFM'!AF25</f>
        <v>3</v>
      </c>
      <c r="AF19" s="8">
        <f>'hub DBFM'!AG25</f>
        <v>3</v>
      </c>
      <c r="AG19" s="8">
        <f>'hub DBFM'!AH25</f>
        <v>3</v>
      </c>
      <c r="AH19" s="8">
        <f>'hub DBFM'!AI25</f>
        <v>3</v>
      </c>
      <c r="AI19" s="8">
        <f>'hub DBFM'!AJ25</f>
        <v>3</v>
      </c>
      <c r="AJ19" s="8">
        <f>'hub DBFM'!AK25</f>
        <v>3</v>
      </c>
      <c r="AK19" s="8">
        <f>'hub DBFM'!AL25</f>
        <v>3</v>
      </c>
      <c r="AL19" s="8">
        <f>'hub DBFM'!AM25</f>
        <v>3</v>
      </c>
      <c r="AM19" s="8">
        <f>'hub DBFM'!AN25</f>
        <v>3</v>
      </c>
      <c r="AN19" s="8">
        <f>'hub DBFM'!AO25</f>
        <v>4</v>
      </c>
      <c r="AO19" s="8">
        <f>'hub DBFM'!AP25</f>
        <v>4</v>
      </c>
      <c r="AP19" s="8">
        <f>'hub DBFM'!AQ25</f>
        <v>4</v>
      </c>
      <c r="AQ19" s="8">
        <f>'hub DBFM'!AR25</f>
        <v>4</v>
      </c>
      <c r="AR19" s="8">
        <f>'hub DBFM'!AS25</f>
        <v>4</v>
      </c>
      <c r="AS19" s="8">
        <f>'hub DBFM'!AT25</f>
        <v>4</v>
      </c>
      <c r="AT19" s="8">
        <f>'hub DBFM'!AU25</f>
        <v>4</v>
      </c>
      <c r="AU19" s="8">
        <f>'hub DBFM'!AV25</f>
        <v>4</v>
      </c>
      <c r="AV19" s="8">
        <f>'hub DBFM'!AW25</f>
        <v>4</v>
      </c>
      <c r="AW19" s="8">
        <f>'hub DBFM'!AX25</f>
        <v>4</v>
      </c>
      <c r="AX19" s="8">
        <f>'hub DBFM'!AY25</f>
        <v>4</v>
      </c>
      <c r="AY19" s="8">
        <f>'hub DBFM'!AZ25</f>
        <v>4</v>
      </c>
      <c r="AZ19" s="8">
        <f>'hub DBFM'!BA25</f>
        <v>5</v>
      </c>
      <c r="BA19" s="8">
        <f>'hub DBFM'!BB25</f>
        <v>5</v>
      </c>
      <c r="BB19" s="8">
        <f>'hub DBFM'!BC25</f>
        <v>5</v>
      </c>
      <c r="BC19" s="8">
        <f>'hub DBFM'!BD25</f>
        <v>5</v>
      </c>
      <c r="BD19" s="8">
        <f>'hub DBFM'!BE25</f>
        <v>5</v>
      </c>
      <c r="BE19" s="8">
        <f>'hub DBFM'!BF25</f>
        <v>5</v>
      </c>
      <c r="BF19" s="8">
        <f>'hub DBFM'!BG25</f>
        <v>5</v>
      </c>
      <c r="BG19" s="8">
        <f>'hub DBFM'!BH25</f>
        <v>5</v>
      </c>
      <c r="BH19" s="8">
        <f>'hub DBFM'!BI25</f>
        <v>5</v>
      </c>
      <c r="BI19" s="8">
        <f>'hub DBFM'!BJ25</f>
        <v>5</v>
      </c>
      <c r="BJ19" s="8">
        <f>'hub DBFM'!BK25</f>
        <v>5</v>
      </c>
      <c r="BK19" s="8">
        <f>'hub DBFM'!BL25</f>
        <v>5</v>
      </c>
      <c r="BL19" s="8">
        <f>'hub DBFM'!BM25</f>
        <v>6</v>
      </c>
      <c r="BM19" s="8">
        <f>'hub DBFM'!BN25</f>
        <v>6</v>
      </c>
      <c r="BN19" s="8">
        <f>'hub DBFM'!BO25</f>
        <v>6</v>
      </c>
      <c r="BO19" s="8">
        <f>'hub DBFM'!BP25</f>
        <v>6</v>
      </c>
      <c r="BP19" s="8">
        <f>'hub DBFM'!BQ25</f>
        <v>6</v>
      </c>
      <c r="BQ19" s="8">
        <f>'hub DBFM'!BR25</f>
        <v>6</v>
      </c>
      <c r="BR19" s="8">
        <f>'hub DBFM'!BS25</f>
        <v>6</v>
      </c>
      <c r="BS19" s="8">
        <f>'hub DBFM'!BT25</f>
        <v>6</v>
      </c>
      <c r="BT19" s="8">
        <f>'hub DBFM'!BU25</f>
        <v>6</v>
      </c>
      <c r="BU19" s="8">
        <f>'hub DBFM'!BV25</f>
        <v>6</v>
      </c>
      <c r="BV19" s="8">
        <f>'hub DBFM'!BW25</f>
        <v>6</v>
      </c>
      <c r="BW19" s="8">
        <f>'hub DBFM'!BX25</f>
        <v>6</v>
      </c>
      <c r="BX19" s="8">
        <f>'hub DBFM'!BY25</f>
        <v>7</v>
      </c>
      <c r="BY19" s="8">
        <f>'hub DBFM'!BZ25</f>
        <v>7</v>
      </c>
      <c r="BZ19" s="8">
        <f>'hub DBFM'!CA25</f>
        <v>7</v>
      </c>
      <c r="CA19" s="8">
        <f>'hub DBFM'!CB25</f>
        <v>7</v>
      </c>
      <c r="CB19" s="8">
        <f>'hub DBFM'!CC25</f>
        <v>7</v>
      </c>
      <c r="CC19" s="8">
        <f>'hub DBFM'!CD25</f>
        <v>7</v>
      </c>
      <c r="CD19" s="8">
        <f>'hub DBFM'!CE25</f>
        <v>7</v>
      </c>
      <c r="CE19" s="8">
        <f>'hub DBFM'!CF25</f>
        <v>7</v>
      </c>
      <c r="CF19" s="8">
        <f>'hub DBFM'!CG25</f>
        <v>7</v>
      </c>
      <c r="CG19" s="8">
        <f>'hub DBFM'!CH25</f>
        <v>7</v>
      </c>
      <c r="CH19" s="8">
        <f>'hub DBFM'!CI25</f>
        <v>7</v>
      </c>
      <c r="CI19" s="8">
        <f>'hub DBFM'!CJ25</f>
        <v>7</v>
      </c>
      <c r="CJ19" s="8">
        <f>'hub DBFM'!CK25</f>
        <v>8</v>
      </c>
      <c r="CK19" s="8">
        <f>'hub DBFM'!CL25</f>
        <v>8</v>
      </c>
      <c r="CL19" s="8">
        <f>'hub DBFM'!CM25</f>
        <v>8</v>
      </c>
      <c r="CM19" s="8">
        <f>'hub DBFM'!CN25</f>
        <v>8</v>
      </c>
      <c r="CN19" s="8">
        <f>'hub DBFM'!CO25</f>
        <v>8</v>
      </c>
      <c r="CO19" s="8">
        <f>'hub DBFM'!CP25</f>
        <v>8</v>
      </c>
      <c r="CP19" s="8">
        <f>'hub DBFM'!CQ25</f>
        <v>8</v>
      </c>
      <c r="CQ19" s="8">
        <f>'hub DBFM'!CR25</f>
        <v>8</v>
      </c>
      <c r="CR19" s="8">
        <f>'hub DBFM'!CS25</f>
        <v>8</v>
      </c>
      <c r="CS19" s="8">
        <f>'hub DBFM'!CT25</f>
        <v>8</v>
      </c>
      <c r="CT19" s="8">
        <f>'hub DBFM'!CU25</f>
        <v>8</v>
      </c>
      <c r="CU19" s="8">
        <f>'hub DBFM'!CV25</f>
        <v>8</v>
      </c>
      <c r="CV19" s="8">
        <f>'hub DBFM'!CW25</f>
        <v>9</v>
      </c>
      <c r="CW19" s="8">
        <f>'hub DBFM'!CX25</f>
        <v>9</v>
      </c>
      <c r="CX19" s="8">
        <f>'hub DBFM'!CY25</f>
        <v>9</v>
      </c>
      <c r="CY19" s="8">
        <f>'hub DBFM'!CZ25</f>
        <v>9</v>
      </c>
      <c r="CZ19" s="8">
        <f>'hub DBFM'!DA25</f>
        <v>9</v>
      </c>
      <c r="DA19" s="8">
        <f>'hub DBFM'!DB25</f>
        <v>9</v>
      </c>
      <c r="DB19" s="8">
        <f>'hub DBFM'!DC25</f>
        <v>9</v>
      </c>
      <c r="DC19" s="8">
        <f>'hub DBFM'!DD25</f>
        <v>9</v>
      </c>
      <c r="DD19" s="8">
        <f>'hub DBFM'!DE25</f>
        <v>9</v>
      </c>
      <c r="DE19" s="8">
        <f>'hub DBFM'!DF25</f>
        <v>9</v>
      </c>
      <c r="DF19" s="8">
        <f>'hub DBFM'!DG25</f>
        <v>9</v>
      </c>
      <c r="DG19" s="8">
        <f>'hub DBFM'!DH25</f>
        <v>9</v>
      </c>
      <c r="DH19" s="8">
        <f>'hub DBFM'!DI25</f>
        <v>10</v>
      </c>
      <c r="DI19" s="8">
        <f>'hub DBFM'!DJ25</f>
        <v>10</v>
      </c>
      <c r="DJ19" s="8">
        <f>'hub DBFM'!DK25</f>
        <v>10</v>
      </c>
      <c r="DK19" s="8">
        <f>'hub DBFM'!DL25</f>
        <v>10</v>
      </c>
      <c r="DL19" s="8">
        <f>'hub DBFM'!DM25</f>
        <v>10</v>
      </c>
      <c r="DM19" s="8">
        <f>'hub DBFM'!DN25</f>
        <v>10</v>
      </c>
      <c r="DN19" s="8">
        <f>'hub DBFM'!DO25</f>
        <v>10</v>
      </c>
      <c r="DO19" s="8">
        <f>'hub DBFM'!DP25</f>
        <v>10</v>
      </c>
      <c r="DP19" s="8">
        <f>'hub DBFM'!DQ25</f>
        <v>10</v>
      </c>
      <c r="DQ19" s="8">
        <f>'hub DBFM'!DR25</f>
        <v>10</v>
      </c>
      <c r="DR19" s="8">
        <f>'hub DBFM'!DS25</f>
        <v>10</v>
      </c>
      <c r="DS19" s="8">
        <f>'hub DBFM'!DT25</f>
        <v>10</v>
      </c>
      <c r="DT19" s="8">
        <v>11</v>
      </c>
      <c r="DU19" s="8"/>
    </row>
    <row r="20" spans="1:123" ht="14.25">
      <c r="A20" s="50" t="s">
        <v>20</v>
      </c>
      <c r="B20" s="50" t="s">
        <v>25</v>
      </c>
      <c r="C20" s="49">
        <f>SUM(D20:DS20)</f>
        <v>309287189.8495141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23255817.394475855</v>
      </c>
      <c r="BK20" s="49">
        <v>19170879.15397482</v>
      </c>
      <c r="BL20" s="49">
        <v>5088376.5522177415</v>
      </c>
      <c r="BM20" s="49">
        <v>19995456.84240256</v>
      </c>
      <c r="BN20" s="49">
        <v>6479724.501776006</v>
      </c>
      <c r="BO20" s="49">
        <v>6928226.545418039</v>
      </c>
      <c r="BP20" s="49">
        <v>6932079.245745638</v>
      </c>
      <c r="BQ20" s="49">
        <v>6326842.522626001</v>
      </c>
      <c r="BR20" s="49">
        <v>6877044.18627625</v>
      </c>
      <c r="BS20" s="49">
        <v>6781970.463468771</v>
      </c>
      <c r="BT20" s="49">
        <v>6939755.431731587</v>
      </c>
      <c r="BU20" s="49">
        <v>6939755.431731587</v>
      </c>
      <c r="BV20" s="49">
        <v>6497133.377220231</v>
      </c>
      <c r="BW20" s="49">
        <v>6896509.728708968</v>
      </c>
      <c r="BX20" s="50">
        <v>7920450.607645078</v>
      </c>
      <c r="BY20" s="50">
        <v>8441353.87974578</v>
      </c>
      <c r="BZ20" s="50">
        <v>8884329.986148385</v>
      </c>
      <c r="CA20" s="50">
        <v>9081101.91829432</v>
      </c>
      <c r="CB20" s="50">
        <v>8869345.349862836</v>
      </c>
      <c r="CC20" s="50">
        <v>8065460.1224352075</v>
      </c>
      <c r="CD20" s="50">
        <v>8065460.1224352075</v>
      </c>
      <c r="CE20" s="50">
        <v>7603280.585596445</v>
      </c>
      <c r="CF20" s="50">
        <v>7380955.913939229</v>
      </c>
      <c r="CG20" s="50">
        <v>7926351.022942349</v>
      </c>
      <c r="CH20" s="50">
        <v>8237992.878244201</v>
      </c>
      <c r="CI20" s="50">
        <v>8746713.599724103</v>
      </c>
      <c r="CJ20" s="50">
        <v>8224466.275850322</v>
      </c>
      <c r="CK20" s="50">
        <v>9119366.314615387</v>
      </c>
      <c r="CL20" s="50">
        <v>8985239.107517993</v>
      </c>
      <c r="CM20" s="50">
        <v>8851816.714616213</v>
      </c>
      <c r="CN20" s="50">
        <v>7951192.812398907</v>
      </c>
      <c r="CO20" s="50">
        <v>7797644.8327</v>
      </c>
      <c r="CP20" s="50">
        <v>6796435.816971208</v>
      </c>
      <c r="CQ20" s="50">
        <v>5412940.83022152</v>
      </c>
      <c r="CR20" s="50">
        <v>4139395.15773796</v>
      </c>
      <c r="CS20" s="50">
        <v>3442830.7046428197</v>
      </c>
      <c r="CT20" s="50">
        <v>2352739.4983892827</v>
      </c>
      <c r="CU20" s="50">
        <v>1880754.4190652499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</row>
    <row r="21" spans="1:137" s="50" customFormat="1" ht="14.25">
      <c r="A21" s="50" t="s">
        <v>20</v>
      </c>
      <c r="B21" s="50" t="s">
        <v>26</v>
      </c>
      <c r="C21" s="49">
        <f aca="true" t="shared" si="8" ref="C21:C30">SUM(D21:DS21)</f>
        <v>533329000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0</v>
      </c>
      <c r="BQ21" s="49">
        <v>0</v>
      </c>
      <c r="BR21" s="49">
        <v>0</v>
      </c>
      <c r="BS21" s="49"/>
      <c r="BT21" s="49">
        <v>0</v>
      </c>
      <c r="BU21" s="49">
        <v>0</v>
      </c>
      <c r="BV21" s="49">
        <v>21237000</v>
      </c>
      <c r="BW21" s="49">
        <v>13454000</v>
      </c>
      <c r="BX21" s="50">
        <v>14615000</v>
      </c>
      <c r="BY21" s="50">
        <v>17413000</v>
      </c>
      <c r="BZ21" s="50">
        <v>24388000</v>
      </c>
      <c r="CA21" s="50">
        <v>29341000</v>
      </c>
      <c r="CB21" s="50">
        <v>31041000</v>
      </c>
      <c r="CC21" s="50">
        <v>31222000</v>
      </c>
      <c r="CD21" s="50">
        <v>29042000</v>
      </c>
      <c r="CE21" s="50">
        <v>23340000</v>
      </c>
      <c r="CF21" s="50">
        <v>24259000</v>
      </c>
      <c r="CG21" s="50">
        <v>22439000</v>
      </c>
      <c r="CH21" s="50">
        <v>11804000</v>
      </c>
      <c r="CI21" s="50">
        <v>13851000</v>
      </c>
      <c r="CJ21" s="50">
        <v>17375000</v>
      </c>
      <c r="CK21" s="50">
        <v>10791000</v>
      </c>
      <c r="CL21" s="50">
        <v>20177000</v>
      </c>
      <c r="CM21" s="50">
        <v>20494000</v>
      </c>
      <c r="CN21" s="50">
        <v>25059000</v>
      </c>
      <c r="CO21" s="50">
        <v>20317000</v>
      </c>
      <c r="CP21" s="50">
        <v>27020000</v>
      </c>
      <c r="CQ21" s="50">
        <v>17816000</v>
      </c>
      <c r="CR21" s="50">
        <v>16075000</v>
      </c>
      <c r="CS21" s="50">
        <v>11673000</v>
      </c>
      <c r="CT21" s="50">
        <v>7700000</v>
      </c>
      <c r="CU21" s="50">
        <v>6086000</v>
      </c>
      <c r="CV21" s="50">
        <v>6413000</v>
      </c>
      <c r="CW21" s="50">
        <v>4249000</v>
      </c>
      <c r="CX21" s="50">
        <v>2054000</v>
      </c>
      <c r="CY21" s="50">
        <v>1806000</v>
      </c>
      <c r="CZ21" s="50">
        <v>1478000</v>
      </c>
      <c r="DA21" s="50">
        <v>1305000</v>
      </c>
      <c r="DB21" s="50">
        <v>1433000</v>
      </c>
      <c r="DC21" s="50">
        <v>1373000</v>
      </c>
      <c r="DD21" s="50">
        <v>1380000</v>
      </c>
      <c r="DE21" s="50">
        <v>814000</v>
      </c>
      <c r="DF21" s="50">
        <v>548000</v>
      </c>
      <c r="DG21" s="50">
        <v>680000</v>
      </c>
      <c r="DH21" s="50">
        <v>634000</v>
      </c>
      <c r="DI21" s="50">
        <v>1133000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</row>
    <row r="22" spans="1:137" ht="14.25">
      <c r="A22" s="50" t="s">
        <v>21</v>
      </c>
      <c r="B22" s="50" t="s">
        <v>197</v>
      </c>
      <c r="C22" s="49">
        <f t="shared" si="8"/>
        <v>36456778.94460864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2110000</v>
      </c>
      <c r="BB22" s="49">
        <v>77485.74821272236</v>
      </c>
      <c r="BC22" s="49">
        <v>212655.41373093217</v>
      </c>
      <c r="BD22" s="49">
        <v>574063</v>
      </c>
      <c r="BE22" s="49">
        <v>471220.80192055786</v>
      </c>
      <c r="BF22" s="49">
        <v>801994.242666665</v>
      </c>
      <c r="BG22" s="49">
        <v>831235.0854028147</v>
      </c>
      <c r="BH22" s="49">
        <v>1012186.1747005042</v>
      </c>
      <c r="BI22" s="49">
        <v>1529552.7511769095</v>
      </c>
      <c r="BJ22" s="49">
        <v>1436902.2075013258</v>
      </c>
      <c r="BK22" s="49">
        <v>1622346.8934567943</v>
      </c>
      <c r="BL22" s="49">
        <v>1798413.0401262324</v>
      </c>
      <c r="BM22" s="49">
        <v>2472360.465851875</v>
      </c>
      <c r="BN22" s="49">
        <v>2131238.990379611</v>
      </c>
      <c r="BO22" s="49">
        <v>2809309.998172695</v>
      </c>
      <c r="BP22" s="49">
        <v>2320408.8407908008</v>
      </c>
      <c r="BQ22" s="49">
        <v>2339134.3168293647</v>
      </c>
      <c r="BR22" s="49">
        <v>2873443.819224518</v>
      </c>
      <c r="BS22" s="49">
        <v>2187536.6005372778</v>
      </c>
      <c r="BT22" s="49">
        <v>2017040.5433366746</v>
      </c>
      <c r="BU22" s="49">
        <v>2167404.11696114</v>
      </c>
      <c r="BV22" s="49">
        <v>1348999.1866722703</v>
      </c>
      <c r="BW22" s="49">
        <v>1128740.806274085</v>
      </c>
      <c r="BX22" s="50">
        <v>183105.90068286698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</row>
    <row r="23" spans="1:137" ht="14.25">
      <c r="A23" s="50" t="s">
        <v>21</v>
      </c>
      <c r="B23" s="50" t="s">
        <v>196</v>
      </c>
      <c r="C23" s="49">
        <f t="shared" si="8"/>
        <v>40398226.999999985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1827520.8106366852</v>
      </c>
      <c r="BO23" s="49">
        <v>230064.61692883977</v>
      </c>
      <c r="BP23" s="49">
        <v>553594.6169288397</v>
      </c>
      <c r="BQ23" s="49">
        <v>811790.6169288397</v>
      </c>
      <c r="BR23" s="49">
        <v>1165474.6169288398</v>
      </c>
      <c r="BS23" s="49">
        <v>1253822.6169288398</v>
      </c>
      <c r="BT23" s="49">
        <v>1497110.6169288398</v>
      </c>
      <c r="BU23" s="49">
        <v>1645336.6169288398</v>
      </c>
      <c r="BV23" s="49">
        <v>1848501.6169288398</v>
      </c>
      <c r="BW23" s="49">
        <v>1956605.6169288398</v>
      </c>
      <c r="BX23" s="50">
        <v>2019648.6169288398</v>
      </c>
      <c r="BY23" s="50">
        <v>2037630.6169288398</v>
      </c>
      <c r="BZ23" s="50">
        <v>1960552.6169288398</v>
      </c>
      <c r="CA23" s="50">
        <v>1938411.6169288398</v>
      </c>
      <c r="CB23" s="50">
        <v>2126660.61692884</v>
      </c>
      <c r="CC23" s="50">
        <v>2358949.61692884</v>
      </c>
      <c r="CD23" s="50">
        <v>2751625.6169288396</v>
      </c>
      <c r="CE23" s="50">
        <v>2599241.61692884</v>
      </c>
      <c r="CF23" s="50">
        <v>2301796.61692884</v>
      </c>
      <c r="CG23" s="50">
        <v>2058290.6169288398</v>
      </c>
      <c r="CH23" s="50">
        <v>1706770.6169288398</v>
      </c>
      <c r="CI23" s="50">
        <v>1592998.6169288398</v>
      </c>
      <c r="CJ23" s="50">
        <v>1306123.6169288398</v>
      </c>
      <c r="CK23" s="50">
        <v>849703.6169288397</v>
      </c>
      <c r="CL23" s="50">
        <v>0</v>
      </c>
      <c r="CM23" s="50">
        <v>0</v>
      </c>
      <c r="CN23" s="50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50">
        <v>0</v>
      </c>
      <c r="DF23" s="50">
        <v>0</v>
      </c>
      <c r="DG23" s="50">
        <v>0</v>
      </c>
      <c r="DH23" s="50">
        <v>0</v>
      </c>
      <c r="DI23" s="50">
        <v>0</v>
      </c>
      <c r="DJ23" s="50">
        <v>0</v>
      </c>
      <c r="DK23" s="50">
        <v>0</v>
      </c>
      <c r="DL23" s="50">
        <v>0</v>
      </c>
      <c r="DM23" s="50">
        <v>0</v>
      </c>
      <c r="DN23" s="50">
        <v>0</v>
      </c>
      <c r="DO23" s="50">
        <v>0</v>
      </c>
      <c r="DP23" s="50">
        <v>0</v>
      </c>
      <c r="DQ23" s="50">
        <v>0</v>
      </c>
      <c r="DR23" s="50">
        <v>0</v>
      </c>
      <c r="DS23" s="50">
        <v>0</v>
      </c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</row>
    <row r="24" spans="1:137" ht="14.25">
      <c r="A24" s="50" t="s">
        <v>21</v>
      </c>
      <c r="B24" s="50" t="s">
        <v>198</v>
      </c>
      <c r="C24" s="49">
        <f t="shared" si="8"/>
        <v>187580819.72259593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9625221.7431342</v>
      </c>
      <c r="BE24" s="49">
        <v>1656813.2232891363</v>
      </c>
      <c r="BF24" s="49">
        <v>1387160.896936081</v>
      </c>
      <c r="BG24" s="49">
        <v>1706929.9572597728</v>
      </c>
      <c r="BH24" s="49">
        <v>2937951.8418368828</v>
      </c>
      <c r="BI24" s="49">
        <v>3505404.5327843586</v>
      </c>
      <c r="BJ24" s="49">
        <v>2176611.783514949</v>
      </c>
      <c r="BK24" s="49">
        <v>2826660.946097692</v>
      </c>
      <c r="BL24" s="49">
        <v>3016004.2524624374</v>
      </c>
      <c r="BM24" s="49">
        <v>3313196.8033211096</v>
      </c>
      <c r="BN24" s="49">
        <v>3247715.9271739284</v>
      </c>
      <c r="BO24" s="49">
        <v>6089292.348597695</v>
      </c>
      <c r="BP24" s="49">
        <v>5043930.864493892</v>
      </c>
      <c r="BQ24" s="49">
        <v>4842633.248742394</v>
      </c>
      <c r="BR24" s="49">
        <v>6260381.262100631</v>
      </c>
      <c r="BS24" s="49">
        <v>5812186.733319688</v>
      </c>
      <c r="BT24" s="49">
        <v>8475706.86369297</v>
      </c>
      <c r="BU24" s="49">
        <v>12418296.318243172</v>
      </c>
      <c r="BV24" s="49">
        <v>8887403.5455466</v>
      </c>
      <c r="BW24" s="49">
        <v>7554248.516066178</v>
      </c>
      <c r="BX24" s="49">
        <v>6596004.39405843</v>
      </c>
      <c r="BY24" s="49">
        <v>6677727.091993931</v>
      </c>
      <c r="BZ24" s="49">
        <v>7315092.752818475</v>
      </c>
      <c r="CA24" s="49">
        <v>7229355.552619654</v>
      </c>
      <c r="CB24" s="49">
        <v>8527151.271996982</v>
      </c>
      <c r="CC24" s="49">
        <v>7189199.1820439</v>
      </c>
      <c r="CD24" s="49">
        <v>5743964.537805457</v>
      </c>
      <c r="CE24" s="49">
        <v>4051342.7056895825</v>
      </c>
      <c r="CF24" s="49">
        <v>3845557.8655268154</v>
      </c>
      <c r="CG24" s="49">
        <v>6002479.65523329</v>
      </c>
      <c r="CH24" s="49">
        <v>4868566.131749732</v>
      </c>
      <c r="CI24" s="49">
        <v>4568262.0878443355</v>
      </c>
      <c r="CJ24" s="49">
        <v>3726861.551226895</v>
      </c>
      <c r="CK24" s="49">
        <v>1183237.6583012473</v>
      </c>
      <c r="CL24" s="49">
        <v>1068498.6322972362</v>
      </c>
      <c r="CM24" s="49">
        <v>621293.7457264801</v>
      </c>
      <c r="CN24" s="49">
        <v>7582473.297049705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49">
        <v>0</v>
      </c>
      <c r="CU24" s="49">
        <v>0</v>
      </c>
      <c r="CV24" s="49">
        <v>0</v>
      </c>
      <c r="CW24" s="49">
        <v>0</v>
      </c>
      <c r="CX24" s="49">
        <v>0</v>
      </c>
      <c r="CY24" s="49">
        <v>0</v>
      </c>
      <c r="CZ24" s="49">
        <v>0</v>
      </c>
      <c r="DA24" s="49">
        <v>0</v>
      </c>
      <c r="DB24" s="49">
        <v>0</v>
      </c>
      <c r="DC24" s="49">
        <v>0</v>
      </c>
      <c r="DD24" s="49">
        <v>0</v>
      </c>
      <c r="DE24" s="49">
        <v>0</v>
      </c>
      <c r="DF24" s="49">
        <v>0</v>
      </c>
      <c r="DG24" s="49">
        <v>0</v>
      </c>
      <c r="DH24" s="49">
        <v>0</v>
      </c>
      <c r="DI24" s="49">
        <v>0</v>
      </c>
      <c r="DJ24" s="49">
        <v>0</v>
      </c>
      <c r="DK24" s="49">
        <v>0</v>
      </c>
      <c r="DL24" s="49">
        <v>0</v>
      </c>
      <c r="DM24" s="49">
        <v>0</v>
      </c>
      <c r="DN24" s="49">
        <v>0</v>
      </c>
      <c r="DO24" s="49">
        <v>0</v>
      </c>
      <c r="DP24" s="49">
        <v>0</v>
      </c>
      <c r="DQ24" s="49">
        <v>0</v>
      </c>
      <c r="DR24" s="49">
        <v>0</v>
      </c>
      <c r="DS24" s="49">
        <v>0</v>
      </c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</row>
    <row r="25" spans="1:137" s="50" customFormat="1" ht="14.25">
      <c r="A25" s="50" t="s">
        <v>22</v>
      </c>
      <c r="B25" s="50" t="s">
        <v>27</v>
      </c>
      <c r="C25" s="49">
        <f t="shared" si="8"/>
        <v>150014000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8883000</v>
      </c>
      <c r="BW25" s="49">
        <v>3512000</v>
      </c>
      <c r="BX25" s="50">
        <v>3799000</v>
      </c>
      <c r="BY25" s="50">
        <v>3934000</v>
      </c>
      <c r="BZ25" s="50">
        <v>3278000</v>
      </c>
      <c r="CA25" s="50">
        <v>3527000</v>
      </c>
      <c r="CB25" s="50">
        <v>3344000</v>
      </c>
      <c r="CC25" s="50">
        <v>3286000</v>
      </c>
      <c r="CD25" s="50">
        <v>3177000</v>
      </c>
      <c r="CE25" s="50">
        <v>4186000</v>
      </c>
      <c r="CF25" s="50">
        <v>4885000</v>
      </c>
      <c r="CG25" s="50">
        <v>5696000</v>
      </c>
      <c r="CH25" s="50">
        <v>6431000</v>
      </c>
      <c r="CI25" s="50">
        <v>8595000</v>
      </c>
      <c r="CJ25" s="50">
        <v>8147000</v>
      </c>
      <c r="CK25" s="50">
        <v>8057000</v>
      </c>
      <c r="CL25" s="50">
        <v>7699000</v>
      </c>
      <c r="CM25" s="50">
        <v>7071000</v>
      </c>
      <c r="CN25" s="50">
        <v>6802000</v>
      </c>
      <c r="CO25" s="50">
        <v>6696000</v>
      </c>
      <c r="CP25" s="50">
        <v>6622000</v>
      </c>
      <c r="CQ25" s="50">
        <v>5905000</v>
      </c>
      <c r="CR25" s="50">
        <v>5008000</v>
      </c>
      <c r="CS25" s="50">
        <v>4609000</v>
      </c>
      <c r="CT25" s="50">
        <v>4359000</v>
      </c>
      <c r="CU25" s="50">
        <v>4158000</v>
      </c>
      <c r="CV25" s="50">
        <v>3581000</v>
      </c>
      <c r="CW25" s="50">
        <v>2084000</v>
      </c>
      <c r="CX25" s="50">
        <v>1074000</v>
      </c>
      <c r="CY25" s="50">
        <v>1609000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50">
        <v>0</v>
      </c>
      <c r="DF25" s="50">
        <v>0</v>
      </c>
      <c r="DG25" s="50">
        <v>0</v>
      </c>
      <c r="DH25" s="50">
        <v>0</v>
      </c>
      <c r="DI25" s="50">
        <v>0</v>
      </c>
      <c r="DJ25" s="50">
        <v>0</v>
      </c>
      <c r="DK25" s="50">
        <v>0</v>
      </c>
      <c r="DL25" s="50">
        <v>0</v>
      </c>
      <c r="DM25" s="50">
        <v>0</v>
      </c>
      <c r="DN25" s="50">
        <v>0</v>
      </c>
      <c r="DO25" s="50">
        <v>0</v>
      </c>
      <c r="DP25" s="50">
        <v>0</v>
      </c>
      <c r="DQ25" s="50">
        <v>0</v>
      </c>
      <c r="DR25" s="50">
        <v>0</v>
      </c>
      <c r="DS25" s="50">
        <v>0</v>
      </c>
      <c r="DT25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</row>
    <row r="26" spans="1:137" s="50" customFormat="1" ht="14.25">
      <c r="A26" s="50" t="s">
        <v>22</v>
      </c>
      <c r="B26" s="50" t="s">
        <v>28</v>
      </c>
      <c r="C26" s="49">
        <f t="shared" si="8"/>
        <v>33287050.2936845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/>
      <c r="BR26" s="49">
        <v>931200.0000000008</v>
      </c>
      <c r="BS26" s="49">
        <v>0</v>
      </c>
      <c r="BT26" s="49">
        <v>264678.33558840834</v>
      </c>
      <c r="BU26" s="49">
        <v>404093.345000117</v>
      </c>
      <c r="BV26" s="49">
        <v>594728.0924506036</v>
      </c>
      <c r="BW26" s="49">
        <v>533527.6359950721</v>
      </c>
      <c r="BX26" s="50">
        <v>563755.1030858412</v>
      </c>
      <c r="BY26" s="50">
        <v>1032183.180218682</v>
      </c>
      <c r="BZ26" s="50">
        <v>1246845.1862547032</v>
      </c>
      <c r="CA26" s="50">
        <v>1330439.891337336</v>
      </c>
      <c r="CB26" s="50">
        <v>1189607.8525205432</v>
      </c>
      <c r="CC26" s="50">
        <v>2622706.337161897</v>
      </c>
      <c r="CD26" s="50">
        <v>2360969.408227066</v>
      </c>
      <c r="CE26" s="50">
        <v>2349313.908164092</v>
      </c>
      <c r="CF26" s="50">
        <v>2059324.7975893833</v>
      </c>
      <c r="CG26" s="50">
        <v>2234028.995639172</v>
      </c>
      <c r="CH26" s="50">
        <v>2977318.117426872</v>
      </c>
      <c r="CI26" s="50">
        <v>2306751.1072304733</v>
      </c>
      <c r="CJ26" s="50">
        <v>2248972.8582377923</v>
      </c>
      <c r="CK26" s="50">
        <v>2732492.8976462064</v>
      </c>
      <c r="CL26" s="50">
        <v>1603587.9082002554</v>
      </c>
      <c r="CM26" s="50">
        <v>540526.6408549997</v>
      </c>
      <c r="CN26" s="50">
        <v>87991.66947444931</v>
      </c>
      <c r="CO26" s="50">
        <v>32556.343285000024</v>
      </c>
      <c r="CP26" s="50">
        <v>540144.9276902676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0</v>
      </c>
      <c r="DA26" s="50">
        <v>499305.7544052675</v>
      </c>
      <c r="DB26" s="50">
        <v>0</v>
      </c>
      <c r="DC26" s="50">
        <v>0</v>
      </c>
      <c r="DD26" s="50">
        <v>0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0">
        <v>0</v>
      </c>
      <c r="DL26" s="50">
        <v>0</v>
      </c>
      <c r="DM26" s="50">
        <v>0</v>
      </c>
      <c r="DN26" s="50">
        <v>0</v>
      </c>
      <c r="DO26" s="50">
        <v>0</v>
      </c>
      <c r="DP26" s="50">
        <v>0</v>
      </c>
      <c r="DQ26" s="50">
        <v>0</v>
      </c>
      <c r="DR26" s="50">
        <v>0</v>
      </c>
      <c r="DS26" s="50">
        <v>0</v>
      </c>
      <c r="DT26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</row>
    <row r="27" spans="1:137" ht="14.25">
      <c r="A27" s="50" t="s">
        <v>22</v>
      </c>
      <c r="B27" s="50" t="s">
        <v>29</v>
      </c>
      <c r="C27" s="49">
        <f t="shared" si="8"/>
        <v>212612558.65757915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27658999.99817647</v>
      </c>
      <c r="BX27" s="50">
        <v>818000.282352941</v>
      </c>
      <c r="BY27" s="50">
        <v>1386000.002352941</v>
      </c>
      <c r="BZ27" s="50">
        <v>1493999.5223529409</v>
      </c>
      <c r="CA27" s="50">
        <v>2740759.998823529</v>
      </c>
      <c r="CB27" s="50">
        <v>2874760.0000000005</v>
      </c>
      <c r="CC27" s="50">
        <v>3384759.9988235296</v>
      </c>
      <c r="CD27" s="50">
        <v>4961759.999352941</v>
      </c>
      <c r="CE27" s="50">
        <v>6915760</v>
      </c>
      <c r="CF27" s="50">
        <v>7001758.998823529</v>
      </c>
      <c r="CG27" s="50">
        <v>7244999.9948529415</v>
      </c>
      <c r="CH27" s="50">
        <v>6486999.995352941</v>
      </c>
      <c r="CI27" s="50">
        <v>8607000.001823528</v>
      </c>
      <c r="CJ27" s="50">
        <v>10668000.004652942</v>
      </c>
      <c r="CK27" s="50">
        <v>9178999.999546276</v>
      </c>
      <c r="CL27" s="50">
        <v>10407000.001128402</v>
      </c>
      <c r="CM27" s="50">
        <v>8985999.999541197</v>
      </c>
      <c r="CN27" s="50">
        <v>7585000.002221198</v>
      </c>
      <c r="CO27" s="50">
        <v>7343999.998962923</v>
      </c>
      <c r="CP27" s="50">
        <v>8070999.993475864</v>
      </c>
      <c r="CQ27" s="50">
        <v>8510999.997425118</v>
      </c>
      <c r="CR27" s="50">
        <v>7810950.996484274</v>
      </c>
      <c r="CS27" s="50">
        <v>7697999.9953702735</v>
      </c>
      <c r="CT27" s="50">
        <v>9318999.991550256</v>
      </c>
      <c r="CU27" s="50">
        <v>8929999.99216</v>
      </c>
      <c r="CV27" s="50">
        <v>8870000.004052205</v>
      </c>
      <c r="CW27" s="50">
        <v>8666000.021666666</v>
      </c>
      <c r="CX27" s="50">
        <v>4859000.005253334</v>
      </c>
      <c r="CY27" s="50">
        <v>2819999.67</v>
      </c>
      <c r="CZ27" s="50">
        <v>1313049.1909999999</v>
      </c>
      <c r="DA27" s="50">
        <v>0</v>
      </c>
      <c r="DB27" s="50">
        <v>0</v>
      </c>
      <c r="DC27" s="50">
        <v>0</v>
      </c>
      <c r="DD27" s="50">
        <v>0</v>
      </c>
      <c r="DE27" s="50">
        <v>0</v>
      </c>
      <c r="DF27" s="50">
        <v>0</v>
      </c>
      <c r="DG27" s="50">
        <v>0</v>
      </c>
      <c r="DH27" s="50">
        <v>0</v>
      </c>
      <c r="DI27" s="50">
        <v>0</v>
      </c>
      <c r="DJ27" s="50">
        <v>0</v>
      </c>
      <c r="DK27" s="50">
        <v>0</v>
      </c>
      <c r="DL27" s="50">
        <v>0</v>
      </c>
      <c r="DM27" s="50">
        <v>0</v>
      </c>
      <c r="DN27" s="50">
        <v>0</v>
      </c>
      <c r="DO27" s="50">
        <v>0</v>
      </c>
      <c r="DP27" s="50">
        <v>0</v>
      </c>
      <c r="DQ27" s="50">
        <v>0</v>
      </c>
      <c r="DR27" s="50">
        <v>0</v>
      </c>
      <c r="DS27" s="50">
        <v>0</v>
      </c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</row>
    <row r="28" spans="1:137" ht="14.25">
      <c r="A28" s="50" t="s">
        <v>22</v>
      </c>
      <c r="B28" s="50" t="s">
        <v>30</v>
      </c>
      <c r="C28" s="49">
        <f t="shared" si="8"/>
        <v>46654882.583250746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190844.1594073147</v>
      </c>
      <c r="BO28" s="49">
        <v>2869082.8817406995</v>
      </c>
      <c r="BP28" s="49">
        <v>1137231.8817406993</v>
      </c>
      <c r="BQ28" s="49">
        <v>1486408.8817406993</v>
      </c>
      <c r="BR28" s="49">
        <v>1745159.6420599832</v>
      </c>
      <c r="BS28" s="49">
        <v>2322959.642059983</v>
      </c>
      <c r="BT28" s="49">
        <v>2167732.642059983</v>
      </c>
      <c r="BU28" s="49">
        <v>2866996.642059983</v>
      </c>
      <c r="BV28" s="49">
        <v>2764099.642059983</v>
      </c>
      <c r="BW28" s="49">
        <v>3741814.642059983</v>
      </c>
      <c r="BX28" s="50">
        <v>3799576.1993674673</v>
      </c>
      <c r="BY28" s="50">
        <v>3561795.1993674673</v>
      </c>
      <c r="BZ28" s="50">
        <v>2440739.1993674673</v>
      </c>
      <c r="CA28" s="50">
        <v>2100696.1993674673</v>
      </c>
      <c r="CB28" s="50">
        <v>2122078.1993674673</v>
      </c>
      <c r="CC28" s="50">
        <v>1846260.1993674673</v>
      </c>
      <c r="CD28" s="50">
        <v>1681309.3460113227</v>
      </c>
      <c r="CE28" s="50">
        <v>1841189.346011323</v>
      </c>
      <c r="CF28" s="50">
        <v>1724156.3460113227</v>
      </c>
      <c r="CG28" s="50">
        <v>1585427.3460113227</v>
      </c>
      <c r="CH28" s="50">
        <v>695834.3460113228</v>
      </c>
      <c r="CI28" s="50">
        <v>1963490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0">
        <v>0</v>
      </c>
      <c r="CP28" s="50">
        <v>0</v>
      </c>
      <c r="CQ28" s="50">
        <v>0</v>
      </c>
      <c r="CR28" s="50">
        <v>0</v>
      </c>
      <c r="CS28" s="50">
        <v>0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0">
        <v>0</v>
      </c>
      <c r="CZ28" s="50">
        <v>0</v>
      </c>
      <c r="DA28" s="50">
        <v>0</v>
      </c>
      <c r="DB28" s="50">
        <v>0</v>
      </c>
      <c r="DC28" s="50">
        <v>0</v>
      </c>
      <c r="DD28" s="50">
        <v>0</v>
      </c>
      <c r="DE28" s="50">
        <v>0</v>
      </c>
      <c r="DF28" s="50">
        <v>0</v>
      </c>
      <c r="DG28" s="50">
        <v>0</v>
      </c>
      <c r="DH28" s="50">
        <v>0</v>
      </c>
      <c r="DI28" s="50">
        <v>0</v>
      </c>
      <c r="DJ28" s="50">
        <v>0</v>
      </c>
      <c r="DK28" s="50">
        <v>0</v>
      </c>
      <c r="DL28" s="50">
        <v>0</v>
      </c>
      <c r="DM28" s="50">
        <v>0</v>
      </c>
      <c r="DN28" s="50">
        <v>0</v>
      </c>
      <c r="DO28" s="50">
        <v>0</v>
      </c>
      <c r="DP28" s="50">
        <v>0</v>
      </c>
      <c r="DQ28" s="50">
        <v>0</v>
      </c>
      <c r="DR28" s="50">
        <v>0</v>
      </c>
      <c r="DS28" s="50">
        <v>0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</row>
    <row r="29" spans="1:137" ht="14.25">
      <c r="A29" s="50" t="s">
        <v>22</v>
      </c>
      <c r="B29" s="50" t="s">
        <v>31</v>
      </c>
      <c r="C29" s="49">
        <f t="shared" si="8"/>
        <v>64002345.86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0</v>
      </c>
      <c r="CK29" s="50">
        <v>0</v>
      </c>
      <c r="CL29" s="50">
        <v>0</v>
      </c>
      <c r="CM29" s="50">
        <v>0</v>
      </c>
      <c r="CN29" s="50">
        <v>0</v>
      </c>
      <c r="CO29" s="50">
        <v>0</v>
      </c>
      <c r="CP29" s="50">
        <v>0</v>
      </c>
      <c r="CQ29" s="50">
        <v>0</v>
      </c>
      <c r="CR29" s="50">
        <v>0</v>
      </c>
      <c r="CS29" s="50">
        <v>0</v>
      </c>
      <c r="CT29" s="50">
        <v>0</v>
      </c>
      <c r="CU29" s="50">
        <v>2363341</v>
      </c>
      <c r="CV29" s="50">
        <v>725206.73</v>
      </c>
      <c r="CW29" s="50">
        <v>1756440.6</v>
      </c>
      <c r="CX29" s="50">
        <v>2661399.3</v>
      </c>
      <c r="CY29" s="50">
        <v>2372127.29</v>
      </c>
      <c r="CZ29" s="50">
        <v>2705042.44</v>
      </c>
      <c r="DA29" s="50">
        <v>2984274.65</v>
      </c>
      <c r="DB29" s="50">
        <v>4044321.96</v>
      </c>
      <c r="DC29" s="50">
        <v>4672228.69</v>
      </c>
      <c r="DD29" s="50">
        <v>5221323.91</v>
      </c>
      <c r="DE29" s="50">
        <v>3768115.56</v>
      </c>
      <c r="DF29" s="50">
        <v>3703622.84</v>
      </c>
      <c r="DG29" s="50">
        <v>3956125.18</v>
      </c>
      <c r="DH29" s="50">
        <v>3888382.71</v>
      </c>
      <c r="DI29" s="50">
        <v>3896779</v>
      </c>
      <c r="DJ29" s="50">
        <v>4019556</v>
      </c>
      <c r="DK29" s="50">
        <v>3313280</v>
      </c>
      <c r="DL29" s="50">
        <v>2383836</v>
      </c>
      <c r="DM29" s="50">
        <v>1840031</v>
      </c>
      <c r="DN29" s="50">
        <v>1360197</v>
      </c>
      <c r="DO29" s="50">
        <v>952123</v>
      </c>
      <c r="DP29" s="50">
        <v>759300</v>
      </c>
      <c r="DQ29" s="50">
        <v>295911</v>
      </c>
      <c r="DR29" s="50">
        <v>204380</v>
      </c>
      <c r="DS29" s="50">
        <v>155000</v>
      </c>
      <c r="DT29">
        <v>72650</v>
      </c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</row>
    <row r="30" spans="1:137" s="37" customFormat="1" ht="14.25">
      <c r="A30" s="50"/>
      <c r="B30" s="50"/>
      <c r="C30" s="49">
        <f t="shared" si="8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</row>
    <row r="31" spans="2:123" ht="14.25" thickBot="1">
      <c r="B31" t="s">
        <v>32</v>
      </c>
      <c r="C31" s="6">
        <f aca="true" t="shared" si="9" ref="C31:AH31">SUM(C20:C30)</f>
        <v>1613622852.9112332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6">
        <f t="shared" si="9"/>
        <v>0</v>
      </c>
      <c r="O31" s="6">
        <f t="shared" si="9"/>
        <v>0</v>
      </c>
      <c r="P31" s="6">
        <f t="shared" si="9"/>
        <v>0</v>
      </c>
      <c r="Q31" s="6">
        <f t="shared" si="9"/>
        <v>0</v>
      </c>
      <c r="R31" s="6">
        <f t="shared" si="9"/>
        <v>0</v>
      </c>
      <c r="S31" s="6">
        <f t="shared" si="9"/>
        <v>0</v>
      </c>
      <c r="T31" s="6">
        <f t="shared" si="9"/>
        <v>0</v>
      </c>
      <c r="U31" s="6">
        <f t="shared" si="9"/>
        <v>0</v>
      </c>
      <c r="V31" s="6">
        <f t="shared" si="9"/>
        <v>0</v>
      </c>
      <c r="W31" s="6">
        <f t="shared" si="9"/>
        <v>0</v>
      </c>
      <c r="X31" s="6">
        <f t="shared" si="9"/>
        <v>0</v>
      </c>
      <c r="Y31" s="6">
        <f t="shared" si="9"/>
        <v>0</v>
      </c>
      <c r="Z31" s="6">
        <f t="shared" si="9"/>
        <v>0</v>
      </c>
      <c r="AA31" s="6">
        <f t="shared" si="9"/>
        <v>0</v>
      </c>
      <c r="AB31" s="6">
        <f t="shared" si="9"/>
        <v>0</v>
      </c>
      <c r="AC31" s="6">
        <f t="shared" si="9"/>
        <v>0</v>
      </c>
      <c r="AD31" s="6">
        <f t="shared" si="9"/>
        <v>0</v>
      </c>
      <c r="AE31" s="6">
        <f t="shared" si="9"/>
        <v>0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 aca="true" t="shared" si="10" ref="AI31:CT31">SUM(AI20:AI30)</f>
        <v>0</v>
      </c>
      <c r="AJ31" s="6">
        <f t="shared" si="10"/>
        <v>0</v>
      </c>
      <c r="AK31" s="6">
        <f t="shared" si="10"/>
        <v>0</v>
      </c>
      <c r="AL31" s="6">
        <f t="shared" si="10"/>
        <v>0</v>
      </c>
      <c r="AM31" s="6">
        <f t="shared" si="10"/>
        <v>0</v>
      </c>
      <c r="AN31" s="6">
        <f t="shared" si="10"/>
        <v>0</v>
      </c>
      <c r="AO31" s="6">
        <f t="shared" si="10"/>
        <v>0</v>
      </c>
      <c r="AP31" s="6">
        <f t="shared" si="10"/>
        <v>0</v>
      </c>
      <c r="AQ31" s="6">
        <f t="shared" si="10"/>
        <v>0</v>
      </c>
      <c r="AR31" s="6">
        <f t="shared" si="10"/>
        <v>0</v>
      </c>
      <c r="AS31" s="6">
        <f t="shared" si="10"/>
        <v>0</v>
      </c>
      <c r="AT31" s="6">
        <f t="shared" si="10"/>
        <v>0</v>
      </c>
      <c r="AU31" s="6">
        <f t="shared" si="10"/>
        <v>0</v>
      </c>
      <c r="AV31" s="6">
        <f t="shared" si="10"/>
        <v>0</v>
      </c>
      <c r="AW31" s="6">
        <f t="shared" si="10"/>
        <v>0</v>
      </c>
      <c r="AX31" s="6">
        <f t="shared" si="10"/>
        <v>0</v>
      </c>
      <c r="AY31" s="6">
        <f t="shared" si="10"/>
        <v>0</v>
      </c>
      <c r="AZ31" s="6">
        <f t="shared" si="10"/>
        <v>0</v>
      </c>
      <c r="BA31" s="6">
        <f t="shared" si="10"/>
        <v>2110000</v>
      </c>
      <c r="BB31" s="6">
        <f t="shared" si="10"/>
        <v>77485.74821272236</v>
      </c>
      <c r="BC31" s="6">
        <f t="shared" si="10"/>
        <v>212655.41373093217</v>
      </c>
      <c r="BD31" s="6">
        <f t="shared" si="10"/>
        <v>10199284.7431342</v>
      </c>
      <c r="BE31" s="6">
        <f t="shared" si="10"/>
        <v>2128034.025209694</v>
      </c>
      <c r="BF31" s="6">
        <f t="shared" si="10"/>
        <v>2189155.139602746</v>
      </c>
      <c r="BG31" s="6">
        <f t="shared" si="10"/>
        <v>2538165.0426625875</v>
      </c>
      <c r="BH31" s="6">
        <f t="shared" si="10"/>
        <v>3950138.016537387</v>
      </c>
      <c r="BI31" s="6">
        <f t="shared" si="10"/>
        <v>5034957.283961268</v>
      </c>
      <c r="BJ31" s="6">
        <f t="shared" si="10"/>
        <v>26869331.38549213</v>
      </c>
      <c r="BK31" s="6">
        <f t="shared" si="10"/>
        <v>23619886.993529305</v>
      </c>
      <c r="BL31" s="6">
        <f t="shared" si="10"/>
        <v>9902793.84480641</v>
      </c>
      <c r="BM31" s="29">
        <f t="shared" si="10"/>
        <v>25781014.111575544</v>
      </c>
      <c r="BN31" s="29">
        <f t="shared" si="10"/>
        <v>13877044.389373545</v>
      </c>
      <c r="BO31" s="29">
        <f t="shared" si="10"/>
        <v>18925976.39085797</v>
      </c>
      <c r="BP31" s="29">
        <f t="shared" si="10"/>
        <v>15987245.44969987</v>
      </c>
      <c r="BQ31" s="29">
        <f t="shared" si="10"/>
        <v>15806809.586867299</v>
      </c>
      <c r="BR31" s="29">
        <f t="shared" si="10"/>
        <v>19852703.52659022</v>
      </c>
      <c r="BS31" s="29">
        <f t="shared" si="10"/>
        <v>18358476.056314558</v>
      </c>
      <c r="BT31" s="29">
        <f t="shared" si="10"/>
        <v>21362024.43333846</v>
      </c>
      <c r="BU31" s="29">
        <f t="shared" si="10"/>
        <v>26441882.47092484</v>
      </c>
      <c r="BV31" s="29">
        <f t="shared" si="10"/>
        <v>52060865.46087853</v>
      </c>
      <c r="BW31" s="29">
        <f t="shared" si="10"/>
        <v>66436446.9442096</v>
      </c>
      <c r="BX31" s="29">
        <f t="shared" si="10"/>
        <v>40314541.10412146</v>
      </c>
      <c r="BY31" s="29">
        <f t="shared" si="10"/>
        <v>44483689.97060764</v>
      </c>
      <c r="BZ31" s="29">
        <f t="shared" si="10"/>
        <v>51007559.263870806</v>
      </c>
      <c r="CA31" s="29">
        <f t="shared" si="10"/>
        <v>57288765.177371144</v>
      </c>
      <c r="CB31" s="29">
        <f t="shared" si="10"/>
        <v>60094603.29067667</v>
      </c>
      <c r="CC31" s="29">
        <f t="shared" si="10"/>
        <v>59975335.45676084</v>
      </c>
      <c r="CD31" s="29">
        <f t="shared" si="10"/>
        <v>57784089.030760825</v>
      </c>
      <c r="CE31" s="29">
        <f t="shared" si="10"/>
        <v>52886128.162390284</v>
      </c>
      <c r="CF31" s="29">
        <f t="shared" si="10"/>
        <v>53457550.53881913</v>
      </c>
      <c r="CG31" s="29">
        <f t="shared" si="10"/>
        <v>55186577.63160792</v>
      </c>
      <c r="CH31" s="29">
        <f t="shared" si="10"/>
        <v>43208482.08571391</v>
      </c>
      <c r="CI31" s="29">
        <f t="shared" si="10"/>
        <v>50231215.41355127</v>
      </c>
      <c r="CJ31" s="29">
        <f t="shared" si="10"/>
        <v>51696424.30689679</v>
      </c>
      <c r="CK31" s="29">
        <f t="shared" si="10"/>
        <v>41911800.48703796</v>
      </c>
      <c r="CL31" s="29">
        <f t="shared" si="10"/>
        <v>49940325.64914389</v>
      </c>
      <c r="CM31" s="29">
        <f t="shared" si="10"/>
        <v>46564637.10073888</v>
      </c>
      <c r="CN31" s="29">
        <f t="shared" si="10"/>
        <v>55067657.78114426</v>
      </c>
      <c r="CO31" s="29">
        <f t="shared" si="10"/>
        <v>42187201.174947925</v>
      </c>
      <c r="CP31" s="29">
        <f t="shared" si="10"/>
        <v>49049580.738137335</v>
      </c>
      <c r="CQ31" s="29">
        <f t="shared" si="10"/>
        <v>37644940.827646635</v>
      </c>
      <c r="CR31" s="29">
        <f t="shared" si="10"/>
        <v>33033346.154222235</v>
      </c>
      <c r="CS31" s="29">
        <f t="shared" si="10"/>
        <v>27422830.70001309</v>
      </c>
      <c r="CT31" s="29">
        <f t="shared" si="10"/>
        <v>23730739.48993954</v>
      </c>
      <c r="CU31" s="29">
        <f aca="true" t="shared" si="11" ref="CU31:DS31">SUM(CU20:CU30)</f>
        <v>23418095.41122525</v>
      </c>
      <c r="CV31" s="29">
        <f t="shared" si="11"/>
        <v>19589206.734052207</v>
      </c>
      <c r="CW31" s="29">
        <f t="shared" si="11"/>
        <v>16755440.621666666</v>
      </c>
      <c r="CX31" s="29">
        <f t="shared" si="11"/>
        <v>10648399.305253334</v>
      </c>
      <c r="CY31" s="29">
        <f t="shared" si="11"/>
        <v>8607126.96</v>
      </c>
      <c r="CZ31" s="29">
        <f t="shared" si="11"/>
        <v>5496091.630999999</v>
      </c>
      <c r="DA31" s="29">
        <f t="shared" si="11"/>
        <v>4788580.404405268</v>
      </c>
      <c r="DB31" s="29">
        <f t="shared" si="11"/>
        <v>5477321.96</v>
      </c>
      <c r="DC31" s="29">
        <f t="shared" si="11"/>
        <v>6045228.69</v>
      </c>
      <c r="DD31" s="29">
        <f t="shared" si="11"/>
        <v>6601323.91</v>
      </c>
      <c r="DE31" s="29">
        <f t="shared" si="11"/>
        <v>4582115.5600000005</v>
      </c>
      <c r="DF31" s="29">
        <f t="shared" si="11"/>
        <v>4251622.84</v>
      </c>
      <c r="DG31" s="29">
        <f t="shared" si="11"/>
        <v>4636125.18</v>
      </c>
      <c r="DH31" s="29">
        <f t="shared" si="11"/>
        <v>4522382.71</v>
      </c>
      <c r="DI31" s="29">
        <f t="shared" si="11"/>
        <v>5029779</v>
      </c>
      <c r="DJ31" s="29">
        <f t="shared" si="11"/>
        <v>4019556</v>
      </c>
      <c r="DK31" s="29">
        <f t="shared" si="11"/>
        <v>3313280</v>
      </c>
      <c r="DL31" s="29">
        <f t="shared" si="11"/>
        <v>2383836</v>
      </c>
      <c r="DM31" s="29">
        <f t="shared" si="11"/>
        <v>1840031</v>
      </c>
      <c r="DN31" s="29">
        <f t="shared" si="11"/>
        <v>1360197</v>
      </c>
      <c r="DO31" s="29">
        <f t="shared" si="11"/>
        <v>952123</v>
      </c>
      <c r="DP31" s="29">
        <f t="shared" si="11"/>
        <v>759300</v>
      </c>
      <c r="DQ31" s="29">
        <f t="shared" si="11"/>
        <v>295911</v>
      </c>
      <c r="DR31" s="29">
        <f t="shared" si="11"/>
        <v>204380</v>
      </c>
      <c r="DS31" s="29">
        <f t="shared" si="11"/>
        <v>155000</v>
      </c>
    </row>
    <row r="32" ht="14.25" thickTop="1"/>
    <row r="33" spans="3:75" s="3" customFormat="1" ht="14.25">
      <c r="C33" s="3" t="s">
        <v>34</v>
      </c>
      <c r="D33" s="4">
        <f>D18</f>
        <v>39933</v>
      </c>
      <c r="E33" s="4">
        <f aca="true" t="shared" si="12" ref="E33:BP33">E18</f>
        <v>39964</v>
      </c>
      <c r="F33" s="4">
        <f t="shared" si="12"/>
        <v>39994</v>
      </c>
      <c r="G33" s="4">
        <f t="shared" si="12"/>
        <v>40025</v>
      </c>
      <c r="H33" s="4">
        <f t="shared" si="12"/>
        <v>40056</v>
      </c>
      <c r="I33" s="4">
        <f t="shared" si="12"/>
        <v>40086</v>
      </c>
      <c r="J33" s="4">
        <f t="shared" si="12"/>
        <v>40117</v>
      </c>
      <c r="K33" s="4">
        <f t="shared" si="12"/>
        <v>40147</v>
      </c>
      <c r="L33" s="4">
        <f t="shared" si="12"/>
        <v>40178</v>
      </c>
      <c r="M33" s="4">
        <f t="shared" si="12"/>
        <v>40209</v>
      </c>
      <c r="N33" s="4">
        <f t="shared" si="12"/>
        <v>40237</v>
      </c>
      <c r="O33" s="4">
        <f t="shared" si="12"/>
        <v>40268</v>
      </c>
      <c r="P33" s="4">
        <f t="shared" si="12"/>
        <v>40298</v>
      </c>
      <c r="Q33" s="4">
        <f t="shared" si="12"/>
        <v>40329</v>
      </c>
      <c r="R33" s="4">
        <f t="shared" si="12"/>
        <v>40359</v>
      </c>
      <c r="S33" s="4">
        <f t="shared" si="12"/>
        <v>40390</v>
      </c>
      <c r="T33" s="4">
        <f t="shared" si="12"/>
        <v>40421</v>
      </c>
      <c r="U33" s="4">
        <f t="shared" si="12"/>
        <v>40451</v>
      </c>
      <c r="V33" s="4">
        <f t="shared" si="12"/>
        <v>40482</v>
      </c>
      <c r="W33" s="4">
        <f t="shared" si="12"/>
        <v>40512</v>
      </c>
      <c r="X33" s="4">
        <f t="shared" si="12"/>
        <v>40543</v>
      </c>
      <c r="Y33" s="4">
        <f t="shared" si="12"/>
        <v>40574</v>
      </c>
      <c r="Z33" s="4">
        <f t="shared" si="12"/>
        <v>40602</v>
      </c>
      <c r="AA33" s="4">
        <f t="shared" si="12"/>
        <v>40633</v>
      </c>
      <c r="AB33" s="4">
        <f t="shared" si="12"/>
        <v>40663</v>
      </c>
      <c r="AC33" s="4">
        <f t="shared" si="12"/>
        <v>40694</v>
      </c>
      <c r="AD33" s="4">
        <f t="shared" si="12"/>
        <v>40724</v>
      </c>
      <c r="AE33" s="4">
        <f t="shared" si="12"/>
        <v>40755</v>
      </c>
      <c r="AF33" s="4">
        <f t="shared" si="12"/>
        <v>40786</v>
      </c>
      <c r="AG33" s="4">
        <f t="shared" si="12"/>
        <v>40816</v>
      </c>
      <c r="AH33" s="4">
        <f t="shared" si="12"/>
        <v>40847</v>
      </c>
      <c r="AI33" s="4">
        <f t="shared" si="12"/>
        <v>40877</v>
      </c>
      <c r="AJ33" s="4">
        <f t="shared" si="12"/>
        <v>40908</v>
      </c>
      <c r="AK33" s="4">
        <f t="shared" si="12"/>
        <v>40939</v>
      </c>
      <c r="AL33" s="4">
        <f t="shared" si="12"/>
        <v>40968</v>
      </c>
      <c r="AM33" s="4">
        <f t="shared" si="12"/>
        <v>40999</v>
      </c>
      <c r="AN33" s="4">
        <f t="shared" si="12"/>
        <v>41029</v>
      </c>
      <c r="AO33" s="4">
        <f t="shared" si="12"/>
        <v>41060</v>
      </c>
      <c r="AP33" s="4">
        <f t="shared" si="12"/>
        <v>41090</v>
      </c>
      <c r="AQ33" s="4">
        <f t="shared" si="12"/>
        <v>41121</v>
      </c>
      <c r="AR33" s="4">
        <f t="shared" si="12"/>
        <v>41152</v>
      </c>
      <c r="AS33" s="4">
        <f t="shared" si="12"/>
        <v>41182</v>
      </c>
      <c r="AT33" s="4">
        <f t="shared" si="12"/>
        <v>41213</v>
      </c>
      <c r="AU33" s="4">
        <f t="shared" si="12"/>
        <v>41243</v>
      </c>
      <c r="AV33" s="4">
        <f t="shared" si="12"/>
        <v>41274</v>
      </c>
      <c r="AW33" s="4">
        <f t="shared" si="12"/>
        <v>41305</v>
      </c>
      <c r="AX33" s="4">
        <f t="shared" si="12"/>
        <v>41333</v>
      </c>
      <c r="AY33" s="4">
        <f t="shared" si="12"/>
        <v>41364</v>
      </c>
      <c r="AZ33" s="4">
        <f t="shared" si="12"/>
        <v>41394</v>
      </c>
      <c r="BA33" s="4">
        <f t="shared" si="12"/>
        <v>41425</v>
      </c>
      <c r="BB33" s="4">
        <f t="shared" si="12"/>
        <v>41455</v>
      </c>
      <c r="BC33" s="4">
        <f t="shared" si="12"/>
        <v>41486</v>
      </c>
      <c r="BD33" s="4">
        <f t="shared" si="12"/>
        <v>41517</v>
      </c>
      <c r="BE33" s="4">
        <f t="shared" si="12"/>
        <v>41547</v>
      </c>
      <c r="BF33" s="4">
        <f t="shared" si="12"/>
        <v>41578</v>
      </c>
      <c r="BG33" s="4">
        <f t="shared" si="12"/>
        <v>41608</v>
      </c>
      <c r="BH33" s="4">
        <f t="shared" si="12"/>
        <v>41639</v>
      </c>
      <c r="BI33" s="4">
        <f t="shared" si="12"/>
        <v>41670</v>
      </c>
      <c r="BJ33" s="4">
        <f t="shared" si="12"/>
        <v>41698</v>
      </c>
      <c r="BK33" s="4">
        <f t="shared" si="12"/>
        <v>41729</v>
      </c>
      <c r="BL33" s="4">
        <f t="shared" si="12"/>
        <v>41759</v>
      </c>
      <c r="BM33" s="4">
        <f t="shared" si="12"/>
        <v>41790</v>
      </c>
      <c r="BN33" s="4">
        <f t="shared" si="12"/>
        <v>41820</v>
      </c>
      <c r="BO33" s="4">
        <f t="shared" si="12"/>
        <v>41851</v>
      </c>
      <c r="BP33" s="4">
        <f t="shared" si="12"/>
        <v>41882</v>
      </c>
      <c r="BQ33" s="4">
        <f aca="true" t="shared" si="13" ref="BQ33:BW33">BQ18</f>
        <v>41912</v>
      </c>
      <c r="BR33" s="4">
        <f t="shared" si="13"/>
        <v>41943</v>
      </c>
      <c r="BS33" s="4">
        <f t="shared" si="13"/>
        <v>41973</v>
      </c>
      <c r="BT33" s="4">
        <f t="shared" si="13"/>
        <v>42004</v>
      </c>
      <c r="BU33" s="4">
        <f t="shared" si="13"/>
        <v>42035</v>
      </c>
      <c r="BV33" s="4">
        <f t="shared" si="13"/>
        <v>42063</v>
      </c>
      <c r="BW33" s="4">
        <f t="shared" si="13"/>
        <v>42094</v>
      </c>
    </row>
    <row r="34" spans="1:123" ht="14.25">
      <c r="A34" t="s">
        <v>20</v>
      </c>
      <c r="C34" s="9">
        <f>SUM(D34:DS34)</f>
        <v>842616189.8495139</v>
      </c>
      <c r="D34" s="5">
        <f>SUMIF($A$20:$A$30,$A34,D$20:D$30)</f>
        <v>0</v>
      </c>
      <c r="E34" s="62">
        <f aca="true" t="shared" si="14" ref="E34:BM36">SUMIF($A$20:$A$30,$A34,E$20:E$30)</f>
        <v>0</v>
      </c>
      <c r="F34" s="62">
        <f t="shared" si="14"/>
        <v>0</v>
      </c>
      <c r="G34" s="62">
        <f t="shared" si="14"/>
        <v>0</v>
      </c>
      <c r="H34" s="62">
        <f t="shared" si="14"/>
        <v>0</v>
      </c>
      <c r="I34" s="62">
        <f t="shared" si="14"/>
        <v>0</v>
      </c>
      <c r="J34" s="62">
        <f t="shared" si="14"/>
        <v>0</v>
      </c>
      <c r="K34" s="62">
        <f t="shared" si="14"/>
        <v>0</v>
      </c>
      <c r="L34" s="62">
        <f t="shared" si="14"/>
        <v>0</v>
      </c>
      <c r="M34" s="62">
        <f t="shared" si="14"/>
        <v>0</v>
      </c>
      <c r="N34" s="62">
        <f t="shared" si="14"/>
        <v>0</v>
      </c>
      <c r="O34" s="62">
        <f t="shared" si="14"/>
        <v>0</v>
      </c>
      <c r="P34" s="62">
        <f t="shared" si="14"/>
        <v>0</v>
      </c>
      <c r="Q34" s="62">
        <f t="shared" si="14"/>
        <v>0</v>
      </c>
      <c r="R34" s="62">
        <f t="shared" si="14"/>
        <v>0</v>
      </c>
      <c r="S34" s="62">
        <f t="shared" si="14"/>
        <v>0</v>
      </c>
      <c r="T34" s="62">
        <f t="shared" si="14"/>
        <v>0</v>
      </c>
      <c r="U34" s="62">
        <f t="shared" si="14"/>
        <v>0</v>
      </c>
      <c r="V34" s="62">
        <f t="shared" si="14"/>
        <v>0</v>
      </c>
      <c r="W34" s="62">
        <f t="shared" si="14"/>
        <v>0</v>
      </c>
      <c r="X34" s="62">
        <f t="shared" si="14"/>
        <v>0</v>
      </c>
      <c r="Y34" s="62">
        <f t="shared" si="14"/>
        <v>0</v>
      </c>
      <c r="Z34" s="62">
        <f t="shared" si="14"/>
        <v>0</v>
      </c>
      <c r="AA34" s="62">
        <f t="shared" si="14"/>
        <v>0</v>
      </c>
      <c r="AB34" s="62">
        <f t="shared" si="14"/>
        <v>0</v>
      </c>
      <c r="AC34" s="62">
        <f t="shared" si="14"/>
        <v>0</v>
      </c>
      <c r="AD34" s="62">
        <f t="shared" si="14"/>
        <v>0</v>
      </c>
      <c r="AE34" s="62">
        <f t="shared" si="14"/>
        <v>0</v>
      </c>
      <c r="AF34" s="62">
        <f t="shared" si="14"/>
        <v>0</v>
      </c>
      <c r="AG34" s="62">
        <f t="shared" si="14"/>
        <v>0</v>
      </c>
      <c r="AH34" s="62">
        <f t="shared" si="14"/>
        <v>0</v>
      </c>
      <c r="AI34" s="62">
        <f t="shared" si="14"/>
        <v>0</v>
      </c>
      <c r="AJ34" s="62">
        <f t="shared" si="14"/>
        <v>0</v>
      </c>
      <c r="AK34" s="62">
        <f t="shared" si="14"/>
        <v>0</v>
      </c>
      <c r="AL34" s="62">
        <f t="shared" si="14"/>
        <v>0</v>
      </c>
      <c r="AM34" s="62">
        <f t="shared" si="14"/>
        <v>0</v>
      </c>
      <c r="AN34" s="62">
        <f t="shared" si="14"/>
        <v>0</v>
      </c>
      <c r="AO34" s="62">
        <f t="shared" si="14"/>
        <v>0</v>
      </c>
      <c r="AP34" s="62">
        <f t="shared" si="14"/>
        <v>0</v>
      </c>
      <c r="AQ34" s="62">
        <f t="shared" si="14"/>
        <v>0</v>
      </c>
      <c r="AR34" s="62">
        <f t="shared" si="14"/>
        <v>0</v>
      </c>
      <c r="AS34" s="62">
        <f t="shared" si="14"/>
        <v>0</v>
      </c>
      <c r="AT34" s="62">
        <f t="shared" si="14"/>
        <v>0</v>
      </c>
      <c r="AU34" s="62">
        <f t="shared" si="14"/>
        <v>0</v>
      </c>
      <c r="AV34" s="62">
        <f t="shared" si="14"/>
        <v>0</v>
      </c>
      <c r="AW34" s="62">
        <f t="shared" si="14"/>
        <v>0</v>
      </c>
      <c r="AX34" s="62">
        <f t="shared" si="14"/>
        <v>0</v>
      </c>
      <c r="AY34" s="62">
        <f t="shared" si="14"/>
        <v>0</v>
      </c>
      <c r="AZ34" s="62">
        <f t="shared" si="14"/>
        <v>0</v>
      </c>
      <c r="BA34" s="62">
        <f t="shared" si="14"/>
        <v>0</v>
      </c>
      <c r="BB34" s="62">
        <f t="shared" si="14"/>
        <v>0</v>
      </c>
      <c r="BC34" s="62">
        <f t="shared" si="14"/>
        <v>0</v>
      </c>
      <c r="BD34" s="62">
        <f t="shared" si="14"/>
        <v>0</v>
      </c>
      <c r="BE34" s="62">
        <f t="shared" si="14"/>
        <v>0</v>
      </c>
      <c r="BF34" s="62">
        <f t="shared" si="14"/>
        <v>0</v>
      </c>
      <c r="BG34" s="62">
        <f t="shared" si="14"/>
        <v>0</v>
      </c>
      <c r="BH34" s="62">
        <f t="shared" si="14"/>
        <v>0</v>
      </c>
      <c r="BI34" s="62">
        <f t="shared" si="14"/>
        <v>0</v>
      </c>
      <c r="BJ34" s="62">
        <f t="shared" si="14"/>
        <v>23255817.394475855</v>
      </c>
      <c r="BK34" s="62">
        <f t="shared" si="14"/>
        <v>19170879.15397482</v>
      </c>
      <c r="BL34" s="62">
        <f>SUMIF($A$20:$A$30,$A34,BL$20:BL$30)</f>
        <v>5088376.5522177415</v>
      </c>
      <c r="BM34" s="62">
        <f t="shared" si="14"/>
        <v>19995456.84240256</v>
      </c>
      <c r="BN34" s="62">
        <f aca="true" t="shared" si="15" ref="BM34:CA36">SUMIF($A$20:$A$30,$A34,BN$20:BN$30)</f>
        <v>6479724.501776006</v>
      </c>
      <c r="BO34" s="62">
        <f t="shared" si="15"/>
        <v>6928226.545418039</v>
      </c>
      <c r="BP34" s="62">
        <f t="shared" si="15"/>
        <v>6932079.245745638</v>
      </c>
      <c r="BQ34" s="62">
        <f t="shared" si="15"/>
        <v>6326842.522626001</v>
      </c>
      <c r="BR34" s="62">
        <f t="shared" si="15"/>
        <v>6877044.18627625</v>
      </c>
      <c r="BS34" s="62">
        <f t="shared" si="15"/>
        <v>6781970.463468771</v>
      </c>
      <c r="BT34" s="62">
        <f t="shared" si="15"/>
        <v>6939755.431731587</v>
      </c>
      <c r="BU34" s="62">
        <f t="shared" si="15"/>
        <v>6939755.431731587</v>
      </c>
      <c r="BV34" s="62">
        <f t="shared" si="15"/>
        <v>27734133.377220232</v>
      </c>
      <c r="BW34" s="62">
        <f t="shared" si="15"/>
        <v>20350509.728708968</v>
      </c>
      <c r="BX34" s="62">
        <f t="shared" si="15"/>
        <v>22535450.60764508</v>
      </c>
      <c r="BY34" s="62">
        <f t="shared" si="15"/>
        <v>25854353.87974578</v>
      </c>
      <c r="BZ34" s="62">
        <f t="shared" si="15"/>
        <v>33272329.986148387</v>
      </c>
      <c r="CA34" s="62">
        <f t="shared" si="15"/>
        <v>38422101.91829432</v>
      </c>
      <c r="CB34" s="62">
        <f>SUMIF($A$20:$A$30,$A34,CB$20:CB$30)</f>
        <v>39910345.34986284</v>
      </c>
      <c r="CC34" s="62">
        <f aca="true" t="shared" si="16" ref="CC34:CV36">SUMIF($A$20:$A$30,$A34,CC$20:CC$30)</f>
        <v>39287460.122435205</v>
      </c>
      <c r="CD34" s="62">
        <f t="shared" si="16"/>
        <v>37107460.122435205</v>
      </c>
      <c r="CE34" s="62">
        <f t="shared" si="16"/>
        <v>30943280.585596446</v>
      </c>
      <c r="CF34" s="62">
        <f t="shared" si="16"/>
        <v>31639955.91393923</v>
      </c>
      <c r="CG34" s="62">
        <f t="shared" si="16"/>
        <v>30365351.02294235</v>
      </c>
      <c r="CH34" s="62">
        <f t="shared" si="16"/>
        <v>20041992.8782442</v>
      </c>
      <c r="CI34" s="62">
        <f t="shared" si="16"/>
        <v>22597713.599724103</v>
      </c>
      <c r="CJ34" s="62">
        <f t="shared" si="16"/>
        <v>25599466.275850322</v>
      </c>
      <c r="CK34" s="62">
        <f t="shared" si="16"/>
        <v>19910366.314615387</v>
      </c>
      <c r="CL34" s="62">
        <f t="shared" si="16"/>
        <v>29162239.107517995</v>
      </c>
      <c r="CM34" s="62">
        <f t="shared" si="16"/>
        <v>29345816.714616213</v>
      </c>
      <c r="CN34" s="62">
        <f t="shared" si="16"/>
        <v>33010192.812398907</v>
      </c>
      <c r="CO34" s="62">
        <f t="shared" si="16"/>
        <v>28114644.8327</v>
      </c>
      <c r="CP34" s="62">
        <f t="shared" si="16"/>
        <v>33816435.816971205</v>
      </c>
      <c r="CQ34" s="62">
        <f t="shared" si="16"/>
        <v>23228940.83022152</v>
      </c>
      <c r="CR34" s="62">
        <f t="shared" si="16"/>
        <v>20214395.15773796</v>
      </c>
      <c r="CS34" s="62">
        <f t="shared" si="16"/>
        <v>15115830.70464282</v>
      </c>
      <c r="CT34" s="62">
        <f t="shared" si="16"/>
        <v>10052739.498389283</v>
      </c>
      <c r="CU34" s="62">
        <f t="shared" si="16"/>
        <v>7966754.41906525</v>
      </c>
      <c r="CV34" s="62">
        <f t="shared" si="16"/>
        <v>6413000</v>
      </c>
      <c r="CW34" s="62">
        <f>SUMIF($A$20:$A$30,$A34,CW$20:CW$30)</f>
        <v>4249000</v>
      </c>
      <c r="CX34" s="62">
        <f aca="true" t="shared" si="17" ref="CX34:DJ36">SUMIF($A$20:$A$30,$A34,CX$20:CX$30)</f>
        <v>2054000</v>
      </c>
      <c r="CY34" s="62">
        <f t="shared" si="17"/>
        <v>1806000</v>
      </c>
      <c r="CZ34" s="62">
        <f t="shared" si="17"/>
        <v>1478000</v>
      </c>
      <c r="DA34" s="62">
        <f t="shared" si="17"/>
        <v>1305000</v>
      </c>
      <c r="DB34" s="62">
        <f t="shared" si="17"/>
        <v>1433000</v>
      </c>
      <c r="DC34" s="62">
        <f t="shared" si="17"/>
        <v>1373000</v>
      </c>
      <c r="DD34" s="62">
        <f t="shared" si="17"/>
        <v>1380000</v>
      </c>
      <c r="DE34" s="62">
        <f t="shared" si="17"/>
        <v>814000</v>
      </c>
      <c r="DF34" s="62">
        <f t="shared" si="17"/>
        <v>548000</v>
      </c>
      <c r="DG34" s="62">
        <f t="shared" si="17"/>
        <v>680000</v>
      </c>
      <c r="DH34" s="62">
        <f t="shared" si="17"/>
        <v>634000</v>
      </c>
      <c r="DI34" s="62">
        <f t="shared" si="17"/>
        <v>1133000</v>
      </c>
      <c r="DJ34" s="62">
        <f t="shared" si="17"/>
        <v>0</v>
      </c>
      <c r="DK34" s="62">
        <f>SUMIF($A$20:$A$30,$A34,DK$20:DK$30)</f>
        <v>0</v>
      </c>
      <c r="DL34" s="62">
        <f aca="true" t="shared" si="18" ref="DL34:DS36">SUMIF($A$20:$A$30,$A34,DL$20:DL$30)</f>
        <v>0</v>
      </c>
      <c r="DM34" s="62">
        <f t="shared" si="18"/>
        <v>0</v>
      </c>
      <c r="DN34" s="62">
        <f t="shared" si="18"/>
        <v>0</v>
      </c>
      <c r="DO34" s="62">
        <f t="shared" si="18"/>
        <v>0</v>
      </c>
      <c r="DP34" s="62">
        <f t="shared" si="18"/>
        <v>0</v>
      </c>
      <c r="DQ34" s="62">
        <f t="shared" si="18"/>
        <v>0</v>
      </c>
      <c r="DR34" s="62">
        <f t="shared" si="18"/>
        <v>0</v>
      </c>
      <c r="DS34" s="62">
        <f t="shared" si="18"/>
        <v>0</v>
      </c>
    </row>
    <row r="35" spans="1:123" ht="14.25">
      <c r="A35" t="s">
        <v>21</v>
      </c>
      <c r="C35" s="9">
        <f>SUM(D35:DS35)</f>
        <v>264435825.66720456</v>
      </c>
      <c r="D35" s="5">
        <f>SUMIF($A$20:$A$30,$A35,D$20:D$30)</f>
        <v>0</v>
      </c>
      <c r="E35" s="62">
        <f t="shared" si="14"/>
        <v>0</v>
      </c>
      <c r="F35" s="62">
        <f t="shared" si="14"/>
        <v>0</v>
      </c>
      <c r="G35" s="62">
        <f t="shared" si="14"/>
        <v>0</v>
      </c>
      <c r="H35" s="62">
        <f t="shared" si="14"/>
        <v>0</v>
      </c>
      <c r="I35" s="62">
        <f t="shared" si="14"/>
        <v>0</v>
      </c>
      <c r="J35" s="62">
        <f t="shared" si="14"/>
        <v>0</v>
      </c>
      <c r="K35" s="62">
        <f t="shared" si="14"/>
        <v>0</v>
      </c>
      <c r="L35" s="62">
        <f t="shared" si="14"/>
        <v>0</v>
      </c>
      <c r="M35" s="62">
        <f t="shared" si="14"/>
        <v>0</v>
      </c>
      <c r="N35" s="62">
        <f t="shared" si="14"/>
        <v>0</v>
      </c>
      <c r="O35" s="62">
        <f t="shared" si="14"/>
        <v>0</v>
      </c>
      <c r="P35" s="62">
        <f t="shared" si="14"/>
        <v>0</v>
      </c>
      <c r="Q35" s="62">
        <f t="shared" si="14"/>
        <v>0</v>
      </c>
      <c r="R35" s="62">
        <f t="shared" si="14"/>
        <v>0</v>
      </c>
      <c r="S35" s="62">
        <f t="shared" si="14"/>
        <v>0</v>
      </c>
      <c r="T35" s="62">
        <f t="shared" si="14"/>
        <v>0</v>
      </c>
      <c r="U35" s="62">
        <f t="shared" si="14"/>
        <v>0</v>
      </c>
      <c r="V35" s="62">
        <f t="shared" si="14"/>
        <v>0</v>
      </c>
      <c r="W35" s="62">
        <f t="shared" si="14"/>
        <v>0</v>
      </c>
      <c r="X35" s="62">
        <f t="shared" si="14"/>
        <v>0</v>
      </c>
      <c r="Y35" s="62">
        <f t="shared" si="14"/>
        <v>0</v>
      </c>
      <c r="Z35" s="62">
        <f t="shared" si="14"/>
        <v>0</v>
      </c>
      <c r="AA35" s="62">
        <f t="shared" si="14"/>
        <v>0</v>
      </c>
      <c r="AB35" s="62">
        <f t="shared" si="14"/>
        <v>0</v>
      </c>
      <c r="AC35" s="62">
        <f t="shared" si="14"/>
        <v>0</v>
      </c>
      <c r="AD35" s="62">
        <f t="shared" si="14"/>
        <v>0</v>
      </c>
      <c r="AE35" s="62">
        <f t="shared" si="14"/>
        <v>0</v>
      </c>
      <c r="AF35" s="62">
        <f t="shared" si="14"/>
        <v>0</v>
      </c>
      <c r="AG35" s="62">
        <f t="shared" si="14"/>
        <v>0</v>
      </c>
      <c r="AH35" s="62">
        <f t="shared" si="14"/>
        <v>0</v>
      </c>
      <c r="AI35" s="62">
        <f t="shared" si="14"/>
        <v>0</v>
      </c>
      <c r="AJ35" s="62">
        <f t="shared" si="14"/>
        <v>0</v>
      </c>
      <c r="AK35" s="62">
        <f t="shared" si="14"/>
        <v>0</v>
      </c>
      <c r="AL35" s="62">
        <f t="shared" si="14"/>
        <v>0</v>
      </c>
      <c r="AM35" s="62">
        <f t="shared" si="14"/>
        <v>0</v>
      </c>
      <c r="AN35" s="62">
        <f t="shared" si="14"/>
        <v>0</v>
      </c>
      <c r="AO35" s="62">
        <f t="shared" si="14"/>
        <v>0</v>
      </c>
      <c r="AP35" s="62">
        <f t="shared" si="14"/>
        <v>0</v>
      </c>
      <c r="AQ35" s="62">
        <f t="shared" si="14"/>
        <v>0</v>
      </c>
      <c r="AR35" s="62">
        <f t="shared" si="14"/>
        <v>0</v>
      </c>
      <c r="AS35" s="62">
        <f t="shared" si="14"/>
        <v>0</v>
      </c>
      <c r="AT35" s="62">
        <f t="shared" si="14"/>
        <v>0</v>
      </c>
      <c r="AU35" s="62">
        <f t="shared" si="14"/>
        <v>0</v>
      </c>
      <c r="AV35" s="62">
        <f t="shared" si="14"/>
        <v>0</v>
      </c>
      <c r="AW35" s="62">
        <f t="shared" si="14"/>
        <v>0</v>
      </c>
      <c r="AX35" s="62">
        <f t="shared" si="14"/>
        <v>0</v>
      </c>
      <c r="AY35" s="62">
        <f t="shared" si="14"/>
        <v>0</v>
      </c>
      <c r="AZ35" s="62">
        <f t="shared" si="14"/>
        <v>0</v>
      </c>
      <c r="BA35" s="62">
        <f t="shared" si="14"/>
        <v>2110000</v>
      </c>
      <c r="BB35" s="62">
        <f t="shared" si="14"/>
        <v>77485.74821272236</v>
      </c>
      <c r="BC35" s="62">
        <f t="shared" si="14"/>
        <v>212655.41373093217</v>
      </c>
      <c r="BD35" s="62">
        <f t="shared" si="14"/>
        <v>10199284.7431342</v>
      </c>
      <c r="BE35" s="62">
        <f t="shared" si="14"/>
        <v>2128034.025209694</v>
      </c>
      <c r="BF35" s="62">
        <f t="shared" si="14"/>
        <v>2189155.139602746</v>
      </c>
      <c r="BG35" s="62">
        <f t="shared" si="14"/>
        <v>2538165.0426625875</v>
      </c>
      <c r="BH35" s="62">
        <f t="shared" si="14"/>
        <v>3950138.016537387</v>
      </c>
      <c r="BI35" s="62">
        <f t="shared" si="14"/>
        <v>5034957.283961268</v>
      </c>
      <c r="BJ35" s="62">
        <f t="shared" si="14"/>
        <v>3613513.991016275</v>
      </c>
      <c r="BK35" s="62">
        <f t="shared" si="14"/>
        <v>4449007.839554487</v>
      </c>
      <c r="BL35" s="62">
        <f>SUMIF($A$20:$A$30,$A35,BL$20:BL$30)</f>
        <v>4814417.29258867</v>
      </c>
      <c r="BM35" s="62">
        <f t="shared" si="15"/>
        <v>5785557.269172985</v>
      </c>
      <c r="BN35" s="62">
        <f t="shared" si="15"/>
        <v>7206475.728190225</v>
      </c>
      <c r="BO35" s="62">
        <f t="shared" si="15"/>
        <v>9128666.963699229</v>
      </c>
      <c r="BP35" s="62">
        <f t="shared" si="15"/>
        <v>7917934.322213532</v>
      </c>
      <c r="BQ35" s="62">
        <f t="shared" si="15"/>
        <v>7993558.182500599</v>
      </c>
      <c r="BR35" s="62">
        <f t="shared" si="15"/>
        <v>10299299.69825399</v>
      </c>
      <c r="BS35" s="62">
        <f t="shared" si="15"/>
        <v>9253545.950785805</v>
      </c>
      <c r="BT35" s="62">
        <f t="shared" si="15"/>
        <v>11989858.023958484</v>
      </c>
      <c r="BU35" s="62">
        <f t="shared" si="15"/>
        <v>16231037.052133152</v>
      </c>
      <c r="BV35" s="62">
        <f t="shared" si="15"/>
        <v>12084904.349147711</v>
      </c>
      <c r="BW35" s="62">
        <f t="shared" si="15"/>
        <v>10639594.939269103</v>
      </c>
      <c r="BX35" s="62">
        <f t="shared" si="15"/>
        <v>8798758.911670137</v>
      </c>
      <c r="BY35" s="62">
        <f t="shared" si="15"/>
        <v>8715357.70892277</v>
      </c>
      <c r="BZ35" s="62">
        <f t="shared" si="15"/>
        <v>9275645.369747315</v>
      </c>
      <c r="CA35" s="62">
        <f t="shared" si="15"/>
        <v>9167767.169548493</v>
      </c>
      <c r="CB35" s="62">
        <f>SUMIF($A$20:$A$30,$A35,CB$20:CB$30)</f>
        <v>10653811.888925822</v>
      </c>
      <c r="CC35" s="62">
        <f t="shared" si="16"/>
        <v>9548148.79897274</v>
      </c>
      <c r="CD35" s="62">
        <f t="shared" si="16"/>
        <v>8495590.154734297</v>
      </c>
      <c r="CE35" s="62">
        <f t="shared" si="16"/>
        <v>6650584.322618423</v>
      </c>
      <c r="CF35" s="62">
        <f t="shared" si="16"/>
        <v>6147354.482455656</v>
      </c>
      <c r="CG35" s="62">
        <f t="shared" si="16"/>
        <v>8060770.27216213</v>
      </c>
      <c r="CH35" s="62">
        <f t="shared" si="16"/>
        <v>6575336.7486785725</v>
      </c>
      <c r="CI35" s="62">
        <f t="shared" si="16"/>
        <v>6161260.7047731755</v>
      </c>
      <c r="CJ35" s="62">
        <f t="shared" si="16"/>
        <v>5032985.168155734</v>
      </c>
      <c r="CK35" s="62">
        <f t="shared" si="16"/>
        <v>2032941.2752300869</v>
      </c>
      <c r="CL35" s="62">
        <f t="shared" si="16"/>
        <v>1068498.6322972362</v>
      </c>
      <c r="CM35" s="62">
        <f t="shared" si="16"/>
        <v>621293.7457264801</v>
      </c>
      <c r="CN35" s="62">
        <f t="shared" si="16"/>
        <v>7582473.297049705</v>
      </c>
      <c r="CO35" s="62">
        <f t="shared" si="16"/>
        <v>0</v>
      </c>
      <c r="CP35" s="62">
        <f t="shared" si="16"/>
        <v>0</v>
      </c>
      <c r="CQ35" s="62">
        <f t="shared" si="16"/>
        <v>0</v>
      </c>
      <c r="CR35" s="62">
        <f t="shared" si="16"/>
        <v>0</v>
      </c>
      <c r="CS35" s="62">
        <f t="shared" si="16"/>
        <v>0</v>
      </c>
      <c r="CT35" s="62">
        <f t="shared" si="16"/>
        <v>0</v>
      </c>
      <c r="CU35" s="62">
        <f t="shared" si="16"/>
        <v>0</v>
      </c>
      <c r="CV35" s="62">
        <f t="shared" si="16"/>
        <v>0</v>
      </c>
      <c r="CW35" s="62">
        <f>SUMIF($A$20:$A$30,$A35,CW$20:CW$30)</f>
        <v>0</v>
      </c>
      <c r="CX35" s="62">
        <f t="shared" si="17"/>
        <v>0</v>
      </c>
      <c r="CY35" s="62">
        <f t="shared" si="17"/>
        <v>0</v>
      </c>
      <c r="CZ35" s="62">
        <f t="shared" si="17"/>
        <v>0</v>
      </c>
      <c r="DA35" s="62">
        <f t="shared" si="17"/>
        <v>0</v>
      </c>
      <c r="DB35" s="62">
        <f t="shared" si="17"/>
        <v>0</v>
      </c>
      <c r="DC35" s="62">
        <f t="shared" si="17"/>
        <v>0</v>
      </c>
      <c r="DD35" s="62">
        <f t="shared" si="17"/>
        <v>0</v>
      </c>
      <c r="DE35" s="62">
        <f t="shared" si="17"/>
        <v>0</v>
      </c>
      <c r="DF35" s="62">
        <f t="shared" si="17"/>
        <v>0</v>
      </c>
      <c r="DG35" s="62">
        <f t="shared" si="17"/>
        <v>0</v>
      </c>
      <c r="DH35" s="62">
        <f t="shared" si="17"/>
        <v>0</v>
      </c>
      <c r="DI35" s="62">
        <f t="shared" si="17"/>
        <v>0</v>
      </c>
      <c r="DJ35" s="62">
        <f t="shared" si="17"/>
        <v>0</v>
      </c>
      <c r="DK35" s="62">
        <f>SUMIF($A$20:$A$30,$A35,DK$20:DK$30)</f>
        <v>0</v>
      </c>
      <c r="DL35" s="62">
        <f t="shared" si="18"/>
        <v>0</v>
      </c>
      <c r="DM35" s="62">
        <f t="shared" si="18"/>
        <v>0</v>
      </c>
      <c r="DN35" s="62">
        <f t="shared" si="18"/>
        <v>0</v>
      </c>
      <c r="DO35" s="62">
        <f t="shared" si="18"/>
        <v>0</v>
      </c>
      <c r="DP35" s="62">
        <f t="shared" si="18"/>
        <v>0</v>
      </c>
      <c r="DQ35" s="62">
        <f t="shared" si="18"/>
        <v>0</v>
      </c>
      <c r="DR35" s="62">
        <f t="shared" si="18"/>
        <v>0</v>
      </c>
      <c r="DS35" s="62">
        <f t="shared" si="18"/>
        <v>0</v>
      </c>
    </row>
    <row r="36" spans="1:123" ht="14.25">
      <c r="A36" t="s">
        <v>22</v>
      </c>
      <c r="C36" s="9">
        <f>SUM(D36:DS36)</f>
        <v>506570837.3945143</v>
      </c>
      <c r="D36" s="5">
        <f>SUMIF($A$20:$A$30,$A36,D$20:D$30)</f>
        <v>0</v>
      </c>
      <c r="E36" s="62">
        <f t="shared" si="14"/>
        <v>0</v>
      </c>
      <c r="F36" s="62">
        <f t="shared" si="14"/>
        <v>0</v>
      </c>
      <c r="G36" s="62">
        <f t="shared" si="14"/>
        <v>0</v>
      </c>
      <c r="H36" s="62">
        <f t="shared" si="14"/>
        <v>0</v>
      </c>
      <c r="I36" s="62">
        <f t="shared" si="14"/>
        <v>0</v>
      </c>
      <c r="J36" s="62">
        <f t="shared" si="14"/>
        <v>0</v>
      </c>
      <c r="K36" s="62">
        <f t="shared" si="14"/>
        <v>0</v>
      </c>
      <c r="L36" s="62">
        <f t="shared" si="14"/>
        <v>0</v>
      </c>
      <c r="M36" s="62">
        <f t="shared" si="14"/>
        <v>0</v>
      </c>
      <c r="N36" s="62">
        <f t="shared" si="14"/>
        <v>0</v>
      </c>
      <c r="O36" s="62">
        <f t="shared" si="14"/>
        <v>0</v>
      </c>
      <c r="P36" s="62">
        <f t="shared" si="14"/>
        <v>0</v>
      </c>
      <c r="Q36" s="62">
        <f t="shared" si="14"/>
        <v>0</v>
      </c>
      <c r="R36" s="62">
        <f t="shared" si="14"/>
        <v>0</v>
      </c>
      <c r="S36" s="62">
        <f t="shared" si="14"/>
        <v>0</v>
      </c>
      <c r="T36" s="62">
        <f t="shared" si="14"/>
        <v>0</v>
      </c>
      <c r="U36" s="62">
        <f t="shared" si="14"/>
        <v>0</v>
      </c>
      <c r="V36" s="62">
        <f t="shared" si="14"/>
        <v>0</v>
      </c>
      <c r="W36" s="62">
        <f t="shared" si="14"/>
        <v>0</v>
      </c>
      <c r="X36" s="62">
        <f t="shared" si="14"/>
        <v>0</v>
      </c>
      <c r="Y36" s="62">
        <f t="shared" si="14"/>
        <v>0</v>
      </c>
      <c r="Z36" s="62">
        <f t="shared" si="14"/>
        <v>0</v>
      </c>
      <c r="AA36" s="62">
        <f t="shared" si="14"/>
        <v>0</v>
      </c>
      <c r="AB36" s="62">
        <f t="shared" si="14"/>
        <v>0</v>
      </c>
      <c r="AC36" s="62">
        <f t="shared" si="14"/>
        <v>0</v>
      </c>
      <c r="AD36" s="62">
        <f t="shared" si="14"/>
        <v>0</v>
      </c>
      <c r="AE36" s="62">
        <f t="shared" si="14"/>
        <v>0</v>
      </c>
      <c r="AF36" s="62">
        <f t="shared" si="14"/>
        <v>0</v>
      </c>
      <c r="AG36" s="62">
        <f t="shared" si="14"/>
        <v>0</v>
      </c>
      <c r="AH36" s="62">
        <f t="shared" si="14"/>
        <v>0</v>
      </c>
      <c r="AI36" s="62">
        <f t="shared" si="14"/>
        <v>0</v>
      </c>
      <c r="AJ36" s="62">
        <f t="shared" si="14"/>
        <v>0</v>
      </c>
      <c r="AK36" s="62">
        <f t="shared" si="14"/>
        <v>0</v>
      </c>
      <c r="AL36" s="62">
        <f t="shared" si="14"/>
        <v>0</v>
      </c>
      <c r="AM36" s="62">
        <f t="shared" si="14"/>
        <v>0</v>
      </c>
      <c r="AN36" s="62">
        <f t="shared" si="14"/>
        <v>0</v>
      </c>
      <c r="AO36" s="62">
        <f t="shared" si="14"/>
        <v>0</v>
      </c>
      <c r="AP36" s="62">
        <f t="shared" si="14"/>
        <v>0</v>
      </c>
      <c r="AQ36" s="62">
        <f t="shared" si="14"/>
        <v>0</v>
      </c>
      <c r="AR36" s="62">
        <f t="shared" si="14"/>
        <v>0</v>
      </c>
      <c r="AS36" s="62">
        <f t="shared" si="14"/>
        <v>0</v>
      </c>
      <c r="AT36" s="62">
        <f t="shared" si="14"/>
        <v>0</v>
      </c>
      <c r="AU36" s="62">
        <f t="shared" si="14"/>
        <v>0</v>
      </c>
      <c r="AV36" s="62">
        <f t="shared" si="14"/>
        <v>0</v>
      </c>
      <c r="AW36" s="62">
        <f t="shared" si="14"/>
        <v>0</v>
      </c>
      <c r="AX36" s="62">
        <f t="shared" si="14"/>
        <v>0</v>
      </c>
      <c r="AY36" s="62">
        <f t="shared" si="14"/>
        <v>0</v>
      </c>
      <c r="AZ36" s="62">
        <f t="shared" si="14"/>
        <v>0</v>
      </c>
      <c r="BA36" s="62">
        <f t="shared" si="14"/>
        <v>0</v>
      </c>
      <c r="BB36" s="62">
        <f t="shared" si="14"/>
        <v>0</v>
      </c>
      <c r="BC36" s="62">
        <f t="shared" si="14"/>
        <v>0</v>
      </c>
      <c r="BD36" s="62">
        <f t="shared" si="14"/>
        <v>0</v>
      </c>
      <c r="BE36" s="62">
        <f t="shared" si="14"/>
        <v>0</v>
      </c>
      <c r="BF36" s="62">
        <f t="shared" si="14"/>
        <v>0</v>
      </c>
      <c r="BG36" s="62">
        <f t="shared" si="14"/>
        <v>0</v>
      </c>
      <c r="BH36" s="62">
        <f t="shared" si="14"/>
        <v>0</v>
      </c>
      <c r="BI36" s="62">
        <f t="shared" si="14"/>
        <v>0</v>
      </c>
      <c r="BJ36" s="62">
        <f t="shared" si="14"/>
        <v>0</v>
      </c>
      <c r="BK36" s="62">
        <f t="shared" si="14"/>
        <v>0</v>
      </c>
      <c r="BL36" s="62">
        <f>SUMIF($A$20:$A$30,$A36,BL$20:BL$30)</f>
        <v>0</v>
      </c>
      <c r="BM36" s="62">
        <f t="shared" si="15"/>
        <v>0</v>
      </c>
      <c r="BN36" s="62">
        <f t="shared" si="15"/>
        <v>190844.1594073147</v>
      </c>
      <c r="BO36" s="62">
        <f t="shared" si="15"/>
        <v>2869082.8817406995</v>
      </c>
      <c r="BP36" s="62">
        <f t="shared" si="15"/>
        <v>1137231.8817406993</v>
      </c>
      <c r="BQ36" s="62">
        <f t="shared" si="15"/>
        <v>1486408.8817406993</v>
      </c>
      <c r="BR36" s="62">
        <f t="shared" si="15"/>
        <v>2676359.642059984</v>
      </c>
      <c r="BS36" s="62">
        <f t="shared" si="15"/>
        <v>2322959.642059983</v>
      </c>
      <c r="BT36" s="62">
        <f t="shared" si="15"/>
        <v>2432410.9776483914</v>
      </c>
      <c r="BU36" s="62">
        <f t="shared" si="15"/>
        <v>3271089.9870601003</v>
      </c>
      <c r="BV36" s="62">
        <f t="shared" si="15"/>
        <v>12241827.734510588</v>
      </c>
      <c r="BW36" s="62">
        <f t="shared" si="15"/>
        <v>35446342.27623153</v>
      </c>
      <c r="BX36" s="62">
        <f t="shared" si="15"/>
        <v>8980331.584806249</v>
      </c>
      <c r="BY36" s="62">
        <f t="shared" si="15"/>
        <v>9913978.38193909</v>
      </c>
      <c r="BZ36" s="62">
        <f t="shared" si="15"/>
        <v>8459583.907975111</v>
      </c>
      <c r="CA36" s="62">
        <f t="shared" si="15"/>
        <v>9698896.089528333</v>
      </c>
      <c r="CB36" s="62">
        <f>SUMIF($A$20:$A$30,$A36,CB$20:CB$30)</f>
        <v>9530446.051888011</v>
      </c>
      <c r="CC36" s="62">
        <f t="shared" si="16"/>
        <v>11139726.535352893</v>
      </c>
      <c r="CD36" s="62">
        <f t="shared" si="16"/>
        <v>12181038.753591329</v>
      </c>
      <c r="CE36" s="62">
        <f t="shared" si="16"/>
        <v>15292263.254175413</v>
      </c>
      <c r="CF36" s="62">
        <f t="shared" si="16"/>
        <v>15670240.142424233</v>
      </c>
      <c r="CG36" s="62">
        <f t="shared" si="16"/>
        <v>16760456.336503435</v>
      </c>
      <c r="CH36" s="62">
        <f t="shared" si="16"/>
        <v>16591152.458791135</v>
      </c>
      <c r="CI36" s="62">
        <f t="shared" si="16"/>
        <v>21472241.109054</v>
      </c>
      <c r="CJ36" s="62">
        <f t="shared" si="16"/>
        <v>21063972.862890735</v>
      </c>
      <c r="CK36" s="62">
        <f t="shared" si="16"/>
        <v>19968492.897192486</v>
      </c>
      <c r="CL36" s="62">
        <f t="shared" si="16"/>
        <v>19709587.909328654</v>
      </c>
      <c r="CM36" s="62">
        <f t="shared" si="16"/>
        <v>16597526.640396196</v>
      </c>
      <c r="CN36" s="62">
        <f t="shared" si="16"/>
        <v>14474991.671695646</v>
      </c>
      <c r="CO36" s="62">
        <f t="shared" si="16"/>
        <v>14072556.342247922</v>
      </c>
      <c r="CP36" s="62">
        <f t="shared" si="16"/>
        <v>15233144.921166131</v>
      </c>
      <c r="CQ36" s="62">
        <f t="shared" si="16"/>
        <v>14415999.997425118</v>
      </c>
      <c r="CR36" s="62">
        <f t="shared" si="16"/>
        <v>12818950.996484274</v>
      </c>
      <c r="CS36" s="62">
        <f t="shared" si="16"/>
        <v>12306999.995370273</v>
      </c>
      <c r="CT36" s="62">
        <f t="shared" si="16"/>
        <v>13677999.991550256</v>
      </c>
      <c r="CU36" s="62">
        <f t="shared" si="16"/>
        <v>15451340.99216</v>
      </c>
      <c r="CV36" s="62">
        <f t="shared" si="16"/>
        <v>13176206.734052205</v>
      </c>
      <c r="CW36" s="62">
        <f>SUMIF($A$20:$A$30,$A36,CW$20:CW$30)</f>
        <v>12506440.621666666</v>
      </c>
      <c r="CX36" s="62">
        <f t="shared" si="17"/>
        <v>8594399.305253334</v>
      </c>
      <c r="CY36" s="62">
        <f t="shared" si="17"/>
        <v>6801126.96</v>
      </c>
      <c r="CZ36" s="62">
        <f t="shared" si="17"/>
        <v>4018091.631</v>
      </c>
      <c r="DA36" s="62">
        <f t="shared" si="17"/>
        <v>3483580.4044052674</v>
      </c>
      <c r="DB36" s="62">
        <f t="shared" si="17"/>
        <v>4044321.96</v>
      </c>
      <c r="DC36" s="62">
        <f t="shared" si="17"/>
        <v>4672228.69</v>
      </c>
      <c r="DD36" s="62">
        <f t="shared" si="17"/>
        <v>5221323.91</v>
      </c>
      <c r="DE36" s="62">
        <f t="shared" si="17"/>
        <v>3768115.56</v>
      </c>
      <c r="DF36" s="62">
        <f t="shared" si="17"/>
        <v>3703622.84</v>
      </c>
      <c r="DG36" s="62">
        <f t="shared" si="17"/>
        <v>3956125.18</v>
      </c>
      <c r="DH36" s="62">
        <f t="shared" si="17"/>
        <v>3888382.71</v>
      </c>
      <c r="DI36" s="62">
        <f t="shared" si="17"/>
        <v>3896779</v>
      </c>
      <c r="DJ36" s="62">
        <f t="shared" si="17"/>
        <v>4019556</v>
      </c>
      <c r="DK36" s="62">
        <f>SUMIF($A$20:$A$30,$A36,DK$20:DK$30)</f>
        <v>3313280</v>
      </c>
      <c r="DL36" s="62">
        <f t="shared" si="18"/>
        <v>2383836</v>
      </c>
      <c r="DM36" s="62">
        <f t="shared" si="18"/>
        <v>1840031</v>
      </c>
      <c r="DN36" s="62">
        <f t="shared" si="18"/>
        <v>1360197</v>
      </c>
      <c r="DO36" s="62">
        <f t="shared" si="18"/>
        <v>952123</v>
      </c>
      <c r="DP36" s="62">
        <f t="shared" si="18"/>
        <v>759300</v>
      </c>
      <c r="DQ36" s="62">
        <f t="shared" si="18"/>
        <v>295911</v>
      </c>
      <c r="DR36" s="62">
        <f t="shared" si="18"/>
        <v>204380</v>
      </c>
      <c r="DS36" s="62">
        <f t="shared" si="18"/>
        <v>155000</v>
      </c>
    </row>
    <row r="37" spans="1:3" ht="14.25">
      <c r="A37" t="s">
        <v>13</v>
      </c>
      <c r="C37" s="9">
        <f>SUM(D37:DS37)</f>
        <v>0</v>
      </c>
    </row>
    <row r="38" spans="3:123" ht="14.25" thickBot="1">
      <c r="C38" s="10">
        <f>SUM(C34:C37)</f>
        <v>1613622852.9112327</v>
      </c>
      <c r="D38" s="10">
        <f aca="true" t="shared" si="19" ref="D38:K38">SUM(D34:D37)</f>
        <v>0</v>
      </c>
      <c r="E38" s="10">
        <f t="shared" si="19"/>
        <v>0</v>
      </c>
      <c r="F38" s="10">
        <f t="shared" si="19"/>
        <v>0</v>
      </c>
      <c r="G38" s="10">
        <f t="shared" si="19"/>
        <v>0</v>
      </c>
      <c r="H38" s="10">
        <f t="shared" si="19"/>
        <v>0</v>
      </c>
      <c r="I38" s="10">
        <f t="shared" si="19"/>
        <v>0</v>
      </c>
      <c r="J38" s="10">
        <f t="shared" si="19"/>
        <v>0</v>
      </c>
      <c r="K38" s="10">
        <f t="shared" si="19"/>
        <v>0</v>
      </c>
      <c r="L38" s="10">
        <f aca="true" t="shared" si="20" ref="L38:BW38">SUM(L34:L37)</f>
        <v>0</v>
      </c>
      <c r="M38" s="10">
        <f t="shared" si="20"/>
        <v>0</v>
      </c>
      <c r="N38" s="10">
        <f t="shared" si="20"/>
        <v>0</v>
      </c>
      <c r="O38" s="10">
        <f t="shared" si="20"/>
        <v>0</v>
      </c>
      <c r="P38" s="10">
        <f t="shared" si="20"/>
        <v>0</v>
      </c>
      <c r="Q38" s="10">
        <f t="shared" si="20"/>
        <v>0</v>
      </c>
      <c r="R38" s="10">
        <f t="shared" si="20"/>
        <v>0</v>
      </c>
      <c r="S38" s="10">
        <f t="shared" si="20"/>
        <v>0</v>
      </c>
      <c r="T38" s="10">
        <f t="shared" si="20"/>
        <v>0</v>
      </c>
      <c r="U38" s="10">
        <f t="shared" si="20"/>
        <v>0</v>
      </c>
      <c r="V38" s="10">
        <f t="shared" si="20"/>
        <v>0</v>
      </c>
      <c r="W38" s="10">
        <f t="shared" si="20"/>
        <v>0</v>
      </c>
      <c r="X38" s="10">
        <f t="shared" si="20"/>
        <v>0</v>
      </c>
      <c r="Y38" s="10">
        <f t="shared" si="20"/>
        <v>0</v>
      </c>
      <c r="Z38" s="10">
        <f t="shared" si="20"/>
        <v>0</v>
      </c>
      <c r="AA38" s="10">
        <f t="shared" si="20"/>
        <v>0</v>
      </c>
      <c r="AB38" s="10">
        <f t="shared" si="20"/>
        <v>0</v>
      </c>
      <c r="AC38" s="10">
        <f t="shared" si="20"/>
        <v>0</v>
      </c>
      <c r="AD38" s="10">
        <f t="shared" si="20"/>
        <v>0</v>
      </c>
      <c r="AE38" s="10">
        <f t="shared" si="20"/>
        <v>0</v>
      </c>
      <c r="AF38" s="10">
        <f t="shared" si="20"/>
        <v>0</v>
      </c>
      <c r="AG38" s="10">
        <f t="shared" si="20"/>
        <v>0</v>
      </c>
      <c r="AH38" s="10">
        <f t="shared" si="20"/>
        <v>0</v>
      </c>
      <c r="AI38" s="10">
        <f t="shared" si="20"/>
        <v>0</v>
      </c>
      <c r="AJ38" s="10">
        <f t="shared" si="20"/>
        <v>0</v>
      </c>
      <c r="AK38" s="10">
        <f t="shared" si="20"/>
        <v>0</v>
      </c>
      <c r="AL38" s="10">
        <f t="shared" si="20"/>
        <v>0</v>
      </c>
      <c r="AM38" s="10">
        <f t="shared" si="20"/>
        <v>0</v>
      </c>
      <c r="AN38" s="10">
        <f t="shared" si="20"/>
        <v>0</v>
      </c>
      <c r="AO38" s="10">
        <f t="shared" si="20"/>
        <v>0</v>
      </c>
      <c r="AP38" s="10">
        <f t="shared" si="20"/>
        <v>0</v>
      </c>
      <c r="AQ38" s="10">
        <f t="shared" si="20"/>
        <v>0</v>
      </c>
      <c r="AR38" s="10">
        <f t="shared" si="20"/>
        <v>0</v>
      </c>
      <c r="AS38" s="10">
        <f t="shared" si="20"/>
        <v>0</v>
      </c>
      <c r="AT38" s="10">
        <f t="shared" si="20"/>
        <v>0</v>
      </c>
      <c r="AU38" s="10">
        <f t="shared" si="20"/>
        <v>0</v>
      </c>
      <c r="AV38" s="10">
        <f t="shared" si="20"/>
        <v>0</v>
      </c>
      <c r="AW38" s="10">
        <f t="shared" si="20"/>
        <v>0</v>
      </c>
      <c r="AX38" s="10">
        <f t="shared" si="20"/>
        <v>0</v>
      </c>
      <c r="AY38" s="10">
        <f t="shared" si="20"/>
        <v>0</v>
      </c>
      <c r="AZ38" s="10">
        <f t="shared" si="20"/>
        <v>0</v>
      </c>
      <c r="BA38" s="10">
        <f t="shared" si="20"/>
        <v>2110000</v>
      </c>
      <c r="BB38" s="10">
        <f t="shared" si="20"/>
        <v>77485.74821272236</v>
      </c>
      <c r="BC38" s="10">
        <f t="shared" si="20"/>
        <v>212655.41373093217</v>
      </c>
      <c r="BD38" s="10">
        <f t="shared" si="20"/>
        <v>10199284.7431342</v>
      </c>
      <c r="BE38" s="10">
        <f t="shared" si="20"/>
        <v>2128034.025209694</v>
      </c>
      <c r="BF38" s="10">
        <f t="shared" si="20"/>
        <v>2189155.139602746</v>
      </c>
      <c r="BG38" s="10">
        <f t="shared" si="20"/>
        <v>2538165.0426625875</v>
      </c>
      <c r="BH38" s="10">
        <f t="shared" si="20"/>
        <v>3950138.016537387</v>
      </c>
      <c r="BI38" s="10">
        <f t="shared" si="20"/>
        <v>5034957.283961268</v>
      </c>
      <c r="BJ38" s="10">
        <f t="shared" si="20"/>
        <v>26869331.38549213</v>
      </c>
      <c r="BK38" s="10">
        <f t="shared" si="20"/>
        <v>23619886.993529305</v>
      </c>
      <c r="BL38" s="10">
        <f t="shared" si="20"/>
        <v>9902793.84480641</v>
      </c>
      <c r="BM38" s="10">
        <f t="shared" si="20"/>
        <v>25781014.111575544</v>
      </c>
      <c r="BN38" s="10">
        <f t="shared" si="20"/>
        <v>13877044.389373545</v>
      </c>
      <c r="BO38" s="10">
        <f t="shared" si="20"/>
        <v>18925976.39085797</v>
      </c>
      <c r="BP38" s="10">
        <f t="shared" si="20"/>
        <v>15987245.44969987</v>
      </c>
      <c r="BQ38" s="10">
        <f t="shared" si="20"/>
        <v>15806809.586867299</v>
      </c>
      <c r="BR38" s="10">
        <f t="shared" si="20"/>
        <v>19852703.526590224</v>
      </c>
      <c r="BS38" s="10">
        <f t="shared" si="20"/>
        <v>18358476.056314558</v>
      </c>
      <c r="BT38" s="10">
        <f t="shared" si="20"/>
        <v>21362024.433338463</v>
      </c>
      <c r="BU38" s="10">
        <f t="shared" si="20"/>
        <v>26441882.47092484</v>
      </c>
      <c r="BV38" s="10">
        <f t="shared" si="20"/>
        <v>52060865.46087853</v>
      </c>
      <c r="BW38" s="10">
        <f t="shared" si="20"/>
        <v>66436446.9442096</v>
      </c>
      <c r="BX38" s="10">
        <f aca="true" t="shared" si="21" ref="BX38:DS38">SUM(BX34:BX37)</f>
        <v>40314541.10412146</v>
      </c>
      <c r="BY38" s="10">
        <f t="shared" si="21"/>
        <v>44483689.970607646</v>
      </c>
      <c r="BZ38" s="10">
        <f t="shared" si="21"/>
        <v>51007559.263870806</v>
      </c>
      <c r="CA38" s="10">
        <f t="shared" si="21"/>
        <v>57288765.177371144</v>
      </c>
      <c r="CB38" s="10">
        <f t="shared" si="21"/>
        <v>60094603.29067667</v>
      </c>
      <c r="CC38" s="10">
        <f t="shared" si="21"/>
        <v>59975335.45676084</v>
      </c>
      <c r="CD38" s="10">
        <f t="shared" si="21"/>
        <v>57784089.03076083</v>
      </c>
      <c r="CE38" s="10">
        <f t="shared" si="21"/>
        <v>52886128.16239028</v>
      </c>
      <c r="CF38" s="10">
        <f t="shared" si="21"/>
        <v>53457550.53881912</v>
      </c>
      <c r="CG38" s="10">
        <f t="shared" si="21"/>
        <v>55186577.63160792</v>
      </c>
      <c r="CH38" s="10">
        <f t="shared" si="21"/>
        <v>43208482.08571391</v>
      </c>
      <c r="CI38" s="10">
        <f t="shared" si="21"/>
        <v>50231215.41355128</v>
      </c>
      <c r="CJ38" s="10">
        <f t="shared" si="21"/>
        <v>51696424.30689679</v>
      </c>
      <c r="CK38" s="10">
        <f t="shared" si="21"/>
        <v>41911800.48703796</v>
      </c>
      <c r="CL38" s="10">
        <f t="shared" si="21"/>
        <v>49940325.64914389</v>
      </c>
      <c r="CM38" s="10">
        <f t="shared" si="21"/>
        <v>46564637.10073889</v>
      </c>
      <c r="CN38" s="10">
        <f t="shared" si="21"/>
        <v>55067657.78114426</v>
      </c>
      <c r="CO38" s="10">
        <f t="shared" si="21"/>
        <v>42187201.17494792</v>
      </c>
      <c r="CP38" s="10">
        <f t="shared" si="21"/>
        <v>49049580.738137335</v>
      </c>
      <c r="CQ38" s="10">
        <f t="shared" si="21"/>
        <v>37644940.827646635</v>
      </c>
      <c r="CR38" s="10">
        <f t="shared" si="21"/>
        <v>33033346.154222235</v>
      </c>
      <c r="CS38" s="10">
        <f t="shared" si="21"/>
        <v>27422830.700013094</v>
      </c>
      <c r="CT38" s="10">
        <f t="shared" si="21"/>
        <v>23730739.48993954</v>
      </c>
      <c r="CU38" s="10">
        <f t="shared" si="21"/>
        <v>23418095.41122525</v>
      </c>
      <c r="CV38" s="10">
        <f t="shared" si="21"/>
        <v>19589206.734052204</v>
      </c>
      <c r="CW38" s="10">
        <f t="shared" si="21"/>
        <v>16755440.621666666</v>
      </c>
      <c r="CX38" s="10">
        <f t="shared" si="21"/>
        <v>10648399.305253334</v>
      </c>
      <c r="CY38" s="10">
        <f t="shared" si="21"/>
        <v>8607126.96</v>
      </c>
      <c r="CZ38" s="10">
        <f t="shared" si="21"/>
        <v>5496091.631</v>
      </c>
      <c r="DA38" s="10">
        <f t="shared" si="21"/>
        <v>4788580.404405268</v>
      </c>
      <c r="DB38" s="10">
        <f t="shared" si="21"/>
        <v>5477321.96</v>
      </c>
      <c r="DC38" s="10">
        <f t="shared" si="21"/>
        <v>6045228.69</v>
      </c>
      <c r="DD38" s="10">
        <f t="shared" si="21"/>
        <v>6601323.91</v>
      </c>
      <c r="DE38" s="10">
        <f t="shared" si="21"/>
        <v>4582115.5600000005</v>
      </c>
      <c r="DF38" s="10">
        <f t="shared" si="21"/>
        <v>4251622.84</v>
      </c>
      <c r="DG38" s="10">
        <f t="shared" si="21"/>
        <v>4636125.18</v>
      </c>
      <c r="DH38" s="10">
        <f t="shared" si="21"/>
        <v>4522382.71</v>
      </c>
      <c r="DI38" s="10">
        <f t="shared" si="21"/>
        <v>5029779</v>
      </c>
      <c r="DJ38" s="10">
        <f t="shared" si="21"/>
        <v>4019556</v>
      </c>
      <c r="DK38" s="10">
        <f t="shared" si="21"/>
        <v>3313280</v>
      </c>
      <c r="DL38" s="10">
        <f t="shared" si="21"/>
        <v>2383836</v>
      </c>
      <c r="DM38" s="10">
        <f t="shared" si="21"/>
        <v>1840031</v>
      </c>
      <c r="DN38" s="10">
        <f t="shared" si="21"/>
        <v>1360197</v>
      </c>
      <c r="DO38" s="10">
        <f t="shared" si="21"/>
        <v>952123</v>
      </c>
      <c r="DP38" s="10">
        <f t="shared" si="21"/>
        <v>759300</v>
      </c>
      <c r="DQ38" s="10">
        <f t="shared" si="21"/>
        <v>295911</v>
      </c>
      <c r="DR38" s="10">
        <f t="shared" si="21"/>
        <v>204380</v>
      </c>
      <c r="DS38" s="10">
        <f t="shared" si="21"/>
        <v>155000</v>
      </c>
    </row>
    <row r="39" ht="14.25" thickTop="1"/>
    <row r="40" ht="14.25">
      <c r="A40" s="3" t="s">
        <v>275</v>
      </c>
    </row>
    <row r="42" ht="14.25">
      <c r="A42" s="3" t="s">
        <v>276</v>
      </c>
    </row>
    <row r="43" spans="3:14" ht="14.25">
      <c r="C43" s="68">
        <f>B9</f>
        <v>40268</v>
      </c>
      <c r="D43" s="68">
        <f aca="true" t="shared" si="22" ref="D43:M43">C9</f>
        <v>40633</v>
      </c>
      <c r="E43" s="68">
        <f t="shared" si="22"/>
        <v>40999</v>
      </c>
      <c r="F43" s="68">
        <f t="shared" si="22"/>
        <v>41364</v>
      </c>
      <c r="G43" s="68">
        <f t="shared" si="22"/>
        <v>41729</v>
      </c>
      <c r="H43" s="68">
        <f t="shared" si="22"/>
        <v>42094</v>
      </c>
      <c r="I43" s="68">
        <f t="shared" si="22"/>
        <v>42460</v>
      </c>
      <c r="J43" s="68">
        <f t="shared" si="22"/>
        <v>42825</v>
      </c>
      <c r="K43" s="68">
        <f t="shared" si="22"/>
        <v>43190</v>
      </c>
      <c r="L43" s="68">
        <f t="shared" si="22"/>
        <v>43555</v>
      </c>
      <c r="M43" s="68" t="str">
        <f t="shared" si="22"/>
        <v>Total</v>
      </c>
      <c r="N43" s="68"/>
    </row>
    <row r="44" spans="3:14" ht="14.25">
      <c r="C44" s="69">
        <f>B10</f>
        <v>1</v>
      </c>
      <c r="D44" s="69">
        <f aca="true" t="shared" si="23" ref="D44:L44">C10</f>
        <v>2</v>
      </c>
      <c r="E44" s="69">
        <f t="shared" si="23"/>
        <v>3</v>
      </c>
      <c r="F44" s="69">
        <f t="shared" si="23"/>
        <v>4</v>
      </c>
      <c r="G44" s="69">
        <f t="shared" si="23"/>
        <v>5</v>
      </c>
      <c r="H44" s="69">
        <f t="shared" si="23"/>
        <v>6</v>
      </c>
      <c r="I44" s="69">
        <f t="shared" si="23"/>
        <v>7</v>
      </c>
      <c r="J44" s="69">
        <f t="shared" si="23"/>
        <v>8</v>
      </c>
      <c r="K44" s="69">
        <f t="shared" si="23"/>
        <v>9</v>
      </c>
      <c r="L44" s="69">
        <f t="shared" si="23"/>
        <v>10</v>
      </c>
      <c r="M44" s="69"/>
      <c r="N44" s="69"/>
    </row>
    <row r="45" spans="2:13" ht="14.25">
      <c r="B45" t="s">
        <v>198</v>
      </c>
      <c r="C45" s="62">
        <f>SUMIF($D$19:$DS$19,C$44,$D$24:$DS$24)</f>
        <v>0</v>
      </c>
      <c r="D45" s="62">
        <f aca="true" t="shared" si="24" ref="D45:L45">SUMIF($D$19:$DS$19,D$44,$D$24:$DS$24)</f>
        <v>0</v>
      </c>
      <c r="E45" s="62">
        <f t="shared" si="24"/>
        <v>0</v>
      </c>
      <c r="F45" s="62">
        <f t="shared" si="24"/>
        <v>0</v>
      </c>
      <c r="G45" s="62">
        <f t="shared" si="24"/>
        <v>25822754.92485307</v>
      </c>
      <c r="H45" s="62">
        <f t="shared" si="24"/>
        <v>74960996.6837607</v>
      </c>
      <c r="I45" s="62">
        <f t="shared" si="24"/>
        <v>72614703.2293806</v>
      </c>
      <c r="J45" s="62">
        <f t="shared" si="24"/>
        <v>14182364.884601563</v>
      </c>
      <c r="K45" s="62">
        <f t="shared" si="24"/>
        <v>0</v>
      </c>
      <c r="L45" s="62">
        <f t="shared" si="24"/>
        <v>0</v>
      </c>
      <c r="M45" s="9">
        <f>SUM(C45:L45)</f>
        <v>187580819.72259593</v>
      </c>
    </row>
    <row r="46" spans="2:13" ht="14.25">
      <c r="B46" t="s">
        <v>273</v>
      </c>
      <c r="C46" s="62">
        <v>0</v>
      </c>
      <c r="D46" s="62">
        <v>0</v>
      </c>
      <c r="E46" s="62">
        <v>0</v>
      </c>
      <c r="F46" s="62">
        <v>0</v>
      </c>
      <c r="G46" s="62">
        <v>26853355.32</v>
      </c>
      <c r="H46" s="62">
        <v>69649315.99</v>
      </c>
      <c r="I46" s="62">
        <v>78509469.53</v>
      </c>
      <c r="J46" s="62">
        <v>18019049.16</v>
      </c>
      <c r="K46" s="62">
        <v>0</v>
      </c>
      <c r="L46" s="62">
        <v>0</v>
      </c>
      <c r="M46" s="9">
        <f>SUM(C46:L46)</f>
        <v>193031190</v>
      </c>
    </row>
    <row r="47" spans="2:13" ht="14.25" thickBot="1">
      <c r="B47" t="s">
        <v>274</v>
      </c>
      <c r="C47" s="29">
        <f>C46-C45</f>
        <v>0</v>
      </c>
      <c r="D47" s="29">
        <f aca="true" t="shared" si="25" ref="D47:M47">D46-D45</f>
        <v>0</v>
      </c>
      <c r="E47" s="29">
        <f t="shared" si="25"/>
        <v>0</v>
      </c>
      <c r="F47" s="29">
        <f t="shared" si="25"/>
        <v>0</v>
      </c>
      <c r="G47" s="29">
        <f t="shared" si="25"/>
        <v>1030600.3951469287</v>
      </c>
      <c r="H47" s="29">
        <f t="shared" si="25"/>
        <v>-5311680.693760708</v>
      </c>
      <c r="I47" s="29">
        <f t="shared" si="25"/>
        <v>5894766.3006194085</v>
      </c>
      <c r="J47" s="29">
        <f t="shared" si="25"/>
        <v>3836684.275398437</v>
      </c>
      <c r="K47" s="29">
        <f t="shared" si="25"/>
        <v>0</v>
      </c>
      <c r="L47" s="29">
        <f t="shared" si="25"/>
        <v>0</v>
      </c>
      <c r="M47" s="29">
        <f t="shared" si="25"/>
        <v>5450370.27740407</v>
      </c>
    </row>
    <row r="48" ht="14.25" thickTop="1"/>
    <row r="51" spans="1:2" ht="14.25">
      <c r="A51" t="s">
        <v>56</v>
      </c>
      <c r="B51" t="s">
        <v>154</v>
      </c>
    </row>
    <row r="52" ht="14.25">
      <c r="A52" t="s">
        <v>57</v>
      </c>
    </row>
    <row r="53" ht="14.25">
      <c r="A53" t="s">
        <v>58</v>
      </c>
    </row>
    <row r="54" ht="14.25">
      <c r="A54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2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SFT Benefits Model 2015-16 DRAFT V1.2 20160527</dc:title>
  <dc:subject/>
  <dc:creator>james.king</dc:creator>
  <cp:keywords/>
  <dc:description/>
  <cp:lastModifiedBy>Jonathan Murray</cp:lastModifiedBy>
  <cp:lastPrinted>2017-06-05T15:47:03Z</cp:lastPrinted>
  <dcterms:created xsi:type="dcterms:W3CDTF">2014-01-08T08:17:58Z</dcterms:created>
  <dcterms:modified xsi:type="dcterms:W3CDTF">2017-11-20T11:14:08Z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b10dfc03f04a96b1a7b54943484161">
    <vt:lpwstr/>
  </property>
  <property fmtid="{D5CDD505-2E9C-101B-9397-08002B2CF9AE}" pid="3" name="n54e642acccc4466b4e89f67cfeeacd1">
    <vt:lpwstr/>
  </property>
  <property fmtid="{D5CDD505-2E9C-101B-9397-08002B2CF9AE}" pid="4" name="p9a0ae73549a442b906094a184c8bdc4">
    <vt:lpwstr/>
  </property>
  <property fmtid="{D5CDD505-2E9C-101B-9397-08002B2CF9AE}" pid="5" name="TaxCatchAll">
    <vt:lpwstr/>
  </property>
  <property fmtid="{D5CDD505-2E9C-101B-9397-08002B2CF9AE}" pid="6" name="display_urn:schemas-microsoft-com:office:office#Editor">
    <vt:lpwstr>James King</vt:lpwstr>
  </property>
  <property fmtid="{D5CDD505-2E9C-101B-9397-08002B2CF9AE}" pid="7" name="Year">
    <vt:lpwstr/>
  </property>
  <property fmtid="{D5CDD505-2E9C-101B-9397-08002B2CF9AE}" pid="8" name="Folder2">
    <vt:lpwstr>Publications</vt:lpwstr>
  </property>
  <property fmtid="{D5CDD505-2E9C-101B-9397-08002B2CF9AE}" pid="9" name="display_urn:schemas-microsoft-com:office:office#Author">
    <vt:lpwstr>James King</vt:lpwstr>
  </property>
  <property fmtid="{D5CDD505-2E9C-101B-9397-08002B2CF9AE}" pid="10" name="Document Status">
    <vt:lpwstr/>
  </property>
  <property fmtid="{D5CDD505-2E9C-101B-9397-08002B2CF9AE}" pid="11" name="Month">
    <vt:lpwstr/>
  </property>
  <property fmtid="{D5CDD505-2E9C-101B-9397-08002B2CF9AE}" pid="12" name="ContentTypeId">
    <vt:lpwstr>0x010100DE40303DB2B0EB468B110354DD92C19F</vt:lpwstr>
  </property>
  <property fmtid="{D5CDD505-2E9C-101B-9397-08002B2CF9AE}" pid="13" name="Folder1">
    <vt:lpwstr>Corporate</vt:lpwstr>
  </property>
  <property fmtid="{D5CDD505-2E9C-101B-9397-08002B2CF9AE}" pid="14" name="Folder3">
    <vt:lpwstr>Benefits Statement</vt:lpwstr>
  </property>
  <property fmtid="{D5CDD505-2E9C-101B-9397-08002B2CF9AE}" pid="15" name="Order">
    <vt:lpwstr>62900.0000000000</vt:lpwstr>
  </property>
  <property fmtid="{D5CDD505-2E9C-101B-9397-08002B2CF9AE}" pid="16" name="display_urn:schemas-microsoft-com:office:office#SharedWithUsers">
    <vt:lpwstr>Viv Cockburn</vt:lpwstr>
  </property>
  <property fmtid="{D5CDD505-2E9C-101B-9397-08002B2CF9AE}" pid="17" name="SharedWithUsers">
    <vt:lpwstr>51;#Viv Cockburn</vt:lpwstr>
  </property>
</Properties>
</file>