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Cover" sheetId="1" r:id="rId1"/>
    <sheet name="Reporting Dashboard" sheetId="2" r:id="rId2"/>
    <sheet name="Prior Year Comparison" sheetId="3" r:id="rId3"/>
    <sheet name="Sensitivities" sheetId="4" r:id="rId4"/>
    <sheet name="Base Case" sheetId="5" r:id="rId5"/>
    <sheet name="Global Inputs" sheetId="6" r:id="rId6"/>
    <sheet name="hub DBFM" sheetId="7" r:id="rId7"/>
    <sheet name="hub D&amp;B" sheetId="8" r:id="rId8"/>
    <sheet name="NPD" sheetId="9" r:id="rId9"/>
    <sheet name="Schools" sheetId="10" r:id="rId10"/>
    <sheet name="Queensferry Crossing" sheetId="11" r:id="rId11"/>
    <sheet name="Econ Investment" sheetId="12" r:id="rId12"/>
    <sheet name="Housing" sheetId="13" r:id="rId13"/>
    <sheet name="LAR" sheetId="14" r:id="rId14"/>
    <sheet name="LifecycleFM Basket Saving" sheetId="15" r:id="rId15"/>
    <sheet name="Low Carbon" sheetId="16" r:id="rId16"/>
    <sheet name="Asset Management" sheetId="17" r:id="rId17"/>
    <sheet name="Operational PPP" sheetId="18" r:id="rId18"/>
    <sheet name="Waste" sheetId="19" r:id="rId19"/>
    <sheet name="Digital" sheetId="20" r:id="rId20"/>
  </sheets>
  <definedNames>
    <definedName name="_xlnm._FilterDatabase" localSheetId="7" hidden="1">'hub D&amp;B'!$A$26:$EH$238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"09/25/2015 12:54:31"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6">'Asset Management'!$A$1:$L$37</definedName>
    <definedName name="_xlnm.Print_Area" localSheetId="4">'Base Case'!$A$1:$N$34</definedName>
    <definedName name="_xlnm.Print_Area" localSheetId="0">'Cover'!$A$1:$T$58</definedName>
    <definedName name="_xlnm.Print_Area" localSheetId="5">'Global Inputs'!$A$1:$K$53</definedName>
    <definedName name="_xlnm.Print_Area" localSheetId="12">'Housing'!$A$1:$L$27</definedName>
    <definedName name="_xlnm.Print_Area" localSheetId="7">'hub D&amp;B'!$A$1:$DU$259</definedName>
    <definedName name="_xlnm.Print_Area" localSheetId="6">'hub DBFM'!$A$1:$DT$117</definedName>
    <definedName name="_xlnm.Print_Area" localSheetId="17">'Operational PPP'!$A$1:$L$27</definedName>
    <definedName name="_xlnm.Print_Area" localSheetId="10">'Queensferry Crossing'!$A$1:$L$15</definedName>
    <definedName name="_xlnm.Print_Area" localSheetId="1">'Reporting Dashboard'!$A$1:$K$85</definedName>
    <definedName name="_xlnm.Print_Area" localSheetId="9">'Schools'!$A$1:$L$20</definedName>
    <definedName name="_xlnm.Print_Area" localSheetId="18">'Waste'!$A$1:$L$18</definedName>
    <definedName name="_xlnm.Print_Titles" localSheetId="7">'hub D&amp;B'!$A:$D</definedName>
    <definedName name="_xlnm.Print_Titles" localSheetId="6">'hub DBFM'!$A:$C</definedName>
    <definedName name="_xlnm.Print_Titles" localSheetId="8">'NPD'!$A:$B</definedName>
  </definedNames>
  <calcPr fullCalcOnLoad="1"/>
</workbook>
</file>

<file path=xl/comments18.xml><?xml version="1.0" encoding="utf-8"?>
<comments xmlns="http://schemas.openxmlformats.org/spreadsheetml/2006/main">
  <authors>
    <author>donna.stevenson</author>
  </authors>
  <commentList>
    <comment ref="F9" authorId="0">
      <text>
        <r>
          <rPr>
            <b/>
            <sz val="9"/>
            <rFont val="Tahoma"/>
            <family val="2"/>
          </rPr>
          <t>donna.stevenson:</t>
        </r>
        <r>
          <rPr>
            <sz val="9"/>
            <rFont val="Tahoma"/>
            <family val="2"/>
          </rPr>
          <t xml:space="preserve">
There is a one off insurance 
 saving of £250k that was omitted form the benfits staement in 2013/14
</t>
        </r>
      </text>
    </comment>
  </commentList>
</comments>
</file>

<file path=xl/sharedStrings.xml><?xml version="1.0" encoding="utf-8"?>
<sst xmlns="http://schemas.openxmlformats.org/spreadsheetml/2006/main" count="1123" uniqueCount="381">
  <si>
    <t>Scottish Futures Trust</t>
  </si>
  <si>
    <t>Annual Benefits Calculation Model</t>
  </si>
  <si>
    <t>Benefits Calculation Model</t>
  </si>
  <si>
    <t>Global Inputs</t>
  </si>
  <si>
    <t>Savings/Efficiency Percentages</t>
  </si>
  <si>
    <t>NPD</t>
  </si>
  <si>
    <t>TIF</t>
  </si>
  <si>
    <t>Low Carbon</t>
  </si>
  <si>
    <t>Operational PPP</t>
  </si>
  <si>
    <t>Asset Management</t>
  </si>
  <si>
    <t>Total</t>
  </si>
  <si>
    <t>Other</t>
  </si>
  <si>
    <t>Pipeline</t>
  </si>
  <si>
    <t>South East</t>
  </si>
  <si>
    <t>North</t>
  </si>
  <si>
    <t>East Central</t>
  </si>
  <si>
    <t>West</t>
  </si>
  <si>
    <t>South West</t>
  </si>
  <si>
    <t>Roads</t>
  </si>
  <si>
    <t>Colleges</t>
  </si>
  <si>
    <t>Healthcare</t>
  </si>
  <si>
    <t>Type</t>
  </si>
  <si>
    <t>Project</t>
  </si>
  <si>
    <t>M8, M73, M73 (Partial VAT payable)</t>
  </si>
  <si>
    <t>AWPR (Excl VAT)</t>
  </si>
  <si>
    <t>Sick Kids &amp; DCN</t>
  </si>
  <si>
    <t>SNBTS</t>
  </si>
  <si>
    <t>DGRI</t>
  </si>
  <si>
    <t>Ayrshire &amp; Arran</t>
  </si>
  <si>
    <t>Balfour, Orkney</t>
  </si>
  <si>
    <t>Total NPD</t>
  </si>
  <si>
    <t>Year</t>
  </si>
  <si>
    <t xml:space="preserve"> Total</t>
  </si>
  <si>
    <t>Territory</t>
  </si>
  <si>
    <t>Baldragon Academy</t>
  </si>
  <si>
    <t>Stirling Care Village</t>
  </si>
  <si>
    <t>Alford Community Campus DBFM</t>
  </si>
  <si>
    <t>Elgin High School</t>
  </si>
  <si>
    <t>Aberdeen Community Healthcare Village</t>
  </si>
  <si>
    <t>Anderson High School</t>
  </si>
  <si>
    <t>Kelso High School</t>
  </si>
  <si>
    <t>James Gillespies High School (DBFM)</t>
  </si>
  <si>
    <t>Newbattle High School</t>
  </si>
  <si>
    <t>Royal Edinburgh Mental Health - Phase 1</t>
  </si>
  <si>
    <t>Dalbeattie High School</t>
  </si>
  <si>
    <t>Garnock Academy (Campus)</t>
  </si>
  <si>
    <t>Ayr Academy</t>
  </si>
  <si>
    <t>Barrhead High School</t>
  </si>
  <si>
    <t xml:space="preserve">Eastwood &amp; Maryhill Health Centre </t>
  </si>
  <si>
    <t>Our Lady &amp; St Patricks High School</t>
  </si>
  <si>
    <t>NHT1</t>
  </si>
  <si>
    <t>NHT2</t>
  </si>
  <si>
    <t>NHT2B</t>
  </si>
  <si>
    <t>Council Variant</t>
  </si>
  <si>
    <t>Source</t>
  </si>
  <si>
    <t>Model</t>
  </si>
  <si>
    <t>Sheet</t>
  </si>
  <si>
    <t>Cells</t>
  </si>
  <si>
    <t>Revenue Savings</t>
  </si>
  <si>
    <t>Base Case</t>
  </si>
  <si>
    <t>Downside Sensitivity 1</t>
  </si>
  <si>
    <t>Downside Sensitivity 2</t>
  </si>
  <si>
    <t>Upside Sensitivity 1</t>
  </si>
  <si>
    <t>Upside Sensitivity 2</t>
  </si>
  <si>
    <t>TIF - Glasgow, Falkirk and Argyll &amp; Bute</t>
  </si>
  <si>
    <t>TIF - Edinburgh, Fife, Ravenscraig</t>
  </si>
  <si>
    <t>Downside 1</t>
  </si>
  <si>
    <t>Downside 2</t>
  </si>
  <si>
    <t>Upside 1</t>
  </si>
  <si>
    <t>Upside 2</t>
  </si>
  <si>
    <t>Colin Proctor</t>
  </si>
  <si>
    <t>Construction Spend Profile - Scotland's Schools for the Future Programme</t>
  </si>
  <si>
    <t>Schools</t>
  </si>
  <si>
    <t>Benefits Calculations - Base Case</t>
  </si>
  <si>
    <t>Legacy - Queensferry Crossing</t>
  </si>
  <si>
    <t>Lifecycle/FM Basket Saving</t>
  </si>
  <si>
    <t>Queensferry Crossing Capital Expenditure</t>
  </si>
  <si>
    <t>Capital Spend Profile (from hub Sheet)</t>
  </si>
  <si>
    <t>Reprofile for Start of Lifecycle spend</t>
  </si>
  <si>
    <t>Waste</t>
  </si>
  <si>
    <t>Asset Management - Local Estate</t>
  </si>
  <si>
    <t>Tony Rose</t>
  </si>
  <si>
    <t>Sector</t>
  </si>
  <si>
    <t>Health</t>
  </si>
  <si>
    <t>hub DBFM</t>
  </si>
  <si>
    <t>hub D&amp;B</t>
  </si>
  <si>
    <t>South Ayrshire Health Centre</t>
  </si>
  <si>
    <t>East Ayrshire Health Centre</t>
  </si>
  <si>
    <t>Forfar Community Campus</t>
  </si>
  <si>
    <t>Greenfaulds High School</t>
  </si>
  <si>
    <t>Inverclyde Care Home</t>
  </si>
  <si>
    <t>Newbridge Fire and Rescue Station</t>
  </si>
  <si>
    <t>Rising Rolls (PS Extensions) Phase 2</t>
  </si>
  <si>
    <t>Galashiels Transport Interchange</t>
  </si>
  <si>
    <t>North Ayrshire Health Centre</t>
  </si>
  <si>
    <t xml:space="preserve">Clyde Valley Campus </t>
  </si>
  <si>
    <t>Hallpark Social Housing</t>
  </si>
  <si>
    <t>Craigbank Primary School</t>
  </si>
  <si>
    <t>Spiers Centre Museum</t>
  </si>
  <si>
    <t>Harris Academy, Dundee</t>
  </si>
  <si>
    <t>Care Home Ostlers Way</t>
  </si>
  <si>
    <t>Burntisland Primary School</t>
  </si>
  <si>
    <t>Dunfermline Museum &amp; Art Gallery</t>
  </si>
  <si>
    <t>Madras College, St. Andrews</t>
  </si>
  <si>
    <t>Glenwood Health Centre</t>
  </si>
  <si>
    <t>Doune Health Centre</t>
  </si>
  <si>
    <t>Child and Adolescent Mental Health, Dundee</t>
  </si>
  <si>
    <t>Alyth Primary School</t>
  </si>
  <si>
    <t>Crieff Primary School</t>
  </si>
  <si>
    <t>Oakbank Primary School</t>
  </si>
  <si>
    <t>Brimmond Primary School (Formerly Bucksburn)</t>
  </si>
  <si>
    <t>Childrens School for Complex Needs</t>
  </si>
  <si>
    <t>Frederick Street Car Park</t>
  </si>
  <si>
    <t>Aberdeen Criminal Justice Centre - Kittybrewster</t>
  </si>
  <si>
    <t>Fraserburgh Dental Practice</t>
  </si>
  <si>
    <t>Duns Primary School</t>
  </si>
  <si>
    <t>Craigmillar - ENOLC</t>
  </si>
  <si>
    <t>Rising Rolls (PS Extensions)</t>
  </si>
  <si>
    <t>CEC Public Conveniences</t>
  </si>
  <si>
    <t>Haddington Primary School &amp; St. Mary's Infants</t>
  </si>
  <si>
    <t>Rosewell PS Extension</t>
  </si>
  <si>
    <t>Lauder Health Centre</t>
  </si>
  <si>
    <t>Roxburgh Health Centre</t>
  </si>
  <si>
    <t>East Lothian Community Hospital (Haddington)</t>
  </si>
  <si>
    <t>Gullane Surgery and Day Care Centre</t>
  </si>
  <si>
    <t>Tranent Health Centre</t>
  </si>
  <si>
    <t>Wester Hailes Healthy Living Centre</t>
  </si>
  <si>
    <t>West Calder High School</t>
  </si>
  <si>
    <t>Ardrossan Harbourside</t>
  </si>
  <si>
    <t>Ardrossan Medical Centre</t>
  </si>
  <si>
    <t>Irvine Annickbank</t>
  </si>
  <si>
    <t>Dalbeattie PCC</t>
  </si>
  <si>
    <t>Dunscore PCC</t>
  </si>
  <si>
    <t>Montrose House (care home on Arran)</t>
  </si>
  <si>
    <t>NAC Schools Rationalisation</t>
  </si>
  <si>
    <t>Cumbernauld Community Enterprise Development</t>
  </si>
  <si>
    <t>Dailly Primary School</t>
  </si>
  <si>
    <t>Office Accomodation/Rationalisation</t>
  </si>
  <si>
    <t>Tarbolton Primary Community Campus</t>
  </si>
  <si>
    <t>Marr College</t>
  </si>
  <si>
    <t>Clydebank Workshops</t>
  </si>
  <si>
    <t>Bearsden Community Hub</t>
  </si>
  <si>
    <t>Bishopsbriggs Community hub</t>
  </si>
  <si>
    <t>Kirkintilloch Community hub  - Strategic Partnering Services only</t>
  </si>
  <si>
    <t>Lairdsland Primary School</t>
  </si>
  <si>
    <t>Lennoxtown Community hub</t>
  </si>
  <si>
    <t>Auchinairn/Woodhill PS</t>
  </si>
  <si>
    <t>Lenzie/Lenzie Moss PS</t>
  </si>
  <si>
    <t>St Andrews/St Josephs PS</t>
  </si>
  <si>
    <t>Johnstone Town Hall</t>
  </si>
  <si>
    <t>New WDC Corporate HQ</t>
  </si>
  <si>
    <t>Bellesmyre (St Peter's PS/Aitkenbar PS/Early Education &amp; Childcare Centre)</t>
  </si>
  <si>
    <t>Garshake Pilot Office Refurbishment</t>
  </si>
  <si>
    <t>Kilpatrick ASN School</t>
  </si>
  <si>
    <t>John Hope</t>
  </si>
  <si>
    <t>hub Overall Pipeline-Dashboard</t>
  </si>
  <si>
    <t>Benefits Output Schedule</t>
  </si>
  <si>
    <t>All</t>
  </si>
  <si>
    <t>Non-Hub</t>
  </si>
  <si>
    <t>Housing</t>
  </si>
  <si>
    <t>Kerry Alexander</t>
  </si>
  <si>
    <t>Yes</t>
  </si>
  <si>
    <t>No</t>
  </si>
  <si>
    <t>Lifecycle/FM as a Proportion of Capital Spend</t>
  </si>
  <si>
    <t>Sub sector</t>
  </si>
  <si>
    <t>Community</t>
  </si>
  <si>
    <t>Schools SSF Cap</t>
  </si>
  <si>
    <t>Police</t>
  </si>
  <si>
    <t>Asset Management - Central Estate</t>
  </si>
  <si>
    <t>Central Estate</t>
  </si>
  <si>
    <t>Local Estate</t>
  </si>
  <si>
    <t>Asset Management Benefits Submission Data</t>
  </si>
  <si>
    <t>Inputs</t>
  </si>
  <si>
    <t>B6:K7</t>
  </si>
  <si>
    <t>B11:K12</t>
  </si>
  <si>
    <t>SFT BUILD</t>
  </si>
  <si>
    <t>SFT HOME</t>
  </si>
  <si>
    <t>SFT PLACE</t>
  </si>
  <si>
    <t>SFT GREEN</t>
  </si>
  <si>
    <t>SFT INVEST</t>
  </si>
  <si>
    <t>Pharmaceutical Specials Service (ex Unlicensed Medicines)</t>
  </si>
  <si>
    <t>Timmergreen Primary School (Arbroath PS)</t>
  </si>
  <si>
    <t>Brechin Community Campus (High School)</t>
  </si>
  <si>
    <t>Redwell Primary School (st johns/claremont)</t>
  </si>
  <si>
    <t>Hillhead Community Centre</t>
  </si>
  <si>
    <t>Clydebank Leisure Centre</t>
  </si>
  <si>
    <t>Glasgow Women's Library Refurb</t>
  </si>
  <si>
    <t>Renfrew Community Safety Hub</t>
  </si>
  <si>
    <t>Dumbarton Care Home</t>
  </si>
  <si>
    <t xml:space="preserve"> </t>
  </si>
  <si>
    <t>ROLLING 10 YEAR BENEFIT</t>
  </si>
  <si>
    <t>NHS Lanarkshire Bundle</t>
  </si>
  <si>
    <t>NHS Lothian Bundle</t>
  </si>
  <si>
    <t>Royal Victoria Hospital</t>
  </si>
  <si>
    <t>Forres, Tain &amp; Woodside Bundle</t>
  </si>
  <si>
    <t>Arbroath Primary School (Wardykes)</t>
  </si>
  <si>
    <t>HQ Office Corporate Accomodation</t>
  </si>
  <si>
    <t>Carrongrange Special Needs School</t>
  </si>
  <si>
    <t>Carnegie Primary School Extension</t>
  </si>
  <si>
    <t>Fairfield Social Housing</t>
  </si>
  <si>
    <t>James Gillespies High School (D&amp;B) Enabling Works</t>
  </si>
  <si>
    <t>Alford Community Campus DBDA Enabling Works</t>
  </si>
  <si>
    <t>St Brendan's Hospital</t>
  </si>
  <si>
    <t>Ayrshire</t>
  </si>
  <si>
    <t>Inverness</t>
  </si>
  <si>
    <t>Glasgow</t>
  </si>
  <si>
    <t>Effectiveness Factors</t>
  </si>
  <si>
    <t>Component Benefits</t>
  </si>
  <si>
    <t>Blended EF</t>
  </si>
  <si>
    <t>Office Rationalisation</t>
  </si>
  <si>
    <t>Depots Rationalisation</t>
  </si>
  <si>
    <t>Emergency Services</t>
  </si>
  <si>
    <t>NHS Property Disposals</t>
  </si>
  <si>
    <t>Local Authority Disposals</t>
  </si>
  <si>
    <t>Reduced Unitary Payments/Avoided Cost (50%)</t>
  </si>
  <si>
    <t>Reduced Unitary Payments/Avoided Cost (35%)</t>
  </si>
  <si>
    <t>Efficiency Gains/Value Realignment (50%)</t>
  </si>
  <si>
    <t>Efficiency Gains/Value Realignment (35%)</t>
  </si>
  <si>
    <t>SFT Annual Running Cost</t>
  </si>
  <si>
    <t>SFT CONNECT</t>
  </si>
  <si>
    <t>Digital</t>
  </si>
  <si>
    <t>Sensitivities</t>
  </si>
  <si>
    <t>ROLLING 10 YEAR OPERATING COST</t>
  </si>
  <si>
    <t>NET ROLLING 10 YEAR BENEFIT</t>
  </si>
  <si>
    <t>St Ninian's Primary School &amp; Cowie nursery</t>
  </si>
  <si>
    <t>Kirn Primary School, Dunoon</t>
  </si>
  <si>
    <t>Inverness Royal Academy</t>
  </si>
  <si>
    <t>Wick North Primary (Noss)</t>
  </si>
  <si>
    <t>Royston Care Home</t>
  </si>
  <si>
    <t>Drumbrae Library &amp; Community hub</t>
  </si>
  <si>
    <t>Rosemount Residential Care Facility</t>
  </si>
  <si>
    <t>Girvan Harbourside Facilities</t>
  </si>
  <si>
    <t>Dumfries Learning town Phase 1</t>
  </si>
  <si>
    <t>Carrick Leisure Centre</t>
  </si>
  <si>
    <t>The Shields Centre</t>
  </si>
  <si>
    <t>St Patricks PS</t>
  </si>
  <si>
    <t>Dundee Community Care Centre</t>
  </si>
  <si>
    <t xml:space="preserve">Wick Community Campus incl South PS </t>
  </si>
  <si>
    <t>Campbelltown/Oban High Schools</t>
  </si>
  <si>
    <t>Gorbals/Woodside Health Centre</t>
  </si>
  <si>
    <t>Levenmouth High Schools</t>
  </si>
  <si>
    <t>Lochgelly Health Centre</t>
  </si>
  <si>
    <t>Net Benefit</t>
  </si>
  <si>
    <t>Mikko Ramstedt</t>
  </si>
  <si>
    <t>Operating Cost</t>
  </si>
  <si>
    <t>Start Year</t>
  </si>
  <si>
    <t>End Year</t>
  </si>
  <si>
    <t>Reporting Year</t>
  </si>
  <si>
    <t>Model Start Year</t>
  </si>
  <si>
    <t>Model End Year</t>
  </si>
  <si>
    <t>Model Reporting Year</t>
  </si>
  <si>
    <t>Demonstrating Digital</t>
  </si>
  <si>
    <t>World Class 2020</t>
  </si>
  <si>
    <t>Economic Impact</t>
  </si>
  <si>
    <t>to</t>
  </si>
  <si>
    <t>Subject to Confidence Factors?</t>
  </si>
  <si>
    <t>Confidence Factors</t>
  </si>
  <si>
    <t>Sectoral Breakdown</t>
  </si>
  <si>
    <t>Annual Benefit</t>
  </si>
  <si>
    <t>Rolling Average (Reported Benefit)</t>
  </si>
  <si>
    <t>GAM Edinburgh</t>
  </si>
  <si>
    <t>Office Rationalisation Rev</t>
  </si>
  <si>
    <t>Depots Rationalisation Rev</t>
  </si>
  <si>
    <t>NHT3</t>
  </si>
  <si>
    <t xml:space="preserve">                                              </t>
  </si>
  <si>
    <t xml:space="preserve">NDEE </t>
  </si>
  <si>
    <t>Street Lighting (excl financing costs as 2015 funded via salix, capital budgets and reserves)</t>
  </si>
  <si>
    <t>Lynne Ward</t>
  </si>
  <si>
    <t>SFT Internal</t>
  </si>
  <si>
    <t>F4:K9</t>
  </si>
  <si>
    <t>Economic Investment</t>
  </si>
  <si>
    <t xml:space="preserve">hub D&amp;B </t>
  </si>
  <si>
    <t>Seonaid Crosby</t>
  </si>
  <si>
    <t>School Benefits Data 2015</t>
  </si>
  <si>
    <t>Benefits Output Sheet</t>
  </si>
  <si>
    <t>B11:K14</t>
  </si>
  <si>
    <t>Largs Academy</t>
  </si>
  <si>
    <t>East Ayrshire Learning Campus (Kilmarnock / James Hamilton)</t>
  </si>
  <si>
    <t>Ann Street Housing</t>
  </si>
  <si>
    <t>Refurbishment of Wards 1, 18 &amp; 19 at Falkirk Community Hospital</t>
  </si>
  <si>
    <t>St Margarets PS &amp; Cowie nursery</t>
  </si>
  <si>
    <t>Forth Valley Royal Hospital Car Park</t>
  </si>
  <si>
    <t>Anderson High School Halls of Residence</t>
  </si>
  <si>
    <t>Windygoul Primary School</t>
  </si>
  <si>
    <t>Wester Hailes Underpass</t>
  </si>
  <si>
    <t>Rising Rolls 3</t>
  </si>
  <si>
    <t>Galashiels Ambulance Station</t>
  </si>
  <si>
    <t>Vale of Leven Workshops</t>
  </si>
  <si>
    <t>2014-15 Year Calculation</t>
  </si>
  <si>
    <t>Per Kerry Alexander email (22/6/15)</t>
  </si>
  <si>
    <t>Delta</t>
  </si>
  <si>
    <t>ADJUSTMENTS</t>
  </si>
  <si>
    <t>GLASGOW COLLEGE</t>
  </si>
  <si>
    <t>New £1bn investment (NPD Portion)</t>
  </si>
  <si>
    <t>David Macdonald</t>
  </si>
  <si>
    <t>Mark Pillans</t>
  </si>
  <si>
    <t>REPORTED BENEFIT IN ANNUAL REPORT</t>
  </si>
  <si>
    <t>AVERAGE BENEFIT</t>
  </si>
  <si>
    <t>% contribution</t>
  </si>
  <si>
    <t>10 Year Rolling Analysis</t>
  </si>
  <si>
    <t>Glasgow Waste</t>
  </si>
  <si>
    <t>Edinburgh Waste</t>
  </si>
  <si>
    <t>LAR</t>
  </si>
  <si>
    <t>Allister McMillan</t>
  </si>
  <si>
    <t>Reported Benefit Per Annual Report</t>
  </si>
  <si>
    <t>Calculations</t>
  </si>
  <si>
    <t>Average Reported Benefit</t>
  </si>
  <si>
    <t>Cumulative Reported Benefit to 31/3/15</t>
  </si>
  <si>
    <t>Data Received</t>
  </si>
  <si>
    <t>Data Challenged</t>
  </si>
  <si>
    <t>Muirfield/Ladyloan</t>
  </si>
  <si>
    <t>Bertha Park High School</t>
  </si>
  <si>
    <t>South of the City Academy</t>
  </si>
  <si>
    <t>Inverurie Academy</t>
  </si>
  <si>
    <t>Alness Academy</t>
  </si>
  <si>
    <t>Lossiemouth High School</t>
  </si>
  <si>
    <t>Newmachar, Balmedie, Blackburn, Elsick HCs</t>
  </si>
  <si>
    <t>Lochgilphead MH &amp; Inverurie and Forresterhill HCs</t>
  </si>
  <si>
    <t>Badenoch &amp; Strathspey Hospital</t>
  </si>
  <si>
    <t>Skye, Lochalsh, SW Ross Hospital</t>
  </si>
  <si>
    <t>Queensferry High School</t>
  </si>
  <si>
    <t>Royal Edinburgh Mental Health - Phase 2</t>
  </si>
  <si>
    <t>Cumbernauld Academy</t>
  </si>
  <si>
    <t>Queen Margaret Academy</t>
  </si>
  <si>
    <t>Carntyne, Blairdardie Primary Schools</t>
  </si>
  <si>
    <t>Clydebank Health Centre</t>
  </si>
  <si>
    <t>Greenock Health &amp; Care Centre</t>
  </si>
  <si>
    <t>esv</t>
  </si>
  <si>
    <t>Hayshead</t>
  </si>
  <si>
    <t>Waid Academy</t>
  </si>
  <si>
    <t>Perth Theatre</t>
  </si>
  <si>
    <t>Tulloch Primary School</t>
  </si>
  <si>
    <t>Kinross Primary School</t>
  </si>
  <si>
    <t>St Brendan's Care Home</t>
  </si>
  <si>
    <t>Prestonpans Health Centre</t>
  </si>
  <si>
    <t>Pinewood Primary School</t>
  </si>
  <si>
    <t>Free School Meals - Crammond</t>
  </si>
  <si>
    <t>Free School Meals - East Craigs</t>
  </si>
  <si>
    <t>Free School Meals - Towerbank</t>
  </si>
  <si>
    <t>RR4- Crammond</t>
  </si>
  <si>
    <t>RR4- East Craigs</t>
  </si>
  <si>
    <t>RR4- Fox Covert</t>
  </si>
  <si>
    <t>RR4- St Marys</t>
  </si>
  <si>
    <t>Blackhall Gym</t>
  </si>
  <si>
    <t>Duddingston</t>
  </si>
  <si>
    <t>Foxcovert</t>
  </si>
  <si>
    <t>Wardie</t>
  </si>
  <si>
    <t>Deanbank Resource Centre</t>
  </si>
  <si>
    <t>CEC Asset Management Works - Summer</t>
  </si>
  <si>
    <t>CEC Property Rationalisation</t>
  </si>
  <si>
    <t>Rising Rolls - Simpsons Primary</t>
  </si>
  <si>
    <t>Cumbernauld Bus Station</t>
  </si>
  <si>
    <t>Marr College Synthetic Pitches and temporary accomodation</t>
  </si>
  <si>
    <t>Kirkintilloch Town Hall</t>
  </si>
  <si>
    <t>Kelvinbank Resource Centre</t>
  </si>
  <si>
    <t>Kilmardinney House</t>
  </si>
  <si>
    <t>St Agathas / St Flannans PS</t>
  </si>
  <si>
    <t>Kilmalcolm Primary School</t>
  </si>
  <si>
    <t>schools</t>
  </si>
  <si>
    <t>Low Carbon Input Sheet 2015_16 v1 (workings)</t>
  </si>
  <si>
    <t>Stephen Vere</t>
  </si>
  <si>
    <t>Movement</t>
  </si>
  <si>
    <t>Dunoon Primary School</t>
  </si>
  <si>
    <t>Denburn Health Centre</t>
  </si>
  <si>
    <t>GAM Dundee</t>
  </si>
  <si>
    <t>GAM/Growth Deal 3</t>
  </si>
  <si>
    <t>GAM/Growth Deal 4</t>
  </si>
  <si>
    <t>Main reason for movement</t>
  </si>
  <si>
    <t>Major schools investment</t>
  </si>
  <si>
    <t>Reprofiling/reduction in cost</t>
  </si>
  <si>
    <t>LAR not included last year</t>
  </si>
  <si>
    <t>NHT projects finishing off</t>
  </si>
  <si>
    <t>Linked to hub profile</t>
  </si>
  <si>
    <t>Timing - movement of probability factor</t>
  </si>
  <si>
    <t>Increase in running costs per accounts</t>
  </si>
  <si>
    <t>General improvement rationalisation on and improvement in disposals market</t>
  </si>
  <si>
    <t>General improvement in the work stream</t>
  </si>
  <si>
    <t>Marginal reduction in benefits - reprofiling of some GAM areas</t>
  </si>
  <si>
    <t>2015-16 Benefits Economic Investment</t>
  </si>
  <si>
    <t>Based on latest profile</t>
  </si>
  <si>
    <t>Adjustment to unallocated investment monies (£195m)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</si>
</sst>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0.000"/>
    <numFmt numFmtId="170" formatCode="0.0000"/>
    <numFmt numFmtId="171" formatCode="0.0%"/>
    <numFmt numFmtId="172" formatCode="0.000%"/>
    <numFmt numFmtId="173" formatCode="#,##0_ ;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_-;_-@_-"/>
    <numFmt numFmtId="179" formatCode="yyyy"/>
    <numFmt numFmtId="180" formatCode="0.000000000000000%"/>
    <numFmt numFmtId="181" formatCode="0.0000000000000000%"/>
    <numFmt numFmtId="182" formatCode="0.00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0.0000000%"/>
    <numFmt numFmtId="191" formatCode="0.000000%"/>
    <numFmt numFmtId="192" formatCode="0.00000%"/>
    <numFmt numFmtId="193" formatCode="0.0000%"/>
    <numFmt numFmtId="194" formatCode="_-&quot;£&quot;* #,##0_-;\-&quot;£&quot;* #,##0_-;_-&quot;£&quot;* &quot;-&quot;??_-;_-@_-"/>
    <numFmt numFmtId="195" formatCode="_-&quot;£&quot;* #,##0.0_-;\-&quot;£&quot;* #,##0.0_-;_-&quot;£&quot;* &quot;-&quot;?_-;_-@_-"/>
    <numFmt numFmtId="196" formatCode="_-&quot;£&quot;* #,##0_-;\-&quot;£&quot;* #,##0_-;_-&quot;£&quot;* &quot;-&quot;?_-;_-@_-"/>
    <numFmt numFmtId="197" formatCode="_-* #,##0.000_-;\-* #,##0.000_-;_-* &quot;-&quot;???_-;_-@_-"/>
    <numFmt numFmtId="198" formatCode="_-* #,##0.000_-;\-* #,##0.000_-;_-* &quot;-&quot;?_-;_-@_-"/>
    <numFmt numFmtId="199" formatCode="&quot;£&quot;#,##0"/>
    <numFmt numFmtId="200" formatCode="_-&quot;£&quot;* #,##0.000_-;\-&quot;£&quot;* #,##0.000_-;_-&quot;£&quot;* &quot;-&quot;??_-;_-@_-"/>
    <numFmt numFmtId="201" formatCode="#,##0.00_ ;[Red]\-#,##0.00\ "/>
    <numFmt numFmtId="202" formatCode="#,##0.0"/>
    <numFmt numFmtId="203" formatCode="#,##0\ ;\(#,##0\);\-\ "/>
    <numFmt numFmtId="204" formatCode="#,##0.000\ ;\(#,##0.000\);\-\ "/>
    <numFmt numFmtId="205" formatCode="_-[$£-809]* #,##0_-;\-[$£-809]* #,##0_-;_-[$£-809]* &quot;-&quot;??_-;_-@_-"/>
    <numFmt numFmtId="206" formatCode="_-&quot;£&quot;* #,##0.0_-;\-&quot;£&quot;* #,##0.0_-;_-&quot;£&quot;* &quot;-&quot;??_-;_-@_-"/>
    <numFmt numFmtId="207" formatCode="dd/mm/yy;@"/>
    <numFmt numFmtId="208" formatCode="[$-809]dddd\,\ d\ mmmm\ yy"/>
    <numFmt numFmtId="209" formatCode="#,##0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26"/>
      <color indexed="9"/>
      <name val="Calibri"/>
      <family val="2"/>
    </font>
    <font>
      <sz val="26"/>
      <name val="Calibri"/>
      <family val="2"/>
    </font>
    <font>
      <sz val="18"/>
      <color indexed="8"/>
      <name val="Calibri"/>
      <family val="2"/>
    </font>
    <font>
      <sz val="26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6"/>
      <color theme="0"/>
      <name val="Calibri"/>
      <family val="2"/>
    </font>
    <font>
      <sz val="18"/>
      <color theme="1"/>
      <name val="Calibri"/>
      <family val="2"/>
    </font>
    <font>
      <sz val="26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0" fillId="34" borderId="0" xfId="42" applyNumberFormat="1" applyFont="1" applyFill="1" applyAlignment="1">
      <alignment/>
    </xf>
    <xf numFmtId="1" fontId="5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0" xfId="42" applyNumberFormat="1" applyFont="1" applyBorder="1" applyAlignment="1">
      <alignment/>
    </xf>
    <xf numFmtId="0" fontId="0" fillId="10" borderId="0" xfId="0" applyFill="1" applyAlignment="1">
      <alignment/>
    </xf>
    <xf numFmtId="167" fontId="0" fillId="10" borderId="0" xfId="42" applyNumberFormat="1" applyFont="1" applyFill="1" applyAlignment="1">
      <alignment/>
    </xf>
    <xf numFmtId="0" fontId="0" fillId="2" borderId="0" xfId="0" applyFill="1" applyAlignment="1">
      <alignment/>
    </xf>
    <xf numFmtId="167" fontId="0" fillId="2" borderId="0" xfId="42" applyNumberFormat="1" applyFont="1" applyFill="1" applyAlignment="1">
      <alignment/>
    </xf>
    <xf numFmtId="0" fontId="0" fillId="3" borderId="0" xfId="0" applyFill="1" applyAlignment="1">
      <alignment/>
    </xf>
    <xf numFmtId="167" fontId="0" fillId="3" borderId="0" xfId="42" applyNumberFormat="1" applyFont="1" applyFill="1" applyAlignment="1">
      <alignment/>
    </xf>
    <xf numFmtId="165" fontId="52" fillId="0" borderId="0" xfId="0" applyNumberFormat="1" applyFont="1" applyAlignment="1">
      <alignment/>
    </xf>
    <xf numFmtId="167" fontId="52" fillId="0" borderId="11" xfId="0" applyNumberFormat="1" applyFont="1" applyBorder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5" fontId="50" fillId="0" borderId="0" xfId="0" applyNumberFormat="1" applyFont="1" applyAlignment="1">
      <alignment horizontal="left"/>
    </xf>
    <xf numFmtId="165" fontId="50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0" fillId="34" borderId="0" xfId="42" applyNumberFormat="1" applyFont="1" applyFill="1" applyAlignment="1">
      <alignment/>
    </xf>
    <xf numFmtId="167" fontId="0" fillId="34" borderId="0" xfId="42" applyNumberFormat="1" applyFont="1" applyFill="1" applyAlignment="1">
      <alignment/>
    </xf>
    <xf numFmtId="167" fontId="0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50" fillId="0" borderId="10" xfId="42" applyNumberFormat="1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Alignment="1">
      <alignment horizontal="center"/>
    </xf>
    <xf numFmtId="165" fontId="0" fillId="34" borderId="0" xfId="0" applyNumberFormat="1" applyFill="1" applyAlignment="1">
      <alignment horizontal="center"/>
    </xf>
    <xf numFmtId="0" fontId="50" fillId="0" borderId="0" xfId="0" applyFont="1" applyAlignment="1">
      <alignment horizontal="center"/>
    </xf>
    <xf numFmtId="171" fontId="0" fillId="34" borderId="0" xfId="0" applyNumberFormat="1" applyFill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1" fontId="50" fillId="0" borderId="0" xfId="0" applyNumberFormat="1" applyFont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9" fontId="0" fillId="34" borderId="0" xfId="0" applyNumberFormat="1" applyFill="1" applyAlignment="1">
      <alignment horizontal="center"/>
    </xf>
    <xf numFmtId="0" fontId="50" fillId="0" borderId="0" xfId="0" applyFont="1" applyAlignment="1">
      <alignment horizontal="center" wrapText="1"/>
    </xf>
    <xf numFmtId="14" fontId="50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167" fontId="0" fillId="35" borderId="0" xfId="42" applyNumberFormat="1" applyFont="1" applyFill="1" applyAlignment="1">
      <alignment/>
    </xf>
    <xf numFmtId="0" fontId="0" fillId="35" borderId="0" xfId="0" applyFill="1" applyAlignment="1">
      <alignment/>
    </xf>
    <xf numFmtId="9" fontId="0" fillId="0" borderId="10" xfId="67" applyFont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0" xfId="67" applyNumberFormat="1" applyFont="1" applyFill="1" applyAlignment="1">
      <alignment horizontal="center"/>
    </xf>
    <xf numFmtId="9" fontId="0" fillId="34" borderId="0" xfId="67" applyFont="1" applyFill="1" applyAlignment="1">
      <alignment horizontal="center"/>
    </xf>
    <xf numFmtId="9" fontId="0" fillId="0" borderId="0" xfId="67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34" borderId="0" xfId="42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7" fontId="52" fillId="0" borderId="0" xfId="0" applyNumberFormat="1" applyFont="1" applyBorder="1" applyAlignment="1">
      <alignment/>
    </xf>
    <xf numFmtId="0" fontId="53" fillId="33" borderId="0" xfId="0" applyFont="1" applyFill="1" applyAlignment="1">
      <alignment horizontal="center"/>
    </xf>
    <xf numFmtId="167" fontId="0" fillId="0" borderId="0" xfId="42" applyNumberFormat="1" applyFont="1" applyAlignment="1">
      <alignment/>
    </xf>
    <xf numFmtId="0" fontId="0" fillId="33" borderId="0" xfId="0" applyFill="1" applyAlignment="1">
      <alignment horizontal="center"/>
    </xf>
    <xf numFmtId="167" fontId="52" fillId="36" borderId="11" xfId="0" applyNumberFormat="1" applyFont="1" applyFill="1" applyBorder="1" applyAlignment="1">
      <alignment/>
    </xf>
    <xf numFmtId="165" fontId="50" fillId="0" borderId="0" xfId="0" applyNumberFormat="1" applyFont="1" applyAlignment="1">
      <alignment horizontal="left" wrapText="1"/>
    </xf>
    <xf numFmtId="9" fontId="0" fillId="0" borderId="0" xfId="67" applyFont="1" applyAlignment="1">
      <alignment/>
    </xf>
    <xf numFmtId="9" fontId="0" fillId="34" borderId="0" xfId="67" applyFont="1" applyFill="1" applyAlignment="1">
      <alignment/>
    </xf>
    <xf numFmtId="9" fontId="0" fillId="34" borderId="0" xfId="0" applyNumberForma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42" applyNumberFormat="1" applyFont="1" applyFill="1" applyAlignment="1">
      <alignment/>
    </xf>
    <xf numFmtId="165" fontId="51" fillId="0" borderId="0" xfId="0" applyNumberFormat="1" applyFont="1" applyFill="1" applyAlignment="1">
      <alignment/>
    </xf>
    <xf numFmtId="167" fontId="51" fillId="0" borderId="0" xfId="42" applyNumberFormat="1" applyFont="1" applyFill="1" applyAlignment="1">
      <alignment/>
    </xf>
    <xf numFmtId="0" fontId="51" fillId="0" borderId="0" xfId="0" applyFont="1" applyFill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65" fontId="0" fillId="0" borderId="15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167" fontId="0" fillId="2" borderId="16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50" fillId="0" borderId="17" xfId="0" applyFont="1" applyBorder="1" applyAlignment="1">
      <alignment/>
    </xf>
    <xf numFmtId="167" fontId="50" fillId="3" borderId="18" xfId="0" applyNumberFormat="1" applyFont="1" applyFill="1" applyBorder="1" applyAlignment="1">
      <alignment/>
    </xf>
    <xf numFmtId="167" fontId="50" fillId="2" borderId="18" xfId="42" applyNumberFormat="1" applyFont="1" applyFill="1" applyBorder="1" applyAlignment="1">
      <alignment/>
    </xf>
    <xf numFmtId="167" fontId="50" fillId="2" borderId="19" xfId="42" applyNumberFormat="1" applyFont="1" applyFill="1" applyBorder="1" applyAlignment="1">
      <alignment/>
    </xf>
    <xf numFmtId="9" fontId="0" fillId="0" borderId="10" xfId="67" applyFont="1" applyBorder="1" applyAlignment="1">
      <alignment/>
    </xf>
    <xf numFmtId="9" fontId="0" fillId="0" borderId="0" xfId="67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171" fontId="0" fillId="0" borderId="0" xfId="67" applyNumberFormat="1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167" fontId="0" fillId="34" borderId="0" xfId="42" applyNumberFormat="1" applyFont="1" applyFill="1" applyAlignment="1">
      <alignment/>
    </xf>
    <xf numFmtId="10" fontId="0" fillId="34" borderId="0" xfId="0" applyNumberFormat="1" applyFill="1" applyAlignment="1">
      <alignment horizontal="center"/>
    </xf>
    <xf numFmtId="167" fontId="0" fillId="37" borderId="0" xfId="42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209" fontId="0" fillId="34" borderId="0" xfId="42" applyNumberFormat="1" applyFont="1" applyFill="1" applyAlignment="1">
      <alignment/>
    </xf>
    <xf numFmtId="209" fontId="0" fillId="0" borderId="0" xfId="42" applyNumberFormat="1" applyFont="1" applyAlignment="1">
      <alignment/>
    </xf>
    <xf numFmtId="209" fontId="0" fillId="0" borderId="10" xfId="42" applyNumberFormat="1" applyFont="1" applyBorder="1" applyAlignment="1">
      <alignment/>
    </xf>
    <xf numFmtId="209" fontId="0" fillId="0" borderId="0" xfId="42" applyNumberFormat="1" applyFont="1" applyFill="1" applyBorder="1" applyAlignment="1">
      <alignment/>
    </xf>
    <xf numFmtId="165" fontId="53" fillId="33" borderId="0" xfId="0" applyNumberFormat="1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165" fontId="30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165" fontId="55" fillId="33" borderId="0" xfId="0" applyNumberFormat="1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Currency 2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6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Benefits Analysis 2009 - 2019</a:t>
            </a:r>
          </a:p>
        </c:rich>
      </c:tx>
      <c:layout>
        <c:manualLayout>
          <c:xMode val="factor"/>
          <c:yMode val="factor"/>
          <c:x val="-0.0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625"/>
          <c:w val="0.862"/>
          <c:h val="0.9135"/>
        </c:manualLayout>
      </c:layout>
      <c:areaChart>
        <c:grouping val="standard"/>
        <c:varyColors val="0"/>
        <c:ser>
          <c:idx val="1"/>
          <c:order val="1"/>
          <c:tx>
            <c:strRef>
              <c:f>'Reporting Dashboard'!$A$37</c:f>
              <c:strCache>
                <c:ptCount val="1"/>
                <c:pt idx="0">
                  <c:v>Rolling Average (Reported Benefit)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'Reporting Dashboard'!$B$26:$K$26</c:f>
              <c:strCache/>
            </c:strRef>
          </c:cat>
          <c:val>
            <c:numRef>
              <c:f>'Reporting Dashboard'!$B$37:$K$37</c:f>
              <c:numCache/>
            </c:numRef>
          </c:val>
        </c:ser>
        <c:axId val="25590987"/>
        <c:axId val="28992292"/>
      </c:areaChart>
      <c:lineChart>
        <c:grouping val="standard"/>
        <c:varyColors val="0"/>
        <c:ser>
          <c:idx val="0"/>
          <c:order val="0"/>
          <c:tx>
            <c:strRef>
              <c:f>'Reporting Dashboard'!$A$35</c:f>
              <c:strCache>
                <c:ptCount val="1"/>
                <c:pt idx="0">
                  <c:v>Net Benefit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Dashboard'!$B$26:$K$26</c:f>
              <c:strCache/>
            </c:strRef>
          </c:cat>
          <c:val>
            <c:numRef>
              <c:f>'Reporting Dashboard'!$B$35:$K$35</c:f>
              <c:numCache/>
            </c:numRef>
          </c:val>
          <c:smooth val="0"/>
        </c:ser>
        <c:axId val="25590987"/>
        <c:axId val="28992292"/>
      </c:lineChart>
      <c:dateAx>
        <c:axId val="255909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92292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590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"/>
          <c:y val="0.9135"/>
          <c:w val="0.309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0575"/>
          <c:w val="0.990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'Reporting Dashboard'!$A$64</c:f>
              <c:strCache>
                <c:ptCount val="1"/>
                <c:pt idx="0">
                  <c:v>Reported Benefit Per Annual Report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'Reporting Dashboard'!$B$63:$H$63</c:f>
              <c:strCache/>
            </c:strRef>
          </c:cat>
          <c:val>
            <c:numRef>
              <c:f>'Reporting Dashboard'!$B$64:$H$64</c:f>
              <c:numCache/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74286"/>
        <c:crosses val="autoZero"/>
        <c:auto val="0"/>
        <c:lblOffset val="100"/>
        <c:tickLblSkip val="1"/>
        <c:noMultiLvlLbl val="0"/>
      </c:catAx>
      <c:valAx>
        <c:axId val="66674286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40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48</xdr:row>
      <xdr:rowOff>123825</xdr:rowOff>
    </xdr:from>
    <xdr:to>
      <xdr:col>19</xdr:col>
      <xdr:colOff>476250</xdr:colOff>
      <xdr:row>56</xdr:row>
      <xdr:rowOff>57150</xdr:rowOff>
    </xdr:to>
    <xdr:pic>
      <xdr:nvPicPr>
        <xdr:cNvPr id="1" name="Picture 1" descr="SFT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1315700"/>
          <a:ext cx="4143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9525</xdr:rowOff>
    </xdr:from>
    <xdr:to>
      <xdr:col>9</xdr:col>
      <xdr:colOff>9525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514725" y="7858125"/>
        <a:ext cx="122205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3362325</xdr:colOff>
      <xdr:row>67</xdr:row>
      <xdr:rowOff>9525</xdr:rowOff>
    </xdr:from>
    <xdr:to>
      <xdr:col>8</xdr:col>
      <xdr:colOff>0</xdr:colOff>
      <xdr:row>83</xdr:row>
      <xdr:rowOff>190500</xdr:rowOff>
    </xdr:to>
    <xdr:graphicFrame>
      <xdr:nvGraphicFramePr>
        <xdr:cNvPr id="2" name="Chart 1"/>
        <xdr:cNvGraphicFramePr/>
      </xdr:nvGraphicFramePr>
      <xdr:xfrm>
        <a:off x="3362325" y="12868275"/>
        <a:ext cx="110013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6"/>
  <sheetViews>
    <sheetView tabSelected="1" zoomScale="55" zoomScaleNormal="55" zoomScaleSheetLayoutView="55" zoomScalePageLayoutView="0" workbookViewId="0" topLeftCell="A1">
      <selection activeCell="O18" sqref="O18"/>
    </sheetView>
  </sheetViews>
  <sheetFormatPr defaultColWidth="8.8515625" defaultRowHeight="15"/>
  <cols>
    <col min="1" max="6" width="8.8515625" style="0" customWidth="1"/>
    <col min="7" max="7" width="19.28125" style="0" customWidth="1"/>
    <col min="8" max="8" width="52.8515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3">
      <c r="A10" s="1"/>
      <c r="B10" s="1"/>
      <c r="C10" s="1"/>
      <c r="D10" s="1"/>
      <c r="E10" s="1"/>
      <c r="F10" s="1" t="s">
        <v>189</v>
      </c>
      <c r="G10" s="103" t="s">
        <v>0</v>
      </c>
      <c r="H10" s="10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3">
      <c r="A11" s="1"/>
      <c r="B11" s="1"/>
      <c r="C11" s="1"/>
      <c r="D11" s="1"/>
      <c r="E11" s="1"/>
      <c r="F11" s="1"/>
      <c r="G11" s="103" t="s">
        <v>1</v>
      </c>
      <c r="H11" s="10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3">
      <c r="A12" s="1"/>
      <c r="B12" s="1"/>
      <c r="C12" s="1"/>
      <c r="D12" s="1"/>
      <c r="E12" s="1"/>
      <c r="F12" s="1"/>
      <c r="G12" s="61"/>
      <c r="H12" s="6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3">
      <c r="A13" s="1"/>
      <c r="B13" s="1"/>
      <c r="C13" s="1"/>
      <c r="D13" s="1"/>
      <c r="E13" s="1"/>
      <c r="F13" s="1"/>
      <c r="G13" s="104" t="s">
        <v>299</v>
      </c>
      <c r="H13" s="10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3">
      <c r="A14" s="1"/>
      <c r="B14" s="1"/>
      <c r="C14" s="1"/>
      <c r="D14" s="1"/>
      <c r="E14" s="1"/>
      <c r="F14" s="1"/>
      <c r="G14" s="102">
        <f>'Reporting Dashboard'!B4</f>
        <v>40268</v>
      </c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3">
      <c r="A15" s="1"/>
      <c r="B15" s="1"/>
      <c r="C15" s="1"/>
      <c r="D15" s="1"/>
      <c r="E15" s="1"/>
      <c r="F15" s="1"/>
      <c r="G15" s="102" t="s">
        <v>254</v>
      </c>
      <c r="H15" s="10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3">
      <c r="A16" s="1"/>
      <c r="B16" s="1"/>
      <c r="C16" s="1"/>
      <c r="D16" s="1"/>
      <c r="E16" s="1"/>
      <c r="F16" s="1"/>
      <c r="G16" s="102">
        <f>'Reporting Dashboard'!B5</f>
        <v>43555</v>
      </c>
      <c r="H16" s="10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3">
      <c r="A18" s="1"/>
      <c r="B18" s="1"/>
      <c r="C18" s="1"/>
      <c r="D18" s="1"/>
      <c r="E18" s="1"/>
      <c r="F18" s="1"/>
      <c r="G18" s="106" t="s">
        <v>247</v>
      </c>
      <c r="H18" s="10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3">
      <c r="A19" s="1"/>
      <c r="B19" s="1"/>
      <c r="C19" s="1"/>
      <c r="D19" s="1"/>
      <c r="E19" s="1"/>
      <c r="F19" s="1"/>
      <c r="G19" s="102">
        <f>'Reporting Dashboard'!B6</f>
        <v>42460</v>
      </c>
      <c r="H19" s="10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"/>
      <c r="C20" s="1"/>
      <c r="D20" s="1"/>
      <c r="E20" s="1"/>
      <c r="F20" s="1"/>
      <c r="G20" s="63"/>
      <c r="H20" s="6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"/>
      <c r="C21" s="1"/>
      <c r="D21" s="1"/>
      <c r="E21" s="1"/>
      <c r="F21" s="1"/>
      <c r="G21" s="63"/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3.25">
      <c r="A22" s="1"/>
      <c r="B22" s="1"/>
      <c r="C22" s="1"/>
      <c r="D22" s="1"/>
      <c r="E22" s="1"/>
      <c r="F22" s="1"/>
      <c r="G22" s="105"/>
      <c r="H22" s="10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3.25">
      <c r="A23" s="1"/>
      <c r="B23" s="1"/>
      <c r="C23" s="1"/>
      <c r="D23" s="1"/>
      <c r="E23" s="1"/>
      <c r="F23" s="1"/>
      <c r="G23" s="105"/>
      <c r="H23" s="10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>
      <c r="A24" s="1"/>
      <c r="B24" s="1"/>
      <c r="C24" s="1"/>
      <c r="D24" s="1"/>
      <c r="E24" s="1"/>
      <c r="F24" s="1"/>
      <c r="G24" s="105"/>
      <c r="H24" s="10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1">
    <mergeCell ref="G24:H24"/>
    <mergeCell ref="G14:H14"/>
    <mergeCell ref="G15:H15"/>
    <mergeCell ref="G16:H16"/>
    <mergeCell ref="G18:H18"/>
    <mergeCell ref="G19:H19"/>
    <mergeCell ref="G10:H10"/>
    <mergeCell ref="G11:H11"/>
    <mergeCell ref="G13:H13"/>
    <mergeCell ref="G22:H22"/>
    <mergeCell ref="G23:H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/>
  <headerFoot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W57"/>
  <sheetViews>
    <sheetView zoomScaleSheetLayoutView="100" zoomScalePageLayoutView="0" workbookViewId="0" topLeftCell="A1">
      <selection activeCell="H17" sqref="H17"/>
    </sheetView>
  </sheetViews>
  <sheetFormatPr defaultColWidth="8.8515625" defaultRowHeight="15"/>
  <cols>
    <col min="1" max="1" width="26.140625" style="0" customWidth="1"/>
    <col min="2" max="2" width="26.00390625" style="0" customWidth="1"/>
    <col min="3" max="3" width="15.421875" style="0" bestFit="1" customWidth="1"/>
    <col min="4" max="6" width="14.28125" style="0" bestFit="1" customWidth="1"/>
    <col min="7" max="7" width="13.421875" style="0" bestFit="1" customWidth="1"/>
    <col min="8" max="11" width="14.421875" style="0" bestFit="1" customWidth="1"/>
    <col min="12" max="12" width="15.28125" style="0" bestFit="1" customWidth="1"/>
    <col min="13" max="25" width="14.28125" style="0" bestFit="1" customWidth="1"/>
    <col min="26" max="26" width="15.28125" style="0" bestFit="1" customWidth="1"/>
    <col min="27" max="56" width="14.28125" style="0" bestFit="1" customWidth="1"/>
    <col min="57" max="64" width="13.28125" style="0" bestFit="1" customWidth="1"/>
    <col min="65" max="75" width="10.8515625" style="0" bestFit="1" customWidth="1"/>
    <col min="76" max="76" width="6.00390625" style="0" bestFit="1" customWidth="1"/>
  </cols>
  <sheetData>
    <row r="1" ht="14.25">
      <c r="A1" s="3" t="str">
        <f>NPD!A1</f>
        <v>Scottish Futures Trust</v>
      </c>
    </row>
    <row r="2" ht="14.25">
      <c r="A2" s="3" t="str">
        <f>NPD!A2</f>
        <v>Benefits Calculation Model</v>
      </c>
    </row>
    <row r="3" ht="14.25">
      <c r="A3" s="3"/>
    </row>
    <row r="4" spans="1:2" ht="14.25">
      <c r="A4" s="22" t="str">
        <f>NPD!A4</f>
        <v>Model Start Year</v>
      </c>
      <c r="B4" s="22">
        <f>NPD!B4</f>
        <v>40268</v>
      </c>
    </row>
    <row r="5" spans="1:2" ht="14.25">
      <c r="A5" s="22" t="str">
        <f>NPD!A5</f>
        <v>Model End Year</v>
      </c>
      <c r="B5" s="22">
        <f>NPD!B5</f>
        <v>43555</v>
      </c>
    </row>
    <row r="6" spans="1:2" ht="14.25">
      <c r="A6" s="22" t="str">
        <f>NPD!A6</f>
        <v>Model Reporting Year</v>
      </c>
      <c r="B6" s="22">
        <f>NPD!B6</f>
        <v>42460</v>
      </c>
    </row>
    <row r="8" ht="14.25">
      <c r="A8" s="3" t="s">
        <v>71</v>
      </c>
    </row>
    <row r="10" spans="2:12" ht="14.25">
      <c r="B10" s="4">
        <f>'Base Case'!D9</f>
        <v>40268</v>
      </c>
      <c r="C10" s="4">
        <f>'Base Case'!E9</f>
        <v>40633</v>
      </c>
      <c r="D10" s="4">
        <f>'Base Case'!F9</f>
        <v>40999</v>
      </c>
      <c r="E10" s="4">
        <f>'Base Case'!G9</f>
        <v>41364</v>
      </c>
      <c r="F10" s="4">
        <f>'Base Case'!H9</f>
        <v>41729</v>
      </c>
      <c r="G10" s="4">
        <f>'Base Case'!I9</f>
        <v>42094</v>
      </c>
      <c r="H10" s="4">
        <f>'Base Case'!J9</f>
        <v>42460</v>
      </c>
      <c r="I10" s="4">
        <f>'Base Case'!K9</f>
        <v>42825</v>
      </c>
      <c r="J10" s="4">
        <f>'Base Case'!L9</f>
        <v>43190</v>
      </c>
      <c r="K10" s="4">
        <f>'Base Case'!M9</f>
        <v>43555</v>
      </c>
      <c r="L10" s="4" t="str">
        <f>'Base Case'!C9</f>
        <v>Total</v>
      </c>
    </row>
    <row r="11" spans="1:12" ht="14.25">
      <c r="A11" t="s">
        <v>84</v>
      </c>
      <c r="B11" s="49">
        <v>0</v>
      </c>
      <c r="C11" s="49">
        <v>0</v>
      </c>
      <c r="D11" s="49">
        <v>0</v>
      </c>
      <c r="E11" s="49">
        <v>0</v>
      </c>
      <c r="F11" s="49">
        <v>5308370</v>
      </c>
      <c r="G11" s="27">
        <v>66577941.941515155</v>
      </c>
      <c r="H11" s="27">
        <v>135284710.07929027</v>
      </c>
      <c r="I11" s="27">
        <v>271020056.7984333</v>
      </c>
      <c r="J11" s="27">
        <v>342869178.16379106</v>
      </c>
      <c r="K11" s="27">
        <v>130174067.879726</v>
      </c>
      <c r="L11" s="28">
        <f>SUM(B11:K11)</f>
        <v>951234324.8627558</v>
      </c>
    </row>
    <row r="12" spans="1:12" ht="14.25">
      <c r="A12" t="s">
        <v>271</v>
      </c>
      <c r="B12" s="49">
        <v>0</v>
      </c>
      <c r="C12" s="49">
        <v>0</v>
      </c>
      <c r="D12" s="49">
        <v>4896000</v>
      </c>
      <c r="E12" s="49">
        <v>5304000</v>
      </c>
      <c r="F12" s="49">
        <v>11248000</v>
      </c>
      <c r="G12" s="27">
        <v>84220500</v>
      </c>
      <c r="H12" s="27">
        <v>114047500</v>
      </c>
      <c r="I12" s="27">
        <v>129070500</v>
      </c>
      <c r="J12" s="27">
        <v>65257500</v>
      </c>
      <c r="K12" s="27">
        <v>1356000</v>
      </c>
      <c r="L12" s="62">
        <f>SUM(B12:K12)</f>
        <v>415400000</v>
      </c>
    </row>
    <row r="13" spans="1:12" ht="14.25">
      <c r="A13" t="s">
        <v>158</v>
      </c>
      <c r="B13" s="49">
        <v>0</v>
      </c>
      <c r="C13" s="49">
        <v>1645496.46</v>
      </c>
      <c r="D13" s="49">
        <v>56191010.34750001</v>
      </c>
      <c r="E13" s="49">
        <v>103372842.6175</v>
      </c>
      <c r="F13" s="49">
        <v>51611513.56</v>
      </c>
      <c r="G13" s="27">
        <v>32744411.415000003</v>
      </c>
      <c r="H13" s="27">
        <v>83491565.68710001</v>
      </c>
      <c r="I13" s="27">
        <v>121353754.91290002</v>
      </c>
      <c r="J13" s="27">
        <v>94146436.11000001</v>
      </c>
      <c r="K13" s="27">
        <v>34358453.45</v>
      </c>
      <c r="L13" s="62">
        <f>SUM(B13:K13)</f>
        <v>578915484.5600002</v>
      </c>
    </row>
    <row r="14" spans="1:12" ht="14.25" thickBot="1">
      <c r="A14" t="s">
        <v>10</v>
      </c>
      <c r="B14" s="21">
        <f aca="true" t="shared" si="0" ref="B14:K14">SUM(B11:B13)</f>
        <v>0</v>
      </c>
      <c r="C14" s="29">
        <f t="shared" si="0"/>
        <v>1645496.46</v>
      </c>
      <c r="D14" s="29">
        <f t="shared" si="0"/>
        <v>61087010.34750001</v>
      </c>
      <c r="E14" s="29">
        <f t="shared" si="0"/>
        <v>108676842.6175</v>
      </c>
      <c r="F14" s="29">
        <f t="shared" si="0"/>
        <v>68167883.56</v>
      </c>
      <c r="G14" s="29">
        <f t="shared" si="0"/>
        <v>183542853.35651514</v>
      </c>
      <c r="H14" s="29">
        <f t="shared" si="0"/>
        <v>332823775.76639026</v>
      </c>
      <c r="I14" s="29">
        <f t="shared" si="0"/>
        <v>521444311.71133333</v>
      </c>
      <c r="J14" s="29">
        <f t="shared" si="0"/>
        <v>502273114.2737911</v>
      </c>
      <c r="K14" s="29">
        <f t="shared" si="0"/>
        <v>165888521.32972598</v>
      </c>
      <c r="L14" s="29">
        <f>SUM(B14:K14)</f>
        <v>1945549809.4227557</v>
      </c>
    </row>
    <row r="15" ht="14.25" thickTop="1"/>
    <row r="17" spans="1:5" ht="14.25">
      <c r="A17" t="s">
        <v>54</v>
      </c>
      <c r="B17" t="s">
        <v>272</v>
      </c>
      <c r="E17" t="s">
        <v>189</v>
      </c>
    </row>
    <row r="18" spans="1:2" ht="14.25">
      <c r="A18" t="s">
        <v>55</v>
      </c>
      <c r="B18" t="s">
        <v>273</v>
      </c>
    </row>
    <row r="19" spans="1:2" ht="14.25">
      <c r="A19" t="s">
        <v>56</v>
      </c>
      <c r="B19" t="s">
        <v>274</v>
      </c>
    </row>
    <row r="20" spans="1:75" ht="14.25">
      <c r="A20" t="s">
        <v>57</v>
      </c>
      <c r="B20" t="s">
        <v>275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56" spans="3:75" ht="14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3:75" ht="14.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/>
  <headerFooter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6"/>
  <sheetViews>
    <sheetView zoomScaleSheetLayoutView="100" zoomScalePageLayoutView="0" workbookViewId="0" topLeftCell="A1">
      <selection activeCell="C15" sqref="C15"/>
    </sheetView>
  </sheetViews>
  <sheetFormatPr defaultColWidth="8.8515625" defaultRowHeight="15"/>
  <cols>
    <col min="1" max="1" width="38.8515625" style="0" bestFit="1" customWidth="1"/>
    <col min="2" max="3" width="14.7109375" style="0" bestFit="1" customWidth="1"/>
    <col min="4" max="4" width="14.140625" style="0" bestFit="1" customWidth="1"/>
    <col min="5" max="9" width="12.421875" style="0" bestFit="1" customWidth="1"/>
    <col min="10" max="11" width="12.00390625" style="0" bestFit="1" customWidth="1"/>
    <col min="12" max="12" width="14.710937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42460</v>
      </c>
    </row>
    <row r="7" ht="14.25">
      <c r="A7" s="22"/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76</v>
      </c>
      <c r="B9" s="49"/>
      <c r="C9" s="49"/>
      <c r="D9" s="49">
        <v>200000000</v>
      </c>
      <c r="E9" s="49">
        <v>282000000</v>
      </c>
      <c r="F9" s="49">
        <v>259000000</v>
      </c>
      <c r="G9" s="93">
        <v>241000000</v>
      </c>
      <c r="H9" s="93">
        <v>219000000</v>
      </c>
      <c r="I9" s="93">
        <v>134000000</v>
      </c>
      <c r="J9" s="26">
        <v>0</v>
      </c>
      <c r="K9" s="26">
        <v>0</v>
      </c>
      <c r="L9" s="24">
        <f>SUM(B9:K9)</f>
        <v>1335000000</v>
      </c>
    </row>
    <row r="10" spans="1:12" ht="14.25" thickBot="1">
      <c r="A10" t="s">
        <v>10</v>
      </c>
      <c r="B10" s="25">
        <f>SUM(B9)</f>
        <v>0</v>
      </c>
      <c r="C10" s="25">
        <f aca="true" t="shared" si="0" ref="C10:K10">SUM(C9)</f>
        <v>0</v>
      </c>
      <c r="D10" s="25">
        <f t="shared" si="0"/>
        <v>200000000</v>
      </c>
      <c r="E10" s="25">
        <f t="shared" si="0"/>
        <v>282000000</v>
      </c>
      <c r="F10" s="25">
        <f t="shared" si="0"/>
        <v>259000000</v>
      </c>
      <c r="G10" s="25">
        <f t="shared" si="0"/>
        <v>241000000</v>
      </c>
      <c r="H10" s="25">
        <f t="shared" si="0"/>
        <v>219000000</v>
      </c>
      <c r="I10" s="25">
        <f t="shared" si="0"/>
        <v>134000000</v>
      </c>
      <c r="J10" s="25">
        <f t="shared" si="0"/>
        <v>0</v>
      </c>
      <c r="K10" s="25">
        <f t="shared" si="0"/>
        <v>0</v>
      </c>
      <c r="L10" s="24">
        <f>SUM(B10:K10)</f>
        <v>1335000000</v>
      </c>
    </row>
    <row r="11" ht="14.25" thickTop="1"/>
    <row r="12" spans="1:2" ht="14.25">
      <c r="A12" t="s">
        <v>54</v>
      </c>
      <c r="B12" t="s">
        <v>81</v>
      </c>
    </row>
    <row r="13" ht="14.25">
      <c r="A13" s="90"/>
    </row>
    <row r="14" ht="14.25">
      <c r="A14" s="90"/>
    </row>
    <row r="15" ht="14.25">
      <c r="A15" s="90"/>
    </row>
    <row r="16" ht="14.25">
      <c r="A16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/>
  <headerFooter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zoomScaleSheetLayoutView="100" zoomScalePageLayoutView="0" workbookViewId="0" topLeftCell="A1">
      <selection activeCell="B20" sqref="B20"/>
    </sheetView>
  </sheetViews>
  <sheetFormatPr defaultColWidth="8.8515625" defaultRowHeight="15"/>
  <cols>
    <col min="1" max="1" width="36.00390625" style="0" bestFit="1" customWidth="1"/>
    <col min="2" max="2" width="17.8515625" style="0" bestFit="1" customWidth="1"/>
    <col min="3" max="9" width="14.28125" style="0" bestFit="1" customWidth="1"/>
    <col min="10" max="11" width="13.28125" style="0" bestFit="1" customWidth="1"/>
    <col min="12" max="12" width="15.2812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64</v>
      </c>
      <c r="B9" s="49">
        <v>0</v>
      </c>
      <c r="C9" s="49">
        <v>0</v>
      </c>
      <c r="D9" s="49">
        <v>0</v>
      </c>
      <c r="E9" s="49">
        <v>0</v>
      </c>
      <c r="F9" s="49">
        <v>2570431</v>
      </c>
      <c r="G9" s="7">
        <v>9206000</v>
      </c>
      <c r="H9" s="7">
        <v>5713000</v>
      </c>
      <c r="I9" s="7">
        <v>39113557</v>
      </c>
      <c r="J9" s="7">
        <v>50241000</v>
      </c>
      <c r="K9" s="7">
        <v>11680000</v>
      </c>
      <c r="L9" s="5">
        <f aca="true" t="shared" si="0" ref="L9:L14">SUM(B9:K9)</f>
        <v>118523988</v>
      </c>
    </row>
    <row r="10" spans="1:12" ht="14.25">
      <c r="A10" t="s">
        <v>65</v>
      </c>
      <c r="B10" s="49">
        <v>0</v>
      </c>
      <c r="C10" s="49">
        <v>0</v>
      </c>
      <c r="D10" s="49">
        <v>0</v>
      </c>
      <c r="E10" s="49">
        <v>0</v>
      </c>
      <c r="F10" s="49"/>
      <c r="G10" s="7"/>
      <c r="H10" s="7">
        <v>0</v>
      </c>
      <c r="I10" s="7">
        <v>16307000</v>
      </c>
      <c r="J10" s="7">
        <v>41876000</v>
      </c>
      <c r="K10" s="7">
        <v>54270000</v>
      </c>
      <c r="L10" s="5">
        <f t="shared" si="0"/>
        <v>112453000</v>
      </c>
    </row>
    <row r="11" spans="1:12" ht="14.25">
      <c r="A11" t="s">
        <v>260</v>
      </c>
      <c r="B11" s="49">
        <v>0</v>
      </c>
      <c r="C11" s="49">
        <v>0</v>
      </c>
      <c r="D11" s="49">
        <v>0</v>
      </c>
      <c r="E11" s="49">
        <v>0</v>
      </c>
      <c r="F11" s="49"/>
      <c r="G11" s="27"/>
      <c r="H11" s="27">
        <v>0</v>
      </c>
      <c r="I11" s="27">
        <v>12190000</v>
      </c>
      <c r="J11" s="27">
        <v>19040000</v>
      </c>
      <c r="K11" s="27">
        <v>29280000</v>
      </c>
      <c r="L11" s="62">
        <f t="shared" si="0"/>
        <v>60510000</v>
      </c>
    </row>
    <row r="12" spans="1:12" ht="14.25">
      <c r="A12" t="s">
        <v>364</v>
      </c>
      <c r="B12" s="49">
        <v>0</v>
      </c>
      <c r="C12" s="49">
        <v>0</v>
      </c>
      <c r="D12" s="49">
        <v>0</v>
      </c>
      <c r="E12" s="49">
        <v>0</v>
      </c>
      <c r="F12" s="49"/>
      <c r="G12" s="27"/>
      <c r="H12" s="27"/>
      <c r="I12" s="27">
        <v>11800000</v>
      </c>
      <c r="J12" s="27">
        <v>22110000</v>
      </c>
      <c r="K12" s="27">
        <v>6510000</v>
      </c>
      <c r="L12" s="62">
        <f t="shared" si="0"/>
        <v>40420000</v>
      </c>
    </row>
    <row r="13" spans="1:12" ht="14.25">
      <c r="A13" t="s">
        <v>365</v>
      </c>
      <c r="B13" s="49"/>
      <c r="C13" s="49"/>
      <c r="D13" s="49"/>
      <c r="E13" s="49"/>
      <c r="F13" s="49"/>
      <c r="G13" s="27"/>
      <c r="H13" s="27"/>
      <c r="I13" s="27"/>
      <c r="J13" s="27">
        <v>10000000</v>
      </c>
      <c r="K13" s="27">
        <v>10000000</v>
      </c>
      <c r="L13" s="62">
        <f t="shared" si="0"/>
        <v>20000000</v>
      </c>
    </row>
    <row r="14" spans="1:12" ht="14.25">
      <c r="A14" t="s">
        <v>366</v>
      </c>
      <c r="B14" s="49">
        <v>0</v>
      </c>
      <c r="C14" s="49">
        <v>0</v>
      </c>
      <c r="D14" s="49">
        <v>0</v>
      </c>
      <c r="E14" s="49">
        <v>0</v>
      </c>
      <c r="F14" s="49"/>
      <c r="G14" s="27"/>
      <c r="H14" s="27"/>
      <c r="I14" s="27"/>
      <c r="J14" s="27"/>
      <c r="K14" s="27">
        <v>10000000</v>
      </c>
      <c r="L14" s="62">
        <f t="shared" si="0"/>
        <v>10000000</v>
      </c>
    </row>
    <row r="15" spans="1:12" ht="14.25" thickBot="1">
      <c r="A15" t="s">
        <v>10</v>
      </c>
      <c r="B15" s="6">
        <f>SUM(B9:B14)</f>
        <v>0</v>
      </c>
      <c r="C15" s="29">
        <f aca="true" t="shared" si="1" ref="C15:L15">SUM(C9:C14)</f>
        <v>0</v>
      </c>
      <c r="D15" s="29">
        <f t="shared" si="1"/>
        <v>0</v>
      </c>
      <c r="E15" s="29">
        <f t="shared" si="1"/>
        <v>0</v>
      </c>
      <c r="F15" s="29">
        <f t="shared" si="1"/>
        <v>2570431</v>
      </c>
      <c r="G15" s="29">
        <f t="shared" si="1"/>
        <v>9206000</v>
      </c>
      <c r="H15" s="29">
        <f t="shared" si="1"/>
        <v>5713000</v>
      </c>
      <c r="I15" s="29">
        <f t="shared" si="1"/>
        <v>79410557</v>
      </c>
      <c r="J15" s="29">
        <f t="shared" si="1"/>
        <v>143267000</v>
      </c>
      <c r="K15" s="29">
        <f t="shared" si="1"/>
        <v>121740000</v>
      </c>
      <c r="L15" s="29">
        <f t="shared" si="1"/>
        <v>361906988</v>
      </c>
    </row>
    <row r="16" ht="14.25" thickTop="1"/>
    <row r="18" spans="1:2" ht="14.25">
      <c r="A18" t="s">
        <v>54</v>
      </c>
      <c r="B18" t="s">
        <v>267</v>
      </c>
    </row>
    <row r="19" spans="1:2" ht="14.25">
      <c r="A19" t="s">
        <v>55</v>
      </c>
      <c r="B19" t="s">
        <v>378</v>
      </c>
    </row>
    <row r="20" spans="1:2" ht="14.25">
      <c r="A20" t="s">
        <v>56</v>
      </c>
      <c r="B20" t="s">
        <v>268</v>
      </c>
    </row>
    <row r="21" spans="1:2" ht="14.25">
      <c r="A21" t="s">
        <v>57</v>
      </c>
      <c r="B21" t="s">
        <v>269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/>
  <headerFooter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5"/>
  <sheetViews>
    <sheetView zoomScaleSheetLayoutView="100" zoomScalePageLayoutView="0" workbookViewId="0" topLeftCell="A1">
      <selection activeCell="B26" sqref="B26"/>
    </sheetView>
  </sheetViews>
  <sheetFormatPr defaultColWidth="8.8515625" defaultRowHeight="15"/>
  <cols>
    <col min="1" max="1" width="25.421875" style="0" bestFit="1" customWidth="1"/>
    <col min="2" max="2" width="15.421875" style="0" bestFit="1" customWidth="1"/>
    <col min="3" max="3" width="19.421875" style="0" bestFit="1" customWidth="1"/>
    <col min="4" max="7" width="11.421875" style="0" bestFit="1" customWidth="1"/>
    <col min="8" max="8" width="12.00390625" style="0" bestFit="1" customWidth="1"/>
    <col min="9" max="9" width="11.421875" style="0" bestFit="1" customWidth="1"/>
    <col min="10" max="10" width="12.421875" style="0" bestFit="1" customWidth="1"/>
    <col min="11" max="11" width="12.00390625" style="0" bestFit="1" customWidth="1"/>
    <col min="12" max="12" width="13.710937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t="s">
        <v>50</v>
      </c>
      <c r="B9" s="49">
        <v>0</v>
      </c>
      <c r="C9" s="49">
        <v>0</v>
      </c>
      <c r="D9" s="49">
        <v>2390000</v>
      </c>
      <c r="E9" s="49">
        <v>21425010</v>
      </c>
      <c r="F9" s="49">
        <v>53089000</v>
      </c>
      <c r="G9" s="27">
        <v>15620000</v>
      </c>
      <c r="H9" s="27">
        <v>0</v>
      </c>
      <c r="I9" s="27">
        <v>0</v>
      </c>
      <c r="J9" s="27">
        <v>0</v>
      </c>
      <c r="K9" s="27">
        <v>0</v>
      </c>
      <c r="L9" s="5">
        <f>SUM(B9:K9)</f>
        <v>92524010</v>
      </c>
    </row>
    <row r="10" spans="1:12" ht="14.25">
      <c r="A10" t="s">
        <v>51</v>
      </c>
      <c r="B10" s="49">
        <v>0</v>
      </c>
      <c r="C10" s="49">
        <v>0</v>
      </c>
      <c r="D10" s="49">
        <v>0</v>
      </c>
      <c r="E10" s="49">
        <v>0</v>
      </c>
      <c r="F10" s="49">
        <v>4849000</v>
      </c>
      <c r="G10" s="27">
        <v>20916996</v>
      </c>
      <c r="H10" s="27">
        <v>14662000</v>
      </c>
      <c r="I10" s="27">
        <v>3585000</v>
      </c>
      <c r="J10" s="27">
        <v>13655000</v>
      </c>
      <c r="K10" s="27">
        <v>0</v>
      </c>
      <c r="L10" s="5">
        <f>SUM(B10:K10)</f>
        <v>57667996</v>
      </c>
    </row>
    <row r="11" spans="1:12" ht="14.25">
      <c r="A11" t="s">
        <v>52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27">
        <v>2136000</v>
      </c>
      <c r="H11" s="27">
        <v>13982000</v>
      </c>
      <c r="I11" s="27">
        <v>33176500</v>
      </c>
      <c r="J11" s="27">
        <v>0</v>
      </c>
      <c r="K11" s="27">
        <v>0</v>
      </c>
      <c r="L11" s="5">
        <f>SUM(B11:K11)</f>
        <v>49294500</v>
      </c>
    </row>
    <row r="12" spans="1:12" ht="14.25">
      <c r="A12" t="s">
        <v>263</v>
      </c>
      <c r="B12" s="49"/>
      <c r="C12" s="49"/>
      <c r="D12" s="49"/>
      <c r="E12" s="49"/>
      <c r="F12" s="49"/>
      <c r="G12" s="27"/>
      <c r="H12" s="27"/>
      <c r="I12" s="27">
        <v>8356000</v>
      </c>
      <c r="J12" s="27">
        <v>28671600</v>
      </c>
      <c r="K12" s="27">
        <v>0</v>
      </c>
      <c r="L12" s="62">
        <f>SUM(B12:K12)</f>
        <v>37027600</v>
      </c>
    </row>
    <row r="13" spans="1:12" ht="14.25">
      <c r="A13" t="s">
        <v>53</v>
      </c>
      <c r="B13" s="49">
        <v>0</v>
      </c>
      <c r="C13" s="49">
        <v>0</v>
      </c>
      <c r="D13" s="49">
        <v>0</v>
      </c>
      <c r="E13" s="49">
        <v>0</v>
      </c>
      <c r="F13" s="49">
        <v>686000</v>
      </c>
      <c r="G13" s="7">
        <v>3604034</v>
      </c>
      <c r="H13" s="7">
        <v>15438514</v>
      </c>
      <c r="I13" s="7">
        <v>13209549</v>
      </c>
      <c r="J13" s="27">
        <v>0</v>
      </c>
      <c r="K13" s="27">
        <v>0</v>
      </c>
      <c r="L13" s="5">
        <f>SUM(B13:K13)</f>
        <v>32938097</v>
      </c>
    </row>
    <row r="14" spans="2:12" ht="14.25" thickBot="1">
      <c r="B14" s="6">
        <f>SUM(B9:B13)</f>
        <v>0</v>
      </c>
      <c r="C14" s="6">
        <f aca="true" t="shared" si="0" ref="C14:L14">SUM(C9:C13)</f>
        <v>0</v>
      </c>
      <c r="D14" s="6">
        <f t="shared" si="0"/>
        <v>2390000</v>
      </c>
      <c r="E14" s="6">
        <f t="shared" si="0"/>
        <v>21425010</v>
      </c>
      <c r="F14" s="6">
        <f t="shared" si="0"/>
        <v>58624000</v>
      </c>
      <c r="G14" s="6">
        <f t="shared" si="0"/>
        <v>42277030</v>
      </c>
      <c r="H14" s="6">
        <f t="shared" si="0"/>
        <v>44082514</v>
      </c>
      <c r="I14" s="6">
        <f t="shared" si="0"/>
        <v>58327049</v>
      </c>
      <c r="J14" s="6">
        <f t="shared" si="0"/>
        <v>42326600</v>
      </c>
      <c r="K14" s="6">
        <f t="shared" si="0"/>
        <v>0</v>
      </c>
      <c r="L14" s="6">
        <f t="shared" si="0"/>
        <v>269452203</v>
      </c>
    </row>
    <row r="15" spans="2:12" ht="14.25" thickTop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3" ht="14.25">
      <c r="A16" s="3" t="s">
        <v>206</v>
      </c>
      <c r="C16" t="s">
        <v>207</v>
      </c>
    </row>
    <row r="17" spans="1:3" ht="14.25">
      <c r="A17" t="str">
        <f>A9</f>
        <v>NHT1</v>
      </c>
      <c r="B17" s="44">
        <v>0.5</v>
      </c>
      <c r="C17" s="9">
        <f>B17*H9</f>
        <v>0</v>
      </c>
    </row>
    <row r="18" spans="1:5" ht="14.25">
      <c r="A18" t="str">
        <f>A10</f>
        <v>NHT2</v>
      </c>
      <c r="B18" s="44">
        <v>0.5</v>
      </c>
      <c r="C18" s="9">
        <f>B18*H10</f>
        <v>7331000</v>
      </c>
      <c r="E18" t="s">
        <v>189</v>
      </c>
    </row>
    <row r="19" spans="1:3" ht="14.25">
      <c r="A19" t="str">
        <f>A11</f>
        <v>NHT2B</v>
      </c>
      <c r="B19" s="44">
        <v>0.5</v>
      </c>
      <c r="C19" s="9">
        <f>B19*H11</f>
        <v>6991000</v>
      </c>
    </row>
    <row r="20" spans="1:3" s="90" customFormat="1" ht="14.25">
      <c r="A20" s="90" t="str">
        <f>A12</f>
        <v>NHT3</v>
      </c>
      <c r="B20" s="44">
        <v>0.5</v>
      </c>
      <c r="C20" s="9">
        <f>B20*H12</f>
        <v>0</v>
      </c>
    </row>
    <row r="21" spans="1:3" ht="14.25">
      <c r="A21" s="90" t="str">
        <f>A13</f>
        <v>Council Variant</v>
      </c>
      <c r="B21" s="44">
        <v>0.5</v>
      </c>
      <c r="C21" s="9">
        <f>B21*H13</f>
        <v>7719257</v>
      </c>
    </row>
    <row r="22" spans="1:3" ht="14.25" thickBot="1">
      <c r="A22" t="s">
        <v>208</v>
      </c>
      <c r="B22" s="51">
        <f>C22/H14</f>
        <v>0.5</v>
      </c>
      <c r="C22" s="10">
        <f>SUM(C17:C21)</f>
        <v>22041257</v>
      </c>
    </row>
    <row r="23" ht="14.25" thickTop="1"/>
    <row r="24" spans="1:2" ht="14.25">
      <c r="A24" t="s">
        <v>54</v>
      </c>
      <c r="B24" t="s">
        <v>243</v>
      </c>
    </row>
    <row r="25" ht="14.25">
      <c r="A25" s="90"/>
    </row>
    <row r="26" ht="14.25">
      <c r="A26" s="90"/>
    </row>
    <row r="27" ht="14.25">
      <c r="A27" s="90"/>
    </row>
    <row r="29" ht="14.25">
      <c r="A29" s="3" t="s">
        <v>305</v>
      </c>
    </row>
    <row r="30" spans="1:12" ht="14.25">
      <c r="A30" t="str">
        <f>A9</f>
        <v>NHT1</v>
      </c>
      <c r="B30" s="9">
        <f>$B17*B9</f>
        <v>0</v>
      </c>
      <c r="C30" s="9">
        <f aca="true" t="shared" si="1" ref="C30:H30">$B17*C9</f>
        <v>0</v>
      </c>
      <c r="D30" s="9">
        <f t="shared" si="1"/>
        <v>1195000</v>
      </c>
      <c r="E30" s="9">
        <f t="shared" si="1"/>
        <v>10712505</v>
      </c>
      <c r="F30" s="9">
        <f t="shared" si="1"/>
        <v>26544500</v>
      </c>
      <c r="G30" s="9">
        <f t="shared" si="1"/>
        <v>7810000</v>
      </c>
      <c r="H30" s="9">
        <f t="shared" si="1"/>
        <v>0</v>
      </c>
      <c r="I30" s="9">
        <f aca="true" t="shared" si="2" ref="I30:K34">$B17*I9</f>
        <v>0</v>
      </c>
      <c r="J30" s="9">
        <f t="shared" si="2"/>
        <v>0</v>
      </c>
      <c r="K30" s="9">
        <f t="shared" si="2"/>
        <v>0</v>
      </c>
      <c r="L30" s="9">
        <f aca="true" t="shared" si="3" ref="L30:L35">SUM(B30:K30)</f>
        <v>46262005</v>
      </c>
    </row>
    <row r="31" spans="1:12" ht="14.25">
      <c r="A31" s="90" t="str">
        <f>A10</f>
        <v>NHT2</v>
      </c>
      <c r="B31" s="9">
        <f aca="true" t="shared" si="4" ref="B31:H34">$B18*B10</f>
        <v>0</v>
      </c>
      <c r="C31" s="9">
        <f t="shared" si="4"/>
        <v>0</v>
      </c>
      <c r="D31" s="9">
        <f t="shared" si="4"/>
        <v>0</v>
      </c>
      <c r="E31" s="9">
        <f t="shared" si="4"/>
        <v>0</v>
      </c>
      <c r="F31" s="9">
        <f t="shared" si="4"/>
        <v>2424500</v>
      </c>
      <c r="G31" s="9">
        <f t="shared" si="4"/>
        <v>10458498</v>
      </c>
      <c r="H31" s="9">
        <f t="shared" si="4"/>
        <v>7331000</v>
      </c>
      <c r="I31" s="9">
        <f t="shared" si="2"/>
        <v>1792500</v>
      </c>
      <c r="J31" s="9">
        <f t="shared" si="2"/>
        <v>6827500</v>
      </c>
      <c r="K31" s="9">
        <f t="shared" si="2"/>
        <v>0</v>
      </c>
      <c r="L31" s="9">
        <f t="shared" si="3"/>
        <v>28833998</v>
      </c>
    </row>
    <row r="32" spans="1:12" ht="14.25">
      <c r="A32" s="90" t="str">
        <f>A11</f>
        <v>NHT2B</v>
      </c>
      <c r="B32" s="9">
        <f t="shared" si="4"/>
        <v>0</v>
      </c>
      <c r="C32" s="9">
        <f t="shared" si="4"/>
        <v>0</v>
      </c>
      <c r="D32" s="9">
        <f t="shared" si="4"/>
        <v>0</v>
      </c>
      <c r="E32" s="9">
        <f t="shared" si="4"/>
        <v>0</v>
      </c>
      <c r="F32" s="9">
        <f t="shared" si="4"/>
        <v>0</v>
      </c>
      <c r="G32" s="9">
        <f t="shared" si="4"/>
        <v>1068000</v>
      </c>
      <c r="H32" s="9">
        <f t="shared" si="4"/>
        <v>6991000</v>
      </c>
      <c r="I32" s="9">
        <f t="shared" si="2"/>
        <v>16588250</v>
      </c>
      <c r="J32" s="9">
        <f t="shared" si="2"/>
        <v>0</v>
      </c>
      <c r="K32" s="9">
        <f t="shared" si="2"/>
        <v>0</v>
      </c>
      <c r="L32" s="9">
        <f t="shared" si="3"/>
        <v>24647250</v>
      </c>
    </row>
    <row r="33" spans="1:12" ht="14.25">
      <c r="A33" s="90" t="str">
        <f>A12</f>
        <v>NHT3</v>
      </c>
      <c r="B33" s="9">
        <f t="shared" si="4"/>
        <v>0</v>
      </c>
      <c r="C33" s="9">
        <f t="shared" si="4"/>
        <v>0</v>
      </c>
      <c r="D33" s="9">
        <f t="shared" si="4"/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  <c r="I33" s="9">
        <f t="shared" si="2"/>
        <v>4178000</v>
      </c>
      <c r="J33" s="9">
        <f t="shared" si="2"/>
        <v>14335800</v>
      </c>
      <c r="K33" s="9">
        <f t="shared" si="2"/>
        <v>0</v>
      </c>
      <c r="L33" s="9">
        <f t="shared" si="3"/>
        <v>18513800</v>
      </c>
    </row>
    <row r="34" spans="1:12" ht="14.25">
      <c r="A34" s="90" t="str">
        <f>A13</f>
        <v>Council Variant</v>
      </c>
      <c r="B34" s="9">
        <f t="shared" si="4"/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343000</v>
      </c>
      <c r="G34" s="9">
        <f t="shared" si="4"/>
        <v>1802017</v>
      </c>
      <c r="H34" s="9">
        <f t="shared" si="4"/>
        <v>7719257</v>
      </c>
      <c r="I34" s="9">
        <f t="shared" si="2"/>
        <v>6604774.5</v>
      </c>
      <c r="J34" s="9">
        <f t="shared" si="2"/>
        <v>0</v>
      </c>
      <c r="K34" s="9">
        <f t="shared" si="2"/>
        <v>0</v>
      </c>
      <c r="L34" s="9">
        <f t="shared" si="3"/>
        <v>16469048.5</v>
      </c>
    </row>
    <row r="35" spans="1:12" ht="14.25" thickBot="1">
      <c r="A35" s="90" t="s">
        <v>10</v>
      </c>
      <c r="B35" s="10">
        <f>SUM(B30:B34)</f>
        <v>0</v>
      </c>
      <c r="C35" s="10">
        <f aca="true" t="shared" si="5" ref="C35:K35">SUM(C30:C34)</f>
        <v>0</v>
      </c>
      <c r="D35" s="10">
        <f t="shared" si="5"/>
        <v>1195000</v>
      </c>
      <c r="E35" s="10">
        <f t="shared" si="5"/>
        <v>10712505</v>
      </c>
      <c r="F35" s="10">
        <f t="shared" si="5"/>
        <v>29312000</v>
      </c>
      <c r="G35" s="10">
        <f t="shared" si="5"/>
        <v>21138515</v>
      </c>
      <c r="H35" s="10">
        <f t="shared" si="5"/>
        <v>22041257</v>
      </c>
      <c r="I35" s="10">
        <f t="shared" si="5"/>
        <v>29163524.5</v>
      </c>
      <c r="J35" s="10">
        <f t="shared" si="5"/>
        <v>21163300</v>
      </c>
      <c r="K35" s="10">
        <f t="shared" si="5"/>
        <v>0</v>
      </c>
      <c r="L35" s="10">
        <f t="shared" si="3"/>
        <v>134726101.5</v>
      </c>
    </row>
    <row r="36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  <headerFooter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5"/>
  <sheetViews>
    <sheetView zoomScaleSheetLayoutView="100" zoomScalePageLayoutView="0" workbookViewId="0" topLeftCell="B1">
      <selection activeCell="G14" sqref="G14"/>
    </sheetView>
  </sheetViews>
  <sheetFormatPr defaultColWidth="11.421875" defaultRowHeight="15"/>
  <cols>
    <col min="1" max="1" width="25.421875" style="90" bestFit="1" customWidth="1"/>
    <col min="2" max="2" width="15.421875" style="90" bestFit="1" customWidth="1"/>
    <col min="3" max="3" width="19.421875" style="90" bestFit="1" customWidth="1"/>
    <col min="4" max="7" width="11.421875" style="90" bestFit="1" customWidth="1"/>
    <col min="8" max="8" width="12.00390625" style="90" bestFit="1" customWidth="1"/>
    <col min="9" max="9" width="11.421875" style="90" bestFit="1" customWidth="1"/>
    <col min="10" max="10" width="12.421875" style="90" bestFit="1" customWidth="1"/>
    <col min="11" max="11" width="12.00390625" style="90" bestFit="1" customWidth="1"/>
    <col min="12" max="12" width="13.7109375" style="90" bestFit="1" customWidth="1"/>
    <col min="13" max="16384" width="11.421875" style="90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8" spans="2:12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4.25">
      <c r="A9" s="90" t="s">
        <v>302</v>
      </c>
      <c r="B9" s="49"/>
      <c r="C9" s="49"/>
      <c r="D9" s="49"/>
      <c r="E9" s="49"/>
      <c r="F9" s="49"/>
      <c r="G9" s="93">
        <v>0</v>
      </c>
      <c r="H9" s="93">
        <v>5850103</v>
      </c>
      <c r="I9" s="93">
        <v>23336910</v>
      </c>
      <c r="J9" s="93">
        <v>12906493.5</v>
      </c>
      <c r="K9" s="93">
        <v>12906493.5</v>
      </c>
      <c r="L9" s="62">
        <f>SUM(B9:K9)</f>
        <v>55000000</v>
      </c>
    </row>
    <row r="10" spans="2:12" ht="14.25" thickBot="1">
      <c r="B10" s="29">
        <f aca="true" t="shared" si="0" ref="B10:L10">SUM(B9:B9)</f>
        <v>0</v>
      </c>
      <c r="C10" s="29">
        <f t="shared" si="0"/>
        <v>0</v>
      </c>
      <c r="D10" s="29">
        <f t="shared" si="0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5850103</v>
      </c>
      <c r="I10" s="29">
        <f t="shared" si="0"/>
        <v>23336910</v>
      </c>
      <c r="J10" s="29">
        <f t="shared" si="0"/>
        <v>12906493.5</v>
      </c>
      <c r="K10" s="29">
        <f t="shared" si="0"/>
        <v>12906493.5</v>
      </c>
      <c r="L10" s="29">
        <f t="shared" si="0"/>
        <v>55000000</v>
      </c>
    </row>
    <row r="11" spans="4:12" ht="14.25" thickTop="1">
      <c r="D11" s="11"/>
      <c r="E11" s="11"/>
      <c r="F11" s="11"/>
      <c r="G11" s="11"/>
      <c r="H11" s="11"/>
      <c r="I11" s="11"/>
      <c r="J11" s="11"/>
      <c r="K11" s="11"/>
      <c r="L11" s="11"/>
    </row>
    <row r="12" spans="1:2" ht="14.25">
      <c r="A12" s="90" t="s">
        <v>54</v>
      </c>
      <c r="B12" s="90" t="s">
        <v>303</v>
      </c>
    </row>
    <row r="13" ht="14.25">
      <c r="A13" s="90" t="s">
        <v>55</v>
      </c>
    </row>
    <row r="14" ht="14.25">
      <c r="A14" s="90" t="s">
        <v>56</v>
      </c>
    </row>
    <row r="15" ht="14.25">
      <c r="A15" s="90" t="s">
        <v>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  <headerFooter>
    <oddHeader>&amp;C&amp;A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"/>
  <sheetViews>
    <sheetView zoomScaleSheetLayoutView="100" zoomScalePageLayoutView="0" workbookViewId="0" topLeftCell="A1">
      <selection activeCell="A38" sqref="A38:IV38"/>
    </sheetView>
  </sheetViews>
  <sheetFormatPr defaultColWidth="8.8515625" defaultRowHeight="15"/>
  <cols>
    <col min="1" max="1" width="36.140625" style="0" bestFit="1" customWidth="1"/>
    <col min="2" max="2" width="13.421875" style="0" bestFit="1" customWidth="1"/>
    <col min="3" max="3" width="1.7109375" style="0" customWidth="1"/>
    <col min="4" max="4" width="14.421875" style="0" bestFit="1" customWidth="1"/>
    <col min="5" max="6" width="15.421875" style="0" bestFit="1" customWidth="1"/>
    <col min="7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</cols>
  <sheetData>
    <row r="1" spans="1:3" ht="14.25">
      <c r="A1" s="3" t="str">
        <f>'Base Case'!A1</f>
        <v>Scottish Futures Trust</v>
      </c>
      <c r="B1" s="3"/>
      <c r="C1" s="3"/>
    </row>
    <row r="2" spans="1:3" ht="14.25">
      <c r="A2" s="3" t="str">
        <f>'Base Case'!A2</f>
        <v>Benefits Calculation Model</v>
      </c>
      <c r="B2" s="3"/>
      <c r="C2" s="3"/>
    </row>
    <row r="3" spans="1:3" ht="14.25">
      <c r="A3" s="3"/>
      <c r="B3" s="3"/>
      <c r="C3" s="3"/>
    </row>
    <row r="4" spans="1:3" ht="14.25">
      <c r="A4" s="22" t="str">
        <f>'Base Case'!A4</f>
        <v>Model Start Year</v>
      </c>
      <c r="B4" s="22">
        <f>'Base Case'!B4</f>
        <v>40268</v>
      </c>
      <c r="C4" s="22"/>
    </row>
    <row r="5" spans="1:3" ht="14.25">
      <c r="A5" s="22" t="str">
        <f>'Base Case'!A5</f>
        <v>Model End Year</v>
      </c>
      <c r="B5" s="22">
        <f>'Base Case'!B5</f>
        <v>43555</v>
      </c>
      <c r="C5" s="22"/>
    </row>
    <row r="6" spans="1:3" ht="14.25">
      <c r="A6" s="22" t="str">
        <f>'Base Case'!A6</f>
        <v>Model Reporting Year</v>
      </c>
      <c r="B6" s="22">
        <f>'Base Case'!B6</f>
        <v>42460</v>
      </c>
      <c r="C6" s="22"/>
    </row>
    <row r="7" spans="1:3" ht="14.25">
      <c r="A7" s="22"/>
      <c r="B7" s="22"/>
      <c r="C7" s="22"/>
    </row>
    <row r="8" spans="4:14" ht="14.25">
      <c r="D8" s="4">
        <f>'Base Case'!D9</f>
        <v>40268</v>
      </c>
      <c r="E8" s="4">
        <f>'Base Case'!E9</f>
        <v>40633</v>
      </c>
      <c r="F8" s="4">
        <f>'Base Case'!F9</f>
        <v>40999</v>
      </c>
      <c r="G8" s="4">
        <f>'Base Case'!G9</f>
        <v>41364</v>
      </c>
      <c r="H8" s="4">
        <f>'Base Case'!H9</f>
        <v>41729</v>
      </c>
      <c r="I8" s="4">
        <f>'Base Case'!I9</f>
        <v>42094</v>
      </c>
      <c r="J8" s="4">
        <f>'Base Case'!J9</f>
        <v>42460</v>
      </c>
      <c r="K8" s="4">
        <f>'Base Case'!K9</f>
        <v>42825</v>
      </c>
      <c r="L8" s="4">
        <f>'Base Case'!L9</f>
        <v>43190</v>
      </c>
      <c r="M8" s="4">
        <f>'Base Case'!M9</f>
        <v>43555</v>
      </c>
      <c r="N8" s="4" t="str">
        <f>'Base Case'!C9</f>
        <v>Total</v>
      </c>
    </row>
    <row r="9" spans="1:14" ht="14.25">
      <c r="A9" t="s">
        <v>77</v>
      </c>
      <c r="D9" s="24">
        <f>'hub DBFM'!C16</f>
        <v>0</v>
      </c>
      <c r="E9" s="24">
        <f>'hub DBFM'!D16</f>
        <v>0</v>
      </c>
      <c r="F9" s="24">
        <f>'hub DBFM'!E16</f>
        <v>0</v>
      </c>
      <c r="G9" s="24">
        <f>'hub DBFM'!F16</f>
        <v>12210597.720000003</v>
      </c>
      <c r="H9" s="24">
        <f>'hub DBFM'!G16</f>
        <v>26726350.19</v>
      </c>
      <c r="I9" s="24">
        <f>'hub DBFM'!H16</f>
        <v>112311611.36690995</v>
      </c>
      <c r="J9" s="24">
        <f>'hub DBFM'!I16</f>
        <v>192927638.58564946</v>
      </c>
      <c r="K9" s="24">
        <f>'hub DBFM'!J16</f>
        <v>388006041.6283418</v>
      </c>
      <c r="L9" s="24">
        <f>'hub DBFM'!K16</f>
        <v>516355892.64028823</v>
      </c>
      <c r="M9" s="24">
        <f>'hub DBFM'!L16</f>
        <v>217060567.879726</v>
      </c>
      <c r="N9" s="24">
        <f>SUM(D9:M9)</f>
        <v>1465598700.0109153</v>
      </c>
    </row>
    <row r="10" spans="1:14" ht="14.25" thickBot="1">
      <c r="A10" t="s">
        <v>78</v>
      </c>
      <c r="D10" s="10">
        <v>0</v>
      </c>
      <c r="E10" s="10">
        <v>0</v>
      </c>
      <c r="F10" s="10">
        <f>SUM($D$9:D9)</f>
        <v>0</v>
      </c>
      <c r="G10" s="10">
        <f>SUM($D$9:E9)</f>
        <v>0</v>
      </c>
      <c r="H10" s="10">
        <f>SUM($D$9:F9)</f>
        <v>0</v>
      </c>
      <c r="I10" s="10">
        <f>SUM($D$9:G9)</f>
        <v>12210597.720000003</v>
      </c>
      <c r="J10" s="10">
        <f>SUM($D$9:H9)</f>
        <v>38936947.910000004</v>
      </c>
      <c r="K10" s="10">
        <f>SUM($D$9:I9)</f>
        <v>151248559.27690995</v>
      </c>
      <c r="L10" s="10">
        <f>SUM($D$9:J9)</f>
        <v>344176197.86255944</v>
      </c>
      <c r="M10" s="10">
        <f>SUM($D$9:K9)</f>
        <v>732182239.4909012</v>
      </c>
      <c r="N10" s="62"/>
    </row>
    <row r="11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  <headerFooter>
    <oddHeader>&amp;C&amp;A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21"/>
  <sheetViews>
    <sheetView zoomScale="95" zoomScaleNormal="95" zoomScaleSheetLayoutView="95" zoomScalePageLayoutView="0" workbookViewId="0" topLeftCell="A1">
      <selection activeCell="C22" sqref="C22"/>
    </sheetView>
  </sheetViews>
  <sheetFormatPr defaultColWidth="8.8515625" defaultRowHeight="15"/>
  <cols>
    <col min="1" max="1" width="59.140625" style="0" customWidth="1"/>
    <col min="2" max="2" width="14.140625" style="0" bestFit="1" customWidth="1"/>
    <col min="3" max="3" width="11.421875" style="0" bestFit="1" customWidth="1"/>
    <col min="4" max="4" width="11.7109375" style="0" bestFit="1" customWidth="1"/>
    <col min="5" max="11" width="13.421875" style="0" bestFit="1" customWidth="1"/>
    <col min="12" max="12" width="14.42187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8" spans="2:13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4.25">
      <c r="A9" s="22" t="s">
        <v>265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26">
        <v>315409</v>
      </c>
      <c r="H9" s="26">
        <v>366587</v>
      </c>
      <c r="I9" s="26">
        <v>576232</v>
      </c>
      <c r="J9" s="26">
        <v>1856746</v>
      </c>
      <c r="K9" s="26">
        <v>4146779</v>
      </c>
      <c r="L9" s="5">
        <f>SUM(B9:K9)</f>
        <v>7261753</v>
      </c>
    </row>
    <row r="10" spans="1:12" ht="28.5">
      <c r="A10" s="65" t="s">
        <v>266</v>
      </c>
      <c r="B10" s="49">
        <v>0</v>
      </c>
      <c r="C10" s="49">
        <v>0</v>
      </c>
      <c r="D10" s="49">
        <v>0</v>
      </c>
      <c r="E10" s="49">
        <v>0</v>
      </c>
      <c r="F10" s="49">
        <v>331760</v>
      </c>
      <c r="G10" s="26">
        <v>1793402</v>
      </c>
      <c r="H10" s="26">
        <v>6048927</v>
      </c>
      <c r="I10" s="26">
        <v>12910300</v>
      </c>
      <c r="J10" s="26">
        <v>19343763</v>
      </c>
      <c r="K10" s="26">
        <v>26967821</v>
      </c>
      <c r="L10" s="5">
        <f>SUM(B10:K10)</f>
        <v>67395973</v>
      </c>
    </row>
    <row r="11" spans="2:12" ht="14.25"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5">
        <f>SUM(B11:K11)</f>
        <v>0</v>
      </c>
    </row>
    <row r="12" spans="2:12" ht="14.25"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5">
        <f>SUM(B12:K12)</f>
        <v>0</v>
      </c>
    </row>
    <row r="13" spans="1:12" ht="14.25" thickBot="1">
      <c r="A13" t="s">
        <v>10</v>
      </c>
      <c r="B13" s="6">
        <f>SUM(B9:B12)</f>
        <v>0</v>
      </c>
      <c r="C13" s="6">
        <f aca="true" t="shared" si="0" ref="C13:L13">SUM(C9:C12)</f>
        <v>0</v>
      </c>
      <c r="D13" s="6">
        <f t="shared" si="0"/>
        <v>0</v>
      </c>
      <c r="E13" s="6">
        <f t="shared" si="0"/>
        <v>0</v>
      </c>
      <c r="F13" s="6">
        <f t="shared" si="0"/>
        <v>331760</v>
      </c>
      <c r="G13" s="6">
        <f t="shared" si="0"/>
        <v>2108811</v>
      </c>
      <c r="H13" s="6">
        <f t="shared" si="0"/>
        <v>6415514</v>
      </c>
      <c r="I13" s="6">
        <f t="shared" si="0"/>
        <v>13486532</v>
      </c>
      <c r="J13" s="6">
        <f t="shared" si="0"/>
        <v>21200509</v>
      </c>
      <c r="K13" s="6">
        <f t="shared" si="0"/>
        <v>31114600</v>
      </c>
      <c r="L13" s="6">
        <f t="shared" si="0"/>
        <v>74657726</v>
      </c>
    </row>
    <row r="14" ht="14.25" thickTop="1"/>
    <row r="16" spans="1:2" ht="14.25">
      <c r="A16" t="s">
        <v>54</v>
      </c>
      <c r="B16" t="s">
        <v>360</v>
      </c>
    </row>
    <row r="17" spans="1:6" ht="14.25">
      <c r="A17" t="s">
        <v>55</v>
      </c>
      <c r="B17" t="s">
        <v>359</v>
      </c>
      <c r="F17" t="s">
        <v>264</v>
      </c>
    </row>
    <row r="18" ht="14.25">
      <c r="A18" s="90"/>
    </row>
    <row r="19" ht="14.25">
      <c r="A19" s="90"/>
    </row>
    <row r="20" ht="14.25">
      <c r="A20" s="90"/>
    </row>
    <row r="21" ht="14.25">
      <c r="A21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/>
  <headerFooter>
    <oddHeader>&amp;C&amp;A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6"/>
  <sheetViews>
    <sheetView zoomScale="89" zoomScaleNormal="89" zoomScaleSheetLayoutView="96" zoomScalePageLayoutView="0" workbookViewId="0" topLeftCell="A1">
      <selection activeCell="A14" sqref="A14"/>
    </sheetView>
  </sheetViews>
  <sheetFormatPr defaultColWidth="8.8515625" defaultRowHeight="15"/>
  <cols>
    <col min="1" max="1" width="28.140625" style="0" bestFit="1" customWidth="1"/>
    <col min="2" max="2" width="15.00390625" style="0" customWidth="1"/>
    <col min="3" max="3" width="11.421875" style="0" bestFit="1" customWidth="1"/>
    <col min="4" max="4" width="13.28125" style="0" bestFit="1" customWidth="1"/>
    <col min="5" max="11" width="14.28125" style="0" bestFit="1" customWidth="1"/>
    <col min="12" max="12" width="15.14062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8" spans="1:13" s="3" customFormat="1" ht="14.25">
      <c r="A8" s="3" t="s">
        <v>169</v>
      </c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</row>
    <row r="9" spans="1:12" ht="14.25">
      <c r="A9" t="s">
        <v>58</v>
      </c>
      <c r="B9" s="49"/>
      <c r="C9" s="49"/>
      <c r="D9" s="49"/>
      <c r="E9" s="49">
        <v>3600000</v>
      </c>
      <c r="F9" s="49">
        <f>E9+2900000</f>
        <v>6500000</v>
      </c>
      <c r="G9" s="93">
        <v>12100000</v>
      </c>
      <c r="H9" s="27">
        <v>17800000</v>
      </c>
      <c r="I9" s="27">
        <v>21600000</v>
      </c>
      <c r="J9" s="27">
        <v>28000000</v>
      </c>
      <c r="K9" s="27">
        <v>28000000</v>
      </c>
      <c r="L9" s="5">
        <f>SUM(B9:K9)</f>
        <v>117600000</v>
      </c>
    </row>
    <row r="10" spans="2:12" ht="14.25">
      <c r="B10" s="49"/>
      <c r="C10" s="49"/>
      <c r="D10" s="49"/>
      <c r="E10" s="49"/>
      <c r="F10" s="49"/>
      <c r="G10" s="93"/>
      <c r="H10" s="27"/>
      <c r="I10" s="27"/>
      <c r="J10" s="27"/>
      <c r="K10" s="27"/>
      <c r="L10" s="5">
        <f>SUM(B10:K10)</f>
        <v>0</v>
      </c>
    </row>
    <row r="11" spans="1:12" ht="14.25" thickBot="1">
      <c r="A11" t="s">
        <v>10</v>
      </c>
      <c r="B11" s="6">
        <f>SUM(B9:B10)</f>
        <v>0</v>
      </c>
      <c r="C11" s="6">
        <f aca="true" t="shared" si="0" ref="C11:L11">SUM(C9:C10)</f>
        <v>0</v>
      </c>
      <c r="D11" s="6">
        <f t="shared" si="0"/>
        <v>0</v>
      </c>
      <c r="E11" s="6">
        <f t="shared" si="0"/>
        <v>3600000</v>
      </c>
      <c r="F11" s="6">
        <f t="shared" si="0"/>
        <v>6500000</v>
      </c>
      <c r="G11" s="6">
        <f t="shared" si="0"/>
        <v>12100000</v>
      </c>
      <c r="H11" s="6">
        <f t="shared" si="0"/>
        <v>17800000</v>
      </c>
      <c r="I11" s="6">
        <f t="shared" si="0"/>
        <v>21600000</v>
      </c>
      <c r="J11" s="6">
        <f t="shared" si="0"/>
        <v>28000000</v>
      </c>
      <c r="K11" s="6">
        <f t="shared" si="0"/>
        <v>28000000</v>
      </c>
      <c r="L11" s="6">
        <f t="shared" si="0"/>
        <v>117600000</v>
      </c>
    </row>
    <row r="12" ht="14.25" thickTop="1"/>
    <row r="13" spans="1:12" ht="14.25">
      <c r="A13" s="3" t="s">
        <v>170</v>
      </c>
      <c r="B13" s="4">
        <f>B8</f>
        <v>40268</v>
      </c>
      <c r="C13" s="4">
        <f aca="true" t="shared" si="1" ref="C13:L13">C8</f>
        <v>40633</v>
      </c>
      <c r="D13" s="4">
        <f t="shared" si="1"/>
        <v>40999</v>
      </c>
      <c r="E13" s="4">
        <f t="shared" si="1"/>
        <v>41364</v>
      </c>
      <c r="F13" s="4">
        <f t="shared" si="1"/>
        <v>41729</v>
      </c>
      <c r="G13" s="4">
        <f t="shared" si="1"/>
        <v>42094</v>
      </c>
      <c r="H13" s="4">
        <f t="shared" si="1"/>
        <v>42460</v>
      </c>
      <c r="I13" s="4">
        <f t="shared" si="1"/>
        <v>42825</v>
      </c>
      <c r="J13" s="4">
        <f t="shared" si="1"/>
        <v>43190</v>
      </c>
      <c r="K13" s="4">
        <f t="shared" si="1"/>
        <v>43555</v>
      </c>
      <c r="L13" s="4" t="str">
        <f t="shared" si="1"/>
        <v>Total</v>
      </c>
    </row>
    <row r="14" spans="1:12" ht="14.25">
      <c r="A14" t="s">
        <v>261</v>
      </c>
      <c r="B14" s="49"/>
      <c r="C14" s="49"/>
      <c r="D14" s="49"/>
      <c r="E14" s="49">
        <v>24000000</v>
      </c>
      <c r="F14" s="49">
        <v>31500000</v>
      </c>
      <c r="G14" s="93">
        <v>41000000</v>
      </c>
      <c r="H14" s="27">
        <v>58000000</v>
      </c>
      <c r="I14" s="27">
        <v>79000000</v>
      </c>
      <c r="J14" s="27">
        <v>88000000</v>
      </c>
      <c r="K14" s="27">
        <f>J14</f>
        <v>88000000</v>
      </c>
      <c r="L14" s="28">
        <f>SUM(B14:K14)</f>
        <v>409500000</v>
      </c>
    </row>
    <row r="15" spans="1:12" ht="14.25">
      <c r="A15" t="s">
        <v>262</v>
      </c>
      <c r="B15" s="49"/>
      <c r="C15" s="49"/>
      <c r="D15" s="49"/>
      <c r="E15" s="49">
        <f>0.8*4000000</f>
        <v>3200000</v>
      </c>
      <c r="F15" s="49">
        <f>0.8*4000000</f>
        <v>3200000</v>
      </c>
      <c r="G15" s="93">
        <v>4000000</v>
      </c>
      <c r="H15" s="27">
        <v>4000000</v>
      </c>
      <c r="I15" s="27">
        <v>5000000</v>
      </c>
      <c r="J15" s="27">
        <v>5000000</v>
      </c>
      <c r="K15" s="27">
        <v>5000000</v>
      </c>
      <c r="L15" s="28">
        <f>SUM(B15:K15)</f>
        <v>29400000</v>
      </c>
    </row>
    <row r="16" spans="1:12" ht="14.25">
      <c r="A16" t="s">
        <v>211</v>
      </c>
      <c r="B16" s="49"/>
      <c r="C16" s="49"/>
      <c r="D16" s="49"/>
      <c r="E16" s="49">
        <v>5100000</v>
      </c>
      <c r="F16" s="49">
        <v>8000000</v>
      </c>
      <c r="G16" s="93">
        <v>7400000</v>
      </c>
      <c r="H16" s="27">
        <v>14900000</v>
      </c>
      <c r="I16" s="27">
        <v>31800000</v>
      </c>
      <c r="J16" s="27">
        <v>17800000</v>
      </c>
      <c r="K16" s="27">
        <v>20000000</v>
      </c>
      <c r="L16" s="28">
        <f>SUM(B16:K16)</f>
        <v>105000000</v>
      </c>
    </row>
    <row r="17" spans="1:12" ht="14.25">
      <c r="A17" t="s">
        <v>212</v>
      </c>
      <c r="B17" s="49"/>
      <c r="C17" s="49"/>
      <c r="D17" s="49"/>
      <c r="E17" s="49">
        <v>8900000</v>
      </c>
      <c r="F17" s="49">
        <v>15900000</v>
      </c>
      <c r="G17" s="93">
        <v>9400000</v>
      </c>
      <c r="H17" s="27">
        <v>24600000</v>
      </c>
      <c r="I17" s="27">
        <v>54000000</v>
      </c>
      <c r="J17" s="27">
        <v>30000000</v>
      </c>
      <c r="K17" s="27">
        <v>30000000</v>
      </c>
      <c r="L17" s="28">
        <f>SUM(B17:K17)</f>
        <v>172800000</v>
      </c>
    </row>
    <row r="18" spans="1:12" ht="14.25">
      <c r="A18" t="s">
        <v>213</v>
      </c>
      <c r="B18" s="49"/>
      <c r="C18" s="49"/>
      <c r="D18" s="49"/>
      <c r="E18" s="49">
        <v>59100000</v>
      </c>
      <c r="F18" s="49">
        <v>52000000</v>
      </c>
      <c r="G18" s="93">
        <v>109400000</v>
      </c>
      <c r="H18" s="27">
        <v>94000000</v>
      </c>
      <c r="I18" s="27">
        <v>80000000</v>
      </c>
      <c r="J18" s="27">
        <v>90000000</v>
      </c>
      <c r="K18" s="27">
        <v>50000000</v>
      </c>
      <c r="L18" s="28">
        <f>SUM(B18:K18)</f>
        <v>534500000</v>
      </c>
    </row>
    <row r="19" spans="1:12" ht="14.25" thickBot="1">
      <c r="A19" t="s">
        <v>10</v>
      </c>
      <c r="B19" s="29">
        <f>SUM(B14:B18)</f>
        <v>0</v>
      </c>
      <c r="C19" s="29">
        <f aca="true" t="shared" si="2" ref="C19:L19">SUM(C14:C18)</f>
        <v>0</v>
      </c>
      <c r="D19" s="29">
        <f t="shared" si="2"/>
        <v>0</v>
      </c>
      <c r="E19" s="29">
        <f t="shared" si="2"/>
        <v>100300000</v>
      </c>
      <c r="F19" s="29">
        <f t="shared" si="2"/>
        <v>110600000</v>
      </c>
      <c r="G19" s="29">
        <f t="shared" si="2"/>
        <v>171200000</v>
      </c>
      <c r="H19" s="29">
        <f t="shared" si="2"/>
        <v>195500000</v>
      </c>
      <c r="I19" s="29">
        <f t="shared" si="2"/>
        <v>249800000</v>
      </c>
      <c r="J19" s="29">
        <f t="shared" si="2"/>
        <v>230800000</v>
      </c>
      <c r="K19" s="29">
        <f t="shared" si="2"/>
        <v>193000000</v>
      </c>
      <c r="L19" s="29">
        <f t="shared" si="2"/>
        <v>1251200000</v>
      </c>
    </row>
    <row r="20" ht="14.25" thickTop="1"/>
    <row r="21" spans="1:2" ht="14.25">
      <c r="A21" t="s">
        <v>54</v>
      </c>
      <c r="B21" t="s">
        <v>70</v>
      </c>
    </row>
    <row r="22" spans="1:2" ht="14.25">
      <c r="A22" t="s">
        <v>55</v>
      </c>
      <c r="B22" t="s">
        <v>171</v>
      </c>
    </row>
    <row r="23" spans="1:2" ht="14.25">
      <c r="A23" t="s">
        <v>56</v>
      </c>
      <c r="B23" t="s">
        <v>172</v>
      </c>
    </row>
    <row r="24" spans="1:3" ht="14.25">
      <c r="A24" t="s">
        <v>57</v>
      </c>
      <c r="B24" t="s">
        <v>169</v>
      </c>
      <c r="C24" t="s">
        <v>173</v>
      </c>
    </row>
    <row r="25" spans="2:3" ht="14.25">
      <c r="B25" t="s">
        <v>170</v>
      </c>
      <c r="C25" t="s">
        <v>174</v>
      </c>
    </row>
    <row r="27" ht="14.25">
      <c r="A27" s="3" t="s">
        <v>288</v>
      </c>
    </row>
    <row r="28" ht="14.25">
      <c r="A28" s="3" t="s">
        <v>169</v>
      </c>
    </row>
    <row r="29" spans="1:3" ht="14.25">
      <c r="A29" t="str">
        <f>A9</f>
        <v>Revenue Savings</v>
      </c>
      <c r="B29" s="68">
        <v>0.3</v>
      </c>
      <c r="C29" s="9">
        <f>B29*H11</f>
        <v>5340000</v>
      </c>
    </row>
    <row r="31" ht="14.25">
      <c r="A31" s="3" t="s">
        <v>170</v>
      </c>
    </row>
    <row r="32" spans="1:3" ht="14.25">
      <c r="A32" t="s">
        <v>209</v>
      </c>
      <c r="B32" s="67">
        <v>0.3</v>
      </c>
      <c r="C32" s="9">
        <f>B32*H14</f>
        <v>17400000</v>
      </c>
    </row>
    <row r="33" spans="1:3" ht="14.25">
      <c r="A33" t="s">
        <v>210</v>
      </c>
      <c r="B33" s="67">
        <v>0.3</v>
      </c>
      <c r="C33" s="9">
        <f>B33*H15</f>
        <v>1200000</v>
      </c>
    </row>
    <row r="34" spans="1:3" ht="14.25">
      <c r="A34" t="s">
        <v>211</v>
      </c>
      <c r="B34" s="67">
        <v>0.3</v>
      </c>
      <c r="C34" s="9">
        <f>B34*H16</f>
        <v>4470000</v>
      </c>
    </row>
    <row r="35" spans="1:3" ht="14.25">
      <c r="A35" t="s">
        <v>212</v>
      </c>
      <c r="B35" s="67">
        <v>0.3</v>
      </c>
      <c r="C35" s="9">
        <f>B35*H17</f>
        <v>7380000</v>
      </c>
    </row>
    <row r="36" spans="1:3" ht="14.25">
      <c r="A36" t="s">
        <v>213</v>
      </c>
      <c r="B36" s="67">
        <v>0.3</v>
      </c>
      <c r="C36" s="9">
        <f>B36*H18</f>
        <v>28200000</v>
      </c>
    </row>
    <row r="37" spans="2:3" ht="14.25" thickBot="1">
      <c r="B37" s="66">
        <f>C37/H19</f>
        <v>0.3</v>
      </c>
      <c r="C37" s="10">
        <f>SUM(C32:C36)</f>
        <v>58650000</v>
      </c>
    </row>
    <row r="38" ht="14.25" thickTop="1"/>
    <row r="39" ht="14.25">
      <c r="A39" s="3" t="s">
        <v>305</v>
      </c>
    </row>
    <row r="40" spans="1:12" ht="14.25">
      <c r="A40" t="str">
        <f>A9</f>
        <v>Revenue Savings</v>
      </c>
      <c r="B40" s="9">
        <f>$B29*B9</f>
        <v>0</v>
      </c>
      <c r="C40" s="9">
        <f aca="true" t="shared" si="3" ref="C40:K40">$B29*C9</f>
        <v>0</v>
      </c>
      <c r="D40" s="9">
        <f t="shared" si="3"/>
        <v>0</v>
      </c>
      <c r="E40" s="9">
        <f t="shared" si="3"/>
        <v>1080000</v>
      </c>
      <c r="F40" s="9">
        <f t="shared" si="3"/>
        <v>1950000</v>
      </c>
      <c r="G40" s="9">
        <f t="shared" si="3"/>
        <v>3630000</v>
      </c>
      <c r="H40" s="9">
        <f t="shared" si="3"/>
        <v>5340000</v>
      </c>
      <c r="I40" s="9">
        <f t="shared" si="3"/>
        <v>6480000</v>
      </c>
      <c r="J40" s="9">
        <f t="shared" si="3"/>
        <v>8400000</v>
      </c>
      <c r="K40" s="9">
        <f t="shared" si="3"/>
        <v>8400000</v>
      </c>
      <c r="L40" s="9">
        <f>SUM(B40:K40)</f>
        <v>35280000</v>
      </c>
    </row>
    <row r="41" spans="1:12" ht="14.25">
      <c r="A41" t="str">
        <f aca="true" t="shared" si="4" ref="A41:A46">A14</f>
        <v>Office Rationalisation Rev</v>
      </c>
      <c r="B41" s="9">
        <f>$B32*B14</f>
        <v>0</v>
      </c>
      <c r="C41" s="9">
        <f aca="true" t="shared" si="5" ref="C41:K41">$B32*C14</f>
        <v>0</v>
      </c>
      <c r="D41" s="9">
        <f t="shared" si="5"/>
        <v>0</v>
      </c>
      <c r="E41" s="9">
        <f t="shared" si="5"/>
        <v>7200000</v>
      </c>
      <c r="F41" s="9">
        <f t="shared" si="5"/>
        <v>9450000</v>
      </c>
      <c r="G41" s="9">
        <f t="shared" si="5"/>
        <v>12300000</v>
      </c>
      <c r="H41" s="9">
        <f t="shared" si="5"/>
        <v>17400000</v>
      </c>
      <c r="I41" s="9">
        <f t="shared" si="5"/>
        <v>23700000</v>
      </c>
      <c r="J41" s="9">
        <f t="shared" si="5"/>
        <v>26400000</v>
      </c>
      <c r="K41" s="9">
        <f t="shared" si="5"/>
        <v>26400000</v>
      </c>
      <c r="L41" s="9">
        <f aca="true" t="shared" si="6" ref="L41:L46">SUM(B41:K41)</f>
        <v>122850000</v>
      </c>
    </row>
    <row r="42" spans="1:12" ht="14.25">
      <c r="A42" s="90" t="str">
        <f t="shared" si="4"/>
        <v>Depots Rationalisation Rev</v>
      </c>
      <c r="B42" s="9">
        <f aca="true" t="shared" si="7" ref="B42:K45">$B33*B15</f>
        <v>0</v>
      </c>
      <c r="C42" s="9">
        <f t="shared" si="7"/>
        <v>0</v>
      </c>
      <c r="D42" s="9">
        <f t="shared" si="7"/>
        <v>0</v>
      </c>
      <c r="E42" s="9">
        <f t="shared" si="7"/>
        <v>960000</v>
      </c>
      <c r="F42" s="9">
        <f t="shared" si="7"/>
        <v>960000</v>
      </c>
      <c r="G42" s="9">
        <f t="shared" si="7"/>
        <v>1200000</v>
      </c>
      <c r="H42" s="9">
        <f t="shared" si="7"/>
        <v>1200000</v>
      </c>
      <c r="I42" s="9">
        <f t="shared" si="7"/>
        <v>1500000</v>
      </c>
      <c r="J42" s="9">
        <f t="shared" si="7"/>
        <v>1500000</v>
      </c>
      <c r="K42" s="9">
        <f t="shared" si="7"/>
        <v>1500000</v>
      </c>
      <c r="L42" s="9">
        <f t="shared" si="6"/>
        <v>8820000</v>
      </c>
    </row>
    <row r="43" spans="1:12" ht="14.25">
      <c r="A43" s="90" t="str">
        <f t="shared" si="4"/>
        <v>Emergency Services</v>
      </c>
      <c r="B43" s="9">
        <f t="shared" si="7"/>
        <v>0</v>
      </c>
      <c r="C43" s="9">
        <f t="shared" si="7"/>
        <v>0</v>
      </c>
      <c r="D43" s="9">
        <f t="shared" si="7"/>
        <v>0</v>
      </c>
      <c r="E43" s="9">
        <f t="shared" si="7"/>
        <v>1530000</v>
      </c>
      <c r="F43" s="9">
        <f t="shared" si="7"/>
        <v>2400000</v>
      </c>
      <c r="G43" s="9">
        <f t="shared" si="7"/>
        <v>2220000</v>
      </c>
      <c r="H43" s="9">
        <f t="shared" si="7"/>
        <v>4470000</v>
      </c>
      <c r="I43" s="9">
        <f t="shared" si="7"/>
        <v>9540000</v>
      </c>
      <c r="J43" s="9">
        <f t="shared" si="7"/>
        <v>5340000</v>
      </c>
      <c r="K43" s="9">
        <f t="shared" si="7"/>
        <v>6000000</v>
      </c>
      <c r="L43" s="9">
        <f t="shared" si="6"/>
        <v>31500000</v>
      </c>
    </row>
    <row r="44" spans="1:12" ht="14.25">
      <c r="A44" s="90" t="str">
        <f t="shared" si="4"/>
        <v>NHS Property Disposals</v>
      </c>
      <c r="B44" s="9">
        <f t="shared" si="7"/>
        <v>0</v>
      </c>
      <c r="C44" s="9">
        <f t="shared" si="7"/>
        <v>0</v>
      </c>
      <c r="D44" s="9">
        <f t="shared" si="7"/>
        <v>0</v>
      </c>
      <c r="E44" s="9">
        <f t="shared" si="7"/>
        <v>2670000</v>
      </c>
      <c r="F44" s="9">
        <f t="shared" si="7"/>
        <v>4770000</v>
      </c>
      <c r="G44" s="9">
        <f t="shared" si="7"/>
        <v>2820000</v>
      </c>
      <c r="H44" s="9">
        <f t="shared" si="7"/>
        <v>7380000</v>
      </c>
      <c r="I44" s="9">
        <f t="shared" si="7"/>
        <v>16200000</v>
      </c>
      <c r="J44" s="9">
        <f t="shared" si="7"/>
        <v>9000000</v>
      </c>
      <c r="K44" s="9">
        <f t="shared" si="7"/>
        <v>9000000</v>
      </c>
      <c r="L44" s="9">
        <f t="shared" si="6"/>
        <v>51840000</v>
      </c>
    </row>
    <row r="45" spans="1:12" ht="14.25">
      <c r="A45" s="90" t="str">
        <f t="shared" si="4"/>
        <v>Local Authority Disposals</v>
      </c>
      <c r="B45" s="9">
        <f t="shared" si="7"/>
        <v>0</v>
      </c>
      <c r="C45" s="9">
        <f t="shared" si="7"/>
        <v>0</v>
      </c>
      <c r="D45" s="9">
        <f t="shared" si="7"/>
        <v>0</v>
      </c>
      <c r="E45" s="9">
        <f t="shared" si="7"/>
        <v>17730000</v>
      </c>
      <c r="F45" s="9">
        <f t="shared" si="7"/>
        <v>15600000</v>
      </c>
      <c r="G45" s="9">
        <f t="shared" si="7"/>
        <v>32820000</v>
      </c>
      <c r="H45" s="9">
        <f t="shared" si="7"/>
        <v>28200000</v>
      </c>
      <c r="I45" s="9">
        <f t="shared" si="7"/>
        <v>24000000</v>
      </c>
      <c r="J45" s="9">
        <f t="shared" si="7"/>
        <v>27000000</v>
      </c>
      <c r="K45" s="9">
        <f t="shared" si="7"/>
        <v>15000000</v>
      </c>
      <c r="L45" s="9">
        <f t="shared" si="6"/>
        <v>160350000</v>
      </c>
    </row>
    <row r="46" spans="1:12" ht="14.25" thickBot="1">
      <c r="A46" s="90" t="str">
        <f t="shared" si="4"/>
        <v>Total</v>
      </c>
      <c r="B46" s="10">
        <f>SUM(B40:B45)</f>
        <v>0</v>
      </c>
      <c r="C46" s="10">
        <f aca="true" t="shared" si="8" ref="C46:K46">SUM(C40:C45)</f>
        <v>0</v>
      </c>
      <c r="D46" s="10">
        <f t="shared" si="8"/>
        <v>0</v>
      </c>
      <c r="E46" s="10">
        <f t="shared" si="8"/>
        <v>31170000</v>
      </c>
      <c r="F46" s="10">
        <f t="shared" si="8"/>
        <v>35130000</v>
      </c>
      <c r="G46" s="10">
        <f t="shared" si="8"/>
        <v>54990000</v>
      </c>
      <c r="H46" s="10">
        <f t="shared" si="8"/>
        <v>63990000</v>
      </c>
      <c r="I46" s="10">
        <f t="shared" si="8"/>
        <v>81420000</v>
      </c>
      <c r="J46" s="10">
        <f t="shared" si="8"/>
        <v>77640000</v>
      </c>
      <c r="K46" s="10">
        <f t="shared" si="8"/>
        <v>66300000</v>
      </c>
      <c r="L46" s="10">
        <f t="shared" si="6"/>
        <v>410640000</v>
      </c>
    </row>
    <row r="47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&amp;C&amp;A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3"/>
  <sheetViews>
    <sheetView zoomScaleSheetLayoutView="100" zoomScalePageLayoutView="0" workbookViewId="0" topLeftCell="A1">
      <selection activeCell="G10" sqref="G10"/>
    </sheetView>
  </sheetViews>
  <sheetFormatPr defaultColWidth="8.8515625" defaultRowHeight="15"/>
  <cols>
    <col min="1" max="1" width="43.8515625" style="0" bestFit="1" customWidth="1"/>
    <col min="2" max="2" width="16.421875" style="0" bestFit="1" customWidth="1"/>
    <col min="3" max="11" width="13.28125" style="0" bestFit="1" customWidth="1"/>
    <col min="12" max="12" width="14.28125" style="0" bestFit="1" customWidth="1"/>
  </cols>
  <sheetData>
    <row r="1" ht="15">
      <c r="A1" s="3" t="s">
        <v>0</v>
      </c>
    </row>
    <row r="2" ht="15">
      <c r="A2" s="3" t="s">
        <v>2</v>
      </c>
    </row>
    <row r="3" ht="15">
      <c r="A3" s="3"/>
    </row>
    <row r="4" spans="1:2" ht="15">
      <c r="A4" s="22" t="str">
        <f>'Global Inputs'!A6</f>
        <v>Model Start Year</v>
      </c>
      <c r="B4" s="22">
        <f>'Global Inputs'!B6</f>
        <v>40268</v>
      </c>
    </row>
    <row r="5" spans="1:2" ht="15">
      <c r="A5" s="22" t="str">
        <f>'Global Inputs'!A7</f>
        <v>Model End Year</v>
      </c>
      <c r="B5" s="22">
        <f>'Global Inputs'!B7</f>
        <v>43555</v>
      </c>
    </row>
    <row r="6" spans="1:2" ht="15">
      <c r="A6" s="22" t="str">
        <f>'Global Inputs'!A8</f>
        <v>Model Reporting Year</v>
      </c>
      <c r="B6" s="22">
        <f>'Global Inputs'!B8</f>
        <v>42460</v>
      </c>
    </row>
    <row r="8" spans="2:12" s="3" customFormat="1" ht="1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</row>
    <row r="9" spans="1:12" ht="15">
      <c r="A9" t="s">
        <v>214</v>
      </c>
      <c r="B9" s="49">
        <v>0</v>
      </c>
      <c r="C9" s="49">
        <v>0</v>
      </c>
      <c r="D9" s="49">
        <v>830000</v>
      </c>
      <c r="E9" s="49">
        <v>627000</v>
      </c>
      <c r="F9" s="49">
        <v>338500</v>
      </c>
      <c r="G9" s="27">
        <v>1042500</v>
      </c>
      <c r="H9" s="27">
        <v>4159500</v>
      </c>
      <c r="I9" s="27">
        <v>1993500</v>
      </c>
      <c r="J9" s="27">
        <v>1873500</v>
      </c>
      <c r="K9" s="27">
        <v>1926000</v>
      </c>
      <c r="L9" s="5">
        <f>SUM(B9:K9)</f>
        <v>12790500</v>
      </c>
    </row>
    <row r="10" spans="1:12" ht="15">
      <c r="A10" t="s">
        <v>215</v>
      </c>
      <c r="B10" s="49">
        <v>0</v>
      </c>
      <c r="C10" s="49">
        <v>0</v>
      </c>
      <c r="D10" s="49"/>
      <c r="E10" s="49">
        <v>0</v>
      </c>
      <c r="F10" s="49"/>
      <c r="G10" s="27">
        <v>2880000</v>
      </c>
      <c r="H10" s="27">
        <v>1828798</v>
      </c>
      <c r="I10" s="27">
        <v>2211298</v>
      </c>
      <c r="J10" s="27">
        <v>1876298</v>
      </c>
      <c r="K10" s="27">
        <v>1876298</v>
      </c>
      <c r="L10" s="28">
        <f>SUM(B10:K10)</f>
        <v>10672692</v>
      </c>
    </row>
    <row r="11" spans="1:12" ht="15">
      <c r="A11" t="s">
        <v>216</v>
      </c>
      <c r="B11" s="49">
        <v>0</v>
      </c>
      <c r="C11" s="49">
        <v>0</v>
      </c>
      <c r="D11" s="49"/>
      <c r="E11" s="49">
        <v>287016</v>
      </c>
      <c r="F11" s="49">
        <v>287016</v>
      </c>
      <c r="G11" s="27">
        <v>383016</v>
      </c>
      <c r="H11" s="27">
        <v>1091280</v>
      </c>
      <c r="I11" s="27">
        <v>492016</v>
      </c>
      <c r="J11" s="27">
        <v>462016</v>
      </c>
      <c r="K11" s="27">
        <v>462016</v>
      </c>
      <c r="L11" s="28">
        <f>SUM(B11:K11)</f>
        <v>3464376</v>
      </c>
    </row>
    <row r="12" spans="1:12" ht="15">
      <c r="A12" t="s">
        <v>217</v>
      </c>
      <c r="B12" s="49">
        <v>0</v>
      </c>
      <c r="C12" s="49">
        <v>0</v>
      </c>
      <c r="D12" s="49"/>
      <c r="E12" s="49">
        <v>0</v>
      </c>
      <c r="F12" s="49"/>
      <c r="G12" s="27">
        <v>330000</v>
      </c>
      <c r="H12" s="27">
        <v>1262516</v>
      </c>
      <c r="I12" s="27">
        <v>2493016</v>
      </c>
      <c r="J12" s="27">
        <v>2128016</v>
      </c>
      <c r="K12" s="27">
        <v>2128016</v>
      </c>
      <c r="L12" s="28">
        <f>SUM(B12:K12)</f>
        <v>8341564</v>
      </c>
    </row>
    <row r="13" spans="1:12" ht="14.25" thickBot="1">
      <c r="A13" t="s">
        <v>10</v>
      </c>
      <c r="B13" s="6">
        <f aca="true" t="shared" si="0" ref="B13:L13">SUM(B9:B12)</f>
        <v>0</v>
      </c>
      <c r="C13" s="6">
        <f t="shared" si="0"/>
        <v>0</v>
      </c>
      <c r="D13" s="6">
        <f t="shared" si="0"/>
        <v>830000</v>
      </c>
      <c r="E13" s="6">
        <f t="shared" si="0"/>
        <v>914016</v>
      </c>
      <c r="F13" s="6">
        <f t="shared" si="0"/>
        <v>625516</v>
      </c>
      <c r="G13" s="6">
        <f t="shared" si="0"/>
        <v>4635516</v>
      </c>
      <c r="H13" s="6">
        <f t="shared" si="0"/>
        <v>8342094</v>
      </c>
      <c r="I13" s="6">
        <f t="shared" si="0"/>
        <v>7189830</v>
      </c>
      <c r="J13" s="6">
        <f t="shared" si="0"/>
        <v>6339830</v>
      </c>
      <c r="K13" s="6">
        <f t="shared" si="0"/>
        <v>6392330</v>
      </c>
      <c r="L13" s="6">
        <f t="shared" si="0"/>
        <v>35269132</v>
      </c>
    </row>
    <row r="14" ht="14.25" thickTop="1"/>
    <row r="16" spans="1:3" ht="14.25">
      <c r="A16" s="3" t="s">
        <v>206</v>
      </c>
      <c r="B16" s="3"/>
      <c r="C16" s="3" t="s">
        <v>207</v>
      </c>
    </row>
    <row r="17" spans="1:3" ht="14.25">
      <c r="A17" t="str">
        <f>A9</f>
        <v>Reduced Unitary Payments/Avoided Cost (50%)</v>
      </c>
      <c r="B17" s="54">
        <v>0.5</v>
      </c>
      <c r="C17" s="9">
        <f>H9*B17</f>
        <v>2079750</v>
      </c>
    </row>
    <row r="18" spans="1:3" ht="14.25">
      <c r="A18" t="str">
        <f>A10</f>
        <v>Reduced Unitary Payments/Avoided Cost (35%)</v>
      </c>
      <c r="B18" s="54">
        <v>0.35</v>
      </c>
      <c r="C18" s="9">
        <f>H10*B18</f>
        <v>640079.2999999999</v>
      </c>
    </row>
    <row r="19" spans="1:3" ht="14.25">
      <c r="A19" t="str">
        <f>A11</f>
        <v>Efficiency Gains/Value Realignment (50%)</v>
      </c>
      <c r="B19" s="54">
        <v>0.5</v>
      </c>
      <c r="C19" s="9">
        <f>H11*B19</f>
        <v>545640</v>
      </c>
    </row>
    <row r="20" spans="1:8" ht="14.25">
      <c r="A20" t="str">
        <f>A12</f>
        <v>Efficiency Gains/Value Realignment (35%)</v>
      </c>
      <c r="B20" s="54">
        <v>0.35</v>
      </c>
      <c r="C20" s="9">
        <f>H12*B20</f>
        <v>441880.6</v>
      </c>
      <c r="H20" s="90"/>
    </row>
    <row r="21" spans="1:8" ht="14.25" thickBot="1">
      <c r="A21" t="s">
        <v>10</v>
      </c>
      <c r="B21" s="51">
        <f>C21/G13</f>
        <v>0.7997707051383276</v>
      </c>
      <c r="C21" s="10">
        <f>SUM(C17:C20)</f>
        <v>3707349.9</v>
      </c>
      <c r="H21" s="90"/>
    </row>
    <row r="22" spans="2:8" ht="14.25" thickTop="1">
      <c r="B22" s="55"/>
      <c r="C22" s="56"/>
      <c r="H22" s="90"/>
    </row>
    <row r="23" spans="1:8" ht="14.25">
      <c r="A23" t="s">
        <v>54</v>
      </c>
      <c r="B23" t="s">
        <v>295</v>
      </c>
      <c r="H23" s="90"/>
    </row>
    <row r="28" ht="14.25">
      <c r="A28" s="3" t="s">
        <v>305</v>
      </c>
    </row>
    <row r="29" spans="1:12" ht="14.25">
      <c r="A29" t="str">
        <f>A9</f>
        <v>Reduced Unitary Payments/Avoided Cost (50%)</v>
      </c>
      <c r="B29" s="9">
        <f>$B17*B9</f>
        <v>0</v>
      </c>
      <c r="C29" s="9">
        <f aca="true" t="shared" si="1" ref="C29:K29">$B17*C9</f>
        <v>0</v>
      </c>
      <c r="D29" s="9">
        <f t="shared" si="1"/>
        <v>415000</v>
      </c>
      <c r="E29" s="9">
        <f t="shared" si="1"/>
        <v>313500</v>
      </c>
      <c r="F29" s="9">
        <f t="shared" si="1"/>
        <v>169250</v>
      </c>
      <c r="G29" s="9">
        <f t="shared" si="1"/>
        <v>521250</v>
      </c>
      <c r="H29" s="9">
        <f t="shared" si="1"/>
        <v>2079750</v>
      </c>
      <c r="I29" s="9">
        <f t="shared" si="1"/>
        <v>996750</v>
      </c>
      <c r="J29" s="9">
        <f t="shared" si="1"/>
        <v>936750</v>
      </c>
      <c r="K29" s="9">
        <f t="shared" si="1"/>
        <v>963000</v>
      </c>
      <c r="L29" s="9">
        <f>SUM(B29:K29)</f>
        <v>6395250</v>
      </c>
    </row>
    <row r="30" spans="1:12" ht="14.25">
      <c r="A30" s="90" t="str">
        <f>A10</f>
        <v>Reduced Unitary Payments/Avoided Cost (35%)</v>
      </c>
      <c r="B30" s="9">
        <f aca="true" t="shared" si="2" ref="B30:K32">$B18*B10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1007999.9999999999</v>
      </c>
      <c r="H30" s="9">
        <f t="shared" si="2"/>
        <v>640079.2999999999</v>
      </c>
      <c r="I30" s="9">
        <f t="shared" si="2"/>
        <v>773954.2999999999</v>
      </c>
      <c r="J30" s="9">
        <f t="shared" si="2"/>
        <v>656704.2999999999</v>
      </c>
      <c r="K30" s="9">
        <f t="shared" si="2"/>
        <v>656704.2999999999</v>
      </c>
      <c r="L30" s="9">
        <f>SUM(B30:K30)</f>
        <v>3735442.1999999993</v>
      </c>
    </row>
    <row r="31" spans="1:12" ht="14.25">
      <c r="A31" s="90" t="str">
        <f>A11</f>
        <v>Efficiency Gains/Value Realignment (50%)</v>
      </c>
      <c r="B31" s="9">
        <f t="shared" si="2"/>
        <v>0</v>
      </c>
      <c r="C31" s="9">
        <f t="shared" si="2"/>
        <v>0</v>
      </c>
      <c r="D31" s="9">
        <f t="shared" si="2"/>
        <v>0</v>
      </c>
      <c r="E31" s="9">
        <f t="shared" si="2"/>
        <v>143508</v>
      </c>
      <c r="F31" s="9">
        <f t="shared" si="2"/>
        <v>143508</v>
      </c>
      <c r="G31" s="9">
        <f t="shared" si="2"/>
        <v>191508</v>
      </c>
      <c r="H31" s="9">
        <f t="shared" si="2"/>
        <v>545640</v>
      </c>
      <c r="I31" s="9">
        <f t="shared" si="2"/>
        <v>246008</v>
      </c>
      <c r="J31" s="9">
        <f t="shared" si="2"/>
        <v>231008</v>
      </c>
      <c r="K31" s="9">
        <f t="shared" si="2"/>
        <v>231008</v>
      </c>
      <c r="L31" s="9">
        <f>SUM(B31:K31)</f>
        <v>1732188</v>
      </c>
    </row>
    <row r="32" spans="1:12" ht="14.25">
      <c r="A32" s="90" t="str">
        <f>A12</f>
        <v>Efficiency Gains/Value Realignment (35%)</v>
      </c>
      <c r="B32" s="9">
        <f t="shared" si="2"/>
        <v>0</v>
      </c>
      <c r="C32" s="9">
        <f t="shared" si="2"/>
        <v>0</v>
      </c>
      <c r="D32" s="9">
        <f t="shared" si="2"/>
        <v>0</v>
      </c>
      <c r="E32" s="9">
        <f t="shared" si="2"/>
        <v>0</v>
      </c>
      <c r="F32" s="9">
        <f t="shared" si="2"/>
        <v>0</v>
      </c>
      <c r="G32" s="9">
        <f t="shared" si="2"/>
        <v>115499.99999999999</v>
      </c>
      <c r="H32" s="9">
        <f t="shared" si="2"/>
        <v>441880.6</v>
      </c>
      <c r="I32" s="9">
        <f t="shared" si="2"/>
        <v>872555.6</v>
      </c>
      <c r="J32" s="9">
        <f t="shared" si="2"/>
        <v>744805.6</v>
      </c>
      <c r="K32" s="9">
        <f t="shared" si="2"/>
        <v>744805.6</v>
      </c>
      <c r="L32" s="9">
        <f>SUM(B32:K32)</f>
        <v>2919547.4</v>
      </c>
    </row>
    <row r="33" spans="2:12" ht="14.25" thickBot="1">
      <c r="B33" s="10">
        <f>SUM(B29:B32)</f>
        <v>0</v>
      </c>
      <c r="C33" s="10">
        <f aca="true" t="shared" si="3" ref="C33:L33">SUM(C29:C32)</f>
        <v>0</v>
      </c>
      <c r="D33" s="10">
        <f t="shared" si="3"/>
        <v>415000</v>
      </c>
      <c r="E33" s="10">
        <f t="shared" si="3"/>
        <v>457008</v>
      </c>
      <c r="F33" s="10">
        <f t="shared" si="3"/>
        <v>312758</v>
      </c>
      <c r="G33" s="10">
        <f t="shared" si="3"/>
        <v>1836258</v>
      </c>
      <c r="H33" s="10">
        <f t="shared" si="3"/>
        <v>3707349.9</v>
      </c>
      <c r="I33" s="10">
        <f t="shared" si="3"/>
        <v>2889267.9</v>
      </c>
      <c r="J33" s="10">
        <f t="shared" si="3"/>
        <v>2569267.9</v>
      </c>
      <c r="K33" s="10">
        <f t="shared" si="3"/>
        <v>2595517.9</v>
      </c>
      <c r="L33" s="10">
        <f t="shared" si="3"/>
        <v>14782427.6</v>
      </c>
    </row>
    <row r="34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/>
  <headerFooter>
    <oddHeader>&amp;C&amp;A</oddHeader>
    <oddFooter>&amp;C&amp;F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19"/>
  <sheetViews>
    <sheetView zoomScaleSheetLayoutView="100" zoomScalePageLayoutView="0" workbookViewId="0" topLeftCell="A1">
      <selection activeCell="F21" sqref="F21"/>
    </sheetView>
  </sheetViews>
  <sheetFormatPr defaultColWidth="8.8515625" defaultRowHeight="15"/>
  <cols>
    <col min="1" max="1" width="23.421875" style="0" bestFit="1" customWidth="1"/>
    <col min="2" max="2" width="13.7109375" style="0" bestFit="1" customWidth="1"/>
    <col min="3" max="5" width="11.7109375" style="0" bestFit="1" customWidth="1"/>
    <col min="6" max="11" width="13.421875" style="0" bestFit="1" customWidth="1"/>
    <col min="12" max="12" width="14.42187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42460</v>
      </c>
    </row>
    <row r="7" ht="14.25">
      <c r="A7" s="22"/>
    </row>
    <row r="8" spans="2:16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4.25">
      <c r="A9" t="s">
        <v>300</v>
      </c>
      <c r="B9" s="95"/>
      <c r="C9" s="95"/>
      <c r="D9" s="95"/>
      <c r="E9" s="95"/>
      <c r="F9" s="95">
        <v>18000000</v>
      </c>
      <c r="G9" s="93">
        <v>68000000</v>
      </c>
      <c r="H9" s="93">
        <v>68000000</v>
      </c>
      <c r="I9" s="93"/>
      <c r="J9" s="93"/>
      <c r="K9" s="93"/>
      <c r="L9" s="28">
        <f>SUM(B9:K9)</f>
        <v>154000000</v>
      </c>
    </row>
    <row r="10" spans="1:12" ht="14.25">
      <c r="A10" t="s">
        <v>301</v>
      </c>
      <c r="B10" s="95"/>
      <c r="C10" s="95"/>
      <c r="D10" s="95"/>
      <c r="E10" s="95">
        <v>1000000</v>
      </c>
      <c r="F10" s="95">
        <v>500000</v>
      </c>
      <c r="G10" s="93">
        <v>9800000</v>
      </c>
      <c r="H10" s="93"/>
      <c r="I10" s="93"/>
      <c r="J10" s="93"/>
      <c r="K10" s="93"/>
      <c r="L10" s="28">
        <f>SUM(B10:K10)</f>
        <v>11300000</v>
      </c>
    </row>
    <row r="11" spans="2:12" ht="14.25">
      <c r="B11" s="95"/>
      <c r="C11" s="95"/>
      <c r="D11" s="95"/>
      <c r="E11" s="95"/>
      <c r="F11" s="95"/>
      <c r="G11" s="27"/>
      <c r="H11" s="27"/>
      <c r="I11" s="27"/>
      <c r="J11" s="27"/>
      <c r="K11" s="27"/>
      <c r="L11" s="28">
        <f>SUM(B11:K11)</f>
        <v>0</v>
      </c>
    </row>
    <row r="12" spans="1:12" ht="14.25" thickBot="1">
      <c r="A12" t="s">
        <v>10</v>
      </c>
      <c r="B12" s="29">
        <f>SUM(B9:B11)</f>
        <v>0</v>
      </c>
      <c r="C12" s="29">
        <f aca="true" t="shared" si="0" ref="C12:L12">SUM(C9:C11)</f>
        <v>0</v>
      </c>
      <c r="D12" s="29">
        <f t="shared" si="0"/>
        <v>0</v>
      </c>
      <c r="E12" s="29">
        <f t="shared" si="0"/>
        <v>1000000</v>
      </c>
      <c r="F12" s="29">
        <f t="shared" si="0"/>
        <v>18500000</v>
      </c>
      <c r="G12" s="29">
        <f t="shared" si="0"/>
        <v>77800000</v>
      </c>
      <c r="H12" s="29">
        <f t="shared" si="0"/>
        <v>68000000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165300000</v>
      </c>
    </row>
    <row r="13" ht="14.25" thickTop="1"/>
    <row r="15" spans="1:2" ht="14.25">
      <c r="A15" t="s">
        <v>54</v>
      </c>
      <c r="B15" s="37" t="s">
        <v>81</v>
      </c>
    </row>
    <row r="16" spans="1:3" ht="14.25">
      <c r="A16" s="90"/>
      <c r="B16" s="90"/>
      <c r="C16" s="90"/>
    </row>
    <row r="17" spans="1:3" ht="14.25">
      <c r="A17" s="90"/>
      <c r="B17" s="90"/>
      <c r="C17" s="90"/>
    </row>
    <row r="18" spans="1:3" ht="14.25">
      <c r="A18" s="90"/>
      <c r="B18" s="90"/>
      <c r="C18" s="90"/>
    </row>
    <row r="19" spans="2:3" ht="14.25">
      <c r="B19" s="90"/>
      <c r="C19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/>
  <headerFooter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6"/>
  <sheetViews>
    <sheetView zoomScaleSheetLayoutView="100" zoomScalePageLayoutView="0" workbookViewId="0" topLeftCell="A1">
      <selection activeCell="B32" sqref="B32"/>
    </sheetView>
  </sheetViews>
  <sheetFormatPr defaultColWidth="8.8515625" defaultRowHeight="15"/>
  <cols>
    <col min="1" max="1" width="52.7109375" style="0" bestFit="1" customWidth="1"/>
    <col min="2" max="2" width="23.00390625" style="0" bestFit="1" customWidth="1"/>
    <col min="3" max="3" width="21.00390625" style="0" bestFit="1" customWidth="1"/>
    <col min="4" max="4" width="31.28125" style="0" bestFit="1" customWidth="1"/>
    <col min="5" max="5" width="19.8515625" style="0" bestFit="1" customWidth="1"/>
    <col min="6" max="6" width="27.8515625" style="0" bestFit="1" customWidth="1"/>
    <col min="7" max="7" width="18.7109375" style="0" bestFit="1" customWidth="1"/>
    <col min="8" max="8" width="21.00390625" style="0" bestFit="1" customWidth="1"/>
    <col min="9" max="9" width="20.421875" style="0" bestFit="1" customWidth="1"/>
    <col min="10" max="11" width="19.140625" style="0" bestFit="1" customWidth="1"/>
  </cols>
  <sheetData>
    <row r="1" spans="1:1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 t="s">
        <v>245</v>
      </c>
      <c r="B4" s="22">
        <f>'Global Inputs'!B6</f>
        <v>40268</v>
      </c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22" t="s">
        <v>246</v>
      </c>
      <c r="B5" s="22">
        <f>'Global Inputs'!B7</f>
        <v>43555</v>
      </c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22" t="s">
        <v>247</v>
      </c>
      <c r="B6" s="22">
        <f>'Global Inputs'!B8</f>
        <v>42460</v>
      </c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2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23">
        <f>'Base Case'!D9</f>
        <v>40268</v>
      </c>
      <c r="C8" s="23">
        <f>'Base Case'!E9</f>
        <v>40633</v>
      </c>
      <c r="D8" s="23">
        <f>'Base Case'!F9</f>
        <v>40999</v>
      </c>
      <c r="E8" s="23">
        <f>'Base Case'!G9</f>
        <v>41364</v>
      </c>
      <c r="F8" s="23">
        <f>'Base Case'!H9</f>
        <v>41729</v>
      </c>
      <c r="G8" s="23">
        <f>'Base Case'!I9</f>
        <v>42094</v>
      </c>
      <c r="H8" s="23">
        <f>'Base Case'!J9</f>
        <v>42460</v>
      </c>
      <c r="I8" s="23">
        <f>'Base Case'!K9</f>
        <v>42825</v>
      </c>
      <c r="J8" s="23">
        <f>'Base Case'!L9</f>
        <v>43190</v>
      </c>
      <c r="K8" s="23">
        <f>'Base Case'!M9</f>
        <v>43555</v>
      </c>
    </row>
    <row r="9" spans="1:11" ht="14.25">
      <c r="A9" s="16" t="s">
        <v>61</v>
      </c>
      <c r="B9" s="17">
        <f>Sensitivities!B24</f>
        <v>0</v>
      </c>
      <c r="C9" s="17">
        <f>Sensitivities!C24</f>
        <v>383196.7035</v>
      </c>
      <c r="D9" s="17">
        <f>Sensitivities!D24</f>
        <v>16373621.328187503</v>
      </c>
      <c r="E9" s="17">
        <f>Sensitivities!E24</f>
        <v>65333833.763737515</v>
      </c>
      <c r="F9" s="17">
        <f>Sensitivities!F24</f>
        <v>86942282.6049498</v>
      </c>
      <c r="G9" s="17">
        <f>Sensitivities!G24</f>
        <v>157924363.8597748</v>
      </c>
      <c r="H9" s="17">
        <f>Sensitivities!H24</f>
        <v>246220524.75070113</v>
      </c>
      <c r="I9" s="17">
        <f>Sensitivities!I24</f>
        <v>340120758.98283935</v>
      </c>
      <c r="J9" s="17">
        <f>Sensitivities!J24</f>
        <v>302797325.0567476</v>
      </c>
      <c r="K9" s="17">
        <f>Sensitivities!K24</f>
        <v>164675421.09707493</v>
      </c>
    </row>
    <row r="10" spans="1:11" ht="14.25">
      <c r="A10" s="16" t="s">
        <v>60</v>
      </c>
      <c r="B10" s="17">
        <f>Sensitivities!B41</f>
        <v>0</v>
      </c>
      <c r="C10" s="17">
        <f>Sensitivities!C41</f>
        <v>404485.40924999997</v>
      </c>
      <c r="D10" s="17">
        <f>Sensitivities!D41</f>
        <v>17283266.95753125</v>
      </c>
      <c r="E10" s="17">
        <f>Sensitivities!E41</f>
        <v>68963491.19505626</v>
      </c>
      <c r="F10" s="17">
        <f>Sensitivities!F41</f>
        <v>91772409.4163359</v>
      </c>
      <c r="G10" s="17">
        <f>Sensitivities!G41</f>
        <v>166697939.62976223</v>
      </c>
      <c r="H10" s="17">
        <f>Sensitivities!H41</f>
        <v>259887092.5749623</v>
      </c>
      <c r="I10" s="17">
        <f>Sensitivities!I41</f>
        <v>358969553.2346082</v>
      </c>
      <c r="J10" s="17">
        <f>Sensitivities!J41</f>
        <v>319594876.3333613</v>
      </c>
      <c r="K10" s="17">
        <f>Sensitivities!K41</f>
        <v>173800895.61690965</v>
      </c>
    </row>
    <row r="11" spans="1:11" ht="14.25">
      <c r="A11" s="12" t="s">
        <v>59</v>
      </c>
      <c r="B11" s="13">
        <f>'Base Case'!D24</f>
        <v>0</v>
      </c>
      <c r="C11" s="13">
        <f>'Base Case'!E24</f>
        <v>425774.115</v>
      </c>
      <c r="D11" s="13">
        <f>'Base Case'!F24</f>
        <v>18192912.586875003</v>
      </c>
      <c r="E11" s="13">
        <f>'Base Case'!G24</f>
        <v>72593148.626375</v>
      </c>
      <c r="F11" s="13">
        <f>'Base Case'!H24</f>
        <v>96602536.22772199</v>
      </c>
      <c r="G11" s="13">
        <f>'Base Case'!I24</f>
        <v>175471515.39974976</v>
      </c>
      <c r="H11" s="13">
        <f>'Base Case'!J24</f>
        <v>273565360.6052235</v>
      </c>
      <c r="I11" s="13">
        <f>'Base Case'!K24</f>
        <v>377862687.6153771</v>
      </c>
      <c r="J11" s="13">
        <f>'Base Case'!L24</f>
        <v>336415659.2982751</v>
      </c>
      <c r="K11" s="13">
        <f>'Base Case'!M24</f>
        <v>182948311.17569438</v>
      </c>
    </row>
    <row r="12" spans="1:11" ht="14.25">
      <c r="A12" s="14" t="s">
        <v>62</v>
      </c>
      <c r="B12" s="15">
        <f>Sensitivities!B58</f>
        <v>0</v>
      </c>
      <c r="C12" s="15">
        <f>Sensitivities!C58</f>
        <v>447062.82075</v>
      </c>
      <c r="D12" s="15">
        <f>Sensitivities!D58</f>
        <v>19102558.216218755</v>
      </c>
      <c r="E12" s="15">
        <f>Sensitivities!E58</f>
        <v>76222806.05769375</v>
      </c>
      <c r="F12" s="15">
        <f>Sensitivities!F58</f>
        <v>101432663.0391081</v>
      </c>
      <c r="G12" s="15">
        <f>Sensitivities!G58</f>
        <v>184245091.16973725</v>
      </c>
      <c r="H12" s="15">
        <f>Sensitivities!H58</f>
        <v>286342127.76318467</v>
      </c>
      <c r="I12" s="15">
        <f>Sensitivities!I58</f>
        <v>393339415.05669606</v>
      </c>
      <c r="J12" s="15">
        <f>Sensitivities!J58</f>
        <v>351446440.6796738</v>
      </c>
      <c r="K12" s="15">
        <f>Sensitivities!K58</f>
        <v>190405169.68338162</v>
      </c>
    </row>
    <row r="13" spans="1:11" ht="14.25">
      <c r="A13" s="14" t="s">
        <v>63</v>
      </c>
      <c r="B13" s="15">
        <f>Sensitivities!B75</f>
        <v>0</v>
      </c>
      <c r="C13" s="15">
        <f>Sensitivities!C75</f>
        <v>468351.52650000004</v>
      </c>
      <c r="D13" s="15">
        <f>Sensitivities!D75</f>
        <v>20012203.845562503</v>
      </c>
      <c r="E13" s="15">
        <f>Sensitivities!E75</f>
        <v>79852463.48901251</v>
      </c>
      <c r="F13" s="15">
        <f>Sensitivities!F75</f>
        <v>106262789.85049419</v>
      </c>
      <c r="G13" s="15">
        <f>Sensitivities!G75</f>
        <v>193018666.93972474</v>
      </c>
      <c r="H13" s="15">
        <f>Sensitivities!H75</f>
        <v>299585762.3910608</v>
      </c>
      <c r="I13" s="15">
        <f>Sensitivities!I75</f>
        <v>410585424.4954373</v>
      </c>
      <c r="J13" s="15">
        <f>Sensitivities!J75</f>
        <v>367404224.5034634</v>
      </c>
      <c r="K13" s="15">
        <f>Sensitivities!K75</f>
        <v>198737530.49777123</v>
      </c>
    </row>
    <row r="14" spans="1:5" ht="14.25">
      <c r="A14" s="2"/>
      <c r="E14" t="s">
        <v>189</v>
      </c>
    </row>
    <row r="15" spans="1:11" ht="14.25">
      <c r="A15" s="2" t="s">
        <v>244</v>
      </c>
      <c r="B15" s="49">
        <v>3000000</v>
      </c>
      <c r="C15" s="49">
        <v>4000000</v>
      </c>
      <c r="D15" s="49">
        <v>4800000</v>
      </c>
      <c r="E15" s="49">
        <v>5615660</v>
      </c>
      <c r="F15" s="49">
        <v>6743702</v>
      </c>
      <c r="G15" s="49">
        <v>8730198</v>
      </c>
      <c r="H15" s="71">
        <f>'Global Inputs'!B10</f>
        <v>9712877</v>
      </c>
      <c r="I15" s="71">
        <f>H15</f>
        <v>9712877</v>
      </c>
      <c r="J15" s="71">
        <f>I15</f>
        <v>9712877</v>
      </c>
      <c r="K15" s="71">
        <f>J15</f>
        <v>9712877</v>
      </c>
    </row>
    <row r="16" spans="1:11" s="74" customFormat="1" ht="14.25" thickBo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8" ht="14.25" thickBot="1">
      <c r="A17" s="2"/>
      <c r="D17" s="75" t="s">
        <v>221</v>
      </c>
      <c r="E17" s="76" t="str">
        <f>A9</f>
        <v>Downside Sensitivity 2</v>
      </c>
      <c r="F17" s="76" t="str">
        <f>A10</f>
        <v>Downside Sensitivity 1</v>
      </c>
      <c r="G17" s="76" t="str">
        <f>A12</f>
        <v>Upside Sensitivity 1</v>
      </c>
      <c r="H17" s="77" t="str">
        <f>A13</f>
        <v>Upside Sensitivity 2</v>
      </c>
    </row>
    <row r="18" spans="1:8" ht="21" thickBot="1">
      <c r="A18" s="18" t="s">
        <v>190</v>
      </c>
      <c r="B18" s="19">
        <f>SUM(B11:K11)</f>
        <v>1534077905.650292</v>
      </c>
      <c r="D18" s="78" t="str">
        <f>A18</f>
        <v>ROLLING 10 YEAR BENEFIT</v>
      </c>
      <c r="E18" s="79">
        <f>SUM(B9:K9)</f>
        <v>1380771328.1475127</v>
      </c>
      <c r="F18" s="79">
        <f>SUM(B10:K10)</f>
        <v>1457374010.367777</v>
      </c>
      <c r="G18" s="80">
        <f>SUM(B12:K12)</f>
        <v>1602983334.486444</v>
      </c>
      <c r="H18" s="81">
        <f>SUM(B13:K13)</f>
        <v>1675927417.5390267</v>
      </c>
    </row>
    <row r="19" spans="1:8" ht="21">
      <c r="A19" s="18"/>
      <c r="B19" s="60"/>
      <c r="D19" s="82"/>
      <c r="E19" s="79"/>
      <c r="F19" s="79"/>
      <c r="G19" s="80"/>
      <c r="H19" s="81"/>
    </row>
    <row r="20" spans="1:8" ht="21">
      <c r="A20" s="18" t="s">
        <v>222</v>
      </c>
      <c r="B20" s="60">
        <f>SUM(B15:K15)</f>
        <v>71741068</v>
      </c>
      <c r="D20" s="78" t="str">
        <f>A20</f>
        <v>ROLLING 10 YEAR OPERATING COST</v>
      </c>
      <c r="E20" s="79">
        <f>$B$20</f>
        <v>71741068</v>
      </c>
      <c r="F20" s="79">
        <f>$B$20</f>
        <v>71741068</v>
      </c>
      <c r="G20" s="80">
        <f>$B$20</f>
        <v>71741068</v>
      </c>
      <c r="H20" s="81">
        <f>$B$20</f>
        <v>71741068</v>
      </c>
    </row>
    <row r="21" spans="1:8" ht="21">
      <c r="A21" s="18"/>
      <c r="B21" s="60"/>
      <c r="D21" s="82"/>
      <c r="E21" s="79"/>
      <c r="F21" s="79"/>
      <c r="G21" s="80"/>
      <c r="H21" s="81"/>
    </row>
    <row r="22" spans="1:8" ht="21">
      <c r="A22" s="18" t="s">
        <v>223</v>
      </c>
      <c r="B22" s="60">
        <f>B18-B20</f>
        <v>1462336837.650292</v>
      </c>
      <c r="D22" s="78" t="str">
        <f>A22</f>
        <v>NET ROLLING 10 YEAR BENEFIT</v>
      </c>
      <c r="E22" s="79">
        <f>E18-E20</f>
        <v>1309030260.1475127</v>
      </c>
      <c r="F22" s="79">
        <f>F18-F20</f>
        <v>1385632942.367777</v>
      </c>
      <c r="G22" s="80">
        <f>G18-G20</f>
        <v>1531242266.486444</v>
      </c>
      <c r="H22" s="81">
        <f>H18-H20</f>
        <v>1604186349.5390267</v>
      </c>
    </row>
    <row r="23" spans="1:8" ht="21" thickBot="1">
      <c r="A23" s="18"/>
      <c r="B23" s="60"/>
      <c r="D23" s="82"/>
      <c r="E23" s="79"/>
      <c r="F23" s="79"/>
      <c r="G23" s="80"/>
      <c r="H23" s="81"/>
    </row>
    <row r="24" spans="1:8" ht="21" thickBot="1">
      <c r="A24" s="18" t="s">
        <v>296</v>
      </c>
      <c r="B24" s="64">
        <f>B22/10</f>
        <v>146233683.7650292</v>
      </c>
      <c r="D24" s="83" t="s">
        <v>297</v>
      </c>
      <c r="E24" s="84">
        <f>E22/10</f>
        <v>130903026.01475127</v>
      </c>
      <c r="F24" s="84">
        <f>F22/10</f>
        <v>138563294.23677772</v>
      </c>
      <c r="G24" s="85">
        <f>G22/10</f>
        <v>153124226.6486444</v>
      </c>
      <c r="H24" s="86">
        <f>H22/10</f>
        <v>160418634.95390266</v>
      </c>
    </row>
    <row r="25" ht="14.25">
      <c r="A25" s="2"/>
    </row>
    <row r="26" spans="1:11" ht="14.25">
      <c r="A26" s="23" t="s">
        <v>31</v>
      </c>
      <c r="B26" s="23">
        <f>B8</f>
        <v>40268</v>
      </c>
      <c r="C26" s="23">
        <f aca="true" t="shared" si="0" ref="C26:K26">C8</f>
        <v>40633</v>
      </c>
      <c r="D26" s="23">
        <f t="shared" si="0"/>
        <v>40999</v>
      </c>
      <c r="E26" s="23">
        <f t="shared" si="0"/>
        <v>41364</v>
      </c>
      <c r="F26" s="23">
        <f t="shared" si="0"/>
        <v>41729</v>
      </c>
      <c r="G26" s="23">
        <f t="shared" si="0"/>
        <v>42094</v>
      </c>
      <c r="H26" s="23">
        <f t="shared" si="0"/>
        <v>42460</v>
      </c>
      <c r="I26" s="23">
        <f t="shared" si="0"/>
        <v>42825</v>
      </c>
      <c r="J26" s="23">
        <f t="shared" si="0"/>
        <v>43190</v>
      </c>
      <c r="K26" s="23">
        <f t="shared" si="0"/>
        <v>43555</v>
      </c>
    </row>
    <row r="27" spans="1:11" ht="14.25">
      <c r="A27" t="str">
        <f>'Base Case'!B27</f>
        <v>SFT BUILD</v>
      </c>
      <c r="B27" s="24">
        <f>'Base Case'!D27</f>
        <v>0</v>
      </c>
      <c r="C27" s="28">
        <f>'Base Case'!E27</f>
        <v>425774.115</v>
      </c>
      <c r="D27" s="28">
        <f>'Base Case'!F27</f>
        <v>16582912.586875003</v>
      </c>
      <c r="E27" s="28">
        <f>'Base Case'!G27</f>
        <v>30248635.626375</v>
      </c>
      <c r="F27" s="28">
        <f>'Base Case'!H27</f>
        <v>22364612.509</v>
      </c>
      <c r="G27" s="28">
        <f>'Base Case'!I27</f>
        <v>61870674.57239979</v>
      </c>
      <c r="H27" s="28">
        <f>'Base Case'!J27</f>
        <v>108651577.22202751</v>
      </c>
      <c r="I27" s="28">
        <f>'Base Case'!K27</f>
        <v>166895263.6831037</v>
      </c>
      <c r="J27" s="28">
        <f>'Base Case'!L27</f>
        <v>162731467.9163434</v>
      </c>
      <c r="K27" s="28">
        <f>'Base Case'!M27</f>
        <v>54924178.40769438</v>
      </c>
    </row>
    <row r="28" spans="1:11" ht="14.25">
      <c r="A28" t="str">
        <f>'Base Case'!B28</f>
        <v>SFT INVEST</v>
      </c>
      <c r="B28" s="28">
        <f>'Base Case'!D28</f>
        <v>0</v>
      </c>
      <c r="C28" s="28">
        <f>'Base Case'!E28</f>
        <v>0</v>
      </c>
      <c r="D28" s="28">
        <f>'Base Case'!F28</f>
        <v>0</v>
      </c>
      <c r="E28" s="28">
        <f>'Base Case'!G28</f>
        <v>0</v>
      </c>
      <c r="F28" s="28">
        <f>'Base Case'!H28</f>
        <v>9281184.918721993</v>
      </c>
      <c r="G28" s="28">
        <f>'Base Case'!I28</f>
        <v>34551160.197349966</v>
      </c>
      <c r="H28" s="28">
        <f>'Base Case'!J28</f>
        <v>66037974.46319597</v>
      </c>
      <c r="I28" s="28">
        <f>'Base Case'!K28</f>
        <v>91950581.95527339</v>
      </c>
      <c r="J28" s="28">
        <f>'Base Case'!L28</f>
        <v>77091043.96393171</v>
      </c>
      <c r="K28" s="28">
        <f>'Base Case'!M28</f>
        <v>59215299</v>
      </c>
    </row>
    <row r="29" spans="1:11" ht="14.25">
      <c r="A29" t="str">
        <f>'Base Case'!B29</f>
        <v>SFT GREEN</v>
      </c>
      <c r="B29" s="28">
        <f>'Base Case'!D29</f>
        <v>0</v>
      </c>
      <c r="C29" s="28">
        <f>'Base Case'!E29</f>
        <v>0</v>
      </c>
      <c r="D29" s="28">
        <f>'Base Case'!F29</f>
        <v>0</v>
      </c>
      <c r="E29" s="28">
        <f>'Base Case'!G29</f>
        <v>5000</v>
      </c>
      <c r="F29" s="28">
        <f>'Base Case'!H29</f>
        <v>201980.8</v>
      </c>
      <c r="G29" s="28">
        <f>'Base Case'!I29</f>
        <v>1084907.63</v>
      </c>
      <c r="H29" s="28">
        <f>'Base Case'!J29</f>
        <v>2457119.62</v>
      </c>
      <c r="I29" s="28">
        <f>'Base Case'!K29</f>
        <v>4228027.782000001</v>
      </c>
      <c r="J29" s="28">
        <f>'Base Case'!L29</f>
        <v>6296551.173</v>
      </c>
      <c r="K29" s="28">
        <f>'Base Case'!M29</f>
        <v>8727645.299999999</v>
      </c>
    </row>
    <row r="30" spans="1:11" ht="14.25">
      <c r="A30" t="str">
        <f>'Base Case'!B30</f>
        <v>SFT HOME</v>
      </c>
      <c r="B30" s="24">
        <f>'Base Case'!D30</f>
        <v>0</v>
      </c>
      <c r="C30" s="28">
        <f>'Base Case'!E30</f>
        <v>0</v>
      </c>
      <c r="D30" s="28">
        <f>'Base Case'!F30</f>
        <v>1195000</v>
      </c>
      <c r="E30" s="28">
        <f>'Base Case'!G30</f>
        <v>10712505</v>
      </c>
      <c r="F30" s="28">
        <f>'Base Case'!H30</f>
        <v>29312000</v>
      </c>
      <c r="G30" s="28">
        <f>'Base Case'!I30</f>
        <v>21138515</v>
      </c>
      <c r="H30" s="28">
        <f>'Base Case'!J30</f>
        <v>26721339.4</v>
      </c>
      <c r="I30" s="28">
        <f>'Base Case'!K30</f>
        <v>45441399.875</v>
      </c>
      <c r="J30" s="28">
        <f>'Base Case'!L30</f>
        <v>28339645.32</v>
      </c>
      <c r="K30" s="28">
        <f>'Base Case'!M30</f>
        <v>8776415.58</v>
      </c>
    </row>
    <row r="31" spans="1:11" ht="14.25">
      <c r="A31" t="str">
        <f>'Base Case'!B31</f>
        <v>SFT PLACE</v>
      </c>
      <c r="B31" s="24">
        <f>'Base Case'!D31</f>
        <v>0</v>
      </c>
      <c r="C31" s="28">
        <f>'Base Case'!E31</f>
        <v>0</v>
      </c>
      <c r="D31" s="28">
        <f>'Base Case'!F31</f>
        <v>415000</v>
      </c>
      <c r="E31" s="28">
        <f>'Base Case'!G31</f>
        <v>31627008</v>
      </c>
      <c r="F31" s="28">
        <f>'Base Case'!H31</f>
        <v>35442758</v>
      </c>
      <c r="G31" s="28">
        <f>'Base Case'!I31</f>
        <v>56826258</v>
      </c>
      <c r="H31" s="28">
        <f>'Base Case'!J31</f>
        <v>67697349.9</v>
      </c>
      <c r="I31" s="28">
        <f>'Base Case'!K31</f>
        <v>67447414.32</v>
      </c>
      <c r="J31" s="28">
        <f>'Base Case'!L31</f>
        <v>60156950.925</v>
      </c>
      <c r="K31" s="28">
        <f>'Base Case'!M31</f>
        <v>49604772.888</v>
      </c>
    </row>
    <row r="32" spans="1:11" ht="14.25">
      <c r="A32" t="str">
        <f>'Base Case'!B32</f>
        <v>SFT CONNECT</v>
      </c>
      <c r="B32" s="28">
        <f>'Base Case'!D32</f>
        <v>0</v>
      </c>
      <c r="C32" s="28">
        <f>'Base Case'!E32</f>
        <v>0</v>
      </c>
      <c r="D32" s="28">
        <f>'Base Case'!F32</f>
        <v>0</v>
      </c>
      <c r="E32" s="28">
        <f>'Base Case'!G32</f>
        <v>0</v>
      </c>
      <c r="F32" s="28">
        <f>'Base Case'!H32</f>
        <v>0</v>
      </c>
      <c r="G32" s="28">
        <f>'Base Case'!I32</f>
        <v>0</v>
      </c>
      <c r="H32" s="28">
        <f>'Base Case'!J32</f>
        <v>2000000</v>
      </c>
      <c r="I32" s="28">
        <f>'Base Case'!K32</f>
        <v>1900000</v>
      </c>
      <c r="J32" s="28">
        <f>'Base Case'!L32</f>
        <v>1800000</v>
      </c>
      <c r="K32" s="28">
        <f>'Base Case'!M32</f>
        <v>1700000</v>
      </c>
    </row>
    <row r="33" spans="1:11" ht="14.25" thickBot="1">
      <c r="A33" t="s">
        <v>258</v>
      </c>
      <c r="B33" s="25">
        <f>'Base Case'!D33</f>
        <v>0</v>
      </c>
      <c r="C33" s="25">
        <f>'Base Case'!E33</f>
        <v>425774.115</v>
      </c>
      <c r="D33" s="25">
        <f>'Base Case'!F33</f>
        <v>18192912.586875003</v>
      </c>
      <c r="E33" s="25">
        <f>'Base Case'!G33</f>
        <v>72593148.626375</v>
      </c>
      <c r="F33" s="25">
        <f>'Base Case'!H33</f>
        <v>96602536.22772199</v>
      </c>
      <c r="G33" s="25">
        <f>'Base Case'!I33</f>
        <v>175471515.39974976</v>
      </c>
      <c r="H33" s="25">
        <f>'Base Case'!J33</f>
        <v>273565360.60522354</v>
      </c>
      <c r="I33" s="25">
        <f>'Base Case'!K33</f>
        <v>377862687.6153771</v>
      </c>
      <c r="J33" s="25">
        <f>'Base Case'!L33</f>
        <v>336415659.2982751</v>
      </c>
      <c r="K33" s="25">
        <f>'Base Case'!M33</f>
        <v>182948311.17569435</v>
      </c>
    </row>
    <row r="34" ht="14.25" thickTop="1"/>
    <row r="35" spans="1:11" ht="14.25">
      <c r="A35" t="s">
        <v>242</v>
      </c>
      <c r="B35" s="9">
        <f>B33-B15</f>
        <v>-3000000</v>
      </c>
      <c r="C35" s="9">
        <f aca="true" t="shared" si="1" ref="C35:K35">C33-C15</f>
        <v>-3574225.885</v>
      </c>
      <c r="D35" s="9">
        <f t="shared" si="1"/>
        <v>13392912.586875003</v>
      </c>
      <c r="E35" s="9">
        <f t="shared" si="1"/>
        <v>66977488.626375005</v>
      </c>
      <c r="F35" s="9">
        <f t="shared" si="1"/>
        <v>89858834.22772199</v>
      </c>
      <c r="G35" s="9">
        <f t="shared" si="1"/>
        <v>166741317.39974976</v>
      </c>
      <c r="H35" s="9">
        <f t="shared" si="1"/>
        <v>263852483.60522354</v>
      </c>
      <c r="I35" s="9">
        <f t="shared" si="1"/>
        <v>368149810.6153771</v>
      </c>
      <c r="J35" s="9">
        <f t="shared" si="1"/>
        <v>326702782.2982751</v>
      </c>
      <c r="K35" s="9">
        <f t="shared" si="1"/>
        <v>173235434.17569435</v>
      </c>
    </row>
    <row r="37" spans="1:11" ht="14.25">
      <c r="A37" t="s">
        <v>259</v>
      </c>
      <c r="B37" s="9">
        <f>AVERAGE($B$35:$K$35)</f>
        <v>146233683.7650292</v>
      </c>
      <c r="C37" s="9">
        <f aca="true" t="shared" si="2" ref="C37:K37">AVERAGE($B$35:$K$35)</f>
        <v>146233683.7650292</v>
      </c>
      <c r="D37" s="9">
        <f t="shared" si="2"/>
        <v>146233683.7650292</v>
      </c>
      <c r="E37" s="9">
        <f t="shared" si="2"/>
        <v>146233683.7650292</v>
      </c>
      <c r="F37" s="9">
        <f t="shared" si="2"/>
        <v>146233683.7650292</v>
      </c>
      <c r="G37" s="9">
        <f>AVERAGE($B$35:$K$35)</f>
        <v>146233683.7650292</v>
      </c>
      <c r="H37" s="9">
        <f t="shared" si="2"/>
        <v>146233683.7650292</v>
      </c>
      <c r="I37" s="9">
        <f t="shared" si="2"/>
        <v>146233683.7650292</v>
      </c>
      <c r="J37" s="9">
        <f t="shared" si="2"/>
        <v>146233683.7650292</v>
      </c>
      <c r="K37" s="9">
        <f t="shared" si="2"/>
        <v>146233683.7650292</v>
      </c>
    </row>
    <row r="38" spans="2:11" ht="14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90" customFormat="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4" ht="14.25">
      <c r="A40" s="3"/>
      <c r="B40" s="3"/>
      <c r="C40" s="3"/>
      <c r="D40" s="3"/>
    </row>
    <row r="41" spans="1:4" ht="14.25">
      <c r="A41" s="3"/>
      <c r="B41" s="3"/>
      <c r="C41" s="3"/>
      <c r="D41" s="3"/>
    </row>
    <row r="42" spans="1:4" ht="14.25">
      <c r="A42" s="3"/>
      <c r="B42" s="3"/>
      <c r="C42" s="3"/>
      <c r="D42" s="3"/>
    </row>
    <row r="43" spans="1:4" ht="14.25">
      <c r="A43" s="3"/>
      <c r="B43" s="3"/>
      <c r="C43" s="3"/>
      <c r="D43" s="3"/>
    </row>
    <row r="44" spans="1:4" ht="14.25">
      <c r="A44" s="3"/>
      <c r="B44" s="3"/>
      <c r="C44" s="3"/>
      <c r="D44" s="3"/>
    </row>
    <row r="45" spans="1:4" ht="14.25">
      <c r="A45" s="3"/>
      <c r="B45" s="3"/>
      <c r="C45" s="3"/>
      <c r="D45" s="3"/>
    </row>
    <row r="46" spans="1:4" ht="14.25">
      <c r="A46" s="3"/>
      <c r="B46" s="3"/>
      <c r="C46" s="3"/>
      <c r="D46" s="3"/>
    </row>
    <row r="47" spans="1:4" ht="14.25">
      <c r="A47" s="3"/>
      <c r="B47" s="3"/>
      <c r="C47" s="3"/>
      <c r="D47" s="3"/>
    </row>
    <row r="48" spans="1:4" ht="14.25">
      <c r="A48" s="3"/>
      <c r="B48" s="3"/>
      <c r="C48" s="3"/>
      <c r="D48" s="3"/>
    </row>
    <row r="49" spans="1:4" ht="14.25">
      <c r="A49" s="3"/>
      <c r="B49" s="3"/>
      <c r="C49" s="3"/>
      <c r="D49" s="3"/>
    </row>
    <row r="50" spans="1:4" ht="14.25">
      <c r="A50" s="3"/>
      <c r="B50" s="3"/>
      <c r="C50" s="3"/>
      <c r="D50" s="3"/>
    </row>
    <row r="63" spans="2:8" ht="14.25">
      <c r="B63" s="2">
        <f aca="true" t="shared" si="3" ref="B63:H63">B26</f>
        <v>40268</v>
      </c>
      <c r="C63" s="2">
        <f t="shared" si="3"/>
        <v>40633</v>
      </c>
      <c r="D63" s="2">
        <f t="shared" si="3"/>
        <v>40999</v>
      </c>
      <c r="E63" s="2">
        <f t="shared" si="3"/>
        <v>41364</v>
      </c>
      <c r="F63" s="2">
        <f t="shared" si="3"/>
        <v>41729</v>
      </c>
      <c r="G63" s="2">
        <f t="shared" si="3"/>
        <v>42094</v>
      </c>
      <c r="H63" s="2">
        <f t="shared" si="3"/>
        <v>42460</v>
      </c>
    </row>
    <row r="64" spans="1:8" ht="14.25">
      <c r="A64" t="s">
        <v>304</v>
      </c>
      <c r="B64" s="9">
        <v>111000000</v>
      </c>
      <c r="C64" s="9">
        <v>129000000</v>
      </c>
      <c r="D64" s="9">
        <v>131400000</v>
      </c>
      <c r="E64" s="9">
        <v>133100000</v>
      </c>
      <c r="F64" s="9">
        <v>139674032.41689748</v>
      </c>
      <c r="G64" s="9">
        <v>135357624.90582693</v>
      </c>
      <c r="H64" s="9">
        <f>B24</f>
        <v>146233683.7650292</v>
      </c>
    </row>
    <row r="65" spans="1:2" ht="14.25">
      <c r="A65" t="s">
        <v>306</v>
      </c>
      <c r="B65" s="9">
        <f>AVERAGE(B64:H64)</f>
        <v>132252191.58396481</v>
      </c>
    </row>
    <row r="66" spans="1:2" ht="14.25">
      <c r="A66" t="s">
        <v>307</v>
      </c>
      <c r="B66" s="9">
        <f>SUM(B64:G64)</f>
        <v>779531657.3227245</v>
      </c>
    </row>
  </sheetData>
  <sheetProtection/>
  <conditionalFormatting sqref="B18:B24">
    <cfRule type="cellIs" priority="1" dxfId="3" operator="greaterThan" stopIfTrue="1">
      <formula>500000000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/>
  <headerFooter>
    <oddHeader>&amp;C&amp;A</oddHeader>
    <oddFooter>&amp;C&amp;F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P19"/>
  <sheetViews>
    <sheetView zoomScalePageLayoutView="0" workbookViewId="0" topLeftCell="A1">
      <selection activeCell="C18" sqref="C18"/>
    </sheetView>
  </sheetViews>
  <sheetFormatPr defaultColWidth="8.8515625" defaultRowHeight="15"/>
  <cols>
    <col min="1" max="1" width="25.421875" style="0" bestFit="1" customWidth="1"/>
    <col min="2" max="2" width="13.7109375" style="0" bestFit="1" customWidth="1"/>
    <col min="3" max="5" width="11.7109375" style="0" bestFit="1" customWidth="1"/>
    <col min="6" max="7" width="13.421875" style="0" bestFit="1" customWidth="1"/>
    <col min="8" max="9" width="14.28125" style="0" bestFit="1" customWidth="1"/>
    <col min="10" max="11" width="13.421875" style="0" bestFit="1" customWidth="1"/>
    <col min="12" max="12" width="14.421875" style="0" bestFit="1" customWidth="1"/>
  </cols>
  <sheetData>
    <row r="1" ht="14.25">
      <c r="A1" s="3" t="str">
        <f>'Base Case'!A1</f>
        <v>Scottish Futures Trust</v>
      </c>
    </row>
    <row r="2" ht="14.25">
      <c r="A2" s="3" t="str">
        <f>'Base Case'!A2</f>
        <v>Benefits Calculation Model</v>
      </c>
    </row>
    <row r="3" ht="14.25">
      <c r="A3" s="3"/>
    </row>
    <row r="4" spans="1:2" ht="14.25">
      <c r="A4" s="22" t="str">
        <f>'Base Case'!A4</f>
        <v>Model Start Year</v>
      </c>
      <c r="B4" s="22">
        <f>'Base Case'!B4</f>
        <v>40268</v>
      </c>
    </row>
    <row r="5" spans="1:2" ht="14.25">
      <c r="A5" s="22" t="str">
        <f>'Base Case'!A5</f>
        <v>Model End Year</v>
      </c>
      <c r="B5" s="22">
        <f>'Base Case'!B5</f>
        <v>43555</v>
      </c>
    </row>
    <row r="6" spans="1:2" ht="14.25">
      <c r="A6" s="22" t="str">
        <f>'Base Case'!A6</f>
        <v>Model Reporting Year</v>
      </c>
      <c r="B6" s="22">
        <f>'Base Case'!B6</f>
        <v>42460</v>
      </c>
    </row>
    <row r="7" ht="14.25">
      <c r="A7" s="22"/>
    </row>
    <row r="8" spans="2:16" s="3" customFormat="1" ht="14.25">
      <c r="B8" s="4">
        <f>'Base Case'!D9</f>
        <v>40268</v>
      </c>
      <c r="C8" s="4">
        <f>'Base Case'!E9</f>
        <v>40633</v>
      </c>
      <c r="D8" s="4">
        <f>'Base Case'!F9</f>
        <v>40999</v>
      </c>
      <c r="E8" s="4">
        <f>'Base Case'!G9</f>
        <v>41364</v>
      </c>
      <c r="F8" s="4">
        <f>'Base Case'!H9</f>
        <v>41729</v>
      </c>
      <c r="G8" s="4">
        <f>'Base Case'!I9</f>
        <v>42094</v>
      </c>
      <c r="H8" s="4">
        <f>'Base Case'!J9</f>
        <v>42460</v>
      </c>
      <c r="I8" s="4">
        <f>'Base Case'!K9</f>
        <v>42825</v>
      </c>
      <c r="J8" s="4">
        <f>'Base Case'!L9</f>
        <v>43190</v>
      </c>
      <c r="K8" s="4">
        <f>'Base Case'!M9</f>
        <v>43555</v>
      </c>
      <c r="L8" s="4" t="str">
        <f>'Base Case'!C9</f>
        <v>Total</v>
      </c>
      <c r="M8" s="4"/>
      <c r="N8" s="4"/>
      <c r="O8" s="4"/>
      <c r="P8" s="4"/>
    </row>
    <row r="9" spans="1:12" ht="14.25">
      <c r="A9" t="s">
        <v>251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27">
        <v>400000000</v>
      </c>
      <c r="I9" s="27">
        <v>400000000</v>
      </c>
      <c r="J9" s="27">
        <v>400000000</v>
      </c>
      <c r="K9" s="27">
        <v>400000000</v>
      </c>
      <c r="L9" s="28">
        <f>SUM(B9:K9)</f>
        <v>1600000000</v>
      </c>
    </row>
    <row r="10" spans="1:12" ht="14.25">
      <c r="A10" t="s">
        <v>252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27">
        <v>0</v>
      </c>
      <c r="I10" s="27">
        <v>0</v>
      </c>
      <c r="J10" s="27">
        <v>0</v>
      </c>
      <c r="K10" s="27">
        <v>0</v>
      </c>
      <c r="L10" s="28">
        <f>SUM(B10:K10)</f>
        <v>0</v>
      </c>
    </row>
    <row r="11" spans="1:12" ht="14.25">
      <c r="A11" t="s">
        <v>253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27">
        <v>0</v>
      </c>
      <c r="I11" s="27">
        <v>0</v>
      </c>
      <c r="J11" s="27">
        <v>0</v>
      </c>
      <c r="K11" s="27">
        <v>0</v>
      </c>
      <c r="L11" s="28">
        <f>SUM(B11:K11)</f>
        <v>0</v>
      </c>
    </row>
    <row r="12" spans="1:12" ht="14.25" thickBot="1">
      <c r="A12" t="s">
        <v>10</v>
      </c>
      <c r="B12" s="29">
        <f>SUM(B9:B11)</f>
        <v>0</v>
      </c>
      <c r="C12" s="29">
        <f aca="true" t="shared" si="0" ref="C12:L12">SUM(C9:C11)</f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400000000</v>
      </c>
      <c r="I12" s="29">
        <f t="shared" si="0"/>
        <v>400000000</v>
      </c>
      <c r="J12" s="29">
        <f t="shared" si="0"/>
        <v>400000000</v>
      </c>
      <c r="K12" s="29">
        <f t="shared" si="0"/>
        <v>400000000</v>
      </c>
      <c r="L12" s="29">
        <f t="shared" si="0"/>
        <v>1600000000</v>
      </c>
    </row>
    <row r="13" ht="14.25" thickTop="1"/>
    <row r="15" spans="1:2" ht="14.25">
      <c r="A15" t="s">
        <v>54</v>
      </c>
      <c r="B15" t="s">
        <v>81</v>
      </c>
    </row>
    <row r="16" ht="14.25">
      <c r="A16" s="90"/>
    </row>
    <row r="17" ht="14.25">
      <c r="A17" s="90"/>
    </row>
    <row r="18" ht="14.25">
      <c r="A18" s="90"/>
    </row>
    <row r="19" ht="14.25">
      <c r="A19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/>
  <headerFooter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6.28125" style="0" bestFit="1" customWidth="1"/>
    <col min="2" max="3" width="16.8515625" style="0" bestFit="1" customWidth="1"/>
    <col min="4" max="4" width="15.28125" style="0" bestFit="1" customWidth="1"/>
    <col min="5" max="5" width="67.28125" style="0" bestFit="1" customWidth="1"/>
  </cols>
  <sheetData>
    <row r="1" spans="1:3" ht="14.25">
      <c r="A1" s="3" t="str">
        <f>'Reporting Dashboard'!A1</f>
        <v>Scottish Futures Trust</v>
      </c>
      <c r="B1" s="90"/>
      <c r="C1" s="90"/>
    </row>
    <row r="2" spans="1:3" ht="14.25">
      <c r="A2" s="3" t="str">
        <f>'Reporting Dashboard'!A2</f>
        <v>Benefits Calculation Model</v>
      </c>
      <c r="B2" s="90"/>
      <c r="C2" s="90"/>
    </row>
    <row r="3" spans="1:3" ht="14.25">
      <c r="A3" s="3"/>
      <c r="B3" s="90"/>
      <c r="C3" s="90"/>
    </row>
    <row r="4" spans="1:3" ht="14.25">
      <c r="A4" s="3" t="str">
        <f>'Reporting Dashboard'!A4</f>
        <v>Start Year</v>
      </c>
      <c r="B4" s="22">
        <f>'Reporting Dashboard'!B4</f>
        <v>40268</v>
      </c>
      <c r="C4" s="90"/>
    </row>
    <row r="5" spans="1:3" ht="14.25">
      <c r="A5" s="3" t="str">
        <f>'Reporting Dashboard'!A5</f>
        <v>End Year</v>
      </c>
      <c r="B5" s="22">
        <f>'Reporting Dashboard'!B5</f>
        <v>43555</v>
      </c>
      <c r="C5" s="90"/>
    </row>
    <row r="6" spans="1:3" ht="14.25">
      <c r="A6" s="3" t="str">
        <f>'Reporting Dashboard'!A6</f>
        <v>Reporting Year</v>
      </c>
      <c r="B6" s="22">
        <f>'Reporting Dashboard'!B6</f>
        <v>42460</v>
      </c>
      <c r="C6" s="90"/>
    </row>
    <row r="7" spans="1:3" ht="14.25">
      <c r="A7" s="90"/>
      <c r="B7" s="90"/>
      <c r="C7" s="90"/>
    </row>
    <row r="8" spans="2:5" ht="14.25">
      <c r="B8" s="22">
        <f>EOMONTH(B6,-12)</f>
        <v>42094</v>
      </c>
      <c r="C8" s="23">
        <f>B6</f>
        <v>42460</v>
      </c>
      <c r="D8" s="3" t="s">
        <v>361</v>
      </c>
      <c r="E8" s="3" t="s">
        <v>367</v>
      </c>
    </row>
    <row r="9" spans="1:6" ht="14.25">
      <c r="A9" t="str">
        <f>'Base Case'!A10</f>
        <v>hub DBFM</v>
      </c>
      <c r="B9" s="98">
        <v>104323502.70001778</v>
      </c>
      <c r="C9" s="99">
        <f>'Base Case'!C10</f>
        <v>136200372.34835106</v>
      </c>
      <c r="D9" s="99">
        <f>C9-B9</f>
        <v>31876869.64833328</v>
      </c>
      <c r="E9" t="s">
        <v>368</v>
      </c>
      <c r="F9" s="90"/>
    </row>
    <row r="10" spans="1:6" ht="14.25">
      <c r="A10" s="90" t="str">
        <f>'Base Case'!A11</f>
        <v>hub D&amp;B</v>
      </c>
      <c r="B10" s="98">
        <v>17591171.46</v>
      </c>
      <c r="C10" s="99">
        <f>'Base Case'!C11</f>
        <v>19071052.5</v>
      </c>
      <c r="D10" s="99">
        <f aca="true" t="shared" si="0" ref="D10:D22">C10-B10</f>
        <v>1479881.039999999</v>
      </c>
      <c r="E10" t="s">
        <v>368</v>
      </c>
      <c r="F10" s="90"/>
    </row>
    <row r="11" spans="1:6" ht="14.25">
      <c r="A11" s="90" t="str">
        <f>'Base Case'!A12</f>
        <v>NPD</v>
      </c>
      <c r="B11" s="98">
        <v>178378942.2609627</v>
      </c>
      <c r="C11" s="99">
        <f>'Base Case'!C12</f>
        <v>160829573.283473</v>
      </c>
      <c r="D11" s="99">
        <f t="shared" si="0"/>
        <v>-17549368.97748968</v>
      </c>
      <c r="E11" t="s">
        <v>380</v>
      </c>
      <c r="F11" s="90"/>
    </row>
    <row r="12" spans="1:6" ht="14.25">
      <c r="A12" s="90" t="str">
        <f>'Base Case'!A13</f>
        <v>Schools</v>
      </c>
      <c r="B12" s="98">
        <v>417023442.89581823</v>
      </c>
      <c r="C12" s="99">
        <f>'Base Case'!C13</f>
        <v>461091751.0525878</v>
      </c>
      <c r="D12" s="99">
        <f t="shared" si="0"/>
        <v>44068308.15676957</v>
      </c>
      <c r="E12" t="s">
        <v>368</v>
      </c>
      <c r="F12" s="90"/>
    </row>
    <row r="13" spans="1:6" ht="14.25">
      <c r="A13" s="90" t="str">
        <f>'Base Case'!A14</f>
        <v>Legacy - Queensferry Crossing</v>
      </c>
      <c r="B13" s="98">
        <v>6825000</v>
      </c>
      <c r="C13" s="99">
        <f>'Base Case'!C14</f>
        <v>6641500</v>
      </c>
      <c r="D13" s="99">
        <f t="shared" si="0"/>
        <v>-183500</v>
      </c>
      <c r="E13" t="s">
        <v>369</v>
      </c>
      <c r="F13" s="90"/>
    </row>
    <row r="14" spans="1:6" ht="14.25">
      <c r="A14" s="90" t="str">
        <f>'Base Case'!A15</f>
        <v>TIF</v>
      </c>
      <c r="B14" s="98">
        <v>179506370.93</v>
      </c>
      <c r="C14" s="99">
        <f>'Base Case'!C15</f>
        <v>177297671.215</v>
      </c>
      <c r="D14" s="99">
        <f t="shared" si="0"/>
        <v>-2208699.7150000036</v>
      </c>
      <c r="E14" t="s">
        <v>377</v>
      </c>
      <c r="F14" s="90"/>
    </row>
    <row r="15" spans="1:6" ht="14.25">
      <c r="A15" s="90" t="str">
        <f>'Base Case'!A16</f>
        <v>Housing</v>
      </c>
      <c r="B15" s="98">
        <v>138042786.4875</v>
      </c>
      <c r="C15" s="99">
        <f>'Base Case'!C16</f>
        <v>131151595.275</v>
      </c>
      <c r="D15" s="99">
        <f t="shared" si="0"/>
        <v>-6891191.212500006</v>
      </c>
      <c r="E15" t="s">
        <v>371</v>
      </c>
      <c r="F15" s="90"/>
    </row>
    <row r="16" spans="1:6" ht="14.25">
      <c r="A16" s="90" t="str">
        <f>'Base Case'!A17</f>
        <v>LAR</v>
      </c>
      <c r="B16" s="98">
        <v>0</v>
      </c>
      <c r="C16" s="99">
        <f>'Base Case'!C17</f>
        <v>40485224.9</v>
      </c>
      <c r="D16" s="99">
        <f t="shared" si="0"/>
        <v>40485224.9</v>
      </c>
      <c r="E16" t="s">
        <v>370</v>
      </c>
      <c r="F16" s="90"/>
    </row>
    <row r="17" spans="1:6" ht="14.25">
      <c r="A17" s="90" t="str">
        <f>'Base Case'!A18</f>
        <v>Lifecycle/FM Basket Saving</v>
      </c>
      <c r="B17" s="98">
        <v>2146385.8689182475</v>
      </c>
      <c r="C17" s="99">
        <f>'Base Case'!C18</f>
        <v>1690420.737879951</v>
      </c>
      <c r="D17" s="99">
        <f t="shared" si="0"/>
        <v>-455965.1310382965</v>
      </c>
      <c r="E17" t="s">
        <v>372</v>
      </c>
      <c r="F17" s="90"/>
    </row>
    <row r="18" spans="1:6" ht="14.25">
      <c r="A18" s="90" t="str">
        <f>'Base Case'!A19</f>
        <v>Low Carbon</v>
      </c>
      <c r="B18" s="98">
        <v>25784083.35</v>
      </c>
      <c r="C18" s="99">
        <f>'Base Case'!C19</f>
        <v>22174732.305</v>
      </c>
      <c r="D18" s="99">
        <f t="shared" si="0"/>
        <v>-3609351.045000002</v>
      </c>
      <c r="E18" t="s">
        <v>379</v>
      </c>
      <c r="F18" s="90"/>
    </row>
    <row r="19" spans="1:6" ht="14.25">
      <c r="A19" s="90" t="str">
        <f>'Base Case'!A20</f>
        <v>Operational PPP</v>
      </c>
      <c r="B19" s="98">
        <v>7907623.105052253</v>
      </c>
      <c r="C19" s="99">
        <f>'Base Case'!C20</f>
        <v>12835512.033</v>
      </c>
      <c r="D19" s="99">
        <f t="shared" si="0"/>
        <v>4927888.927947747</v>
      </c>
      <c r="E19" t="s">
        <v>376</v>
      </c>
      <c r="F19" s="90"/>
    </row>
    <row r="20" spans="1:6" ht="14.25">
      <c r="A20" s="90" t="str">
        <f>'Base Case'!A21</f>
        <v>Asset Management</v>
      </c>
      <c r="B20" s="98">
        <v>337227000</v>
      </c>
      <c r="C20" s="99">
        <f>'Base Case'!C21</f>
        <v>356382000</v>
      </c>
      <c r="D20" s="99">
        <f t="shared" si="0"/>
        <v>19155000</v>
      </c>
      <c r="E20" t="s">
        <v>375</v>
      </c>
      <c r="F20" s="90"/>
    </row>
    <row r="21" spans="1:6" ht="14.25">
      <c r="A21" s="90" t="str">
        <f>'Base Case'!A22</f>
        <v>Waste</v>
      </c>
      <c r="B21" s="98">
        <v>809500</v>
      </c>
      <c r="C21" s="99">
        <f>'Base Case'!C22</f>
        <v>826500</v>
      </c>
      <c r="D21" s="99">
        <f t="shared" si="0"/>
        <v>17000</v>
      </c>
      <c r="E21" t="s">
        <v>373</v>
      </c>
      <c r="F21" s="90"/>
    </row>
    <row r="22" spans="1:6" ht="14.25">
      <c r="A22" s="90" t="str">
        <f>'Base Case'!A23</f>
        <v>Digital</v>
      </c>
      <c r="B22" s="98">
        <v>6900000</v>
      </c>
      <c r="C22" s="99">
        <f>'Base Case'!C23</f>
        <v>7400000</v>
      </c>
      <c r="D22" s="99">
        <f t="shared" si="0"/>
        <v>500000</v>
      </c>
      <c r="E22" t="s">
        <v>373</v>
      </c>
      <c r="F22" s="90"/>
    </row>
    <row r="23" spans="1:6" ht="14.25" thickBot="1">
      <c r="A23" s="90" t="str">
        <f>'Base Case'!A24</f>
        <v>Total</v>
      </c>
      <c r="B23" s="100">
        <f>SUM(B9:B22)</f>
        <v>1422465809.0582693</v>
      </c>
      <c r="C23" s="100">
        <f>SUM(C9:C22)</f>
        <v>1534077905.6502922</v>
      </c>
      <c r="D23" s="100">
        <f>SUM(D9:D22)</f>
        <v>111612096.59202261</v>
      </c>
      <c r="F23" s="90"/>
    </row>
    <row r="24" spans="1:6" ht="14.25" thickTop="1">
      <c r="A24" s="90"/>
      <c r="B24" s="99"/>
      <c r="C24" s="99"/>
      <c r="D24" s="99"/>
      <c r="F24" s="90"/>
    </row>
    <row r="25" spans="1:5" ht="14.25">
      <c r="A25" t="str">
        <f>'Reporting Dashboard'!A20</f>
        <v>ROLLING 10 YEAR OPERATING COST</v>
      </c>
      <c r="B25" s="98">
        <v>68889560</v>
      </c>
      <c r="C25" s="99">
        <f>'Reporting Dashboard'!B20</f>
        <v>71741068</v>
      </c>
      <c r="D25" s="99">
        <f>C25-B25</f>
        <v>2851508</v>
      </c>
      <c r="E25" t="s">
        <v>374</v>
      </c>
    </row>
    <row r="26" spans="2:4" ht="14.25">
      <c r="B26" s="99"/>
      <c r="C26" s="99"/>
      <c r="D26" s="99"/>
    </row>
    <row r="27" spans="1:4" ht="14.25">
      <c r="A27" t="str">
        <f>'Reporting Dashboard'!A22</f>
        <v>NET ROLLING 10 YEAR BENEFIT</v>
      </c>
      <c r="B27" s="101">
        <f>B23-B25</f>
        <v>1353576249.0582693</v>
      </c>
      <c r="C27" s="101">
        <f>C23-C25</f>
        <v>1462336837.6502922</v>
      </c>
      <c r="D27" s="99">
        <f>C27-B27</f>
        <v>108760588.5920229</v>
      </c>
    </row>
    <row r="28" spans="2:4" ht="14.25">
      <c r="B28" s="99"/>
      <c r="C28" s="99"/>
      <c r="D28" s="99"/>
    </row>
    <row r="29" spans="1:4" ht="14.25" thickBot="1">
      <c r="A29" t="str">
        <f>'Reporting Dashboard'!A24</f>
        <v>REPORTED BENEFIT IN ANNUAL REPORT</v>
      </c>
      <c r="B29" s="100">
        <f>B27/10</f>
        <v>135357624.90582693</v>
      </c>
      <c r="C29" s="100">
        <f>C27/10</f>
        <v>146233683.76502922</v>
      </c>
      <c r="D29" s="100">
        <f>D27/10</f>
        <v>10876058.85920229</v>
      </c>
    </row>
    <row r="30" ht="14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75"/>
  <sheetViews>
    <sheetView zoomScale="98" zoomScaleNormal="98" zoomScaleSheetLayoutView="98" zoomScalePageLayoutView="0" workbookViewId="0" topLeftCell="A28">
      <selection activeCell="C48" sqref="C48"/>
    </sheetView>
  </sheetViews>
  <sheetFormatPr defaultColWidth="8.8515625" defaultRowHeight="15"/>
  <cols>
    <col min="1" max="1" width="38.140625" style="0" bestFit="1" customWidth="1"/>
    <col min="2" max="7" width="14.421875" style="0" bestFit="1" customWidth="1"/>
    <col min="8" max="8" width="14.8515625" style="0" bestFit="1" customWidth="1"/>
    <col min="9" max="9" width="14.421875" style="0" bestFit="1" customWidth="1"/>
    <col min="10" max="11" width="14.8515625" style="0" bestFit="1" customWidth="1"/>
    <col min="12" max="12" width="14.14062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7" ht="14.25">
      <c r="A7" s="22"/>
    </row>
    <row r="8" ht="14.25">
      <c r="A8" s="3"/>
    </row>
    <row r="9" spans="1:12" ht="14.25">
      <c r="A9" s="3" t="s">
        <v>67</v>
      </c>
      <c r="B9" s="4">
        <f>B26</f>
        <v>40268</v>
      </c>
      <c r="C9" s="4">
        <f>EOMONTH(B9,12)</f>
        <v>40633</v>
      </c>
      <c r="D9" s="4">
        <f aca="true" t="shared" si="0" ref="D9:J9">EOMONTH(C9,12)</f>
        <v>40999</v>
      </c>
      <c r="E9" s="4">
        <f t="shared" si="0"/>
        <v>41364</v>
      </c>
      <c r="F9" s="4">
        <f t="shared" si="0"/>
        <v>41729</v>
      </c>
      <c r="G9" s="4">
        <f t="shared" si="0"/>
        <v>42094</v>
      </c>
      <c r="H9" s="4">
        <f t="shared" si="0"/>
        <v>42460</v>
      </c>
      <c r="I9" s="4">
        <f t="shared" si="0"/>
        <v>42825</v>
      </c>
      <c r="J9" s="4">
        <f t="shared" si="0"/>
        <v>43190</v>
      </c>
      <c r="K9" s="4">
        <f>EOMONTH(J9,12)</f>
        <v>43555</v>
      </c>
      <c r="L9" s="3" t="s">
        <v>10</v>
      </c>
    </row>
    <row r="10" spans="1:12" ht="14.25">
      <c r="A10" t="str">
        <f>'Base Case'!A10</f>
        <v>hub DBFM</v>
      </c>
      <c r="B10" s="5">
        <f>'Base Case'!D10*'Global Inputs'!$D14/'Global Inputs'!$B14</f>
        <v>0</v>
      </c>
      <c r="C10" s="28">
        <f>'Base Case'!E10*'Global Inputs'!$D14/'Global Inputs'!$B14</f>
        <v>0</v>
      </c>
      <c r="D10" s="28">
        <f>'Base Case'!F10*'Global Inputs'!$D14/'Global Inputs'!$B14</f>
        <v>0</v>
      </c>
      <c r="E10" s="28">
        <f>'Base Case'!G10*'Global Inputs'!$D14/'Global Inputs'!$B14</f>
        <v>1098953.7948000005</v>
      </c>
      <c r="F10" s="28">
        <f>'Base Case'!H10*'Global Inputs'!$D14/'Global Inputs'!$B14</f>
        <v>2405371.5171000003</v>
      </c>
      <c r="G10" s="28">
        <f>'Base Case'!I10*'Global Inputs'!$D14/'Global Inputs'!$B14</f>
        <v>10108045.023021897</v>
      </c>
      <c r="H10" s="28">
        <f>'Base Case'!J10*'Global Inputs'!$D14/'Global Inputs'!$B14</f>
        <v>17363487.472708452</v>
      </c>
      <c r="I10" s="28">
        <f>'Base Case'!K10*'Global Inputs'!$D14/'Global Inputs'!$B14</f>
        <v>33174516.559223223</v>
      </c>
      <c r="J10" s="28">
        <f>'Base Case'!L10*'Global Inputs'!$D14/'Global Inputs'!$B14</f>
        <v>41824827.303863354</v>
      </c>
      <c r="K10" s="28">
        <f>'Base Case'!M10*'Global Inputs'!$D14/'Global Inputs'!$B14</f>
        <v>16605133.442799041</v>
      </c>
      <c r="L10" s="5">
        <f aca="true" t="shared" si="1" ref="L10:L23">SUM(B10:K10)</f>
        <v>122580335.11351599</v>
      </c>
    </row>
    <row r="11" spans="1:12" ht="14.25">
      <c r="A11" t="str">
        <f>'Base Case'!A11</f>
        <v>hub D&amp;B</v>
      </c>
      <c r="B11" s="28">
        <f>'Base Case'!D11*'Global Inputs'!$D15/'Global Inputs'!$B15</f>
        <v>0</v>
      </c>
      <c r="C11" s="28">
        <f>'Base Case'!E11*'Global Inputs'!$D15/'Global Inputs'!$B15</f>
        <v>12960.000000000002</v>
      </c>
      <c r="D11" s="28">
        <f>'Base Case'!F11*'Global Inputs'!$D15/'Global Inputs'!$B15</f>
        <v>280044.00000000006</v>
      </c>
      <c r="E11" s="28">
        <f>'Base Case'!G11*'Global Inputs'!$D15/'Global Inputs'!$B15</f>
        <v>403528.68000000005</v>
      </c>
      <c r="F11" s="28">
        <f>'Base Case'!H11*'Global Inputs'!$D15/'Global Inputs'!$B15</f>
        <v>1219505.9400000002</v>
      </c>
      <c r="G11" s="28">
        <f>'Base Case'!I11*'Global Inputs'!$D15/'Global Inputs'!$B15</f>
        <v>3177435.7800000003</v>
      </c>
      <c r="H11" s="28">
        <f>'Base Case'!J11*'Global Inputs'!$D15/'Global Inputs'!$B15</f>
        <v>4499517.600000001</v>
      </c>
      <c r="I11" s="28">
        <f>'Base Case'!K11*'Global Inputs'!$D15/'Global Inputs'!$B15</f>
        <v>4805672.850000001</v>
      </c>
      <c r="J11" s="28">
        <f>'Base Case'!L11*'Global Inputs'!$D15/'Global Inputs'!$B15</f>
        <v>2505014.1</v>
      </c>
      <c r="K11" s="28">
        <f>'Base Case'!M11*'Global Inputs'!$D15/'Global Inputs'!$B15</f>
        <v>260268.30000000005</v>
      </c>
      <c r="L11" s="28">
        <f t="shared" si="1"/>
        <v>17163947.250000004</v>
      </c>
    </row>
    <row r="12" spans="1:12" ht="14.25">
      <c r="A12" t="str">
        <f>'Base Case'!A12</f>
        <v>NPD</v>
      </c>
      <c r="B12" s="28">
        <f>'Base Case'!D12*'Global Inputs'!$D22/'Global Inputs'!$B22</f>
        <v>0</v>
      </c>
      <c r="C12" s="28">
        <f>'Base Case'!E12*'Global Inputs'!$D22/'Global Inputs'!$B22</f>
        <v>0</v>
      </c>
      <c r="D12" s="28">
        <f>'Base Case'!F12*'Global Inputs'!$D22/'Global Inputs'!$B22</f>
        <v>0</v>
      </c>
      <c r="E12" s="28">
        <f>'Base Case'!G12*'Global Inputs'!$D22/'Global Inputs'!$B22</f>
        <v>0</v>
      </c>
      <c r="F12" s="28">
        <f>'Base Case'!H12*'Global Inputs'!$D22/'Global Inputs'!$B22</f>
        <v>7196372.476849794</v>
      </c>
      <c r="G12" s="28">
        <f>'Base Case'!I12*'Global Inputs'!$D22/'Global Inputs'!$B22</f>
        <v>26953344.177614972</v>
      </c>
      <c r="H12" s="28">
        <f>'Base Case'!J12*'Global Inputs'!$D22/'Global Inputs'!$B22</f>
        <v>56863327.01687638</v>
      </c>
      <c r="I12" s="28">
        <f>'Base Case'!K12*'Global Inputs'!$D22/'Global Inputs'!$B22</f>
        <v>47378120.61624605</v>
      </c>
      <c r="J12" s="28">
        <f>'Base Case'!L12*'Global Inputs'!$D22/'Global Inputs'!$B22</f>
        <v>6201192.567538545</v>
      </c>
      <c r="K12" s="28">
        <f>'Base Case'!M12*'Global Inputs'!$D22/'Global Inputs'!$B22</f>
        <v>154259.1</v>
      </c>
      <c r="L12" s="5">
        <f t="shared" si="1"/>
        <v>144746615.95512572</v>
      </c>
    </row>
    <row r="13" spans="1:12" ht="14.25">
      <c r="A13" t="str">
        <f>'Base Case'!A13</f>
        <v>Schools</v>
      </c>
      <c r="B13" s="28">
        <f>'Base Case'!D13*'Global Inputs'!$D16/'Global Inputs'!$B16</f>
        <v>0</v>
      </c>
      <c r="C13" s="28">
        <f>'Base Case'!E13*'Global Inputs'!$D16/'Global Inputs'!$B16</f>
        <v>370236.7035</v>
      </c>
      <c r="D13" s="28">
        <f>'Base Case'!F13*'Global Inputs'!$D16/'Global Inputs'!$B16</f>
        <v>13744577.328187503</v>
      </c>
      <c r="E13" s="28">
        <f>'Base Case'!G13*'Global Inputs'!$D16/'Global Inputs'!$B16</f>
        <v>24452289.588937502</v>
      </c>
      <c r="F13" s="28">
        <f>'Base Case'!H13*'Global Inputs'!$D16/'Global Inputs'!$B16</f>
        <v>15337773.801</v>
      </c>
      <c r="G13" s="28">
        <f>'Base Case'!I13*'Global Inputs'!$D16/'Global Inputs'!$B16</f>
        <v>41297142.005215906</v>
      </c>
      <c r="H13" s="28">
        <f>'Base Case'!J13*'Global Inputs'!$D16/'Global Inputs'!$B16</f>
        <v>74885349.54743782</v>
      </c>
      <c r="I13" s="28">
        <f>'Base Case'!K13*'Global Inputs'!$D16/'Global Inputs'!$B16</f>
        <v>111458721.6282975</v>
      </c>
      <c r="J13" s="28">
        <f>'Base Case'!L13*'Global Inputs'!$D16/'Global Inputs'!$B16</f>
        <v>101710305.6404427</v>
      </c>
      <c r="K13" s="28">
        <f>'Base Case'!M13*'Global Inputs'!$D16/'Global Inputs'!$B16</f>
        <v>31726179.704310093</v>
      </c>
      <c r="L13" s="5">
        <f t="shared" si="1"/>
        <v>414982575.947329</v>
      </c>
    </row>
    <row r="14" spans="1:12" ht="14.25">
      <c r="A14" t="str">
        <f>'Base Case'!A14</f>
        <v>Legacy - Queensferry Crossing</v>
      </c>
      <c r="B14" s="28">
        <f>'Base Case'!D14*'Global Inputs'!$D17/'Global Inputs'!$B17</f>
        <v>0</v>
      </c>
      <c r="C14" s="28">
        <f>'Base Case'!E14*'Global Inputs'!$D17/'Global Inputs'!$B17</f>
        <v>0</v>
      </c>
      <c r="D14" s="28">
        <f>'Base Case'!F14*'Global Inputs'!$D17/'Global Inputs'!$B17</f>
        <v>900000.0000000001</v>
      </c>
      <c r="E14" s="28">
        <f>'Base Case'!G14*'Global Inputs'!$D17/'Global Inputs'!$B17</f>
        <v>1269000.0000000002</v>
      </c>
      <c r="F14" s="28">
        <f>'Base Case'!H14*'Global Inputs'!$D17/'Global Inputs'!$B17</f>
        <v>1165500.0000000002</v>
      </c>
      <c r="G14" s="28">
        <f>'Base Case'!I14*'Global Inputs'!$D17/'Global Inputs'!$B17</f>
        <v>1084500.0000000002</v>
      </c>
      <c r="H14" s="28">
        <f>'Base Case'!J14*'Global Inputs'!$D17/'Global Inputs'!$B17</f>
        <v>985500.0000000001</v>
      </c>
      <c r="I14" s="28">
        <f>'Base Case'!K14*'Global Inputs'!$D17/'Global Inputs'!$B17</f>
        <v>572850.0000000001</v>
      </c>
      <c r="J14" s="28">
        <f>'Base Case'!L14*'Global Inputs'!$D17/'Global Inputs'!$B17</f>
        <v>0</v>
      </c>
      <c r="K14" s="28">
        <f>'Base Case'!M14*'Global Inputs'!$D17/'Global Inputs'!$B17</f>
        <v>0</v>
      </c>
      <c r="L14" s="20">
        <f t="shared" si="1"/>
        <v>5977350.000000001</v>
      </c>
    </row>
    <row r="15" spans="1:12" ht="14.25">
      <c r="A15" t="str">
        <f>'Base Case'!A15</f>
        <v>TIF</v>
      </c>
      <c r="B15" s="28">
        <f>'Base Case'!D15*'Global Inputs'!$D23/'Global Inputs'!$B23</f>
        <v>0</v>
      </c>
      <c r="C15" s="28">
        <f>'Base Case'!E15*'Global Inputs'!$D23/'Global Inputs'!$B23</f>
        <v>0</v>
      </c>
      <c r="D15" s="28">
        <f>'Base Case'!F15*'Global Inputs'!$D23/'Global Inputs'!$B23</f>
        <v>0</v>
      </c>
      <c r="E15" s="28">
        <f>'Base Case'!G15*'Global Inputs'!$D23/'Global Inputs'!$B23</f>
        <v>0</v>
      </c>
      <c r="F15" s="28">
        <f>'Base Case'!H15*'Global Inputs'!$D23/'Global Inputs'!$B23</f>
        <v>1156693.95</v>
      </c>
      <c r="G15" s="28">
        <f>'Base Case'!I15*'Global Inputs'!$D23/'Global Inputs'!$B23</f>
        <v>4142700</v>
      </c>
      <c r="H15" s="28">
        <f>'Base Case'!J15*'Global Inputs'!$D23/'Global Inputs'!$B23</f>
        <v>2570850</v>
      </c>
      <c r="I15" s="28">
        <f>'Base Case'!K15*'Global Inputs'!$D23/'Global Inputs'!$B23</f>
        <v>35377403.1435</v>
      </c>
      <c r="J15" s="28">
        <f>'Base Case'!L15*'Global Inputs'!$D23/'Global Inputs'!$B23</f>
        <v>63180747</v>
      </c>
      <c r="K15" s="28">
        <f>'Base Case'!M15*'Global Inputs'!$D23/'Global Inputs'!$B23</f>
        <v>53139510</v>
      </c>
      <c r="L15" s="20">
        <f t="shared" si="1"/>
        <v>159567904.09350002</v>
      </c>
    </row>
    <row r="16" spans="1:12" ht="14.25">
      <c r="A16" t="str">
        <f>'Base Case'!A16</f>
        <v>Housing</v>
      </c>
      <c r="B16" s="28">
        <f>'Base Case'!D16*'Global Inputs'!$D30/'Global Inputs'!$B30</f>
        <v>0</v>
      </c>
      <c r="C16" s="28">
        <f>'Base Case'!E16*'Global Inputs'!$D30/'Global Inputs'!$B30</f>
        <v>0</v>
      </c>
      <c r="D16" s="28">
        <f>'Base Case'!F16*'Global Inputs'!$D30/'Global Inputs'!$B30</f>
        <v>1075500</v>
      </c>
      <c r="E16" s="28">
        <f>'Base Case'!G16*'Global Inputs'!$D30/'Global Inputs'!$B30</f>
        <v>9641254.5</v>
      </c>
      <c r="F16" s="28">
        <f>'Base Case'!H16*'Global Inputs'!$D30/'Global Inputs'!$B30</f>
        <v>26380800</v>
      </c>
      <c r="G16" s="28">
        <f>'Base Case'!I16*'Global Inputs'!$D30/'Global Inputs'!$B30</f>
        <v>19024663.5</v>
      </c>
      <c r="H16" s="28">
        <f>'Base Case'!J16*'Global Inputs'!$D30/'Global Inputs'!$B30</f>
        <v>19837131.3</v>
      </c>
      <c r="I16" s="28">
        <f>'Base Case'!K16*'Global Inputs'!$D30/'Global Inputs'!$B30</f>
        <v>24934813.447499998</v>
      </c>
      <c r="J16" s="28">
        <f>'Base Case'!L16*'Global Inputs'!$D30/'Global Inputs'!$B30</f>
        <v>17142273</v>
      </c>
      <c r="K16" s="28">
        <f>'Base Case'!M16*'Global Inputs'!$D30/'Global Inputs'!$B30</f>
        <v>0</v>
      </c>
      <c r="L16" s="20">
        <f t="shared" si="1"/>
        <v>118036435.7475</v>
      </c>
    </row>
    <row r="17" spans="1:12" s="90" customFormat="1" ht="14.25">
      <c r="A17" s="90" t="str">
        <f>'Base Case'!A17</f>
        <v>LAR</v>
      </c>
      <c r="B17" s="62">
        <f>'Base Case'!D17*'Global Inputs'!$D31/'Global Inputs'!$B31</f>
        <v>0</v>
      </c>
      <c r="C17" s="62">
        <f>'Base Case'!E17*'Global Inputs'!$D31/'Global Inputs'!$B31</f>
        <v>0</v>
      </c>
      <c r="D17" s="62">
        <f>'Base Case'!F17*'Global Inputs'!$D31/'Global Inputs'!$B31</f>
        <v>0</v>
      </c>
      <c r="E17" s="62">
        <f>'Base Case'!G17*'Global Inputs'!$D31/'Global Inputs'!$B31</f>
        <v>0</v>
      </c>
      <c r="F17" s="62">
        <f>'Base Case'!H17*'Global Inputs'!$D31/'Global Inputs'!$B31</f>
        <v>0</v>
      </c>
      <c r="G17" s="62">
        <f>'Base Case'!I17*'Global Inputs'!$D31/'Global Inputs'!$B31</f>
        <v>0</v>
      </c>
      <c r="H17" s="62">
        <f>'Base Case'!J17*'Global Inputs'!$D31/'Global Inputs'!$B31</f>
        <v>4223774.365999999</v>
      </c>
      <c r="I17" s="62">
        <f>'Base Case'!K17*'Global Inputs'!$D31/'Global Inputs'!$B31</f>
        <v>16006786.568999998</v>
      </c>
      <c r="J17" s="62">
        <f>'Base Case'!L17*'Global Inputs'!$D31/'Global Inputs'!$B31</f>
        <v>8386639.476299999</v>
      </c>
      <c r="K17" s="62">
        <f>'Base Case'!M17*'Global Inputs'!$D31/'Global Inputs'!$B31</f>
        <v>7920715.060949999</v>
      </c>
      <c r="L17" s="62">
        <f t="shared" si="1"/>
        <v>36537915.47224999</v>
      </c>
    </row>
    <row r="18" spans="1:12" ht="14.25">
      <c r="A18" t="str">
        <f>'Base Case'!A18</f>
        <v>Lifecycle/FM Basket Saving</v>
      </c>
      <c r="B18" s="28">
        <f>'Base Case'!D18*'Global Inputs'!$D18/'Global Inputs'!$B18</f>
        <v>0</v>
      </c>
      <c r="C18" s="28">
        <f>'Base Case'!E18*'Global Inputs'!$D18/'Global Inputs'!$B18</f>
        <v>0</v>
      </c>
      <c r="D18" s="28">
        <f>'Base Case'!F18*'Global Inputs'!$D18/'Global Inputs'!$B18</f>
        <v>0</v>
      </c>
      <c r="E18" s="28">
        <f>'Base Case'!G18*'Global Inputs'!$D18/'Global Inputs'!$B18</f>
        <v>0</v>
      </c>
      <c r="F18" s="28">
        <f>'Base Case'!H18*'Global Inputs'!$D18/'Global Inputs'!$B18</f>
        <v>0</v>
      </c>
      <c r="G18" s="28">
        <f>'Base Case'!I18*'Global Inputs'!$D18/'Global Inputs'!$B18</f>
        <v>16484.306922000003</v>
      </c>
      <c r="H18" s="28">
        <f>'Base Case'!J18*'Global Inputs'!$D18/'Global Inputs'!$B18</f>
        <v>52564.87967850001</v>
      </c>
      <c r="I18" s="28">
        <f>'Base Case'!K18*'Global Inputs'!$D18/'Global Inputs'!$B18</f>
        <v>193976.277272637</v>
      </c>
      <c r="J18" s="28">
        <f>'Base Case'!L18*'Global Inputs'!$D18/'Global Inputs'!$B18</f>
        <v>418174.0804030098</v>
      </c>
      <c r="K18" s="28">
        <f>'Base Case'!M18*'Global Inputs'!$D18/'Global Inputs'!$B18</f>
        <v>840179.1198158092</v>
      </c>
      <c r="L18" s="20">
        <f t="shared" si="1"/>
        <v>1521378.6640919559</v>
      </c>
    </row>
    <row r="19" spans="1:12" ht="14.25">
      <c r="A19" t="str">
        <f>'Base Case'!A19</f>
        <v>Low Carbon</v>
      </c>
      <c r="B19" s="28">
        <f>'Base Case'!D19*'Global Inputs'!$D26/'Global Inputs'!$B26</f>
        <v>0</v>
      </c>
      <c r="C19" s="28">
        <f>'Base Case'!E19*'Global Inputs'!$D26/'Global Inputs'!$B26</f>
        <v>0</v>
      </c>
      <c r="D19" s="28">
        <f>'Base Case'!F19*'Global Inputs'!$D26/'Global Inputs'!$B26</f>
        <v>0</v>
      </c>
      <c r="E19" s="28">
        <f>'Base Case'!G19*'Global Inputs'!$D26/'Global Inputs'!$B26</f>
        <v>0</v>
      </c>
      <c r="F19" s="28">
        <f>'Base Case'!H19*'Global Inputs'!$D26/'Global Inputs'!$B26</f>
        <v>98532.72000000002</v>
      </c>
      <c r="G19" s="28">
        <f>'Base Case'!I19*'Global Inputs'!$D26/'Global Inputs'!$B26</f>
        <v>626316.8670000001</v>
      </c>
      <c r="H19" s="28">
        <f>'Base Case'!J19*'Global Inputs'!$D26/'Global Inputs'!$B26</f>
        <v>1905407.6580000003</v>
      </c>
      <c r="I19" s="28">
        <f>'Base Case'!K19*'Global Inputs'!$D26/'Global Inputs'!$B26</f>
        <v>3805225.0038000005</v>
      </c>
      <c r="J19" s="28">
        <f>'Base Case'!L19*'Global Inputs'!$D26/'Global Inputs'!$B26</f>
        <v>5666896.055700001</v>
      </c>
      <c r="K19" s="28">
        <f>'Base Case'!M19*'Global Inputs'!$D26/'Global Inputs'!$B26</f>
        <v>7854880.77</v>
      </c>
      <c r="L19" s="20">
        <f t="shared" si="1"/>
        <v>19957259.074500002</v>
      </c>
    </row>
    <row r="20" spans="1:12" ht="14.25">
      <c r="A20" t="str">
        <f>'Base Case'!A20</f>
        <v>Operational PPP</v>
      </c>
      <c r="B20" s="28">
        <f>'Base Case'!D20*'Global Inputs'!$D34/'Global Inputs'!$B34</f>
        <v>0</v>
      </c>
      <c r="C20" s="28">
        <f>'Base Case'!E20*'Global Inputs'!$D34/'Global Inputs'!$B34</f>
        <v>0</v>
      </c>
      <c r="D20" s="28">
        <f>'Base Case'!F20*'Global Inputs'!$D34/'Global Inputs'!$B34</f>
        <v>373500.00000000006</v>
      </c>
      <c r="E20" s="28">
        <f>'Base Case'!G20*'Global Inputs'!$D34/'Global Inputs'!$B34</f>
        <v>411307.2</v>
      </c>
      <c r="F20" s="28">
        <f>'Base Case'!H20*'Global Inputs'!$D34/'Global Inputs'!$B34</f>
        <v>281482.2</v>
      </c>
      <c r="G20" s="28">
        <f>'Base Case'!I20*'Global Inputs'!$D34/'Global Inputs'!$B34</f>
        <v>1652632.2</v>
      </c>
      <c r="H20" s="28">
        <f>'Base Case'!J20*'Global Inputs'!$D34/'Global Inputs'!$B34</f>
        <v>3336614.9099999997</v>
      </c>
      <c r="I20" s="28">
        <f>'Base Case'!K20*'Global Inputs'!$D34/'Global Inputs'!$B34</f>
        <v>2080272.888</v>
      </c>
      <c r="J20" s="28">
        <f>'Base Case'!L20*'Global Inputs'!$D34/'Global Inputs'!$B34</f>
        <v>1734255.8324999998</v>
      </c>
      <c r="K20" s="28">
        <f>'Base Case'!M20*'Global Inputs'!$D34/'Global Inputs'!$B34</f>
        <v>1681895.5991999998</v>
      </c>
      <c r="L20" s="5">
        <f t="shared" si="1"/>
        <v>11551960.829699999</v>
      </c>
    </row>
    <row r="21" spans="1:12" ht="14.25">
      <c r="A21" s="37" t="str">
        <f>'Base Case'!A21</f>
        <v>Asset Management</v>
      </c>
      <c r="B21" s="28">
        <f>SUM(IF('Global Inputs'!$H$35="Yes",'Global Inputs'!$B$35*'Asset Management'!B11*'Global Inputs'!B46,'Global Inputs'!$B$35*'Asset Management'!B11)*('Global Inputs'!$D35/'Global Inputs'!$B35)+IF('Global Inputs'!$H$36="Yes",'Global Inputs'!$B$36*'Asset Management'!B19*'Global Inputs'!B46,'Global Inputs'!$B$36*'Asset Management'!B19)*('Global Inputs'!$D36/'Global Inputs'!$B36))</f>
        <v>0</v>
      </c>
      <c r="C21" s="28">
        <f>SUM(IF('Global Inputs'!$H$35="Yes",'Global Inputs'!$B$35*'Asset Management'!C11*'Global Inputs'!C46,'Global Inputs'!$B$35*'Asset Management'!C11)*('Global Inputs'!$D35/'Global Inputs'!$B35)+IF('Global Inputs'!$H$36="Yes",'Global Inputs'!$B$36*'Asset Management'!C19*'Global Inputs'!C46,'Global Inputs'!$B$36*'Asset Management'!C19)*('Global Inputs'!$D36/'Global Inputs'!$B36))</f>
        <v>0</v>
      </c>
      <c r="D21" s="28">
        <f>SUM(IF('Global Inputs'!$H$35="Yes",'Global Inputs'!$B$35*'Asset Management'!D11*'Global Inputs'!D46,'Global Inputs'!$B$35*'Asset Management'!D11)*('Global Inputs'!$D35/'Global Inputs'!$B35)+IF('Global Inputs'!$H$36="Yes",'Global Inputs'!$B$36*'Asset Management'!D19*'Global Inputs'!D46,'Global Inputs'!$B$36*'Asset Management'!D19)*('Global Inputs'!$D36/'Global Inputs'!$B36))</f>
        <v>0</v>
      </c>
      <c r="E21" s="28">
        <f>SUM(IF('Global Inputs'!$H$35="Yes",'Global Inputs'!$B$35*'Asset Management'!E11*'Global Inputs'!E46,'Global Inputs'!$B$35*'Asset Management'!E11)*('Global Inputs'!$D35/'Global Inputs'!$B35)+IF('Global Inputs'!$H$36="Yes",'Global Inputs'!$B$36*'Asset Management'!E19*'Global Inputs'!E46,'Global Inputs'!$B$36*'Asset Management'!E19)*('Global Inputs'!$D36/'Global Inputs'!$B36))</f>
        <v>28053000.000000004</v>
      </c>
      <c r="F21" s="28">
        <f>SUM(IF('Global Inputs'!$H$35="Yes",'Global Inputs'!$B$35*'Asset Management'!F11*'Global Inputs'!F46,'Global Inputs'!$B$35*'Asset Management'!F11)*('Global Inputs'!$D35/'Global Inputs'!$B35)+IF('Global Inputs'!$H$36="Yes",'Global Inputs'!$B$36*'Asset Management'!F19*'Global Inputs'!F46,'Global Inputs'!$B$36*'Asset Management'!F19)*('Global Inputs'!$D36/'Global Inputs'!$B36))</f>
        <v>31617000.000000004</v>
      </c>
      <c r="G21" s="28">
        <f>SUM(IF('Global Inputs'!$H$35="Yes",'Global Inputs'!$B$35*'Asset Management'!G11*'Global Inputs'!G46,'Global Inputs'!$B$35*'Asset Management'!G11)*('Global Inputs'!$D35/'Global Inputs'!$B35)+IF('Global Inputs'!$H$36="Yes",'Global Inputs'!$B$36*'Asset Management'!G19*'Global Inputs'!G46,'Global Inputs'!$B$36*'Asset Management'!G19)*('Global Inputs'!$D36/'Global Inputs'!$B36))</f>
        <v>49491000.00000001</v>
      </c>
      <c r="H21" s="28">
        <f>SUM(IF('Global Inputs'!$H$35="Yes",'Global Inputs'!$B$35*'Asset Management'!H11*'Global Inputs'!H46,'Global Inputs'!$B$35*'Asset Management'!H11)*('Global Inputs'!$D35/'Global Inputs'!$B35)+IF('Global Inputs'!$H$36="Yes",'Global Inputs'!$B$36*'Asset Management'!H19*'Global Inputs'!H46,'Global Inputs'!$B$36*'Asset Management'!H19)*('Global Inputs'!$D36/'Global Inputs'!$B36))</f>
        <v>57591000.00000001</v>
      </c>
      <c r="I21" s="28">
        <f>SUM(IF('Global Inputs'!$H$35="Yes",'Global Inputs'!$B$35*'Asset Management'!I11*'Global Inputs'!I46,'Global Inputs'!$B$35*'Asset Management'!I11)*('Global Inputs'!$D35/'Global Inputs'!$B35)+IF('Global Inputs'!$H$36="Yes",'Global Inputs'!$B$36*'Asset Management'!I19*'Global Inputs'!I46,'Global Inputs'!$B$36*'Asset Management'!I19)*('Global Inputs'!$D36/'Global Inputs'!$B36))</f>
        <v>58622400.00000001</v>
      </c>
      <c r="J21" s="28">
        <f>SUM(IF('Global Inputs'!$H$35="Yes",'Global Inputs'!$B$35*'Asset Management'!J11*'Global Inputs'!J46,'Global Inputs'!$B$35*'Asset Management'!J11)*('Global Inputs'!$D35/'Global Inputs'!$B35)+IF('Global Inputs'!$H$36="Yes",'Global Inputs'!$B$36*'Asset Management'!J19*'Global Inputs'!J46,'Global Inputs'!$B$36*'Asset Management'!J19)*('Global Inputs'!$D36/'Global Inputs'!$B36))</f>
        <v>52407000.00000001</v>
      </c>
      <c r="K21" s="28">
        <f>SUM(IF('Global Inputs'!$H$35="Yes",'Global Inputs'!$B$35*'Asset Management'!K11*'Global Inputs'!K46,'Global Inputs'!$B$35*'Asset Management'!K11)*('Global Inputs'!$D35/'Global Inputs'!$B35)+IF('Global Inputs'!$H$36="Yes",'Global Inputs'!$B$36*'Asset Management'!K19*'Global Inputs'!K46,'Global Inputs'!$B$36*'Asset Management'!K19)*('Global Inputs'!$D36/'Global Inputs'!$B36))</f>
        <v>42962400.00000001</v>
      </c>
      <c r="L21" s="5">
        <f t="shared" si="1"/>
        <v>320743800.00000006</v>
      </c>
    </row>
    <row r="22" spans="1:12" ht="14.25">
      <c r="A22" t="str">
        <f>'Base Case'!A22</f>
        <v>Waste</v>
      </c>
      <c r="B22" s="28">
        <f>'Base Case'!D22*'Global Inputs'!$D27/'Global Inputs'!$B27</f>
        <v>0</v>
      </c>
      <c r="C22" s="28">
        <f>'Base Case'!E22*'Global Inputs'!$D27/'Global Inputs'!$B27</f>
        <v>0</v>
      </c>
      <c r="D22" s="28">
        <f>'Base Case'!F22*'Global Inputs'!$D27/'Global Inputs'!$B27</f>
        <v>0</v>
      </c>
      <c r="E22" s="28">
        <f>'Base Case'!G22*'Global Inputs'!$D27/'Global Inputs'!$B27</f>
        <v>4500.000000000001</v>
      </c>
      <c r="F22" s="28">
        <f>'Base Case'!H22*'Global Inputs'!$D27/'Global Inputs'!$B27</f>
        <v>83250.00000000001</v>
      </c>
      <c r="G22" s="28">
        <f>'Base Case'!I22*'Global Inputs'!$D27/'Global Inputs'!$B27</f>
        <v>350100.00000000006</v>
      </c>
      <c r="H22" s="28">
        <f>'Base Case'!J22*'Global Inputs'!$D27/'Global Inputs'!$B27</f>
        <v>306000.00000000006</v>
      </c>
      <c r="I22" s="28">
        <f>'Base Case'!K22*'Global Inputs'!$D27/'Global Inputs'!$B27</f>
        <v>0</v>
      </c>
      <c r="J22" s="28">
        <f>'Base Case'!L22*'Global Inputs'!$D27/'Global Inputs'!$B27</f>
        <v>0</v>
      </c>
      <c r="K22" s="28">
        <f>'Base Case'!M22*'Global Inputs'!$D27/'Global Inputs'!$B27</f>
        <v>0</v>
      </c>
      <c r="L22" s="5">
        <f t="shared" si="1"/>
        <v>743850.0000000001</v>
      </c>
    </row>
    <row r="23" spans="1:12" ht="14.25">
      <c r="A23" t="s">
        <v>220</v>
      </c>
      <c r="B23" s="28">
        <f>'Base Case'!D23*'Global Inputs'!$D39/'Global Inputs'!$B39</f>
        <v>0</v>
      </c>
      <c r="C23" s="28">
        <f>'Base Case'!E23*'Global Inputs'!$D39/'Global Inputs'!$B39</f>
        <v>0</v>
      </c>
      <c r="D23" s="28">
        <f>'Base Case'!F23*'Global Inputs'!$D39/'Global Inputs'!$B39</f>
        <v>0</v>
      </c>
      <c r="E23" s="28">
        <f>'Base Case'!G23*'Global Inputs'!$D39/'Global Inputs'!$B39</f>
        <v>0</v>
      </c>
      <c r="F23" s="28">
        <f>'Base Case'!H23*'Global Inputs'!$D39/'Global Inputs'!$B39</f>
        <v>0</v>
      </c>
      <c r="G23" s="28">
        <f>'Base Case'!I23*'Global Inputs'!$D39/'Global Inputs'!$B39</f>
        <v>0</v>
      </c>
      <c r="H23" s="28">
        <f>'Base Case'!J23*'Global Inputs'!$D39/'Global Inputs'!$B39</f>
        <v>1800000.0000000002</v>
      </c>
      <c r="I23" s="28">
        <f>'Base Case'!K23*'Global Inputs'!$D39/'Global Inputs'!$B39</f>
        <v>1710000.0000000002</v>
      </c>
      <c r="J23" s="28">
        <f>'Base Case'!L23*'Global Inputs'!$D39/'Global Inputs'!$B39</f>
        <v>1620000.0000000002</v>
      </c>
      <c r="K23" s="28">
        <f>'Base Case'!M23*'Global Inputs'!$D39/'Global Inputs'!$B39</f>
        <v>1530000.0000000002</v>
      </c>
      <c r="L23" s="28">
        <f t="shared" si="1"/>
        <v>6660000.000000001</v>
      </c>
    </row>
    <row r="24" spans="1:12" ht="14.25" thickBot="1">
      <c r="A24" t="s">
        <v>10</v>
      </c>
      <c r="B24" s="6">
        <f>SUM(B10:B23)</f>
        <v>0</v>
      </c>
      <c r="C24" s="29">
        <f aca="true" t="shared" si="2" ref="C24:L24">SUM(C10:C23)</f>
        <v>383196.7035</v>
      </c>
      <c r="D24" s="29">
        <f t="shared" si="2"/>
        <v>16373621.328187503</v>
      </c>
      <c r="E24" s="29">
        <f t="shared" si="2"/>
        <v>65333833.763737515</v>
      </c>
      <c r="F24" s="29">
        <f t="shared" si="2"/>
        <v>86942282.6049498</v>
      </c>
      <c r="G24" s="29">
        <f t="shared" si="2"/>
        <v>157924363.8597748</v>
      </c>
      <c r="H24" s="29">
        <f t="shared" si="2"/>
        <v>246220524.75070113</v>
      </c>
      <c r="I24" s="29">
        <f t="shared" si="2"/>
        <v>340120758.98283935</v>
      </c>
      <c r="J24" s="29">
        <f t="shared" si="2"/>
        <v>302797325.0567476</v>
      </c>
      <c r="K24" s="29">
        <f t="shared" si="2"/>
        <v>164675421.09707493</v>
      </c>
      <c r="L24" s="29">
        <f t="shared" si="2"/>
        <v>1380771328.1475127</v>
      </c>
    </row>
    <row r="25" spans="2:12" ht="14.25" thickTop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4.25">
      <c r="A26" s="3" t="s">
        <v>66</v>
      </c>
      <c r="B26" s="4">
        <f>'Global Inputs'!B6</f>
        <v>40268</v>
      </c>
      <c r="C26" s="4">
        <f>EOMONTH(B26,12)</f>
        <v>40633</v>
      </c>
      <c r="D26" s="4">
        <f aca="true" t="shared" si="3" ref="D26:J26">EOMONTH(C26,12)</f>
        <v>40999</v>
      </c>
      <c r="E26" s="4">
        <f t="shared" si="3"/>
        <v>41364</v>
      </c>
      <c r="F26" s="4">
        <f t="shared" si="3"/>
        <v>41729</v>
      </c>
      <c r="G26" s="4">
        <f t="shared" si="3"/>
        <v>42094</v>
      </c>
      <c r="H26" s="4">
        <f t="shared" si="3"/>
        <v>42460</v>
      </c>
      <c r="I26" s="4">
        <f t="shared" si="3"/>
        <v>42825</v>
      </c>
      <c r="J26" s="4">
        <f t="shared" si="3"/>
        <v>43190</v>
      </c>
      <c r="K26" s="4">
        <f>EOMONTH(J26,12)</f>
        <v>43555</v>
      </c>
      <c r="L26" s="3" t="s">
        <v>10</v>
      </c>
    </row>
    <row r="27" spans="1:12" ht="14.25">
      <c r="A27" t="str">
        <f aca="true" t="shared" si="4" ref="A27:A40">A10</f>
        <v>hub DBFM</v>
      </c>
      <c r="B27" s="5">
        <f>'Base Case'!D10*'Global Inputs'!$C14/'Global Inputs'!$B14</f>
        <v>0</v>
      </c>
      <c r="C27" s="28">
        <f>'Base Case'!E10*'Global Inputs'!$C14/'Global Inputs'!$B14</f>
        <v>0</v>
      </c>
      <c r="D27" s="28">
        <f>'Base Case'!F10*'Global Inputs'!$C14/'Global Inputs'!$B14</f>
        <v>0</v>
      </c>
      <c r="E27" s="28">
        <f>'Base Case'!G10*'Global Inputs'!$C14/'Global Inputs'!$B14</f>
        <v>1160006.7834000003</v>
      </c>
      <c r="F27" s="28">
        <f>'Base Case'!H10*'Global Inputs'!$C14/'Global Inputs'!$B14</f>
        <v>2539003.2680500005</v>
      </c>
      <c r="G27" s="28">
        <f>'Base Case'!I10*'Global Inputs'!$C14/'Global Inputs'!$B14</f>
        <v>10669603.079856448</v>
      </c>
      <c r="H27" s="28">
        <f>'Base Case'!J10*'Global Inputs'!$C14/'Global Inputs'!$B14</f>
        <v>18328125.6656367</v>
      </c>
      <c r="I27" s="28">
        <f>'Base Case'!K10*'Global Inputs'!$C14/'Global Inputs'!$B14</f>
        <v>35017545.256957844</v>
      </c>
      <c r="J27" s="28">
        <f>'Base Case'!L10*'Global Inputs'!$C14/'Global Inputs'!$B14</f>
        <v>44148428.82074465</v>
      </c>
      <c r="K27" s="28">
        <f>'Base Case'!M10*'Global Inputs'!$C14/'Global Inputs'!$B14</f>
        <v>17527640.856287874</v>
      </c>
      <c r="L27" s="5">
        <f aca="true" t="shared" si="5" ref="L27:L40">SUM(B27:K27)</f>
        <v>129390353.73093352</v>
      </c>
    </row>
    <row r="28" spans="1:12" ht="14.25">
      <c r="A28" t="str">
        <f t="shared" si="4"/>
        <v>hub D&amp;B</v>
      </c>
      <c r="B28" s="28">
        <f>'Base Case'!D11*'Global Inputs'!$C15/'Global Inputs'!$B15</f>
        <v>0</v>
      </c>
      <c r="C28" s="28">
        <f>'Base Case'!E11*'Global Inputs'!$C15/'Global Inputs'!$B15</f>
        <v>13679.999999999998</v>
      </c>
      <c r="D28" s="28">
        <f>'Base Case'!F11*'Global Inputs'!$C15/'Global Inputs'!$B15</f>
        <v>295602</v>
      </c>
      <c r="E28" s="28">
        <f>'Base Case'!G11*'Global Inputs'!$C15/'Global Inputs'!$B15</f>
        <v>425946.94</v>
      </c>
      <c r="F28" s="28">
        <f>'Base Case'!H11*'Global Inputs'!$C15/'Global Inputs'!$B15</f>
        <v>1287256.27</v>
      </c>
      <c r="G28" s="28">
        <f>'Base Case'!I11*'Global Inputs'!$C15/'Global Inputs'!$B15</f>
        <v>3353959.99</v>
      </c>
      <c r="H28" s="28">
        <f>'Base Case'!J11*'Global Inputs'!$C15/'Global Inputs'!$B15</f>
        <v>4749490.8</v>
      </c>
      <c r="I28" s="28">
        <f>'Base Case'!K11*'Global Inputs'!$C15/'Global Inputs'!$B15</f>
        <v>5072654.675</v>
      </c>
      <c r="J28" s="28">
        <f>'Base Case'!L11*'Global Inputs'!$C15/'Global Inputs'!$B15</f>
        <v>2644181.55</v>
      </c>
      <c r="K28" s="28">
        <f>'Base Case'!M11*'Global Inputs'!$C15/'Global Inputs'!$B15</f>
        <v>274727.64999999997</v>
      </c>
      <c r="L28" s="28">
        <f t="shared" si="5"/>
        <v>18117499.875</v>
      </c>
    </row>
    <row r="29" spans="1:12" ht="14.25">
      <c r="A29" t="str">
        <f t="shared" si="4"/>
        <v>NPD</v>
      </c>
      <c r="B29" s="28">
        <f>'Base Case'!D12*'Global Inputs'!$C22/'Global Inputs'!$B22</f>
        <v>0</v>
      </c>
      <c r="C29" s="28">
        <f>'Base Case'!E12*'Global Inputs'!$C22/'Global Inputs'!$B22</f>
        <v>0</v>
      </c>
      <c r="D29" s="28">
        <f>'Base Case'!F12*'Global Inputs'!$C22/'Global Inputs'!$B22</f>
        <v>0</v>
      </c>
      <c r="E29" s="28">
        <f>'Base Case'!G12*'Global Inputs'!$C22/'Global Inputs'!$B22</f>
        <v>0</v>
      </c>
      <c r="F29" s="28">
        <f>'Base Case'!H12*'Global Inputs'!$C22/'Global Inputs'!$B22</f>
        <v>7596170.9477858925</v>
      </c>
      <c r="G29" s="28">
        <f>'Base Case'!I12*'Global Inputs'!$C22/'Global Inputs'!$B22</f>
        <v>28450752.187482465</v>
      </c>
      <c r="H29" s="28">
        <f>'Base Case'!J12*'Global Inputs'!$C22/'Global Inputs'!$B22</f>
        <v>60022400.74003617</v>
      </c>
      <c r="I29" s="28">
        <f>'Base Case'!K12*'Global Inputs'!$C22/'Global Inputs'!$B22</f>
        <v>50010238.428259715</v>
      </c>
      <c r="J29" s="28">
        <f>'Base Case'!L12*'Global Inputs'!$C22/'Global Inputs'!$B22</f>
        <v>6545703.26573513</v>
      </c>
      <c r="K29" s="28">
        <f>'Base Case'!M12*'Global Inputs'!$C22/'Global Inputs'!$B22</f>
        <v>162829.05</v>
      </c>
      <c r="L29" s="5">
        <f t="shared" si="5"/>
        <v>152788094.61929938</v>
      </c>
    </row>
    <row r="30" spans="1:12" ht="14.25">
      <c r="A30" t="str">
        <f t="shared" si="4"/>
        <v>Schools</v>
      </c>
      <c r="B30" s="28">
        <f>'Base Case'!D13*'Global Inputs'!$C16/'Global Inputs'!$B16</f>
        <v>0</v>
      </c>
      <c r="C30" s="28">
        <f>'Base Case'!E13*'Global Inputs'!$C16/'Global Inputs'!$B16</f>
        <v>390805.40924999997</v>
      </c>
      <c r="D30" s="28">
        <f>'Base Case'!F13*'Global Inputs'!$C16/'Global Inputs'!$B16</f>
        <v>14508164.957531253</v>
      </c>
      <c r="E30" s="28">
        <f>'Base Case'!G13*'Global Inputs'!$C16/'Global Inputs'!$B16</f>
        <v>25810750.12165625</v>
      </c>
      <c r="F30" s="28">
        <f>'Base Case'!H13*'Global Inputs'!$C16/'Global Inputs'!$B16</f>
        <v>16189872.3455</v>
      </c>
      <c r="G30" s="28">
        <f>'Base Case'!I13*'Global Inputs'!$C16/'Global Inputs'!$B16</f>
        <v>43591427.672172345</v>
      </c>
      <c r="H30" s="28">
        <f>'Base Case'!J13*'Global Inputs'!$C16/'Global Inputs'!$B16</f>
        <v>79045646.74451768</v>
      </c>
      <c r="I30" s="28">
        <f>'Base Case'!K13*'Global Inputs'!$C16/'Global Inputs'!$B16</f>
        <v>117650872.82986957</v>
      </c>
      <c r="J30" s="28">
        <f>'Base Case'!L13*'Global Inputs'!$C16/'Global Inputs'!$B16</f>
        <v>107360878.17602284</v>
      </c>
      <c r="K30" s="28">
        <f>'Base Case'!M13*'Global Inputs'!$C16/'Global Inputs'!$B16</f>
        <v>33488745.24343843</v>
      </c>
      <c r="L30" s="5">
        <f t="shared" si="5"/>
        <v>438037163.49995834</v>
      </c>
    </row>
    <row r="31" spans="1:12" ht="14.25">
      <c r="A31" t="str">
        <f t="shared" si="4"/>
        <v>Legacy - Queensferry Crossing</v>
      </c>
      <c r="B31" s="28">
        <f>'Base Case'!D14*'Global Inputs'!$C17/'Global Inputs'!$B17</f>
        <v>0</v>
      </c>
      <c r="C31" s="28">
        <f>'Base Case'!E14*'Global Inputs'!$C17/'Global Inputs'!$B17</f>
        <v>0</v>
      </c>
      <c r="D31" s="28">
        <f>'Base Case'!F14*'Global Inputs'!$C17/'Global Inputs'!$B17</f>
        <v>950000</v>
      </c>
      <c r="E31" s="28">
        <f>'Base Case'!G14*'Global Inputs'!$C17/'Global Inputs'!$B17</f>
        <v>1339500</v>
      </c>
      <c r="F31" s="28">
        <f>'Base Case'!H14*'Global Inputs'!$C17/'Global Inputs'!$B17</f>
        <v>1230250</v>
      </c>
      <c r="G31" s="28">
        <f>'Base Case'!I14*'Global Inputs'!$C17/'Global Inputs'!$B17</f>
        <v>1144750</v>
      </c>
      <c r="H31" s="28">
        <f>'Base Case'!J14*'Global Inputs'!$C17/'Global Inputs'!$B17</f>
        <v>1040250</v>
      </c>
      <c r="I31" s="28">
        <f>'Base Case'!K14*'Global Inputs'!$C17/'Global Inputs'!$B17</f>
        <v>604675</v>
      </c>
      <c r="J31" s="28">
        <f>'Base Case'!L14*'Global Inputs'!$C17/'Global Inputs'!$B17</f>
        <v>0</v>
      </c>
      <c r="K31" s="28">
        <f>'Base Case'!M14*'Global Inputs'!$C17/'Global Inputs'!$B17</f>
        <v>0</v>
      </c>
      <c r="L31" s="20">
        <f t="shared" si="5"/>
        <v>6309425</v>
      </c>
    </row>
    <row r="32" spans="1:12" ht="14.25">
      <c r="A32" t="str">
        <f t="shared" si="4"/>
        <v>TIF</v>
      </c>
      <c r="B32" s="28">
        <f>'Base Case'!D15*'Global Inputs'!$C23/'Global Inputs'!$B23</f>
        <v>0</v>
      </c>
      <c r="C32" s="28">
        <f>'Base Case'!E15*'Global Inputs'!$C23/'Global Inputs'!$B23</f>
        <v>0</v>
      </c>
      <c r="D32" s="28">
        <f>'Base Case'!F15*'Global Inputs'!$C23/'Global Inputs'!$B23</f>
        <v>0</v>
      </c>
      <c r="E32" s="28">
        <f>'Base Case'!G15*'Global Inputs'!$C23/'Global Inputs'!$B23</f>
        <v>0</v>
      </c>
      <c r="F32" s="28">
        <f>'Base Case'!H15*'Global Inputs'!$C23/'Global Inputs'!$B23</f>
        <v>1220954.7249999999</v>
      </c>
      <c r="G32" s="28">
        <f>'Base Case'!I15*'Global Inputs'!$C23/'Global Inputs'!$B23</f>
        <v>4372850</v>
      </c>
      <c r="H32" s="28">
        <f>'Base Case'!J15*'Global Inputs'!$C23/'Global Inputs'!$B23</f>
        <v>2713675</v>
      </c>
      <c r="I32" s="28">
        <f>'Base Case'!K15*'Global Inputs'!$C23/'Global Inputs'!$B23</f>
        <v>37342814.429249994</v>
      </c>
      <c r="J32" s="28">
        <f>'Base Case'!L15*'Global Inputs'!$C23/'Global Inputs'!$B23</f>
        <v>66690788.5</v>
      </c>
      <c r="K32" s="28">
        <f>'Base Case'!M15*'Global Inputs'!$C23/'Global Inputs'!$B23</f>
        <v>56091705</v>
      </c>
      <c r="L32" s="20">
        <f t="shared" si="5"/>
        <v>168432787.65425</v>
      </c>
    </row>
    <row r="33" spans="1:12" ht="14.25">
      <c r="A33" t="str">
        <f t="shared" si="4"/>
        <v>Housing</v>
      </c>
      <c r="B33" s="28">
        <f>'Base Case'!D16*'Global Inputs'!$C30/'Global Inputs'!$B30</f>
        <v>0</v>
      </c>
      <c r="C33" s="28">
        <f>'Base Case'!E16*'Global Inputs'!$C30/'Global Inputs'!$B30</f>
        <v>0</v>
      </c>
      <c r="D33" s="28">
        <f>'Base Case'!F16*'Global Inputs'!$C30/'Global Inputs'!$B30</f>
        <v>1135250</v>
      </c>
      <c r="E33" s="28">
        <f>'Base Case'!G16*'Global Inputs'!$C30/'Global Inputs'!$B30</f>
        <v>10176879.75</v>
      </c>
      <c r="F33" s="28">
        <f>'Base Case'!H16*'Global Inputs'!$C30/'Global Inputs'!$B30</f>
        <v>27846400</v>
      </c>
      <c r="G33" s="28">
        <f>'Base Case'!I16*'Global Inputs'!$C30/'Global Inputs'!$B30</f>
        <v>20081589.25</v>
      </c>
      <c r="H33" s="28">
        <f>'Base Case'!J16*'Global Inputs'!$C30/'Global Inputs'!$B30</f>
        <v>20939194.15</v>
      </c>
      <c r="I33" s="28">
        <f>'Base Case'!K16*'Global Inputs'!$C30/'Global Inputs'!$B30</f>
        <v>26320080.86125</v>
      </c>
      <c r="J33" s="28">
        <f>'Base Case'!L16*'Global Inputs'!$C30/'Global Inputs'!$B30</f>
        <v>18094621.5</v>
      </c>
      <c r="K33" s="28">
        <f>'Base Case'!M16*'Global Inputs'!$C30/'Global Inputs'!$B30</f>
        <v>0</v>
      </c>
      <c r="L33" s="20">
        <f t="shared" si="5"/>
        <v>124594015.51125</v>
      </c>
    </row>
    <row r="34" spans="1:12" s="90" customFormat="1" ht="14.25">
      <c r="A34" s="90" t="str">
        <f t="shared" si="4"/>
        <v>LAR</v>
      </c>
      <c r="B34" s="62">
        <f>'Base Case'!D17*'Global Inputs'!$C31/'Global Inputs'!$B31</f>
        <v>0</v>
      </c>
      <c r="C34" s="62">
        <f>'Base Case'!E17*'Global Inputs'!$C31/'Global Inputs'!$B31</f>
        <v>0</v>
      </c>
      <c r="D34" s="62">
        <f>'Base Case'!F17*'Global Inputs'!$C31/'Global Inputs'!$B31</f>
        <v>0</v>
      </c>
      <c r="E34" s="62">
        <f>'Base Case'!G17*'Global Inputs'!$C31/'Global Inputs'!$B31</f>
        <v>0</v>
      </c>
      <c r="F34" s="62">
        <f>'Base Case'!H17*'Global Inputs'!$C31/'Global Inputs'!$B31</f>
        <v>0</v>
      </c>
      <c r="G34" s="62">
        <f>'Base Case'!I17*'Global Inputs'!$C31/'Global Inputs'!$B31</f>
        <v>0</v>
      </c>
      <c r="H34" s="62">
        <f>'Base Case'!J17*'Global Inputs'!$C31/'Global Inputs'!$B31</f>
        <v>4446078.28</v>
      </c>
      <c r="I34" s="62">
        <f>'Base Case'!K17*'Global Inputs'!$C31/'Global Inputs'!$B31</f>
        <v>16849249.019999996</v>
      </c>
      <c r="J34" s="62">
        <f>'Base Case'!L17*'Global Inputs'!$C31/'Global Inputs'!$B31</f>
        <v>8828041.554</v>
      </c>
      <c r="K34" s="62">
        <f>'Base Case'!M17*'Global Inputs'!$C31/'Global Inputs'!$B31</f>
        <v>8337594.801</v>
      </c>
      <c r="L34" s="62">
        <f>SUM(B34:K34)</f>
        <v>38460963.654999994</v>
      </c>
    </row>
    <row r="35" spans="1:12" ht="14.25">
      <c r="A35" t="str">
        <f t="shared" si="4"/>
        <v>Lifecycle/FM Basket Saving</v>
      </c>
      <c r="B35" s="28">
        <f>'Base Case'!D18*'Global Inputs'!$C18/'Global Inputs'!$B18</f>
        <v>0</v>
      </c>
      <c r="C35" s="28">
        <f>'Base Case'!E18*'Global Inputs'!$C18/'Global Inputs'!$B18</f>
        <v>0</v>
      </c>
      <c r="D35" s="28">
        <f>'Base Case'!F18*'Global Inputs'!$C18/'Global Inputs'!$B18</f>
        <v>0</v>
      </c>
      <c r="E35" s="28">
        <f>'Base Case'!G18*'Global Inputs'!$C18/'Global Inputs'!$B18</f>
        <v>0</v>
      </c>
      <c r="F35" s="28">
        <f>'Base Case'!H18*'Global Inputs'!$C18/'Global Inputs'!$B18</f>
        <v>0</v>
      </c>
      <c r="G35" s="28">
        <f>'Base Case'!I18*'Global Inputs'!$C18/'Global Inputs'!$B18</f>
        <v>17400.101751000002</v>
      </c>
      <c r="H35" s="28">
        <f>'Base Case'!J18*'Global Inputs'!$C18/'Global Inputs'!$B18</f>
        <v>55485.15077175</v>
      </c>
      <c r="I35" s="28">
        <f>'Base Case'!K18*'Global Inputs'!$C18/'Global Inputs'!$B18</f>
        <v>204752.73712111684</v>
      </c>
      <c r="J35" s="28">
        <f>'Base Case'!L18*'Global Inputs'!$C18/'Global Inputs'!$B18</f>
        <v>441405.9737587325</v>
      </c>
      <c r="K35" s="28">
        <f>'Base Case'!M18*'Global Inputs'!$C18/'Global Inputs'!$B18</f>
        <v>886855.737583354</v>
      </c>
      <c r="L35" s="20">
        <f t="shared" si="5"/>
        <v>1605899.7009859532</v>
      </c>
    </row>
    <row r="36" spans="1:12" ht="14.25">
      <c r="A36" t="str">
        <f t="shared" si="4"/>
        <v>Low Carbon</v>
      </c>
      <c r="B36" s="28">
        <f>'Base Case'!D19*'Global Inputs'!$C26/'Global Inputs'!$B26</f>
        <v>0</v>
      </c>
      <c r="C36" s="28">
        <f>'Base Case'!E19*'Global Inputs'!$C26/'Global Inputs'!$B26</f>
        <v>0</v>
      </c>
      <c r="D36" s="28">
        <f>'Base Case'!F19*'Global Inputs'!$C26/'Global Inputs'!$B26</f>
        <v>0</v>
      </c>
      <c r="E36" s="28">
        <f>'Base Case'!G19*'Global Inputs'!$C26/'Global Inputs'!$B26</f>
        <v>0</v>
      </c>
      <c r="F36" s="28">
        <f>'Base Case'!H19*'Global Inputs'!$C26/'Global Inputs'!$B26</f>
        <v>104006.76</v>
      </c>
      <c r="G36" s="28">
        <f>'Base Case'!I19*'Global Inputs'!$C26/'Global Inputs'!$B26</f>
        <v>661112.2485</v>
      </c>
      <c r="H36" s="28">
        <f>'Base Case'!J19*'Global Inputs'!$C26/'Global Inputs'!$B26</f>
        <v>2011263.639</v>
      </c>
      <c r="I36" s="28">
        <f>'Base Case'!K19*'Global Inputs'!$C26/'Global Inputs'!$B26</f>
        <v>4016626.3929000003</v>
      </c>
      <c r="J36" s="28">
        <f>'Base Case'!L19*'Global Inputs'!$C26/'Global Inputs'!$B26</f>
        <v>5981723.614349999</v>
      </c>
      <c r="K36" s="28">
        <f>'Base Case'!M19*'Global Inputs'!$C26/'Global Inputs'!$B26</f>
        <v>8291263.034999998</v>
      </c>
      <c r="L36" s="20">
        <f t="shared" si="5"/>
        <v>21065995.68975</v>
      </c>
    </row>
    <row r="37" spans="1:12" ht="14.25">
      <c r="A37" t="str">
        <f t="shared" si="4"/>
        <v>Operational PPP</v>
      </c>
      <c r="B37" s="28">
        <f>'Base Case'!D20*'Global Inputs'!$C34/'Global Inputs'!$B34</f>
        <v>0</v>
      </c>
      <c r="C37" s="28">
        <f>'Base Case'!E20*'Global Inputs'!$C34/'Global Inputs'!$B34</f>
        <v>0</v>
      </c>
      <c r="D37" s="28">
        <f>'Base Case'!F20*'Global Inputs'!$C34/'Global Inputs'!$B34</f>
        <v>394250.00000000006</v>
      </c>
      <c r="E37" s="28">
        <f>'Base Case'!G20*'Global Inputs'!$C34/'Global Inputs'!$B34</f>
        <v>434157.60000000003</v>
      </c>
      <c r="F37" s="28">
        <f>'Base Case'!H20*'Global Inputs'!$C34/'Global Inputs'!$B34</f>
        <v>297120.1</v>
      </c>
      <c r="G37" s="28">
        <f>'Base Case'!I20*'Global Inputs'!$C34/'Global Inputs'!$B34</f>
        <v>1744445.1</v>
      </c>
      <c r="H37" s="28">
        <f>'Base Case'!J20*'Global Inputs'!$C34/'Global Inputs'!$B34</f>
        <v>3521982.405</v>
      </c>
      <c r="I37" s="28">
        <f>'Base Case'!K20*'Global Inputs'!$C34/'Global Inputs'!$B34</f>
        <v>2195843.604</v>
      </c>
      <c r="J37" s="28">
        <f>'Base Case'!L20*'Global Inputs'!$C34/'Global Inputs'!$B34</f>
        <v>1830603.37875</v>
      </c>
      <c r="K37" s="28">
        <f>'Base Case'!M20*'Global Inputs'!$C34/'Global Inputs'!$B34</f>
        <v>1775334.2436</v>
      </c>
      <c r="L37" s="5">
        <f t="shared" si="5"/>
        <v>12193736.43135</v>
      </c>
    </row>
    <row r="38" spans="1:12" ht="14.25">
      <c r="A38" t="str">
        <f t="shared" si="4"/>
        <v>Asset Management</v>
      </c>
      <c r="B38" s="28">
        <f>SUM(IF('Global Inputs'!$H$35="Yes",'Global Inputs'!$B$35*'Asset Management'!B11*'Global Inputs'!B46,'Global Inputs'!$B$35*'Asset Management'!B11)*('Global Inputs'!$C35/'Global Inputs'!$B35)+IF('Global Inputs'!$H$36="Yes",'Global Inputs'!$B$36*'Asset Management'!B19*'Global Inputs'!B46,'Global Inputs'!$B$36*'Asset Management'!B19)*('Global Inputs'!$C36/'Global Inputs'!$B36))</f>
        <v>0</v>
      </c>
      <c r="C38" s="28">
        <f>SUM(IF('Global Inputs'!$H$35="Yes",'Global Inputs'!$B$35*'Asset Management'!C11*'Global Inputs'!C46,'Global Inputs'!$B$35*'Asset Management'!C11)*('Global Inputs'!$C35/'Global Inputs'!$B35)+IF('Global Inputs'!$H$36="Yes",'Global Inputs'!$B$36*'Asset Management'!C19*'Global Inputs'!C46,'Global Inputs'!$B$36*'Asset Management'!C19)*('Global Inputs'!$C36/'Global Inputs'!$B36))</f>
        <v>0</v>
      </c>
      <c r="D38" s="28">
        <f>SUM(IF('Global Inputs'!$H$35="Yes",'Global Inputs'!$B$35*'Asset Management'!D11*'Global Inputs'!D46,'Global Inputs'!$B$35*'Asset Management'!D11)*('Global Inputs'!$C35/'Global Inputs'!$B35)+IF('Global Inputs'!$H$36="Yes",'Global Inputs'!$B$36*'Asset Management'!D19*'Global Inputs'!D46,'Global Inputs'!$B$36*'Asset Management'!D19)*('Global Inputs'!$C36/'Global Inputs'!$B36))</f>
        <v>0</v>
      </c>
      <c r="E38" s="28">
        <f>SUM(IF('Global Inputs'!$H$35="Yes",'Global Inputs'!$B$35*'Asset Management'!E11*'Global Inputs'!E46,'Global Inputs'!$B$35*'Asset Management'!E11)*('Global Inputs'!$C35/'Global Inputs'!$B35)+IF('Global Inputs'!$H$36="Yes",'Global Inputs'!$B$36*'Asset Management'!E19*'Global Inputs'!E46,'Global Inputs'!$B$36*'Asset Management'!E19)*('Global Inputs'!$C36/'Global Inputs'!$B36))</f>
        <v>29611500</v>
      </c>
      <c r="F38" s="28">
        <f>SUM(IF('Global Inputs'!$H$35="Yes",'Global Inputs'!$B$35*'Asset Management'!F11*'Global Inputs'!F46,'Global Inputs'!$B$35*'Asset Management'!F11)*('Global Inputs'!$C35/'Global Inputs'!$B35)+IF('Global Inputs'!$H$36="Yes",'Global Inputs'!$B$36*'Asset Management'!F19*'Global Inputs'!F46,'Global Inputs'!$B$36*'Asset Management'!F19)*('Global Inputs'!$C36/'Global Inputs'!$B36))</f>
        <v>33373500</v>
      </c>
      <c r="G38" s="28">
        <f>SUM(IF('Global Inputs'!$H$35="Yes",'Global Inputs'!$B$35*'Asset Management'!G11*'Global Inputs'!G46,'Global Inputs'!$B$35*'Asset Management'!G11)*('Global Inputs'!$C35/'Global Inputs'!$B35)+IF('Global Inputs'!$H$36="Yes",'Global Inputs'!$B$36*'Asset Management'!G19*'Global Inputs'!G46,'Global Inputs'!$B$36*'Asset Management'!G19)*('Global Inputs'!$C36/'Global Inputs'!$B36))</f>
        <v>52240500</v>
      </c>
      <c r="H38" s="28">
        <f>SUM(IF('Global Inputs'!$H$35="Yes",'Global Inputs'!$B$35*'Asset Management'!H11*'Global Inputs'!H46,'Global Inputs'!$B$35*'Asset Management'!H11)*('Global Inputs'!$C35/'Global Inputs'!$B35)+IF('Global Inputs'!$H$36="Yes",'Global Inputs'!$B$36*'Asset Management'!H19*'Global Inputs'!H46,'Global Inputs'!$B$36*'Asset Management'!H19)*('Global Inputs'!$C36/'Global Inputs'!$B36))</f>
        <v>60790500</v>
      </c>
      <c r="I38" s="28">
        <f>SUM(IF('Global Inputs'!$H$35="Yes",'Global Inputs'!$B$35*'Asset Management'!I11*'Global Inputs'!I46,'Global Inputs'!$B$35*'Asset Management'!I11)*('Global Inputs'!$C35/'Global Inputs'!$B35)+IF('Global Inputs'!$H$36="Yes",'Global Inputs'!$B$36*'Asset Management'!I19*'Global Inputs'!I46,'Global Inputs'!$B$36*'Asset Management'!I19)*('Global Inputs'!$C36/'Global Inputs'!$B36))</f>
        <v>61879200</v>
      </c>
      <c r="J38" s="28">
        <f>SUM(IF('Global Inputs'!$H$35="Yes",'Global Inputs'!$B$35*'Asset Management'!J11*'Global Inputs'!J46,'Global Inputs'!$B$35*'Asset Management'!J11)*('Global Inputs'!$C35/'Global Inputs'!$B35)+IF('Global Inputs'!$H$36="Yes",'Global Inputs'!$B$36*'Asset Management'!J19*'Global Inputs'!J46,'Global Inputs'!$B$36*'Asset Management'!J19)*('Global Inputs'!$C36/'Global Inputs'!$B36))</f>
        <v>55318500</v>
      </c>
      <c r="K38" s="28">
        <f>SUM(IF('Global Inputs'!$H$35="Yes",'Global Inputs'!$B$35*'Asset Management'!K11*'Global Inputs'!K46,'Global Inputs'!$B$35*'Asset Management'!K11)*('Global Inputs'!$C35/'Global Inputs'!$B35)+IF('Global Inputs'!$H$36="Yes",'Global Inputs'!$B$36*'Asset Management'!K19*'Global Inputs'!K46,'Global Inputs'!$B$36*'Asset Management'!K19)*('Global Inputs'!$C36/'Global Inputs'!$B36))</f>
        <v>45349200</v>
      </c>
      <c r="L38" s="5">
        <f t="shared" si="5"/>
        <v>338562900</v>
      </c>
    </row>
    <row r="39" spans="1:12" ht="14.25">
      <c r="A39" t="str">
        <f t="shared" si="4"/>
        <v>Waste</v>
      </c>
      <c r="B39" s="28">
        <f>'Base Case'!D22*'Global Inputs'!$C27/'Global Inputs'!$B27</f>
        <v>0</v>
      </c>
      <c r="C39" s="28">
        <f>'Base Case'!E22*'Global Inputs'!$C27/'Global Inputs'!$B27</f>
        <v>0</v>
      </c>
      <c r="D39" s="28">
        <f>'Base Case'!F22*'Global Inputs'!$C27/'Global Inputs'!$B27</f>
        <v>0</v>
      </c>
      <c r="E39" s="28">
        <f>'Base Case'!G22*'Global Inputs'!$C27/'Global Inputs'!$B27</f>
        <v>4750</v>
      </c>
      <c r="F39" s="28">
        <f>'Base Case'!H22*'Global Inputs'!$C27/'Global Inputs'!$B27</f>
        <v>87875</v>
      </c>
      <c r="G39" s="28">
        <f>'Base Case'!I22*'Global Inputs'!$C27/'Global Inputs'!$B27</f>
        <v>369550</v>
      </c>
      <c r="H39" s="28">
        <f>'Base Case'!J22*'Global Inputs'!$C27/'Global Inputs'!$B27</f>
        <v>323000</v>
      </c>
      <c r="I39" s="28">
        <f>'Base Case'!K22*'Global Inputs'!$C27/'Global Inputs'!$B27</f>
        <v>0</v>
      </c>
      <c r="J39" s="28">
        <f>'Base Case'!L22*'Global Inputs'!$C27/'Global Inputs'!$B27</f>
        <v>0</v>
      </c>
      <c r="K39" s="28">
        <f>'Base Case'!M22*'Global Inputs'!$C27/'Global Inputs'!$B27</f>
        <v>0</v>
      </c>
      <c r="L39" s="5">
        <f t="shared" si="5"/>
        <v>785175</v>
      </c>
    </row>
    <row r="40" spans="1:12" ht="14.25">
      <c r="A40" t="str">
        <f t="shared" si="4"/>
        <v>Digital</v>
      </c>
      <c r="B40" s="28">
        <f>'Base Case'!D23*'Global Inputs'!$C39/'Global Inputs'!$B39</f>
        <v>0</v>
      </c>
      <c r="C40" s="28">
        <f>'Base Case'!E23*'Global Inputs'!$C39/'Global Inputs'!$B39</f>
        <v>0</v>
      </c>
      <c r="D40" s="28">
        <f>'Base Case'!F23*'Global Inputs'!$C39/'Global Inputs'!$B39</f>
        <v>0</v>
      </c>
      <c r="E40" s="28">
        <f>'Base Case'!G23*'Global Inputs'!$C39/'Global Inputs'!$B39</f>
        <v>0</v>
      </c>
      <c r="F40" s="28">
        <f>'Base Case'!H23*'Global Inputs'!$C39/'Global Inputs'!$B39</f>
        <v>0</v>
      </c>
      <c r="G40" s="28">
        <f>'Base Case'!I23*'Global Inputs'!$C39/'Global Inputs'!$B39</f>
        <v>0</v>
      </c>
      <c r="H40" s="28">
        <f>'Base Case'!J23*'Global Inputs'!$C39/'Global Inputs'!$B39</f>
        <v>1900000</v>
      </c>
      <c r="I40" s="28">
        <f>'Base Case'!K23*'Global Inputs'!$C39/'Global Inputs'!$B39</f>
        <v>1805000</v>
      </c>
      <c r="J40" s="28">
        <f>'Base Case'!L23*'Global Inputs'!$C39/'Global Inputs'!$B39</f>
        <v>1710000</v>
      </c>
      <c r="K40" s="28">
        <f>'Base Case'!M23*'Global Inputs'!$C39/'Global Inputs'!$B39</f>
        <v>1615000</v>
      </c>
      <c r="L40" s="28">
        <f t="shared" si="5"/>
        <v>7030000</v>
      </c>
    </row>
    <row r="41" spans="1:12" ht="14.25" thickBot="1">
      <c r="A41" t="s">
        <v>10</v>
      </c>
      <c r="B41" s="6">
        <f>SUM(B27:B40)</f>
        <v>0</v>
      </c>
      <c r="C41" s="29">
        <f aca="true" t="shared" si="6" ref="C41:L41">SUM(C27:C40)</f>
        <v>404485.40924999997</v>
      </c>
      <c r="D41" s="29">
        <f t="shared" si="6"/>
        <v>17283266.95753125</v>
      </c>
      <c r="E41" s="29">
        <f t="shared" si="6"/>
        <v>68963491.19505626</v>
      </c>
      <c r="F41" s="29">
        <f t="shared" si="6"/>
        <v>91772409.4163359</v>
      </c>
      <c r="G41" s="29">
        <f t="shared" si="6"/>
        <v>166697939.62976223</v>
      </c>
      <c r="H41" s="29">
        <f t="shared" si="6"/>
        <v>259887092.5749623</v>
      </c>
      <c r="I41" s="29">
        <f t="shared" si="6"/>
        <v>358969553.2346082</v>
      </c>
      <c r="J41" s="29">
        <f t="shared" si="6"/>
        <v>319594876.3333613</v>
      </c>
      <c r="K41" s="29">
        <f t="shared" si="6"/>
        <v>173800895.61690965</v>
      </c>
      <c r="L41" s="29">
        <f t="shared" si="6"/>
        <v>1457374010.367777</v>
      </c>
    </row>
    <row r="42" ht="14.25" thickTop="1"/>
    <row r="43" spans="1:12" ht="14.25">
      <c r="A43" s="3" t="s">
        <v>68</v>
      </c>
      <c r="B43" s="4">
        <f>B9</f>
        <v>40268</v>
      </c>
      <c r="C43" s="4">
        <f>EOMONTH(B43,12)</f>
        <v>40633</v>
      </c>
      <c r="D43" s="4">
        <f aca="true" t="shared" si="7" ref="D43:J43">EOMONTH(C43,12)</f>
        <v>40999</v>
      </c>
      <c r="E43" s="4">
        <f t="shared" si="7"/>
        <v>41364</v>
      </c>
      <c r="F43" s="4">
        <f t="shared" si="7"/>
        <v>41729</v>
      </c>
      <c r="G43" s="4">
        <f t="shared" si="7"/>
        <v>42094</v>
      </c>
      <c r="H43" s="4">
        <f t="shared" si="7"/>
        <v>42460</v>
      </c>
      <c r="I43" s="4">
        <f t="shared" si="7"/>
        <v>42825</v>
      </c>
      <c r="J43" s="4">
        <f t="shared" si="7"/>
        <v>43190</v>
      </c>
      <c r="K43" s="4">
        <f>EOMONTH(J43,12)</f>
        <v>43555</v>
      </c>
      <c r="L43" s="3" t="s">
        <v>10</v>
      </c>
    </row>
    <row r="44" spans="1:12" ht="14.25">
      <c r="A44" t="str">
        <f aca="true" t="shared" si="8" ref="A44:A57">A27</f>
        <v>hub DBFM</v>
      </c>
      <c r="B44" s="5">
        <f>'Base Case'!D10*'Global Inputs'!$E14/'Global Inputs'!$B14</f>
        <v>0</v>
      </c>
      <c r="C44" s="28">
        <f>'Base Case'!E10*'Global Inputs'!$E14/'Global Inputs'!$B14</f>
        <v>0</v>
      </c>
      <c r="D44" s="28">
        <f>'Base Case'!F10*'Global Inputs'!$E14/'Global Inputs'!$B14</f>
        <v>0</v>
      </c>
      <c r="E44" s="28">
        <f>'Base Case'!G10*'Global Inputs'!$E14/'Global Inputs'!$B14</f>
        <v>1282112.7606000004</v>
      </c>
      <c r="F44" s="28">
        <f>'Base Case'!H10*'Global Inputs'!$E14/'Global Inputs'!$B14</f>
        <v>2806266.76995</v>
      </c>
      <c r="G44" s="28">
        <f>'Base Case'!I10*'Global Inputs'!$E14/'Global Inputs'!$B14</f>
        <v>11792719.193525547</v>
      </c>
      <c r="H44" s="28">
        <f>'Base Case'!J10*'Global Inputs'!$E14/'Global Inputs'!$B14</f>
        <v>20257402.051493198</v>
      </c>
      <c r="I44" s="28">
        <f>'Base Case'!K10*'Global Inputs'!$E14/'Global Inputs'!$B14</f>
        <v>38703602.65242709</v>
      </c>
      <c r="J44" s="28">
        <f>'Base Case'!L10*'Global Inputs'!$E14/'Global Inputs'!$B14</f>
        <v>48795631.85450724</v>
      </c>
      <c r="K44" s="28">
        <f>'Base Case'!M10*'Global Inputs'!$E14/'Global Inputs'!$B14</f>
        <v>19372655.683265544</v>
      </c>
      <c r="L44" s="5">
        <f aca="true" t="shared" si="9" ref="L44:L57">SUM(B44:K44)</f>
        <v>143010390.9657686</v>
      </c>
    </row>
    <row r="45" spans="1:12" ht="14.25">
      <c r="A45" t="str">
        <f t="shared" si="8"/>
        <v>hub D&amp;B</v>
      </c>
      <c r="B45" s="28">
        <f>'Base Case'!D11*'Global Inputs'!$E15/'Global Inputs'!$B15</f>
        <v>0</v>
      </c>
      <c r="C45" s="28">
        <f>'Base Case'!E11*'Global Inputs'!$E15/'Global Inputs'!$B15</f>
        <v>15120.000000000002</v>
      </c>
      <c r="D45" s="28">
        <f>'Base Case'!F11*'Global Inputs'!$E15/'Global Inputs'!$B15</f>
        <v>326718</v>
      </c>
      <c r="E45" s="28">
        <f>'Base Case'!G11*'Global Inputs'!$E15/'Global Inputs'!$B15</f>
        <v>470783.46</v>
      </c>
      <c r="F45" s="28">
        <f>'Base Case'!H11*'Global Inputs'!$E15/'Global Inputs'!$B15</f>
        <v>1422756.9300000002</v>
      </c>
      <c r="G45" s="28">
        <f>'Base Case'!I11*'Global Inputs'!$E15/'Global Inputs'!$B15</f>
        <v>3707008.4100000006</v>
      </c>
      <c r="H45" s="28">
        <f>'Base Case'!J11*'Global Inputs'!$E15/'Global Inputs'!$B15</f>
        <v>5249437.2</v>
      </c>
      <c r="I45" s="28">
        <f>'Base Case'!K11*'Global Inputs'!$E15/'Global Inputs'!$B15</f>
        <v>5606618.325</v>
      </c>
      <c r="J45" s="28">
        <f>'Base Case'!L11*'Global Inputs'!$E15/'Global Inputs'!$B15</f>
        <v>2922516.45</v>
      </c>
      <c r="K45" s="28">
        <f>'Base Case'!M11*'Global Inputs'!$E15/'Global Inputs'!$B15</f>
        <v>303646.35000000003</v>
      </c>
      <c r="L45" s="28">
        <f t="shared" si="9"/>
        <v>20024605.125</v>
      </c>
    </row>
    <row r="46" spans="1:12" ht="14.25">
      <c r="A46" t="str">
        <f t="shared" si="8"/>
        <v>NPD</v>
      </c>
      <c r="B46" s="28">
        <f>'Base Case'!D12*'Global Inputs'!$E22/'Global Inputs'!$B22</f>
        <v>0</v>
      </c>
      <c r="C46" s="28">
        <f>'Base Case'!E12*'Global Inputs'!$E22/'Global Inputs'!$B22</f>
        <v>0</v>
      </c>
      <c r="D46" s="28">
        <f>'Base Case'!F12*'Global Inputs'!$E22/'Global Inputs'!$B22</f>
        <v>0</v>
      </c>
      <c r="E46" s="28">
        <f>'Base Case'!G12*'Global Inputs'!$E22/'Global Inputs'!$B22</f>
        <v>0</v>
      </c>
      <c r="F46" s="28">
        <f>'Base Case'!H12*'Global Inputs'!$E22/'Global Inputs'!$B22</f>
        <v>8395767.889658092</v>
      </c>
      <c r="G46" s="28">
        <f>'Base Case'!I12*'Global Inputs'!$E22/'Global Inputs'!$B22</f>
        <v>31445568.207217466</v>
      </c>
      <c r="H46" s="28">
        <f>'Base Case'!J12*'Global Inputs'!$E22/'Global Inputs'!$B22</f>
        <v>66340548.18635577</v>
      </c>
      <c r="I46" s="28">
        <f>'Base Case'!K12*'Global Inputs'!$E22/'Global Inputs'!$B22</f>
        <v>55274474.05228706</v>
      </c>
      <c r="J46" s="28">
        <f>'Base Case'!L12*'Global Inputs'!$E22/'Global Inputs'!$B22</f>
        <v>7234724.662128301</v>
      </c>
      <c r="K46" s="28">
        <f>'Base Case'!M12*'Global Inputs'!$E22/'Global Inputs'!$B22</f>
        <v>179968.94999999998</v>
      </c>
      <c r="L46" s="5">
        <f t="shared" si="9"/>
        <v>168871051.94764665</v>
      </c>
    </row>
    <row r="47" spans="1:12" ht="14.25">
      <c r="A47" t="str">
        <f t="shared" si="8"/>
        <v>Schools</v>
      </c>
      <c r="B47" s="28">
        <f>'Base Case'!D13*'Global Inputs'!$E16/'Global Inputs'!$B16</f>
        <v>0</v>
      </c>
      <c r="C47" s="28">
        <f>'Base Case'!E13*'Global Inputs'!$E16/'Global Inputs'!$B16</f>
        <v>431942.82075</v>
      </c>
      <c r="D47" s="28">
        <f>'Base Case'!F13*'Global Inputs'!$E16/'Global Inputs'!$B16</f>
        <v>16035340.216218753</v>
      </c>
      <c r="E47" s="28">
        <f>'Base Case'!G13*'Global Inputs'!$E16/'Global Inputs'!$B16</f>
        <v>28527671.187093753</v>
      </c>
      <c r="F47" s="28">
        <f>'Base Case'!H13*'Global Inputs'!$E16/'Global Inputs'!$B16</f>
        <v>17894069.4345</v>
      </c>
      <c r="G47" s="28">
        <f>'Base Case'!I13*'Global Inputs'!$E16/'Global Inputs'!$B16</f>
        <v>48179999.006085224</v>
      </c>
      <c r="H47" s="28">
        <f>'Base Case'!J13*'Global Inputs'!$E16/'Global Inputs'!$B16</f>
        <v>87366241.13867745</v>
      </c>
      <c r="I47" s="28">
        <f>'Base Case'!K13*'Global Inputs'!$E16/'Global Inputs'!$B16</f>
        <v>130035175.23301375</v>
      </c>
      <c r="J47" s="28">
        <f>'Base Case'!L13*'Global Inputs'!$E16/'Global Inputs'!$B16</f>
        <v>118662023.24718316</v>
      </c>
      <c r="K47" s="28">
        <f>'Base Case'!M13*'Global Inputs'!$E16/'Global Inputs'!$B16</f>
        <v>37013876.32169511</v>
      </c>
      <c r="L47" s="5">
        <f t="shared" si="9"/>
        <v>484146338.60521716</v>
      </c>
    </row>
    <row r="48" spans="1:12" ht="14.25">
      <c r="A48" t="str">
        <f t="shared" si="8"/>
        <v>Legacy - Queensferry Crossing</v>
      </c>
      <c r="B48" s="28">
        <f>'Base Case'!D14*'Global Inputs'!$E17/'Global Inputs'!$B17</f>
        <v>0</v>
      </c>
      <c r="C48" s="28">
        <f>'Base Case'!E14*'Global Inputs'!$E17/'Global Inputs'!$B17</f>
        <v>0</v>
      </c>
      <c r="D48" s="28">
        <f>'Base Case'!F14*'Global Inputs'!$E17/'Global Inputs'!$B17</f>
        <v>1050000</v>
      </c>
      <c r="E48" s="28">
        <f>'Base Case'!G14*'Global Inputs'!$E17/'Global Inputs'!$B17</f>
        <v>1480500.0000000002</v>
      </c>
      <c r="F48" s="28">
        <f>'Base Case'!H14*'Global Inputs'!$E17/'Global Inputs'!$B17</f>
        <v>1359750</v>
      </c>
      <c r="G48" s="28">
        <f>'Base Case'!I14*'Global Inputs'!$E17/'Global Inputs'!$B17</f>
        <v>1265250</v>
      </c>
      <c r="H48" s="28">
        <f>'Base Case'!J14*'Global Inputs'!$E17/'Global Inputs'!$B17</f>
        <v>1149750</v>
      </c>
      <c r="I48" s="28">
        <f>'Base Case'!K14*'Global Inputs'!$E17/'Global Inputs'!$B17</f>
        <v>668325</v>
      </c>
      <c r="J48" s="28">
        <f>'Base Case'!L14*'Global Inputs'!$E17/'Global Inputs'!$B17</f>
        <v>0</v>
      </c>
      <c r="K48" s="28">
        <f>'Base Case'!M14*'Global Inputs'!$E17/'Global Inputs'!$B17</f>
        <v>0</v>
      </c>
      <c r="L48" s="20">
        <f t="shared" si="9"/>
        <v>6973575</v>
      </c>
    </row>
    <row r="49" spans="1:12" ht="14.25">
      <c r="A49" t="str">
        <f t="shared" si="8"/>
        <v>TIF</v>
      </c>
      <c r="B49" s="28">
        <f>'Base Case'!D15*'Global Inputs'!$E23/'Global Inputs'!$B23</f>
        <v>0</v>
      </c>
      <c r="C49" s="28">
        <f>'Base Case'!E15*'Global Inputs'!$E23/'Global Inputs'!$B23</f>
        <v>0</v>
      </c>
      <c r="D49" s="28">
        <f>'Base Case'!F15*'Global Inputs'!$E23/'Global Inputs'!$B23</f>
        <v>0</v>
      </c>
      <c r="E49" s="28">
        <f>'Base Case'!G15*'Global Inputs'!$E23/'Global Inputs'!$B23</f>
        <v>0</v>
      </c>
      <c r="F49" s="28">
        <f>'Base Case'!H15*'Global Inputs'!$E23/'Global Inputs'!$B23</f>
        <v>1349476.2750000001</v>
      </c>
      <c r="G49" s="28">
        <f>'Base Case'!I15*'Global Inputs'!$E23/'Global Inputs'!$B23</f>
        <v>4833150</v>
      </c>
      <c r="H49" s="28">
        <f>'Base Case'!J15*'Global Inputs'!$E23/'Global Inputs'!$B23</f>
        <v>2999325</v>
      </c>
      <c r="I49" s="28">
        <f>'Base Case'!K15*'Global Inputs'!$E23/'Global Inputs'!$B23</f>
        <v>41273637.00075</v>
      </c>
      <c r="J49" s="28">
        <f>'Base Case'!L15*'Global Inputs'!$E23/'Global Inputs'!$B23</f>
        <v>73710871.5</v>
      </c>
      <c r="K49" s="28">
        <f>'Base Case'!M15*'Global Inputs'!$E23/'Global Inputs'!$B23</f>
        <v>61996095</v>
      </c>
      <c r="L49" s="20">
        <f t="shared" si="9"/>
        <v>186162554.77574998</v>
      </c>
    </row>
    <row r="50" spans="1:12" ht="14.25">
      <c r="A50" t="str">
        <f t="shared" si="8"/>
        <v>Housing</v>
      </c>
      <c r="B50" s="28">
        <f>'Base Case'!D16*'Global Inputs'!$E30/'Global Inputs'!$B30</f>
        <v>0</v>
      </c>
      <c r="C50" s="28">
        <f>'Base Case'!E16*'Global Inputs'!$E30/'Global Inputs'!$B30</f>
        <v>0</v>
      </c>
      <c r="D50" s="28">
        <f>'Base Case'!F16*'Global Inputs'!$E30/'Global Inputs'!$B30</f>
        <v>1254750</v>
      </c>
      <c r="E50" s="28">
        <f>'Base Case'!G16*'Global Inputs'!$E30/'Global Inputs'!$B30</f>
        <v>11248130.25</v>
      </c>
      <c r="F50" s="28">
        <f>'Base Case'!H16*'Global Inputs'!$E30/'Global Inputs'!$B30</f>
        <v>30777600</v>
      </c>
      <c r="G50" s="28">
        <f>'Base Case'!I16*'Global Inputs'!$E30/'Global Inputs'!$B30</f>
        <v>22195440.75</v>
      </c>
      <c r="H50" s="28">
        <f>'Base Case'!J16*'Global Inputs'!$E30/'Global Inputs'!$B30</f>
        <v>23143319.85</v>
      </c>
      <c r="I50" s="28">
        <f>'Base Case'!K16*'Global Inputs'!$E30/'Global Inputs'!$B30</f>
        <v>29090615.68875</v>
      </c>
      <c r="J50" s="28">
        <f>'Base Case'!L16*'Global Inputs'!$E30/'Global Inputs'!$B30</f>
        <v>19999318.5</v>
      </c>
      <c r="K50" s="28">
        <f>'Base Case'!M16*'Global Inputs'!$E30/'Global Inputs'!$B30</f>
        <v>0</v>
      </c>
      <c r="L50" s="20">
        <f t="shared" si="9"/>
        <v>137709175.03875</v>
      </c>
    </row>
    <row r="51" spans="1:12" s="90" customFormat="1" ht="14.25">
      <c r="A51" s="90" t="str">
        <f t="shared" si="8"/>
        <v>LAR</v>
      </c>
      <c r="B51" s="62">
        <f>'Base Case'!D17*'Global Inputs'!$E31/'Global Inputs'!$B31</f>
        <v>0</v>
      </c>
      <c r="C51" s="62">
        <f>'Base Case'!E17*'Global Inputs'!$E31/'Global Inputs'!$B31</f>
        <v>0</v>
      </c>
      <c r="D51" s="62">
        <f>'Base Case'!F17*'Global Inputs'!$E31/'Global Inputs'!$B31</f>
        <v>0</v>
      </c>
      <c r="E51" s="62">
        <f>'Base Case'!G17*'Global Inputs'!$E31/'Global Inputs'!$B31</f>
        <v>0</v>
      </c>
      <c r="F51" s="62">
        <f>'Base Case'!H17*'Global Inputs'!$E31/'Global Inputs'!$B31</f>
        <v>0</v>
      </c>
      <c r="G51" s="62">
        <f>'Base Case'!I17*'Global Inputs'!$E31/'Global Inputs'!$B31</f>
        <v>0</v>
      </c>
      <c r="H51" s="62">
        <f>'Base Case'!J17*'Global Inputs'!$E31/'Global Inputs'!$B31</f>
        <v>4012585.6476999996</v>
      </c>
      <c r="I51" s="62">
        <f>'Base Case'!K17*'Global Inputs'!$E31/'Global Inputs'!$B31</f>
        <v>15206447.240549996</v>
      </c>
      <c r="J51" s="62">
        <f>'Base Case'!L17*'Global Inputs'!$E31/'Global Inputs'!$B31</f>
        <v>7967307.502485</v>
      </c>
      <c r="K51" s="62">
        <f>'Base Case'!M17*'Global Inputs'!$E31/'Global Inputs'!$B31</f>
        <v>7524679.307902499</v>
      </c>
      <c r="L51" s="62">
        <f>SUM(B51:K51)</f>
        <v>34711019.69863749</v>
      </c>
    </row>
    <row r="52" spans="1:12" ht="14.25">
      <c r="A52" t="str">
        <f t="shared" si="8"/>
        <v>Lifecycle/FM Basket Saving</v>
      </c>
      <c r="B52" s="28">
        <f>'Base Case'!D18*'Global Inputs'!$E18/'Global Inputs'!$B18</f>
        <v>0</v>
      </c>
      <c r="C52" s="28">
        <f>'Base Case'!E18*'Global Inputs'!$E18/'Global Inputs'!$B18</f>
        <v>0</v>
      </c>
      <c r="D52" s="28">
        <f>'Base Case'!F18*'Global Inputs'!$E18/'Global Inputs'!$B18</f>
        <v>0</v>
      </c>
      <c r="E52" s="28">
        <f>'Base Case'!G18*'Global Inputs'!$E18/'Global Inputs'!$B18</f>
        <v>0</v>
      </c>
      <c r="F52" s="28">
        <f>'Base Case'!H18*'Global Inputs'!$E18/'Global Inputs'!$B18</f>
        <v>0</v>
      </c>
      <c r="G52" s="28">
        <f>'Base Case'!I18*'Global Inputs'!$E18/'Global Inputs'!$B18</f>
        <v>19231.691409000006</v>
      </c>
      <c r="H52" s="28">
        <f>'Base Case'!J18*'Global Inputs'!$E18/'Global Inputs'!$B18</f>
        <v>61325.69295825001</v>
      </c>
      <c r="I52" s="28">
        <f>'Base Case'!K18*'Global Inputs'!$E18/'Global Inputs'!$B18</f>
        <v>226305.65681807653</v>
      </c>
      <c r="J52" s="28">
        <f>'Base Case'!L18*'Global Inputs'!$E18/'Global Inputs'!$B18</f>
        <v>487869.76047017804</v>
      </c>
      <c r="K52" s="28">
        <f>'Base Case'!M18*'Global Inputs'!$E18/'Global Inputs'!$B18</f>
        <v>980208.9731184441</v>
      </c>
      <c r="L52" s="20">
        <f t="shared" si="9"/>
        <v>1774941.7747739488</v>
      </c>
    </row>
    <row r="53" spans="1:12" ht="14.25">
      <c r="A53" t="str">
        <f t="shared" si="8"/>
        <v>Low Carbon</v>
      </c>
      <c r="B53" s="28">
        <f>'Base Case'!D19*'Global Inputs'!$E26/'Global Inputs'!$B26</f>
        <v>0</v>
      </c>
      <c r="C53" s="28">
        <f>'Base Case'!E19*'Global Inputs'!$E26/'Global Inputs'!$B26</f>
        <v>0</v>
      </c>
      <c r="D53" s="28">
        <f>'Base Case'!F19*'Global Inputs'!$E26/'Global Inputs'!$B26</f>
        <v>0</v>
      </c>
      <c r="E53" s="28">
        <f>'Base Case'!G19*'Global Inputs'!$E26/'Global Inputs'!$B26</f>
        <v>0</v>
      </c>
      <c r="F53" s="28">
        <f>'Base Case'!H19*'Global Inputs'!$E26/'Global Inputs'!$B26</f>
        <v>114954.84000000001</v>
      </c>
      <c r="G53" s="28">
        <f>'Base Case'!I19*'Global Inputs'!$E26/'Global Inputs'!$B26</f>
        <v>730703.0115</v>
      </c>
      <c r="H53" s="28">
        <f>'Base Case'!J19*'Global Inputs'!$E26/'Global Inputs'!$B26</f>
        <v>2222975.6010000003</v>
      </c>
      <c r="I53" s="28">
        <f>'Base Case'!K19*'Global Inputs'!$E26/'Global Inputs'!$B26</f>
        <v>4439429.171100001</v>
      </c>
      <c r="J53" s="28">
        <f>'Base Case'!L19*'Global Inputs'!$E26/'Global Inputs'!$B26</f>
        <v>6611378.73165</v>
      </c>
      <c r="K53" s="28">
        <f>'Base Case'!M19*'Global Inputs'!$E26/'Global Inputs'!$B26</f>
        <v>9164027.565</v>
      </c>
      <c r="L53" s="20">
        <f t="shared" si="9"/>
        <v>23283468.92025</v>
      </c>
    </row>
    <row r="54" spans="1:12" ht="14.25">
      <c r="A54" t="str">
        <f t="shared" si="8"/>
        <v>Operational PPP</v>
      </c>
      <c r="B54" s="28">
        <f>'Base Case'!D20*'Global Inputs'!$E34/'Global Inputs'!$B34</f>
        <v>0</v>
      </c>
      <c r="C54" s="28">
        <f>'Base Case'!E20*'Global Inputs'!$E34/'Global Inputs'!$B34</f>
        <v>0</v>
      </c>
      <c r="D54" s="28">
        <f>'Base Case'!F20*'Global Inputs'!$E34/'Global Inputs'!$B34</f>
        <v>435749.99999999994</v>
      </c>
      <c r="E54" s="28">
        <f>'Base Case'!G20*'Global Inputs'!$E34/'Global Inputs'!$B34</f>
        <v>479858.4</v>
      </c>
      <c r="F54" s="28">
        <f>'Base Case'!H20*'Global Inputs'!$E34/'Global Inputs'!$B34</f>
        <v>328395.89999999997</v>
      </c>
      <c r="G54" s="28">
        <f>'Base Case'!I20*'Global Inputs'!$E34/'Global Inputs'!$B34</f>
        <v>1928070.9</v>
      </c>
      <c r="H54" s="28">
        <f>'Base Case'!J20*'Global Inputs'!$E34/'Global Inputs'!$B34</f>
        <v>3892717.395</v>
      </c>
      <c r="I54" s="28">
        <f>'Base Case'!K20*'Global Inputs'!$E34/'Global Inputs'!$B34</f>
        <v>2426985.036</v>
      </c>
      <c r="J54" s="28">
        <f>'Base Case'!L20*'Global Inputs'!$E34/'Global Inputs'!$B34</f>
        <v>2023298.47125</v>
      </c>
      <c r="K54" s="28">
        <f>'Base Case'!M20*'Global Inputs'!$E34/'Global Inputs'!$B34</f>
        <v>1962211.5323999997</v>
      </c>
      <c r="L54" s="5">
        <f t="shared" si="9"/>
        <v>13477287.634649998</v>
      </c>
    </row>
    <row r="55" spans="1:12" ht="14.25">
      <c r="A55" s="37" t="str">
        <f t="shared" si="8"/>
        <v>Asset Management</v>
      </c>
      <c r="B55" s="28">
        <f>SUM(IF('Global Inputs'!$H$35="Yes",'Global Inputs'!$B$35*'Asset Management'!B11*'Global Inputs'!B46,'Global Inputs'!$B$35*'Asset Management'!B11)*('Global Inputs'!$E35/'Global Inputs'!$B35)+IF('Global Inputs'!$H$36="Yes",'Global Inputs'!$B$36*'Asset Management'!B19*'Global Inputs'!B46,'Global Inputs'!$B$36*'Asset Management'!B19)*('Global Inputs'!$E36/'Global Inputs'!$B36))</f>
        <v>0</v>
      </c>
      <c r="C55" s="28">
        <f>SUM(IF('Global Inputs'!$H$35="Yes",'Global Inputs'!$B$35*'Asset Management'!C11*'Global Inputs'!C46,'Global Inputs'!$B$35*'Asset Management'!C11)*('Global Inputs'!$E35/'Global Inputs'!$B35)+IF('Global Inputs'!$H$36="Yes",'Global Inputs'!$B$36*'Asset Management'!C19*'Global Inputs'!C46,'Global Inputs'!$B$36*'Asset Management'!C19)*('Global Inputs'!$E36/'Global Inputs'!$B36))</f>
        <v>0</v>
      </c>
      <c r="D55" s="28">
        <f>SUM(IF('Global Inputs'!$H$35="Yes",'Global Inputs'!$B$35*'Asset Management'!D11*'Global Inputs'!D46,'Global Inputs'!$B$35*'Asset Management'!D11)*('Global Inputs'!$E35/'Global Inputs'!$B35)+IF('Global Inputs'!$H$36="Yes",'Global Inputs'!$B$36*'Asset Management'!D19*'Global Inputs'!D46,'Global Inputs'!$B$36*'Asset Management'!D19)*('Global Inputs'!$E36/'Global Inputs'!$B36))</f>
        <v>0</v>
      </c>
      <c r="E55" s="28">
        <f>SUM(IF('Global Inputs'!$H$35="Yes",'Global Inputs'!$B$35*'Asset Management'!E11*'Global Inputs'!E46,'Global Inputs'!$B$35*'Asset Management'!E11)*('Global Inputs'!$E35/'Global Inputs'!$B35)+IF('Global Inputs'!$H$36="Yes",'Global Inputs'!$B$36*'Asset Management'!E19*'Global Inputs'!E46,'Global Inputs'!$B$36*'Asset Management'!E19)*('Global Inputs'!$E36/'Global Inputs'!$B36))</f>
        <v>32728500</v>
      </c>
      <c r="F55" s="28">
        <f>SUM(IF('Global Inputs'!$H$35="Yes",'Global Inputs'!$B$35*'Asset Management'!F11*'Global Inputs'!F46,'Global Inputs'!$B$35*'Asset Management'!F11)*('Global Inputs'!$E35/'Global Inputs'!$B35)+IF('Global Inputs'!$H$36="Yes",'Global Inputs'!$B$36*'Asset Management'!F19*'Global Inputs'!F46,'Global Inputs'!$B$36*'Asset Management'!F19)*('Global Inputs'!$E36/'Global Inputs'!$B36))</f>
        <v>36886500</v>
      </c>
      <c r="G55" s="28">
        <f>SUM(IF('Global Inputs'!$H$35="Yes",'Global Inputs'!$B$35*'Asset Management'!G11*'Global Inputs'!G46,'Global Inputs'!$B$35*'Asset Management'!G11)*('Global Inputs'!$E35/'Global Inputs'!$B35)+IF('Global Inputs'!$H$36="Yes",'Global Inputs'!$B$36*'Asset Management'!G19*'Global Inputs'!G46,'Global Inputs'!$B$36*'Asset Management'!G19)*('Global Inputs'!$E36/'Global Inputs'!$B36))</f>
        <v>57739500</v>
      </c>
      <c r="H55" s="28">
        <f>SUM(IF('Global Inputs'!$H$35="Yes",'Global Inputs'!$B$35*'Asset Management'!H11*'Global Inputs'!H46,'Global Inputs'!$B$35*'Asset Management'!H11)*('Global Inputs'!$E35/'Global Inputs'!$B35)+IF('Global Inputs'!$H$36="Yes",'Global Inputs'!$B$36*'Asset Management'!H19*'Global Inputs'!H46,'Global Inputs'!$B$36*'Asset Management'!H19)*('Global Inputs'!$E36/'Global Inputs'!$B36))</f>
        <v>67189500</v>
      </c>
      <c r="I55" s="28">
        <f>SUM(IF('Global Inputs'!$H$35="Yes",'Global Inputs'!$B$35*'Asset Management'!I11*'Global Inputs'!I46,'Global Inputs'!$B$35*'Asset Management'!I11)*('Global Inputs'!$E35/'Global Inputs'!$B35)+IF('Global Inputs'!$H$36="Yes",'Global Inputs'!$B$36*'Asset Management'!I19*'Global Inputs'!I46,'Global Inputs'!$B$36*'Asset Management'!I19)*('Global Inputs'!$E36/'Global Inputs'!$B36))</f>
        <v>68392800</v>
      </c>
      <c r="J55" s="28">
        <f>SUM(IF('Global Inputs'!$H$35="Yes",'Global Inputs'!$B$35*'Asset Management'!J11*'Global Inputs'!J46,'Global Inputs'!$B$35*'Asset Management'!J11)*('Global Inputs'!$E35/'Global Inputs'!$B35)+IF('Global Inputs'!$H$36="Yes",'Global Inputs'!$B$36*'Asset Management'!J19*'Global Inputs'!J46,'Global Inputs'!$B$36*'Asset Management'!J19)*('Global Inputs'!$E36/'Global Inputs'!$B36))</f>
        <v>61141500</v>
      </c>
      <c r="K55" s="28">
        <f>SUM(IF('Global Inputs'!$H$35="Yes",'Global Inputs'!$B$35*'Asset Management'!K11*'Global Inputs'!K46,'Global Inputs'!$B$35*'Asset Management'!K11)*('Global Inputs'!$E35/'Global Inputs'!$B35)+IF('Global Inputs'!$H$36="Yes",'Global Inputs'!$B$36*'Asset Management'!K19*'Global Inputs'!K46,'Global Inputs'!$B$36*'Asset Management'!K19)*('Global Inputs'!$E36/'Global Inputs'!$B36))</f>
        <v>50122800</v>
      </c>
      <c r="L55" s="5">
        <f t="shared" si="9"/>
        <v>374201100</v>
      </c>
    </row>
    <row r="56" spans="1:12" ht="14.25">
      <c r="A56" t="str">
        <f t="shared" si="8"/>
        <v>Waste</v>
      </c>
      <c r="B56" s="28">
        <f>'Base Case'!D22*'Global Inputs'!$E27/'Global Inputs'!$B27</f>
        <v>0</v>
      </c>
      <c r="C56" s="28">
        <f>'Base Case'!E22*'Global Inputs'!$E27/'Global Inputs'!$B27</f>
        <v>0</v>
      </c>
      <c r="D56" s="28">
        <f>'Base Case'!F22*'Global Inputs'!$E27/'Global Inputs'!$B27</f>
        <v>0</v>
      </c>
      <c r="E56" s="28">
        <f>'Base Case'!G22*'Global Inputs'!$E27/'Global Inputs'!$B27</f>
        <v>5250</v>
      </c>
      <c r="F56" s="28">
        <f>'Base Case'!H22*'Global Inputs'!$E27/'Global Inputs'!$B27</f>
        <v>97125.00000000001</v>
      </c>
      <c r="G56" s="28">
        <f>'Base Case'!I22*'Global Inputs'!$E27/'Global Inputs'!$B27</f>
        <v>408450.00000000006</v>
      </c>
      <c r="H56" s="28">
        <f>'Base Case'!J22*'Global Inputs'!$E27/'Global Inputs'!$B27</f>
        <v>357000</v>
      </c>
      <c r="I56" s="28">
        <f>'Base Case'!K22*'Global Inputs'!$E27/'Global Inputs'!$B27</f>
        <v>0</v>
      </c>
      <c r="J56" s="28">
        <f>'Base Case'!L22*'Global Inputs'!$E27/'Global Inputs'!$B27</f>
        <v>0</v>
      </c>
      <c r="K56" s="28">
        <f>'Base Case'!M22*'Global Inputs'!$E27/'Global Inputs'!$B27</f>
        <v>0</v>
      </c>
      <c r="L56" s="5">
        <f t="shared" si="9"/>
        <v>867825</v>
      </c>
    </row>
    <row r="57" spans="1:12" ht="14.25">
      <c r="A57" t="str">
        <f t="shared" si="8"/>
        <v>Digital</v>
      </c>
      <c r="B57" s="28">
        <f>'Base Case'!D23*'Global Inputs'!$E39/'Global Inputs'!$B39</f>
        <v>0</v>
      </c>
      <c r="C57" s="28">
        <f>'Base Case'!E23*'Global Inputs'!$E39/'Global Inputs'!$B39</f>
        <v>0</v>
      </c>
      <c r="D57" s="28">
        <f>'Base Case'!F23*'Global Inputs'!$E39/'Global Inputs'!$B39</f>
        <v>0</v>
      </c>
      <c r="E57" s="28">
        <f>'Base Case'!G23*'Global Inputs'!$E39/'Global Inputs'!$B39</f>
        <v>0</v>
      </c>
      <c r="F57" s="28">
        <f>'Base Case'!H23*'Global Inputs'!$E39/'Global Inputs'!$B39</f>
        <v>0</v>
      </c>
      <c r="G57" s="28">
        <f>'Base Case'!I23*'Global Inputs'!$E39/'Global Inputs'!$B39</f>
        <v>0</v>
      </c>
      <c r="H57" s="28">
        <f>'Base Case'!J23*'Global Inputs'!$E39/'Global Inputs'!$B39</f>
        <v>2100000</v>
      </c>
      <c r="I57" s="28">
        <f>'Base Case'!K23*'Global Inputs'!$E39/'Global Inputs'!$B39</f>
        <v>1995000</v>
      </c>
      <c r="J57" s="28">
        <f>'Base Case'!L23*'Global Inputs'!$E39/'Global Inputs'!$B39</f>
        <v>1890000</v>
      </c>
      <c r="K57" s="28">
        <f>'Base Case'!M23*'Global Inputs'!$E39/'Global Inputs'!$B39</f>
        <v>1785000</v>
      </c>
      <c r="L57" s="28">
        <f t="shared" si="9"/>
        <v>7770000</v>
      </c>
    </row>
    <row r="58" spans="1:12" ht="14.25" thickBot="1">
      <c r="A58" t="s">
        <v>10</v>
      </c>
      <c r="B58" s="6">
        <f>SUM(B44:B57)</f>
        <v>0</v>
      </c>
      <c r="C58" s="29">
        <f aca="true" t="shared" si="10" ref="C58:L58">SUM(C44:C57)</f>
        <v>447062.82075</v>
      </c>
      <c r="D58" s="29">
        <f t="shared" si="10"/>
        <v>19102558.216218755</v>
      </c>
      <c r="E58" s="29">
        <f t="shared" si="10"/>
        <v>76222806.05769375</v>
      </c>
      <c r="F58" s="29">
        <f t="shared" si="10"/>
        <v>101432663.0391081</v>
      </c>
      <c r="G58" s="29">
        <f t="shared" si="10"/>
        <v>184245091.16973725</v>
      </c>
      <c r="H58" s="29">
        <f t="shared" si="10"/>
        <v>286342127.76318467</v>
      </c>
      <c r="I58" s="29">
        <f t="shared" si="10"/>
        <v>393339415.05669606</v>
      </c>
      <c r="J58" s="29">
        <f t="shared" si="10"/>
        <v>351446440.6796738</v>
      </c>
      <c r="K58" s="29">
        <f t="shared" si="10"/>
        <v>190405169.68338162</v>
      </c>
      <c r="L58" s="29">
        <f t="shared" si="10"/>
        <v>1602983334.4864435</v>
      </c>
    </row>
    <row r="59" ht="14.25" thickTop="1"/>
    <row r="60" spans="1:12" ht="14.25">
      <c r="A60" s="3" t="s">
        <v>69</v>
      </c>
      <c r="B60" s="4">
        <f>B43</f>
        <v>40268</v>
      </c>
      <c r="C60" s="4">
        <f>EOMONTH(B60,12)</f>
        <v>40633</v>
      </c>
      <c r="D60" s="4">
        <f aca="true" t="shared" si="11" ref="D60:J60">EOMONTH(C60,12)</f>
        <v>40999</v>
      </c>
      <c r="E60" s="4">
        <f t="shared" si="11"/>
        <v>41364</v>
      </c>
      <c r="F60" s="4">
        <f t="shared" si="11"/>
        <v>41729</v>
      </c>
      <c r="G60" s="4">
        <f t="shared" si="11"/>
        <v>42094</v>
      </c>
      <c r="H60" s="4">
        <f t="shared" si="11"/>
        <v>42460</v>
      </c>
      <c r="I60" s="4">
        <f t="shared" si="11"/>
        <v>42825</v>
      </c>
      <c r="J60" s="4">
        <f t="shared" si="11"/>
        <v>43190</v>
      </c>
      <c r="K60" s="4">
        <f>EOMONTH(J60,12)</f>
        <v>43555</v>
      </c>
      <c r="L60" s="3" t="s">
        <v>10</v>
      </c>
    </row>
    <row r="61" spans="1:12" ht="14.25">
      <c r="A61" t="str">
        <f aca="true" t="shared" si="12" ref="A61:A74">A44</f>
        <v>hub DBFM</v>
      </c>
      <c r="B61" s="5">
        <f>'Base Case'!D10*'Global Inputs'!$F14/'Global Inputs'!$B14</f>
        <v>0</v>
      </c>
      <c r="C61" s="28">
        <f>'Base Case'!E10*'Global Inputs'!$F14/'Global Inputs'!$B14</f>
        <v>0</v>
      </c>
      <c r="D61" s="28">
        <f>'Base Case'!F10*'Global Inputs'!$F14/'Global Inputs'!$B14</f>
        <v>0</v>
      </c>
      <c r="E61" s="28">
        <f>'Base Case'!G10*'Global Inputs'!$F14/'Global Inputs'!$B14</f>
        <v>1343165.7492000004</v>
      </c>
      <c r="F61" s="28">
        <f>'Base Case'!H10*'Global Inputs'!$F14/'Global Inputs'!$B14</f>
        <v>2939898.5209000004</v>
      </c>
      <c r="G61" s="28">
        <f>'Base Case'!I10*'Global Inputs'!$F14/'Global Inputs'!$B14</f>
        <v>12354277.250360096</v>
      </c>
      <c r="H61" s="28">
        <f>'Base Case'!J10*'Global Inputs'!$F14/'Global Inputs'!$B14</f>
        <v>21222040.24442144</v>
      </c>
      <c r="I61" s="28">
        <f>'Base Case'!K10*'Global Inputs'!$F14/'Global Inputs'!$B14</f>
        <v>40546631.35016172</v>
      </c>
      <c r="J61" s="28">
        <f>'Base Case'!L10*'Global Inputs'!$F14/'Global Inputs'!$B14</f>
        <v>51119233.37138854</v>
      </c>
      <c r="K61" s="28">
        <f>'Base Case'!M10*'Global Inputs'!$F14/'Global Inputs'!$B14</f>
        <v>20295163.096754383</v>
      </c>
      <c r="L61" s="5">
        <f aca="true" t="shared" si="13" ref="L61:L74">SUM(B61:K61)</f>
        <v>149820409.58318618</v>
      </c>
    </row>
    <row r="62" spans="1:12" ht="14.25">
      <c r="A62" t="str">
        <f t="shared" si="12"/>
        <v>hub D&amp;B</v>
      </c>
      <c r="B62" s="28">
        <f>'Base Case'!D11*'Global Inputs'!$F15/'Global Inputs'!$B15</f>
        <v>0</v>
      </c>
      <c r="C62" s="28">
        <f>'Base Case'!E11*'Global Inputs'!$F15/'Global Inputs'!$B15</f>
        <v>15840</v>
      </c>
      <c r="D62" s="28">
        <f>'Base Case'!F11*'Global Inputs'!$F15/'Global Inputs'!$B15</f>
        <v>342276</v>
      </c>
      <c r="E62" s="28">
        <f>'Base Case'!G11*'Global Inputs'!$F15/'Global Inputs'!$B15</f>
        <v>493201.72000000003</v>
      </c>
      <c r="F62" s="28">
        <f>'Base Case'!H11*'Global Inputs'!$F15/'Global Inputs'!$B15</f>
        <v>1490507.2600000002</v>
      </c>
      <c r="G62" s="28">
        <f>'Base Case'!I11*'Global Inputs'!$F15/'Global Inputs'!$B15</f>
        <v>3883532.62</v>
      </c>
      <c r="H62" s="28">
        <f>'Base Case'!J11*'Global Inputs'!$F15/'Global Inputs'!$B15</f>
        <v>5499410.4</v>
      </c>
      <c r="I62" s="28">
        <f>'Base Case'!K11*'Global Inputs'!$F15/'Global Inputs'!$B15</f>
        <v>5873600.15</v>
      </c>
      <c r="J62" s="28">
        <f>'Base Case'!L11*'Global Inputs'!$F15/'Global Inputs'!$B15</f>
        <v>3061683.9000000004</v>
      </c>
      <c r="K62" s="28">
        <f>'Base Case'!M11*'Global Inputs'!$F15/'Global Inputs'!$B15</f>
        <v>318105.7</v>
      </c>
      <c r="L62" s="28">
        <f t="shared" si="13"/>
        <v>20978157.749999996</v>
      </c>
    </row>
    <row r="63" spans="1:12" ht="14.25">
      <c r="A63" t="str">
        <f t="shared" si="12"/>
        <v>NPD</v>
      </c>
      <c r="B63" s="28">
        <f>'Base Case'!D12*'Global Inputs'!$F22/'Global Inputs'!$B22</f>
        <v>0</v>
      </c>
      <c r="C63" s="28">
        <f>'Base Case'!E12*'Global Inputs'!$F22/'Global Inputs'!$B22</f>
        <v>0</v>
      </c>
      <c r="D63" s="28">
        <f>'Base Case'!F12*'Global Inputs'!$F22/'Global Inputs'!$B22</f>
        <v>0</v>
      </c>
      <c r="E63" s="28">
        <f>'Base Case'!G12*'Global Inputs'!$F22/'Global Inputs'!$B22</f>
        <v>0</v>
      </c>
      <c r="F63" s="28">
        <f>'Base Case'!H12*'Global Inputs'!$F22/'Global Inputs'!$B22</f>
        <v>8795566.360594193</v>
      </c>
      <c r="G63" s="28">
        <f>'Base Case'!I12*'Global Inputs'!$F22/'Global Inputs'!$B22</f>
        <v>32942976.217084963</v>
      </c>
      <c r="H63" s="28">
        <f>'Base Case'!J12*'Global Inputs'!$F22/'Global Inputs'!$B22</f>
        <v>69499621.90951557</v>
      </c>
      <c r="I63" s="28">
        <f>'Base Case'!K12*'Global Inputs'!$F22/'Global Inputs'!$B22</f>
        <v>57906591.86430073</v>
      </c>
      <c r="J63" s="28">
        <f>'Base Case'!L12*'Global Inputs'!$F22/'Global Inputs'!$B22</f>
        <v>7579235.360324888</v>
      </c>
      <c r="K63" s="28">
        <f>'Base Case'!M12*'Global Inputs'!$F22/'Global Inputs'!$B22</f>
        <v>188538.90000000002</v>
      </c>
      <c r="L63" s="5">
        <f t="shared" si="13"/>
        <v>176912530.61182034</v>
      </c>
    </row>
    <row r="64" spans="1:12" ht="14.25">
      <c r="A64" t="str">
        <f t="shared" si="12"/>
        <v>Schools</v>
      </c>
      <c r="B64" s="28">
        <f>'Base Case'!D13*'Global Inputs'!$F16/'Global Inputs'!$B16</f>
        <v>0</v>
      </c>
      <c r="C64" s="28">
        <f>'Base Case'!E13*'Global Inputs'!$F16/'Global Inputs'!$B16</f>
        <v>452511.52650000004</v>
      </c>
      <c r="D64" s="28">
        <f>'Base Case'!F13*'Global Inputs'!$F16/'Global Inputs'!$B16</f>
        <v>16798927.845562503</v>
      </c>
      <c r="E64" s="28">
        <f>'Base Case'!G13*'Global Inputs'!$F16/'Global Inputs'!$B16</f>
        <v>29886131.719812505</v>
      </c>
      <c r="F64" s="28">
        <f>'Base Case'!H13*'Global Inputs'!$F16/'Global Inputs'!$B16</f>
        <v>18746167.979000002</v>
      </c>
      <c r="G64" s="28">
        <f>'Base Case'!I13*'Global Inputs'!$F16/'Global Inputs'!$B16</f>
        <v>50474284.673041664</v>
      </c>
      <c r="H64" s="28">
        <f>'Base Case'!J13*'Global Inputs'!$F16/'Global Inputs'!$B16</f>
        <v>91526538.33575733</v>
      </c>
      <c r="I64" s="28">
        <f>'Base Case'!K13*'Global Inputs'!$F16/'Global Inputs'!$B16</f>
        <v>136227326.43458584</v>
      </c>
      <c r="J64" s="28">
        <f>'Base Case'!L13*'Global Inputs'!$F16/'Global Inputs'!$B16</f>
        <v>124312595.78276332</v>
      </c>
      <c r="K64" s="28">
        <f>'Base Case'!M13*'Global Inputs'!$F16/'Global Inputs'!$B16</f>
        <v>38776441.86082345</v>
      </c>
      <c r="L64" s="5">
        <f t="shared" si="13"/>
        <v>507200926.15784657</v>
      </c>
    </row>
    <row r="65" spans="1:12" ht="14.25">
      <c r="A65" t="str">
        <f t="shared" si="12"/>
        <v>Legacy - Queensferry Crossing</v>
      </c>
      <c r="B65" s="28">
        <f>'Base Case'!D14*'Global Inputs'!$F17/'Global Inputs'!$B17</f>
        <v>0</v>
      </c>
      <c r="C65" s="28">
        <f>'Base Case'!E14*'Global Inputs'!$F17/'Global Inputs'!$B17</f>
        <v>0</v>
      </c>
      <c r="D65" s="28">
        <f>'Base Case'!F14*'Global Inputs'!$F17/'Global Inputs'!$B17</f>
        <v>1100000.0000000002</v>
      </c>
      <c r="E65" s="28">
        <f>'Base Case'!G14*'Global Inputs'!$F17/'Global Inputs'!$B17</f>
        <v>1551000.0000000002</v>
      </c>
      <c r="F65" s="28">
        <f>'Base Case'!H14*'Global Inputs'!$F17/'Global Inputs'!$B17</f>
        <v>1424500.0000000002</v>
      </c>
      <c r="G65" s="28">
        <f>'Base Case'!I14*'Global Inputs'!$F17/'Global Inputs'!$B17</f>
        <v>1325500.0000000002</v>
      </c>
      <c r="H65" s="28">
        <f>'Base Case'!J14*'Global Inputs'!$F17/'Global Inputs'!$B17</f>
        <v>1204500.0000000002</v>
      </c>
      <c r="I65" s="28">
        <f>'Base Case'!K14*'Global Inputs'!$F17/'Global Inputs'!$B17</f>
        <v>700150.0000000001</v>
      </c>
      <c r="J65" s="28">
        <f>'Base Case'!L14*'Global Inputs'!$F17/'Global Inputs'!$B17</f>
        <v>0</v>
      </c>
      <c r="K65" s="28">
        <f>'Base Case'!M14*'Global Inputs'!$F17/'Global Inputs'!$B17</f>
        <v>0</v>
      </c>
      <c r="L65" s="20">
        <f t="shared" si="13"/>
        <v>7305650.000000001</v>
      </c>
    </row>
    <row r="66" spans="1:12" ht="14.25">
      <c r="A66" t="str">
        <f t="shared" si="12"/>
        <v>TIF</v>
      </c>
      <c r="B66" s="28">
        <f>'Base Case'!D15*'Global Inputs'!$F23/'Global Inputs'!$B23</f>
        <v>0</v>
      </c>
      <c r="C66" s="28">
        <f>'Base Case'!E15*'Global Inputs'!$F23/'Global Inputs'!$B23</f>
        <v>0</v>
      </c>
      <c r="D66" s="28">
        <f>'Base Case'!F15*'Global Inputs'!$F23/'Global Inputs'!$B23</f>
        <v>0</v>
      </c>
      <c r="E66" s="28">
        <f>'Base Case'!G15*'Global Inputs'!$F23/'Global Inputs'!$B23</f>
        <v>0</v>
      </c>
      <c r="F66" s="28">
        <f>'Base Case'!H15*'Global Inputs'!$F23/'Global Inputs'!$B23</f>
        <v>1413737.05</v>
      </c>
      <c r="G66" s="28">
        <f>'Base Case'!I15*'Global Inputs'!$F23/'Global Inputs'!$B23</f>
        <v>5063300</v>
      </c>
      <c r="H66" s="28">
        <f>'Base Case'!J15*'Global Inputs'!$F23/'Global Inputs'!$B23</f>
        <v>3142150.0000000005</v>
      </c>
      <c r="I66" s="28">
        <f>'Base Case'!K15*'Global Inputs'!$F23/'Global Inputs'!$B23</f>
        <v>43239048.2865</v>
      </c>
      <c r="J66" s="28">
        <f>'Base Case'!L15*'Global Inputs'!$F23/'Global Inputs'!$B23</f>
        <v>77220913</v>
      </c>
      <c r="K66" s="28">
        <f>'Base Case'!M15*'Global Inputs'!$F23/'Global Inputs'!$B23</f>
        <v>64948290.00000001</v>
      </c>
      <c r="L66" s="20">
        <f t="shared" si="13"/>
        <v>195027438.33650002</v>
      </c>
    </row>
    <row r="67" spans="1:12" ht="14.25">
      <c r="A67" t="str">
        <f t="shared" si="12"/>
        <v>Housing</v>
      </c>
      <c r="B67" s="28">
        <f>'Base Case'!D16*'Global Inputs'!$F30/'Global Inputs'!$B30</f>
        <v>0</v>
      </c>
      <c r="C67" s="28">
        <f>'Base Case'!E16*'Global Inputs'!$F30/'Global Inputs'!$B30</f>
        <v>0</v>
      </c>
      <c r="D67" s="28">
        <f>'Base Case'!F16*'Global Inputs'!$F30/'Global Inputs'!$B30</f>
        <v>1314500</v>
      </c>
      <c r="E67" s="28">
        <f>'Base Case'!G16*'Global Inputs'!$F30/'Global Inputs'!$B30</f>
        <v>11783755.500000002</v>
      </c>
      <c r="F67" s="28">
        <f>'Base Case'!H16*'Global Inputs'!$F30/'Global Inputs'!$B30</f>
        <v>32243200.000000004</v>
      </c>
      <c r="G67" s="28">
        <f>'Base Case'!I16*'Global Inputs'!$F30/'Global Inputs'!$B30</f>
        <v>23252366.500000004</v>
      </c>
      <c r="H67" s="28">
        <f>'Base Case'!J16*'Global Inputs'!$F30/'Global Inputs'!$B30</f>
        <v>24245382.700000003</v>
      </c>
      <c r="I67" s="28">
        <f>'Base Case'!K16*'Global Inputs'!$F30/'Global Inputs'!$B30</f>
        <v>30475883.1025</v>
      </c>
      <c r="J67" s="28">
        <f>'Base Case'!L16*'Global Inputs'!$F30/'Global Inputs'!$B30</f>
        <v>20951667</v>
      </c>
      <c r="K67" s="28">
        <f>'Base Case'!M16*'Global Inputs'!$F30/'Global Inputs'!$B30</f>
        <v>0</v>
      </c>
      <c r="L67" s="20">
        <f t="shared" si="13"/>
        <v>144266754.8025</v>
      </c>
    </row>
    <row r="68" spans="1:12" s="90" customFormat="1" ht="14.25">
      <c r="A68" s="90" t="str">
        <f t="shared" si="12"/>
        <v>LAR</v>
      </c>
      <c r="B68" s="62">
        <f>'Base Case'!D17*'Global Inputs'!$F31/'Global Inputs'!$B31</f>
        <v>0</v>
      </c>
      <c r="C68" s="62">
        <f>'Base Case'!E17*'Global Inputs'!$F31/'Global Inputs'!$B31</f>
        <v>0</v>
      </c>
      <c r="D68" s="62">
        <f>'Base Case'!F17*'Global Inputs'!$F31/'Global Inputs'!$B31</f>
        <v>0</v>
      </c>
      <c r="E68" s="62">
        <f>'Base Case'!G17*'Global Inputs'!$F31/'Global Inputs'!$B31</f>
        <v>0</v>
      </c>
      <c r="F68" s="62">
        <f>'Base Case'!H17*'Global Inputs'!$F31/'Global Inputs'!$B31</f>
        <v>0</v>
      </c>
      <c r="G68" s="62">
        <f>'Base Case'!I17*'Global Inputs'!$F31/'Global Inputs'!$B31</f>
        <v>0</v>
      </c>
      <c r="H68" s="62">
        <f>'Base Case'!J17*'Global Inputs'!$F31/'Global Inputs'!$B31</f>
        <v>3811956.3653149996</v>
      </c>
      <c r="I68" s="62">
        <f>'Base Case'!K17*'Global Inputs'!$F31/'Global Inputs'!$B31</f>
        <v>14446124.878522495</v>
      </c>
      <c r="J68" s="62">
        <f>'Base Case'!L17*'Global Inputs'!$F31/'Global Inputs'!$B31</f>
        <v>7568942.127360749</v>
      </c>
      <c r="K68" s="62">
        <f>'Base Case'!M17*'Global Inputs'!$F31/'Global Inputs'!$B31</f>
        <v>7148445.342507374</v>
      </c>
      <c r="L68" s="62">
        <f>SUM(B68:K68)</f>
        <v>32975468.713705618</v>
      </c>
    </row>
    <row r="69" spans="1:12" ht="14.25">
      <c r="A69" t="str">
        <f t="shared" si="12"/>
        <v>Lifecycle/FM Basket Saving</v>
      </c>
      <c r="B69" s="28">
        <f>'Base Case'!D18*'Global Inputs'!$F18/'Global Inputs'!$B18</f>
        <v>0</v>
      </c>
      <c r="C69" s="28">
        <f>'Base Case'!E18*'Global Inputs'!$F18/'Global Inputs'!$B18</f>
        <v>0</v>
      </c>
      <c r="D69" s="28">
        <f>'Base Case'!F18*'Global Inputs'!$F18/'Global Inputs'!$B18</f>
        <v>0</v>
      </c>
      <c r="E69" s="28">
        <f>'Base Case'!G18*'Global Inputs'!$F18/'Global Inputs'!$B18</f>
        <v>0</v>
      </c>
      <c r="F69" s="28">
        <f>'Base Case'!H18*'Global Inputs'!$F18/'Global Inputs'!$B18</f>
        <v>0</v>
      </c>
      <c r="G69" s="28">
        <f>'Base Case'!I18*'Global Inputs'!$F18/'Global Inputs'!$B18</f>
        <v>20147.48623800001</v>
      </c>
      <c r="H69" s="28">
        <f>'Base Case'!J18*'Global Inputs'!$F18/'Global Inputs'!$B18</f>
        <v>64245.964051500014</v>
      </c>
      <c r="I69" s="28">
        <f>'Base Case'!K18*'Global Inputs'!$F18/'Global Inputs'!$B18</f>
        <v>237082.11666655634</v>
      </c>
      <c r="J69" s="28">
        <f>'Base Case'!L18*'Global Inputs'!$F18/'Global Inputs'!$B18</f>
        <v>511101.65382590087</v>
      </c>
      <c r="K69" s="28">
        <f>'Base Case'!M18*'Global Inputs'!$F18/'Global Inputs'!$B18</f>
        <v>1026885.590885989</v>
      </c>
      <c r="L69" s="20">
        <f t="shared" si="13"/>
        <v>1859462.8116679462</v>
      </c>
    </row>
    <row r="70" spans="1:12" ht="14.25">
      <c r="A70" t="str">
        <f t="shared" si="12"/>
        <v>Low Carbon</v>
      </c>
      <c r="B70" s="28">
        <f>'Base Case'!D19*'Global Inputs'!$F26/'Global Inputs'!$B26</f>
        <v>0</v>
      </c>
      <c r="C70" s="28">
        <f>'Base Case'!E19*'Global Inputs'!$F26/'Global Inputs'!$B26</f>
        <v>0</v>
      </c>
      <c r="D70" s="28">
        <f>'Base Case'!F19*'Global Inputs'!$F26/'Global Inputs'!$B26</f>
        <v>0</v>
      </c>
      <c r="E70" s="28">
        <f>'Base Case'!G19*'Global Inputs'!$F26/'Global Inputs'!$B26</f>
        <v>0</v>
      </c>
      <c r="F70" s="28">
        <f>'Base Case'!H19*'Global Inputs'!$F26/'Global Inputs'!$B26</f>
        <v>120428.88</v>
      </c>
      <c r="G70" s="28">
        <f>'Base Case'!I19*'Global Inputs'!$F26/'Global Inputs'!$B26</f>
        <v>765498.393</v>
      </c>
      <c r="H70" s="28">
        <f>'Base Case'!J19*'Global Inputs'!$F26/'Global Inputs'!$B26</f>
        <v>2328831.5820000004</v>
      </c>
      <c r="I70" s="28">
        <f>'Base Case'!K19*'Global Inputs'!$F26/'Global Inputs'!$B26</f>
        <v>4650830.560200001</v>
      </c>
      <c r="J70" s="28">
        <f>'Base Case'!L19*'Global Inputs'!$F26/'Global Inputs'!$B26</f>
        <v>6926206.290300001</v>
      </c>
      <c r="K70" s="28">
        <f>'Base Case'!M19*'Global Inputs'!$F26/'Global Inputs'!$B26</f>
        <v>9600409.83</v>
      </c>
      <c r="L70" s="20">
        <f t="shared" si="13"/>
        <v>24392205.535500005</v>
      </c>
    </row>
    <row r="71" spans="1:12" ht="14.25">
      <c r="A71" t="str">
        <f t="shared" si="12"/>
        <v>Operational PPP</v>
      </c>
      <c r="B71" s="28">
        <f>'Base Case'!D20*'Global Inputs'!$F34/'Global Inputs'!$B34</f>
        <v>0</v>
      </c>
      <c r="C71" s="28">
        <f>'Base Case'!E20*'Global Inputs'!$F34/'Global Inputs'!$B34</f>
        <v>0</v>
      </c>
      <c r="D71" s="28">
        <f>'Base Case'!F20*'Global Inputs'!$F34/'Global Inputs'!$B34</f>
        <v>456500.00000000006</v>
      </c>
      <c r="E71" s="28">
        <f>'Base Case'!G20*'Global Inputs'!$F34/'Global Inputs'!$B34</f>
        <v>502708.80000000005</v>
      </c>
      <c r="F71" s="28">
        <f>'Base Case'!H20*'Global Inputs'!$F34/'Global Inputs'!$B34</f>
        <v>344033.8</v>
      </c>
      <c r="G71" s="28">
        <f>'Base Case'!I20*'Global Inputs'!$F34/'Global Inputs'!$B34</f>
        <v>2019883.8</v>
      </c>
      <c r="H71" s="28">
        <f>'Base Case'!J20*'Global Inputs'!$F34/'Global Inputs'!$B34</f>
        <v>4078084.8900000006</v>
      </c>
      <c r="I71" s="28">
        <f>'Base Case'!K20*'Global Inputs'!$F34/'Global Inputs'!$B34</f>
        <v>2542555.7520000003</v>
      </c>
      <c r="J71" s="28">
        <f>'Base Case'!L20*'Global Inputs'!$F34/'Global Inputs'!$B34</f>
        <v>2119646.0175</v>
      </c>
      <c r="K71" s="28">
        <f>'Base Case'!M20*'Global Inputs'!$F34/'Global Inputs'!$B34</f>
        <v>2055650.1767999998</v>
      </c>
      <c r="L71" s="20">
        <f t="shared" si="13"/>
        <v>14119063.2363</v>
      </c>
    </row>
    <row r="72" spans="1:12" ht="14.25">
      <c r="A72" s="37" t="str">
        <f t="shared" si="12"/>
        <v>Asset Management</v>
      </c>
      <c r="B72" s="28">
        <f>SUM(IF('Global Inputs'!$H$35="Yes",'Global Inputs'!$B$35*'Asset Management'!B11*'Global Inputs'!B46,'Global Inputs'!$B$35*'Asset Management'!B11)*('Global Inputs'!$F35/'Global Inputs'!$B35)+IF('Global Inputs'!$H$36="Yes",'Global Inputs'!$B$36*'Asset Management'!B19*'Global Inputs'!B46,'Global Inputs'!$B$36*'Asset Management'!B19)*('Global Inputs'!$F36/'Global Inputs'!$B36))</f>
        <v>0</v>
      </c>
      <c r="C72" s="28">
        <f>SUM(IF('Global Inputs'!$H$35="Yes",'Global Inputs'!$B$35*'Asset Management'!C11*'Global Inputs'!C46,'Global Inputs'!$B$35*'Asset Management'!C11)*('Global Inputs'!$F35/'Global Inputs'!$B35)+IF('Global Inputs'!$H$36="Yes",'Global Inputs'!$B$36*'Asset Management'!C19*'Global Inputs'!C46,'Global Inputs'!$B$36*'Asset Management'!C19)*('Global Inputs'!$F36/'Global Inputs'!$B36))</f>
        <v>0</v>
      </c>
      <c r="D72" s="28">
        <f>SUM(IF('Global Inputs'!$H$35="Yes",'Global Inputs'!$B$35*'Asset Management'!D11*'Global Inputs'!D46,'Global Inputs'!$B$35*'Asset Management'!D11)*('Global Inputs'!$F35/'Global Inputs'!$B35)+IF('Global Inputs'!$H$36="Yes",'Global Inputs'!$B$36*'Asset Management'!D19*'Global Inputs'!D46,'Global Inputs'!$B$36*'Asset Management'!D19)*('Global Inputs'!$F36/'Global Inputs'!$B36))</f>
        <v>0</v>
      </c>
      <c r="E72" s="28">
        <f>SUM(IF('Global Inputs'!$H$35="Yes",'Global Inputs'!$B$35*'Asset Management'!E11*'Global Inputs'!E46,'Global Inputs'!$B$35*'Asset Management'!E11)*('Global Inputs'!$F35/'Global Inputs'!$B35)+IF('Global Inputs'!$H$36="Yes",'Global Inputs'!$B$36*'Asset Management'!E19*'Global Inputs'!E46,'Global Inputs'!$B$36*'Asset Management'!E19)*('Global Inputs'!$F36/'Global Inputs'!$B36))</f>
        <v>34287000</v>
      </c>
      <c r="F72" s="28">
        <f>SUM(IF('Global Inputs'!$H$35="Yes",'Global Inputs'!$B$35*'Asset Management'!F11*'Global Inputs'!F46,'Global Inputs'!$B$35*'Asset Management'!F11)*('Global Inputs'!$F35/'Global Inputs'!$B35)+IF('Global Inputs'!$H$36="Yes",'Global Inputs'!$B$36*'Asset Management'!F19*'Global Inputs'!F46,'Global Inputs'!$B$36*'Asset Management'!F19)*('Global Inputs'!$F36/'Global Inputs'!$B36))</f>
        <v>38643000</v>
      </c>
      <c r="G72" s="28">
        <f>SUM(IF('Global Inputs'!$H$35="Yes",'Global Inputs'!$B$35*'Asset Management'!G11*'Global Inputs'!G46,'Global Inputs'!$B$35*'Asset Management'!G11)*('Global Inputs'!$F35/'Global Inputs'!$B35)+IF('Global Inputs'!$H$36="Yes",'Global Inputs'!$B$36*'Asset Management'!G19*'Global Inputs'!G46,'Global Inputs'!$B$36*'Asset Management'!G19)*('Global Inputs'!$F36/'Global Inputs'!$B36))</f>
        <v>60489000.00000001</v>
      </c>
      <c r="H72" s="28">
        <f>SUM(IF('Global Inputs'!$H$35="Yes",'Global Inputs'!$B$35*'Asset Management'!H11*'Global Inputs'!H46,'Global Inputs'!$B$35*'Asset Management'!H11)*('Global Inputs'!$F35/'Global Inputs'!$B35)+IF('Global Inputs'!$H$36="Yes",'Global Inputs'!$B$36*'Asset Management'!H19*'Global Inputs'!H46,'Global Inputs'!$B$36*'Asset Management'!H19)*('Global Inputs'!$F36/'Global Inputs'!$B36))</f>
        <v>70389000.00000001</v>
      </c>
      <c r="I72" s="28">
        <f>SUM(IF('Global Inputs'!$H$35="Yes",'Global Inputs'!$B$35*'Asset Management'!I11*'Global Inputs'!I46,'Global Inputs'!$B$35*'Asset Management'!I11)*('Global Inputs'!$F35/'Global Inputs'!$B35)+IF('Global Inputs'!$H$36="Yes",'Global Inputs'!$B$36*'Asset Management'!I19*'Global Inputs'!I46,'Global Inputs'!$B$36*'Asset Management'!I19)*('Global Inputs'!$F36/'Global Inputs'!$B36))</f>
        <v>71649600</v>
      </c>
      <c r="J72" s="28">
        <f>SUM(IF('Global Inputs'!$H$35="Yes",'Global Inputs'!$B$35*'Asset Management'!J11*'Global Inputs'!J46,'Global Inputs'!$B$35*'Asset Management'!J11)*('Global Inputs'!$F35/'Global Inputs'!$B35)+IF('Global Inputs'!$H$36="Yes",'Global Inputs'!$B$36*'Asset Management'!J19*'Global Inputs'!J46,'Global Inputs'!$B$36*'Asset Management'!J19)*('Global Inputs'!$F36/'Global Inputs'!$B36))</f>
        <v>64053000.00000001</v>
      </c>
      <c r="K72" s="28">
        <f>SUM(IF('Global Inputs'!$H$35="Yes",'Global Inputs'!$B$35*'Asset Management'!K11*'Global Inputs'!K46,'Global Inputs'!$B$35*'Asset Management'!K11)*('Global Inputs'!$F35/'Global Inputs'!$B35)+IF('Global Inputs'!$H$36="Yes",'Global Inputs'!$B$36*'Asset Management'!K19*'Global Inputs'!K46,'Global Inputs'!$B$36*'Asset Management'!K19)*('Global Inputs'!$F36/'Global Inputs'!$B36))</f>
        <v>52509600</v>
      </c>
      <c r="L72" s="5">
        <f t="shared" si="13"/>
        <v>392020200</v>
      </c>
    </row>
    <row r="73" spans="1:12" ht="14.25">
      <c r="A73" t="str">
        <f t="shared" si="12"/>
        <v>Waste</v>
      </c>
      <c r="B73" s="28">
        <f>'Base Case'!D22*'Global Inputs'!$F27/'Global Inputs'!$B27</f>
        <v>0</v>
      </c>
      <c r="C73" s="28">
        <f>'Base Case'!E22*'Global Inputs'!$F27/'Global Inputs'!$B27</f>
        <v>0</v>
      </c>
      <c r="D73" s="28">
        <f>'Base Case'!F22*'Global Inputs'!$F27/'Global Inputs'!$B27</f>
        <v>0</v>
      </c>
      <c r="E73" s="28">
        <f>'Base Case'!G22*'Global Inputs'!$F27/'Global Inputs'!$B27</f>
        <v>5500.000000000001</v>
      </c>
      <c r="F73" s="28">
        <f>'Base Case'!H22*'Global Inputs'!$F27/'Global Inputs'!$B27</f>
        <v>101750.00000000001</v>
      </c>
      <c r="G73" s="28">
        <f>'Base Case'!I22*'Global Inputs'!$F27/'Global Inputs'!$B27</f>
        <v>427900</v>
      </c>
      <c r="H73" s="28">
        <f>'Base Case'!J22*'Global Inputs'!$F27/'Global Inputs'!$B27</f>
        <v>374000.00000000006</v>
      </c>
      <c r="I73" s="28">
        <f>'Base Case'!K22*'Global Inputs'!$F27/'Global Inputs'!$B27</f>
        <v>0</v>
      </c>
      <c r="J73" s="28">
        <f>'Base Case'!L22*'Global Inputs'!$F27/'Global Inputs'!$B27</f>
        <v>0</v>
      </c>
      <c r="K73" s="28">
        <f>'Base Case'!M22*'Global Inputs'!$F27/'Global Inputs'!$B27</f>
        <v>0</v>
      </c>
      <c r="L73" s="5">
        <f t="shared" si="13"/>
        <v>909150</v>
      </c>
    </row>
    <row r="74" spans="1:12" ht="14.25">
      <c r="A74" t="str">
        <f t="shared" si="12"/>
        <v>Digital</v>
      </c>
      <c r="B74" s="28">
        <f>'Base Case'!D23*'Global Inputs'!$F39/'Global Inputs'!$B39</f>
        <v>0</v>
      </c>
      <c r="C74" s="28">
        <f>'Base Case'!E23*'Global Inputs'!$F39/'Global Inputs'!$B39</f>
        <v>0</v>
      </c>
      <c r="D74" s="28">
        <f>'Base Case'!F23*'Global Inputs'!$F39/'Global Inputs'!$B39</f>
        <v>0</v>
      </c>
      <c r="E74" s="28">
        <f>'Base Case'!G23*'Global Inputs'!$F39/'Global Inputs'!$B39</f>
        <v>0</v>
      </c>
      <c r="F74" s="28">
        <f>'Base Case'!H23*'Global Inputs'!$F39/'Global Inputs'!$B39</f>
        <v>0</v>
      </c>
      <c r="G74" s="28">
        <f>'Base Case'!I23*'Global Inputs'!$F39/'Global Inputs'!$B39</f>
        <v>0</v>
      </c>
      <c r="H74" s="28">
        <f>'Base Case'!J23*'Global Inputs'!$F39/'Global Inputs'!$B39</f>
        <v>2200000.0000000005</v>
      </c>
      <c r="I74" s="28">
        <f>'Base Case'!K23*'Global Inputs'!$F39/'Global Inputs'!$B39</f>
        <v>2090000.0000000002</v>
      </c>
      <c r="J74" s="28">
        <f>'Base Case'!L23*'Global Inputs'!$F39/'Global Inputs'!$B39</f>
        <v>1980000.0000000002</v>
      </c>
      <c r="K74" s="28">
        <f>'Base Case'!M23*'Global Inputs'!$F39/'Global Inputs'!$B39</f>
        <v>1870000.0000000002</v>
      </c>
      <c r="L74" s="28">
        <f t="shared" si="13"/>
        <v>8140000.000000001</v>
      </c>
    </row>
    <row r="75" spans="1:12" ht="14.25" thickBot="1">
      <c r="A75" t="s">
        <v>10</v>
      </c>
      <c r="B75" s="6">
        <f>SUM(B61:B74)</f>
        <v>0</v>
      </c>
      <c r="C75" s="29">
        <f aca="true" t="shared" si="14" ref="C75:L75">SUM(C61:C74)</f>
        <v>468351.52650000004</v>
      </c>
      <c r="D75" s="29">
        <f t="shared" si="14"/>
        <v>20012203.845562503</v>
      </c>
      <c r="E75" s="29">
        <f t="shared" si="14"/>
        <v>79852463.48901251</v>
      </c>
      <c r="F75" s="29">
        <f t="shared" si="14"/>
        <v>106262789.85049419</v>
      </c>
      <c r="G75" s="29">
        <f t="shared" si="14"/>
        <v>193018666.93972474</v>
      </c>
      <c r="H75" s="29">
        <f t="shared" si="14"/>
        <v>299585762.3910608</v>
      </c>
      <c r="I75" s="29">
        <f t="shared" si="14"/>
        <v>410585424.4954373</v>
      </c>
      <c r="J75" s="29">
        <f t="shared" si="14"/>
        <v>367404224.5034634</v>
      </c>
      <c r="K75" s="29">
        <f t="shared" si="14"/>
        <v>198737530.49777123</v>
      </c>
      <c r="L75" s="29">
        <f t="shared" si="14"/>
        <v>1675927417.5390267</v>
      </c>
    </row>
    <row r="76" ht="14.2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/>
  <headerFooter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96" zoomScaleNormal="96" zoomScaleSheetLayoutView="96" zoomScalePageLayoutView="0" workbookViewId="0" topLeftCell="A1">
      <pane xSplit="1" ySplit="9" topLeftCell="B1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21" sqref="C21"/>
    </sheetView>
  </sheetViews>
  <sheetFormatPr defaultColWidth="8.8515625" defaultRowHeight="15"/>
  <cols>
    <col min="1" max="1" width="30.421875" style="0" bestFit="1" customWidth="1"/>
    <col min="2" max="2" width="30.7109375" style="0" bestFit="1" customWidth="1"/>
    <col min="3" max="3" width="41.7109375" style="0" bestFit="1" customWidth="1"/>
    <col min="4" max="4" width="14.421875" style="0" bestFit="1" customWidth="1"/>
    <col min="5" max="5" width="11.140625" style="0" bestFit="1" customWidth="1"/>
    <col min="6" max="9" width="14.421875" style="0" bestFit="1" customWidth="1"/>
    <col min="10" max="10" width="14.8515625" style="0" bestFit="1" customWidth="1"/>
    <col min="11" max="11" width="14.421875" style="0" bestFit="1" customWidth="1"/>
    <col min="12" max="13" width="14.8515625" style="0" bestFit="1" customWidth="1"/>
    <col min="14" max="14" width="14.140625" style="0" bestFit="1" customWidth="1"/>
    <col min="15" max="15" width="8.8515625" style="0" customWidth="1"/>
    <col min="16" max="16" width="30.140625" style="0" bestFit="1" customWidth="1"/>
  </cols>
  <sheetData>
    <row r="1" spans="1:3" ht="14.25">
      <c r="A1" s="3" t="str">
        <f>'Global Inputs'!A1</f>
        <v>Scottish Futures Trust</v>
      </c>
      <c r="B1" s="3"/>
      <c r="C1" s="3"/>
    </row>
    <row r="2" spans="1:3" ht="14.25">
      <c r="A2" s="3" t="str">
        <f>'Global Inputs'!A2</f>
        <v>Benefits Calculation Model</v>
      </c>
      <c r="B2" s="3"/>
      <c r="C2" s="3"/>
    </row>
    <row r="3" spans="1:3" ht="14.25">
      <c r="A3" s="3"/>
      <c r="B3" s="3"/>
      <c r="C3" s="3"/>
    </row>
    <row r="4" spans="1:3" ht="14.25">
      <c r="A4" s="3" t="str">
        <f>'Global Inputs'!A6</f>
        <v>Model Start Year</v>
      </c>
      <c r="B4" s="22">
        <f>'Global Inputs'!B6</f>
        <v>40268</v>
      </c>
      <c r="C4" s="22"/>
    </row>
    <row r="5" spans="1:3" ht="14.25">
      <c r="A5" s="3" t="str">
        <f>'Global Inputs'!A7</f>
        <v>Model End Year</v>
      </c>
      <c r="B5" s="22">
        <f>'Global Inputs'!B7</f>
        <v>43555</v>
      </c>
      <c r="C5" s="22"/>
    </row>
    <row r="6" spans="1:3" ht="14.25">
      <c r="A6" s="3" t="str">
        <f>'Global Inputs'!A8</f>
        <v>Model Reporting Year</v>
      </c>
      <c r="B6" s="22">
        <f>'Global Inputs'!B8</f>
        <v>42460</v>
      </c>
      <c r="C6" s="22"/>
    </row>
    <row r="7" spans="1:3" ht="14.25">
      <c r="A7" s="22"/>
      <c r="B7" s="22"/>
      <c r="C7" s="22"/>
    </row>
    <row r="8" spans="1:3" ht="14.25">
      <c r="A8" s="3" t="s">
        <v>73</v>
      </c>
      <c r="B8" s="3"/>
      <c r="C8" s="3"/>
    </row>
    <row r="9" spans="2:13" ht="14.25">
      <c r="B9" s="3" t="s">
        <v>21</v>
      </c>
      <c r="C9" s="3" t="s">
        <v>10</v>
      </c>
      <c r="D9" s="4">
        <f>'Global Inputs'!B6</f>
        <v>40268</v>
      </c>
      <c r="E9" s="4">
        <f>EOMONTH(D9,12)</f>
        <v>40633</v>
      </c>
      <c r="F9" s="4">
        <f aca="true" t="shared" si="0" ref="F9:L9">EOMONTH(E9,12)</f>
        <v>40999</v>
      </c>
      <c r="G9" s="4">
        <f t="shared" si="0"/>
        <v>41364</v>
      </c>
      <c r="H9" s="4">
        <f t="shared" si="0"/>
        <v>41729</v>
      </c>
      <c r="I9" s="4">
        <f t="shared" si="0"/>
        <v>42094</v>
      </c>
      <c r="J9" s="4">
        <f t="shared" si="0"/>
        <v>42460</v>
      </c>
      <c r="K9" s="4">
        <f t="shared" si="0"/>
        <v>42825</v>
      </c>
      <c r="L9" s="4">
        <f t="shared" si="0"/>
        <v>43190</v>
      </c>
      <c r="M9" s="4">
        <f>EOMONTH(L9,12)</f>
        <v>43555</v>
      </c>
    </row>
    <row r="10" spans="1:13" ht="14.25">
      <c r="A10" t="s">
        <v>84</v>
      </c>
      <c r="B10" t="str">
        <f>'Global Inputs'!$A$13</f>
        <v>SFT BUILD</v>
      </c>
      <c r="C10" s="5">
        <f aca="true" t="shared" si="1" ref="C10:C23">SUM(D10:M10)</f>
        <v>136200372.34835106</v>
      </c>
      <c r="D10" s="5">
        <f>IF('Global Inputs'!$H$14="Yes",'hub DBFM'!C16*'Global Inputs'!$B$14*'Global Inputs'!B42,'hub DBFM'!C16*'Global Inputs'!$B$14)</f>
        <v>0</v>
      </c>
      <c r="E10" s="28">
        <f>IF('Global Inputs'!$H$14="Yes",'hub DBFM'!D16*'Global Inputs'!$B$14*'Global Inputs'!C42,'hub DBFM'!D16*'Global Inputs'!$B$14)</f>
        <v>0</v>
      </c>
      <c r="F10" s="28">
        <f>IF('Global Inputs'!$H$14="Yes",'hub DBFM'!E16*'Global Inputs'!$B$14*'Global Inputs'!D42,'hub DBFM'!E16*'Global Inputs'!$B$14)</f>
        <v>0</v>
      </c>
      <c r="G10" s="28">
        <f>IF('Global Inputs'!$H$14="Yes",'hub DBFM'!F16*'Global Inputs'!$B$14*'Global Inputs'!E42,'hub DBFM'!F16*'Global Inputs'!$B$14)</f>
        <v>1221059.7720000003</v>
      </c>
      <c r="H10" s="28">
        <f>IF('Global Inputs'!$H$14="Yes",'hub DBFM'!G16*'Global Inputs'!$B$14*'Global Inputs'!F42,'hub DBFM'!G16*'Global Inputs'!$B$14)</f>
        <v>2672635.0190000003</v>
      </c>
      <c r="I10" s="28">
        <f>IF('Global Inputs'!$H$14="Yes",'hub DBFM'!H16*'Global Inputs'!$B$14*'Global Inputs'!G42,'hub DBFM'!H16*'Global Inputs'!$B$14)</f>
        <v>11231161.136690997</v>
      </c>
      <c r="J10" s="28">
        <f>IF('Global Inputs'!$H$14="Yes",'hub DBFM'!I16*'Global Inputs'!$B$14*'Global Inputs'!H42,'hub DBFM'!I16*'Global Inputs'!$B$14)</f>
        <v>19292763.858564947</v>
      </c>
      <c r="K10" s="28">
        <f>IF('Global Inputs'!$H$14="Yes",'hub DBFM'!J16*'Global Inputs'!$B$14*'Global Inputs'!I42,'hub DBFM'!J16*'Global Inputs'!$B$14)</f>
        <v>36860573.95469247</v>
      </c>
      <c r="L10" s="28">
        <f>IF('Global Inputs'!$H$14="Yes",'hub DBFM'!K16*'Global Inputs'!$B$14*'Global Inputs'!J42,'hub DBFM'!K16*'Global Inputs'!$B$14)</f>
        <v>46472030.33762594</v>
      </c>
      <c r="M10" s="28">
        <f>IF('Global Inputs'!$H$14="Yes",'hub DBFM'!L16*'Global Inputs'!$B$14*'Global Inputs'!K42,'hub DBFM'!L16*'Global Inputs'!$B$14)</f>
        <v>18450148.26977671</v>
      </c>
    </row>
    <row r="11" spans="1:13" ht="14.25">
      <c r="A11" t="s">
        <v>85</v>
      </c>
      <c r="B11" t="str">
        <f>'Global Inputs'!$A$13</f>
        <v>SFT BUILD</v>
      </c>
      <c r="C11" s="28">
        <f t="shared" si="1"/>
        <v>19071052.5</v>
      </c>
      <c r="D11" s="28">
        <f>IF('Global Inputs'!$H$15="Yes",'hub D&amp;B'!D16*'Global Inputs'!$B$15*'Global Inputs'!B42,'hub D&amp;B'!D16*'Global Inputs'!$B$15)</f>
        <v>0</v>
      </c>
      <c r="E11" s="28">
        <f>IF('Global Inputs'!$H$15="Yes",'hub D&amp;B'!E16*'Global Inputs'!$B$15*'Global Inputs'!C42,'hub D&amp;B'!E16*'Global Inputs'!$B$15)</f>
        <v>14400</v>
      </c>
      <c r="F11" s="28">
        <f>IF('Global Inputs'!$H$15="Yes",'hub D&amp;B'!F16*'Global Inputs'!$B$15*'Global Inputs'!D42,'hub D&amp;B'!F16*'Global Inputs'!$B$15)</f>
        <v>311160</v>
      </c>
      <c r="G11" s="28">
        <f>IF('Global Inputs'!$H$15="Yes",'hub D&amp;B'!G16*'Global Inputs'!$B$15*'Global Inputs'!E42,'hub D&amp;B'!G16*'Global Inputs'!$B$15)</f>
        <v>448365.2</v>
      </c>
      <c r="H11" s="28">
        <f>IF('Global Inputs'!$H$15="Yes",'hub D&amp;B'!H16*'Global Inputs'!$B$15*'Global Inputs'!F42,'hub D&amp;B'!H16*'Global Inputs'!$B$15)</f>
        <v>1355006.6</v>
      </c>
      <c r="I11" s="28">
        <f>IF('Global Inputs'!$H$15="Yes",'hub D&amp;B'!I16*'Global Inputs'!$B$15*'Global Inputs'!G42,'hub D&amp;B'!I16*'Global Inputs'!$B$15)</f>
        <v>3530484.2</v>
      </c>
      <c r="J11" s="28">
        <f>IF('Global Inputs'!$H$15="Yes",'hub D&amp;B'!J16*'Global Inputs'!$B$15*'Global Inputs'!H42,'hub D&amp;B'!J16*'Global Inputs'!$B$15)</f>
        <v>4999464</v>
      </c>
      <c r="K11" s="28">
        <f>IF('Global Inputs'!$H$15="Yes",'hub D&amp;B'!K16*'Global Inputs'!$B$15*'Global Inputs'!I42,'hub D&amp;B'!K16*'Global Inputs'!$B$15)</f>
        <v>5339636.5</v>
      </c>
      <c r="L11" s="28">
        <f>IF('Global Inputs'!$H$15="Yes",'hub D&amp;B'!L16*'Global Inputs'!$B$15*'Global Inputs'!J42,'hub D&amp;B'!L16*'Global Inputs'!$B$15)</f>
        <v>2783349</v>
      </c>
      <c r="M11" s="28">
        <f>IF('Global Inputs'!$H$15="Yes",'hub D&amp;B'!M16*'Global Inputs'!$B$15*'Global Inputs'!K42,'hub D&amp;B'!M16*'Global Inputs'!$B$15)</f>
        <v>289187</v>
      </c>
    </row>
    <row r="12" spans="1:13" ht="14.25">
      <c r="A12" t="s">
        <v>5</v>
      </c>
      <c r="B12" t="str">
        <f>'Global Inputs'!$A$21</f>
        <v>SFT INVEST</v>
      </c>
      <c r="C12" s="5">
        <f t="shared" si="1"/>
        <v>160829573.283473</v>
      </c>
      <c r="D12" s="5">
        <f>IF('Global Inputs'!$H$22="Yes",NPD!B15*'Global Inputs'!$B$22*'Global Inputs'!B43,NPD!B15*'Global Inputs'!$B$22)</f>
        <v>0</v>
      </c>
      <c r="E12" s="28">
        <f>IF('Global Inputs'!$H$22="Yes",NPD!C15*'Global Inputs'!$B$22*'Global Inputs'!C43,NPD!C15*'Global Inputs'!$B$22)</f>
        <v>0</v>
      </c>
      <c r="F12" s="28">
        <f>IF('Global Inputs'!$H$22="Yes",NPD!D15*'Global Inputs'!$B$22*'Global Inputs'!D43,NPD!D15*'Global Inputs'!$B$22)</f>
        <v>0</v>
      </c>
      <c r="G12" s="28">
        <f>IF('Global Inputs'!$H$22="Yes",NPD!E15*'Global Inputs'!$B$22*'Global Inputs'!E43,NPD!E15*'Global Inputs'!$B$22)</f>
        <v>0</v>
      </c>
      <c r="H12" s="28">
        <f>IF('Global Inputs'!$H$22="Yes",NPD!F15*'Global Inputs'!$B$22*'Global Inputs'!F43,NPD!F15*'Global Inputs'!$B$22)</f>
        <v>7995969.4187219925</v>
      </c>
      <c r="I12" s="28">
        <f>IF('Global Inputs'!$H$22="Yes",NPD!G15*'Global Inputs'!$B$22*'Global Inputs'!G43,NPD!G15*'Global Inputs'!$B$22)</f>
        <v>29948160.197349966</v>
      </c>
      <c r="J12" s="28">
        <f>IF('Global Inputs'!$H$22="Yes",NPD!H15*'Global Inputs'!$B$22*'Global Inputs'!H43,NPD!H15*'Global Inputs'!$B$22)</f>
        <v>63181474.46319597</v>
      </c>
      <c r="K12" s="28">
        <f>IF('Global Inputs'!$H$22="Yes",NPD!I15*'Global Inputs'!$B$22*'Global Inputs'!I43,NPD!I15*'Global Inputs'!$B$22)</f>
        <v>52642356.240273386</v>
      </c>
      <c r="L12" s="28">
        <f>IF('Global Inputs'!$H$22="Yes",NPD!J15*'Global Inputs'!$B$22*'Global Inputs'!J43,NPD!J15*'Global Inputs'!$B$22)</f>
        <v>6890213.963931715</v>
      </c>
      <c r="M12" s="28">
        <f>IF('Global Inputs'!$H$22="Yes",NPD!K15*'Global Inputs'!$B$22*'Global Inputs'!K43,NPD!K15*'Global Inputs'!$B$22)</f>
        <v>171399</v>
      </c>
    </row>
    <row r="13" spans="1:13" ht="14.25">
      <c r="A13" t="s">
        <v>72</v>
      </c>
      <c r="B13" t="str">
        <f>'Global Inputs'!$A$13</f>
        <v>SFT BUILD</v>
      </c>
      <c r="C13" s="5">
        <f t="shared" si="1"/>
        <v>461091751.0525878</v>
      </c>
      <c r="D13" s="5">
        <f>IF('Global Inputs'!$H$16="Yes",Schools!B14*'Global Inputs'!$B$16*'Global Inputs'!B42,Schools!B14*'Global Inputs'!$B$16)</f>
        <v>0</v>
      </c>
      <c r="E13" s="28">
        <f>IF('Global Inputs'!$H$16="Yes",Schools!C14*'Global Inputs'!$B$16*'Global Inputs'!C42,Schools!C14*'Global Inputs'!$B$16)</f>
        <v>411374.115</v>
      </c>
      <c r="F13" s="28">
        <f>IF('Global Inputs'!$H$16="Yes",Schools!D14*'Global Inputs'!$B$16*'Global Inputs'!D42,Schools!D14*'Global Inputs'!$B$16)</f>
        <v>15271752.586875003</v>
      </c>
      <c r="G13" s="28">
        <f>IF('Global Inputs'!$H$16="Yes",Schools!E14*'Global Inputs'!$B$16*'Global Inputs'!E42,Schools!E14*'Global Inputs'!$B$16)</f>
        <v>27169210.654375</v>
      </c>
      <c r="H13" s="28">
        <f>IF('Global Inputs'!$H$16="Yes",Schools!F14*'Global Inputs'!$B$16*'Global Inputs'!F42,Schools!F14*'Global Inputs'!$B$16)</f>
        <v>17041970.89</v>
      </c>
      <c r="I13" s="28">
        <f>IF('Global Inputs'!$H$16="Yes",Schools!G14*'Global Inputs'!$B$16*'Global Inputs'!G42,Schools!G14*'Global Inputs'!$B$16)</f>
        <v>45885713.339128785</v>
      </c>
      <c r="J13" s="28">
        <f>IF('Global Inputs'!$H$16="Yes",Schools!H14*'Global Inputs'!$B$16*'Global Inputs'!H42,Schools!H14*'Global Inputs'!$B$16)</f>
        <v>83205943.94159757</v>
      </c>
      <c r="K13" s="28">
        <f>IF('Global Inputs'!$H$16="Yes",Schools!I14*'Global Inputs'!$B$16*'Global Inputs'!I42,Schools!I14*'Global Inputs'!$B$16)</f>
        <v>123843024.03144166</v>
      </c>
      <c r="L13" s="28">
        <f>IF('Global Inputs'!$H$16="Yes",Schools!J14*'Global Inputs'!$B$16*'Global Inputs'!J42,Schools!J14*'Global Inputs'!$B$16)</f>
        <v>113011450.711603</v>
      </c>
      <c r="M13" s="28">
        <f>IF('Global Inputs'!$H$16="Yes",Schools!K14*'Global Inputs'!$B$16*'Global Inputs'!K42,Schools!K14*'Global Inputs'!$B$16)</f>
        <v>35251310.78256677</v>
      </c>
    </row>
    <row r="14" spans="1:13" ht="14.25">
      <c r="A14" t="str">
        <f>'Global Inputs'!A17</f>
        <v>Legacy - Queensferry Crossing</v>
      </c>
      <c r="B14" t="str">
        <f>'Global Inputs'!$A$13</f>
        <v>SFT BUILD</v>
      </c>
      <c r="C14" s="20">
        <f t="shared" si="1"/>
        <v>6641500</v>
      </c>
      <c r="D14" s="20">
        <f>IF('Global Inputs'!$H$17="Yes",'Queensferry Crossing'!B10*'Global Inputs'!$B$17*'Global Inputs'!B42,'Queensferry Crossing'!B10*'Global Inputs'!$B$17)</f>
        <v>0</v>
      </c>
      <c r="E14" s="28">
        <f>IF('Global Inputs'!$H$17="Yes",'Queensferry Crossing'!C10*'Global Inputs'!$B$17*'Global Inputs'!C42,'Queensferry Crossing'!C10*'Global Inputs'!$B$17)</f>
        <v>0</v>
      </c>
      <c r="F14" s="28">
        <f>IF('Global Inputs'!$H$17="Yes",'Queensferry Crossing'!D10*'Global Inputs'!$B$17*'Global Inputs'!D42,'Queensferry Crossing'!D10*'Global Inputs'!$B$17)</f>
        <v>1000000</v>
      </c>
      <c r="G14" s="28">
        <f>IF('Global Inputs'!$H$17="Yes",'Queensferry Crossing'!E10*'Global Inputs'!$B$17*'Global Inputs'!E42,'Queensferry Crossing'!E10*'Global Inputs'!$B$17)</f>
        <v>1410000</v>
      </c>
      <c r="H14" s="28">
        <f>IF('Global Inputs'!$H$17="Yes",'Queensferry Crossing'!F10*'Global Inputs'!$B$17*'Global Inputs'!F42,'Queensferry Crossing'!F10*'Global Inputs'!$B$17)</f>
        <v>1295000</v>
      </c>
      <c r="I14" s="28">
        <f>IF('Global Inputs'!$H$17="Yes",'Queensferry Crossing'!G10*'Global Inputs'!$B$17*'Global Inputs'!G42,'Queensferry Crossing'!G10*'Global Inputs'!$B$17)</f>
        <v>1205000</v>
      </c>
      <c r="J14" s="28">
        <f>IF('Global Inputs'!$H$17="Yes",'Queensferry Crossing'!H10*'Global Inputs'!$B$17*'Global Inputs'!H42,'Queensferry Crossing'!H10*'Global Inputs'!$B$17)</f>
        <v>1095000</v>
      </c>
      <c r="K14" s="28">
        <f>IF('Global Inputs'!$H$17="Yes",'Queensferry Crossing'!I10*'Global Inputs'!$B$17*'Global Inputs'!I42,'Queensferry Crossing'!I10*'Global Inputs'!$B$17)</f>
        <v>636500</v>
      </c>
      <c r="L14" s="28">
        <f>IF('Global Inputs'!$H$17="Yes",'Queensferry Crossing'!J10*'Global Inputs'!$B$17*'Global Inputs'!J42,'Queensferry Crossing'!J10*'Global Inputs'!$B$17)</f>
        <v>0</v>
      </c>
      <c r="M14" s="28">
        <f>IF('Global Inputs'!$H$17="Yes",'Queensferry Crossing'!K10*'Global Inputs'!$B$17*'Global Inputs'!K42,'Queensferry Crossing'!K10*'Global Inputs'!$B$17)</f>
        <v>0</v>
      </c>
    </row>
    <row r="15" spans="1:13" ht="14.25">
      <c r="A15" t="s">
        <v>6</v>
      </c>
      <c r="B15" t="str">
        <f>'Global Inputs'!$A$21</f>
        <v>SFT INVEST</v>
      </c>
      <c r="C15" s="5">
        <f t="shared" si="1"/>
        <v>177297671.215</v>
      </c>
      <c r="D15" s="5">
        <f>IF('Global Inputs'!$H$23="Yes",'Global Inputs'!$B$23*'Econ Investment'!B15*'Global Inputs'!B43,'Global Inputs'!$B$23*'Econ Investment'!B15)</f>
        <v>0</v>
      </c>
      <c r="E15" s="28">
        <f>IF('Global Inputs'!$H$23="Yes",'Global Inputs'!$B$23*'Econ Investment'!C15*'Global Inputs'!C43,'Global Inputs'!$B$23*'Econ Investment'!C15)</f>
        <v>0</v>
      </c>
      <c r="F15" s="28">
        <f>IF('Global Inputs'!$H$23="Yes",'Global Inputs'!$B$23*'Econ Investment'!D15*'Global Inputs'!D43,'Global Inputs'!$B$23*'Econ Investment'!D15)</f>
        <v>0</v>
      </c>
      <c r="G15" s="28">
        <f>IF('Global Inputs'!$H$23="Yes",'Global Inputs'!$B$23*'Econ Investment'!E15*'Global Inputs'!E43,'Global Inputs'!$B$23*'Econ Investment'!E15)</f>
        <v>0</v>
      </c>
      <c r="H15" s="28">
        <f>IF('Global Inputs'!$H$23="Yes",'Global Inputs'!$B$23*'Econ Investment'!F15*'Global Inputs'!F43,'Global Inputs'!$B$23*'Econ Investment'!F15)</f>
        <v>1285215.5</v>
      </c>
      <c r="I15" s="28">
        <f>IF('Global Inputs'!$H$23="Yes",'Global Inputs'!$B$23*'Econ Investment'!G15*'Global Inputs'!G43,'Global Inputs'!$B$23*'Econ Investment'!G15)</f>
        <v>4603000</v>
      </c>
      <c r="J15" s="28">
        <f>IF('Global Inputs'!$H$23="Yes",'Global Inputs'!$B$23*'Econ Investment'!H15*'Global Inputs'!H43,'Global Inputs'!$B$23*'Econ Investment'!H15)</f>
        <v>2856500</v>
      </c>
      <c r="K15" s="28">
        <f>IF('Global Inputs'!$H$23="Yes",'Global Inputs'!$B$23*'Econ Investment'!I15*'Global Inputs'!I43,'Global Inputs'!$B$23*'Econ Investment'!I15)</f>
        <v>39308225.714999996</v>
      </c>
      <c r="L15" s="28">
        <f>IF('Global Inputs'!$H$23="Yes",'Global Inputs'!$B$23*'Econ Investment'!J15*'Global Inputs'!J43,'Global Inputs'!$B$23*'Econ Investment'!J15)</f>
        <v>70200830</v>
      </c>
      <c r="M15" s="28">
        <f>IF('Global Inputs'!$H$23="Yes",'Global Inputs'!$B$23*'Econ Investment'!K15*'Global Inputs'!K43,'Global Inputs'!$B$23*'Econ Investment'!K15)</f>
        <v>59043900</v>
      </c>
    </row>
    <row r="16" spans="1:13" ht="14.25">
      <c r="A16" t="s">
        <v>159</v>
      </c>
      <c r="B16" t="str">
        <f>'Global Inputs'!$A$29</f>
        <v>SFT HOME</v>
      </c>
      <c r="C16" s="5">
        <f t="shared" si="1"/>
        <v>131151595.275</v>
      </c>
      <c r="D16" s="5">
        <f>IF('Global Inputs'!$H$30="Yes",Housing!B35*'Global Inputs'!B45,Housing!B35)</f>
        <v>0</v>
      </c>
      <c r="E16" s="62">
        <f>IF('Global Inputs'!$H$30="Yes",Housing!C35*'Global Inputs'!C45,Housing!C35)</f>
        <v>0</v>
      </c>
      <c r="F16" s="62">
        <f>IF('Global Inputs'!$H$30="Yes",Housing!D35*'Global Inputs'!D45,Housing!D35)</f>
        <v>1195000</v>
      </c>
      <c r="G16" s="62">
        <f>IF('Global Inputs'!$H$30="Yes",Housing!E35*'Global Inputs'!E45,Housing!E35)</f>
        <v>10712505</v>
      </c>
      <c r="H16" s="62">
        <f>IF('Global Inputs'!$H$30="Yes",Housing!F35*'Global Inputs'!F45,Housing!F35)</f>
        <v>29312000</v>
      </c>
      <c r="I16" s="62">
        <f>IF('Global Inputs'!$H$30="Yes",Housing!G35*'Global Inputs'!G45,Housing!G35)</f>
        <v>21138515</v>
      </c>
      <c r="J16" s="62">
        <f>IF('Global Inputs'!$H$30="Yes",Housing!H35*'Global Inputs'!H45,Housing!H35)</f>
        <v>22041257</v>
      </c>
      <c r="K16" s="62">
        <f>IF('Global Inputs'!$H$30="Yes",Housing!I35*'Global Inputs'!I45,Housing!I35)</f>
        <v>27705348.275</v>
      </c>
      <c r="L16" s="62">
        <f>IF('Global Inputs'!$H$30="Yes",Housing!J35*'Global Inputs'!J45,Housing!J35)</f>
        <v>19046970</v>
      </c>
      <c r="M16" s="62">
        <f>IF('Global Inputs'!$H$30="Yes",Housing!K35*'Global Inputs'!K45,Housing!K35)</f>
        <v>0</v>
      </c>
    </row>
    <row r="17" spans="1:13" s="90" customFormat="1" ht="14.25">
      <c r="A17" s="90" t="s">
        <v>302</v>
      </c>
      <c r="B17" s="90" t="str">
        <f>'Global Inputs'!$A$29</f>
        <v>SFT HOME</v>
      </c>
      <c r="C17" s="62">
        <f t="shared" si="1"/>
        <v>40485224.9</v>
      </c>
      <c r="D17" s="62">
        <f>IF('Global Inputs'!$H$31="Yes",'Global Inputs'!$B$31*LAR!B9*'Global Inputs'!B47,'Global Inputs'!$B$31*LAR!B9)</f>
        <v>0</v>
      </c>
      <c r="E17" s="62">
        <f>IF('Global Inputs'!$H$31="Yes",'Global Inputs'!$B$31*LAR!C9*'Global Inputs'!C47,'Global Inputs'!$B$31*LAR!C9)</f>
        <v>0</v>
      </c>
      <c r="F17" s="62">
        <f>IF('Global Inputs'!$H$31="Yes",'Global Inputs'!$B$31*LAR!D9*'Global Inputs'!D47,'Global Inputs'!$B$31*LAR!D9)</f>
        <v>0</v>
      </c>
      <c r="G17" s="62">
        <f>IF('Global Inputs'!$H$31="Yes",'Global Inputs'!$B$31*LAR!E9*'Global Inputs'!E47,'Global Inputs'!$B$31*LAR!E9)</f>
        <v>0</v>
      </c>
      <c r="H17" s="62">
        <f>IF('Global Inputs'!$H$31="Yes",'Global Inputs'!$B$31*LAR!F9*'Global Inputs'!F47,'Global Inputs'!$B$31*LAR!F9)</f>
        <v>0</v>
      </c>
      <c r="I17" s="62">
        <f>IF('Global Inputs'!$H$31="Yes",'Global Inputs'!$B$31*LAR!G9*'Global Inputs'!G47,'Global Inputs'!$B$31*LAR!G9)</f>
        <v>0</v>
      </c>
      <c r="J17" s="62">
        <f>IF('Global Inputs'!$H$31="Yes",'Global Inputs'!$B$31*LAR!H9*'Global Inputs'!H47,'Global Inputs'!$B$31*LAR!H9)</f>
        <v>4680082.4</v>
      </c>
      <c r="K17" s="62">
        <f>IF('Global Inputs'!$H$31="Yes",'Global Inputs'!$B$31*LAR!I9*'Global Inputs'!I47,'Global Inputs'!$B$31*LAR!I9)</f>
        <v>17736051.599999998</v>
      </c>
      <c r="L17" s="62">
        <f>IF('Global Inputs'!$H$31="Yes",'Global Inputs'!$B$31*LAR!J9*'Global Inputs'!J47,'Global Inputs'!$B$31*LAR!J9)</f>
        <v>9292675.32</v>
      </c>
      <c r="M17" s="62">
        <f>IF('Global Inputs'!$H$31="Yes",'Global Inputs'!$B$31*LAR!K9*'Global Inputs'!K47,'Global Inputs'!$B$31*LAR!K9)</f>
        <v>8776415.58</v>
      </c>
    </row>
    <row r="18" spans="1:13" ht="14.25">
      <c r="A18" t="str">
        <f>'Global Inputs'!A18</f>
        <v>Lifecycle/FM Basket Saving</v>
      </c>
      <c r="B18" t="str">
        <f>'Global Inputs'!$A$13</f>
        <v>SFT BUILD</v>
      </c>
      <c r="C18" s="20">
        <f t="shared" si="1"/>
        <v>1690420.737879951</v>
      </c>
      <c r="D18" s="20">
        <f>IF('Global Inputs'!$H$18="Yes",'Global Inputs'!$B$19*'Global Inputs'!$B$18*'LifecycleFM Basket Saving'!D10*'Global Inputs'!B42,'Global Inputs'!$B$19*'Global Inputs'!$B$18*'LifecycleFM Basket Saving'!D10)</f>
        <v>0</v>
      </c>
      <c r="E18" s="28">
        <f>IF('Global Inputs'!$H$18="Yes",'Global Inputs'!$B$19*'Global Inputs'!$B$18*'LifecycleFM Basket Saving'!E10*'Global Inputs'!C42,'Global Inputs'!$B$19*'Global Inputs'!$B$18*'LifecycleFM Basket Saving'!E10)</f>
        <v>0</v>
      </c>
      <c r="F18" s="28">
        <f>IF('Global Inputs'!$H$18="Yes",'Global Inputs'!$B$19*'Global Inputs'!$B$18*'LifecycleFM Basket Saving'!F10*'Global Inputs'!D42,'Global Inputs'!$B$19*'Global Inputs'!$B$18*'LifecycleFM Basket Saving'!F10)</f>
        <v>0</v>
      </c>
      <c r="G18" s="28">
        <f>IF('Global Inputs'!$H$18="Yes",'Global Inputs'!$B$19*'Global Inputs'!$B$18*'LifecycleFM Basket Saving'!G10*'Global Inputs'!E42,'Global Inputs'!$B$19*'Global Inputs'!$B$18*'LifecycleFM Basket Saving'!G10)</f>
        <v>0</v>
      </c>
      <c r="H18" s="28">
        <f>IF('Global Inputs'!$H$18="Yes",'Global Inputs'!$B$19*'Global Inputs'!$B$18*'LifecycleFM Basket Saving'!H10*'Global Inputs'!F42,'Global Inputs'!$B$19*'Global Inputs'!$B$18*'LifecycleFM Basket Saving'!H10)</f>
        <v>0</v>
      </c>
      <c r="I18" s="28">
        <f>IF('Global Inputs'!$H$18="Yes",'Global Inputs'!$B$19*'Global Inputs'!$B$18*'LifecycleFM Basket Saving'!I10*'Global Inputs'!G42,'Global Inputs'!$B$19*'Global Inputs'!$B$18*'LifecycleFM Basket Saving'!I10)</f>
        <v>18315.896580000004</v>
      </c>
      <c r="J18" s="28">
        <f>IF('Global Inputs'!$H$18="Yes",'Global Inputs'!$B$19*'Global Inputs'!$B$18*'LifecycleFM Basket Saving'!J10*'Global Inputs'!H42,'Global Inputs'!$B$19*'Global Inputs'!$B$18*'LifecycleFM Basket Saving'!J10)</f>
        <v>58405.421865000004</v>
      </c>
      <c r="K18" s="28">
        <f>IF('Global Inputs'!$H$18="Yes",'Global Inputs'!$B$19*'Global Inputs'!$B$18*'LifecycleFM Basket Saving'!K10*'Global Inputs'!I42,'Global Inputs'!$B$19*'Global Inputs'!$B$18*'LifecycleFM Basket Saving'!K10)</f>
        <v>215529.19696959667</v>
      </c>
      <c r="L18" s="28">
        <f>IF('Global Inputs'!$H$18="Yes",'Global Inputs'!$B$19*'Global Inputs'!$B$18*'LifecycleFM Basket Saving'!L10*'Global Inputs'!J42,'Global Inputs'!$B$19*'Global Inputs'!$B$18*'LifecycleFM Basket Saving'!L10)</f>
        <v>464637.86711445526</v>
      </c>
      <c r="M18" s="28">
        <f>IF('Global Inputs'!$H$18="Yes",'Global Inputs'!$B$19*'Global Inputs'!$B$18*'LifecycleFM Basket Saving'!M10*'Global Inputs'!K42,'Global Inputs'!$B$19*'Global Inputs'!$B$18*'LifecycleFM Basket Saving'!M10)</f>
        <v>933532.355350899</v>
      </c>
    </row>
    <row r="19" spans="1:13" ht="14.25">
      <c r="A19" t="s">
        <v>7</v>
      </c>
      <c r="B19" t="str">
        <f>'Global Inputs'!$A$25</f>
        <v>SFT GREEN</v>
      </c>
      <c r="C19" s="5">
        <f t="shared" si="1"/>
        <v>22174732.305</v>
      </c>
      <c r="D19" s="5">
        <f>IF('Global Inputs'!$H$26="Yes",'Global Inputs'!$B$26*'Low Carbon'!B13*'Global Inputs'!B44,'Global Inputs'!$B$26*'Low Carbon'!B13)</f>
        <v>0</v>
      </c>
      <c r="E19" s="28">
        <f>IF('Global Inputs'!$H$26="Yes",'Global Inputs'!$B$26*'Low Carbon'!C13*'Global Inputs'!C44,'Global Inputs'!$B$26*'Low Carbon'!C13)</f>
        <v>0</v>
      </c>
      <c r="F19" s="28">
        <f>IF('Global Inputs'!$H$26="Yes",'Global Inputs'!$B$26*'Low Carbon'!D13*'Global Inputs'!D44,'Global Inputs'!$B$26*'Low Carbon'!D13)</f>
        <v>0</v>
      </c>
      <c r="G19" s="28">
        <f>IF('Global Inputs'!$H$26="Yes",'Global Inputs'!$B$26*'Low Carbon'!E13*'Global Inputs'!E44,'Global Inputs'!$B$26*'Low Carbon'!E13)</f>
        <v>0</v>
      </c>
      <c r="H19" s="28">
        <f>IF('Global Inputs'!$H$26="Yes",'Global Inputs'!$B$26*'Low Carbon'!F13*'Global Inputs'!F44,'Global Inputs'!$B$26*'Low Carbon'!F13)</f>
        <v>109480.8</v>
      </c>
      <c r="I19" s="28">
        <f>IF('Global Inputs'!$H$26="Yes",'Global Inputs'!$B$26*'Low Carbon'!G13*'Global Inputs'!G44,'Global Inputs'!$B$26*'Low Carbon'!G13)</f>
        <v>695907.63</v>
      </c>
      <c r="J19" s="28">
        <f>IF('Global Inputs'!$H$26="Yes",'Global Inputs'!$B$26*'Low Carbon'!H13*'Global Inputs'!H44,'Global Inputs'!$B$26*'Low Carbon'!H13)</f>
        <v>2117119.62</v>
      </c>
      <c r="K19" s="28">
        <f>IF('Global Inputs'!$H$26="Yes",'Global Inputs'!$B$26*'Low Carbon'!I13*'Global Inputs'!I44,'Global Inputs'!$B$26*'Low Carbon'!I13)</f>
        <v>4228027.782000001</v>
      </c>
      <c r="L19" s="28">
        <f>IF('Global Inputs'!$H$26="Yes",'Global Inputs'!$B$26*'Low Carbon'!J13*'Global Inputs'!J44,'Global Inputs'!$B$26*'Low Carbon'!J13)</f>
        <v>6296551.173</v>
      </c>
      <c r="M19" s="28">
        <f>IF('Global Inputs'!$H$26="Yes",'Global Inputs'!$B$26*'Low Carbon'!K13*'Global Inputs'!K44,'Global Inputs'!$B$26*'Low Carbon'!K13)</f>
        <v>8727645.299999999</v>
      </c>
    </row>
    <row r="20" spans="1:13" ht="14.25">
      <c r="A20" t="s">
        <v>8</v>
      </c>
      <c r="B20" t="str">
        <f>'Global Inputs'!$A$33</f>
        <v>SFT PLACE</v>
      </c>
      <c r="C20" s="5">
        <f t="shared" si="1"/>
        <v>12835512.033</v>
      </c>
      <c r="D20" s="5">
        <f>IF('Global Inputs'!$H$34="Yes",'Operational PPP'!B33*'Global Inputs'!B46,'Operational PPP'!B33)</f>
        <v>0</v>
      </c>
      <c r="E20" s="62">
        <f>IF('Global Inputs'!$H$34="Yes",'Operational PPP'!C33*'Global Inputs'!C46,'Operational PPP'!C33)</f>
        <v>0</v>
      </c>
      <c r="F20" s="62">
        <f>IF('Global Inputs'!$H$34="Yes",'Operational PPP'!D33*'Global Inputs'!D46,'Operational PPP'!D33)</f>
        <v>415000</v>
      </c>
      <c r="G20" s="62">
        <f>IF('Global Inputs'!$H$34="Yes",'Operational PPP'!E33*'Global Inputs'!E46,'Operational PPP'!E33)</f>
        <v>457008</v>
      </c>
      <c r="H20" s="62">
        <f>IF('Global Inputs'!$H$34="Yes",'Operational PPP'!F33*'Global Inputs'!F46,'Operational PPP'!F33)</f>
        <v>312758</v>
      </c>
      <c r="I20" s="62">
        <f>IF('Global Inputs'!$H$34="Yes",'Operational PPP'!G33*'Global Inputs'!G46,'Operational PPP'!G33)</f>
        <v>1836258</v>
      </c>
      <c r="J20" s="62">
        <f>IF('Global Inputs'!$H$34="Yes",'Operational PPP'!H33*'Global Inputs'!H46,'Operational PPP'!H33)</f>
        <v>3707349.9</v>
      </c>
      <c r="K20" s="62">
        <f>IF('Global Inputs'!$H$34="Yes",'Operational PPP'!I33*'Global Inputs'!I46,'Operational PPP'!I33)</f>
        <v>2311414.32</v>
      </c>
      <c r="L20" s="62">
        <f>IF('Global Inputs'!$H$34="Yes",'Operational PPP'!J33*'Global Inputs'!J46,'Operational PPP'!J33)</f>
        <v>1926950.9249999998</v>
      </c>
      <c r="M20" s="62">
        <f>IF('Global Inputs'!$H$34="Yes",'Operational PPP'!K33*'Global Inputs'!K46,'Operational PPP'!K33)</f>
        <v>1868772.8879999998</v>
      </c>
    </row>
    <row r="21" spans="1:13" ht="14.25">
      <c r="A21" t="s">
        <v>9</v>
      </c>
      <c r="B21" t="str">
        <f>'Global Inputs'!$A$33</f>
        <v>SFT PLACE</v>
      </c>
      <c r="C21" s="5">
        <f t="shared" si="1"/>
        <v>356382000</v>
      </c>
      <c r="D21" s="5">
        <f>SUM(IF('Global Inputs'!$H$35="Yes",'Asset Management'!B46*'Global Inputs'!B46,'Asset Management'!B46))</f>
        <v>0</v>
      </c>
      <c r="E21" s="62">
        <f>SUM(IF('Global Inputs'!$H$35="Yes",'Asset Management'!C46*'Global Inputs'!C46,'Asset Management'!C46))</f>
        <v>0</v>
      </c>
      <c r="F21" s="62">
        <f>SUM(IF('Global Inputs'!$H$35="Yes",'Asset Management'!D46*'Global Inputs'!D46,'Asset Management'!D46))</f>
        <v>0</v>
      </c>
      <c r="G21" s="62">
        <f>SUM(IF('Global Inputs'!$H$35="Yes",'Asset Management'!E46*'Global Inputs'!E46,'Asset Management'!E46))</f>
        <v>31170000</v>
      </c>
      <c r="H21" s="62">
        <f>SUM(IF('Global Inputs'!$H$35="Yes",'Asset Management'!F46*'Global Inputs'!F46,'Asset Management'!F46))</f>
        <v>35130000</v>
      </c>
      <c r="I21" s="62">
        <f>SUM(IF('Global Inputs'!$H$35="Yes",'Asset Management'!G46*'Global Inputs'!G46,'Asset Management'!G46))</f>
        <v>54990000</v>
      </c>
      <c r="J21" s="62">
        <f>SUM(IF('Global Inputs'!$H$35="Yes",'Asset Management'!H46*'Global Inputs'!H46,'Asset Management'!H46))</f>
        <v>63990000</v>
      </c>
      <c r="K21" s="62">
        <f>SUM(IF('Global Inputs'!$H$35="Yes",'Asset Management'!I46*'Global Inputs'!I46,'Asset Management'!I46))</f>
        <v>65136000</v>
      </c>
      <c r="L21" s="62">
        <f>SUM(IF('Global Inputs'!$H$35="Yes",'Asset Management'!J46*'Global Inputs'!J46,'Asset Management'!J46))</f>
        <v>58230000</v>
      </c>
      <c r="M21" s="62">
        <f>SUM(IF('Global Inputs'!$H$35="Yes",'Asset Management'!K46*'Global Inputs'!K46,'Asset Management'!K46))</f>
        <v>47736000</v>
      </c>
    </row>
    <row r="22" spans="1:13" ht="14.25">
      <c r="A22" t="s">
        <v>79</v>
      </c>
      <c r="B22" t="str">
        <f>'Global Inputs'!$A$25</f>
        <v>SFT GREEN</v>
      </c>
      <c r="C22" s="28">
        <f t="shared" si="1"/>
        <v>826500</v>
      </c>
      <c r="D22" s="5">
        <f>IF('Global Inputs'!$H$27="Yes",'Global Inputs'!$B$27*Waste!B12*'Global Inputs'!B44,'Global Inputs'!$B$27*Waste!B12)</f>
        <v>0</v>
      </c>
      <c r="E22" s="28">
        <f>IF('Global Inputs'!$H$27="Yes",'Global Inputs'!$B$27*Waste!C12*'Global Inputs'!C44,'Global Inputs'!$B$27*Waste!C12)</f>
        <v>0</v>
      </c>
      <c r="F22" s="28">
        <f>IF('Global Inputs'!$H$27="Yes",'Global Inputs'!$B$27*Waste!D12*'Global Inputs'!D44,'Global Inputs'!$B$27*Waste!D12)</f>
        <v>0</v>
      </c>
      <c r="G22" s="28">
        <f>IF('Global Inputs'!$H$27="Yes",'Global Inputs'!$B$27*Waste!E12*'Global Inputs'!E44,'Global Inputs'!$B$27*Waste!E12)</f>
        <v>5000</v>
      </c>
      <c r="H22" s="28">
        <f>IF('Global Inputs'!$H$27="Yes",'Global Inputs'!$B$27*Waste!F12*'Global Inputs'!F44,'Global Inputs'!$B$27*Waste!F12)</f>
        <v>92500</v>
      </c>
      <c r="I22" s="28">
        <f>IF('Global Inputs'!$H$27="Yes",'Global Inputs'!$B$27*Waste!G12*'Global Inputs'!G44,'Global Inputs'!$B$27*Waste!G12)</f>
        <v>389000</v>
      </c>
      <c r="J22" s="28">
        <f>IF('Global Inputs'!$H$27="Yes",'Global Inputs'!$B$27*Waste!H12*'Global Inputs'!H44,'Global Inputs'!$B$27*Waste!H12)</f>
        <v>340000</v>
      </c>
      <c r="K22" s="28">
        <f>IF('Global Inputs'!$H$27="Yes",'Global Inputs'!$B$27*Waste!I12*'Global Inputs'!I44,'Global Inputs'!$B$27*Waste!I12)</f>
        <v>0</v>
      </c>
      <c r="L22" s="28">
        <f>IF('Global Inputs'!$H$27="Yes",'Global Inputs'!$B$27*Waste!J12*'Global Inputs'!J44,'Global Inputs'!$B$27*Waste!J12)</f>
        <v>0</v>
      </c>
      <c r="M22" s="28">
        <f>IF('Global Inputs'!$H$27="Yes",'Global Inputs'!$B$27*Waste!K12*'Global Inputs'!K44,'Global Inputs'!$B$27*Waste!K12)</f>
        <v>0</v>
      </c>
    </row>
    <row r="23" spans="1:13" ht="14.25">
      <c r="A23" t="s">
        <v>220</v>
      </c>
      <c r="B23" t="s">
        <v>219</v>
      </c>
      <c r="C23" s="28">
        <f t="shared" si="1"/>
        <v>7400000</v>
      </c>
      <c r="D23" s="28">
        <f>IF('Global Inputs'!$H$39="Yes",'Global Inputs'!$B$39*Digital!B12*'Global Inputs'!B47,'Global Inputs'!$B$39*Digital!B12)</f>
        <v>0</v>
      </c>
      <c r="E23" s="28">
        <f>IF('Global Inputs'!$H$39="Yes",'Global Inputs'!$B$39*Digital!C12*'Global Inputs'!C47,'Global Inputs'!$B$39*Digital!C12)</f>
        <v>0</v>
      </c>
      <c r="F23" s="28">
        <f>IF('Global Inputs'!$H$39="Yes",'Global Inputs'!$B$39*Digital!D12*'Global Inputs'!D47,'Global Inputs'!$B$39*Digital!D12)</f>
        <v>0</v>
      </c>
      <c r="G23" s="28">
        <f>IF('Global Inputs'!$H$39="Yes",'Global Inputs'!$B$39*Digital!E12*'Global Inputs'!E47,'Global Inputs'!$B$39*Digital!E12)</f>
        <v>0</v>
      </c>
      <c r="H23" s="28">
        <f>IF('Global Inputs'!$H$39="Yes",'Global Inputs'!$B$39*Digital!F12*'Global Inputs'!F47,'Global Inputs'!$B$39*Digital!F12)</f>
        <v>0</v>
      </c>
      <c r="I23" s="28">
        <f>IF('Global Inputs'!$H$39="Yes",'Global Inputs'!$B$39*Digital!G12*'Global Inputs'!G47,'Global Inputs'!$B$39*Digital!G12)</f>
        <v>0</v>
      </c>
      <c r="J23" s="28">
        <f>IF('Global Inputs'!$H$39="Yes",'Global Inputs'!$B$39*Digital!H12*'Global Inputs'!H47,'Global Inputs'!$B$39*Digital!H12)</f>
        <v>2000000</v>
      </c>
      <c r="K23" s="28">
        <f>IF('Global Inputs'!$H$39="Yes",'Global Inputs'!$B$39*Digital!I12*'Global Inputs'!I47,'Global Inputs'!$B$39*Digital!I12)</f>
        <v>1900000</v>
      </c>
      <c r="L23" s="28">
        <f>IF('Global Inputs'!$H$39="Yes",'Global Inputs'!$B$39*Digital!J12*'Global Inputs'!J47,'Global Inputs'!$B$39*Digital!J12)</f>
        <v>1800000</v>
      </c>
      <c r="M23" s="28">
        <f>IF('Global Inputs'!$H$39="Yes",'Global Inputs'!$B$39*Digital!K12*'Global Inputs'!K47,'Global Inputs'!$B$39*Digital!K12)</f>
        <v>1700000</v>
      </c>
    </row>
    <row r="24" spans="1:13" ht="14.25" thickBot="1">
      <c r="A24" t="s">
        <v>10</v>
      </c>
      <c r="C24" s="29">
        <f>SUM(C10:C23)</f>
        <v>1534077905.6502922</v>
      </c>
      <c r="D24" s="6">
        <f>SUM(D10:D23)</f>
        <v>0</v>
      </c>
      <c r="E24" s="29">
        <f aca="true" t="shared" si="2" ref="E24:M24">SUM(E10:E23)</f>
        <v>425774.115</v>
      </c>
      <c r="F24" s="29">
        <f t="shared" si="2"/>
        <v>18192912.586875003</v>
      </c>
      <c r="G24" s="29">
        <f t="shared" si="2"/>
        <v>72593148.626375</v>
      </c>
      <c r="H24" s="29">
        <f t="shared" si="2"/>
        <v>96602536.22772199</v>
      </c>
      <c r="I24" s="29">
        <f t="shared" si="2"/>
        <v>175471515.39974976</v>
      </c>
      <c r="J24" s="29">
        <f t="shared" si="2"/>
        <v>273565360.6052235</v>
      </c>
      <c r="K24" s="29">
        <f t="shared" si="2"/>
        <v>377862687.6153771</v>
      </c>
      <c r="L24" s="29">
        <f t="shared" si="2"/>
        <v>336415659.2982751</v>
      </c>
      <c r="M24" s="29">
        <f t="shared" si="2"/>
        <v>182948311.17569438</v>
      </c>
    </row>
    <row r="25" ht="14.25" thickTop="1"/>
    <row r="26" spans="2:14" ht="14.25">
      <c r="B26" s="3" t="s">
        <v>257</v>
      </c>
      <c r="C26" s="4" t="str">
        <f>C9</f>
        <v>Total</v>
      </c>
      <c r="D26" s="4">
        <f>D9</f>
        <v>40268</v>
      </c>
      <c r="E26" s="4">
        <f aca="true" t="shared" si="3" ref="E26:M26">E9</f>
        <v>40633</v>
      </c>
      <c r="F26" s="4">
        <f t="shared" si="3"/>
        <v>40999</v>
      </c>
      <c r="G26" s="4">
        <f t="shared" si="3"/>
        <v>41364</v>
      </c>
      <c r="H26" s="4">
        <f t="shared" si="3"/>
        <v>41729</v>
      </c>
      <c r="I26" s="4">
        <f t="shared" si="3"/>
        <v>42094</v>
      </c>
      <c r="J26" s="4">
        <f t="shared" si="3"/>
        <v>42460</v>
      </c>
      <c r="K26" s="4">
        <f t="shared" si="3"/>
        <v>42825</v>
      </c>
      <c r="L26" s="4">
        <f t="shared" si="3"/>
        <v>43190</v>
      </c>
      <c r="M26" s="4">
        <f t="shared" si="3"/>
        <v>43555</v>
      </c>
      <c r="N26" s="3" t="s">
        <v>298</v>
      </c>
    </row>
    <row r="27" spans="2:14" ht="14.25">
      <c r="B27" t="str">
        <f>'Global Inputs'!A42</f>
        <v>SFT BUILD</v>
      </c>
      <c r="C27" s="20">
        <f aca="true" t="shared" si="4" ref="C27:D32">SUMIF($B$10:$B$23,$B27,C$10:C$23)</f>
        <v>624695096.6388189</v>
      </c>
      <c r="D27" s="20">
        <f t="shared" si="4"/>
        <v>0</v>
      </c>
      <c r="E27" s="62">
        <f aca="true" t="shared" si="5" ref="E27:M27">SUMIF($B$10:$B$23,$B27,E$10:E$23)</f>
        <v>425774.115</v>
      </c>
      <c r="F27" s="62">
        <f t="shared" si="5"/>
        <v>16582912.586875003</v>
      </c>
      <c r="G27" s="62">
        <f t="shared" si="5"/>
        <v>30248635.626375</v>
      </c>
      <c r="H27" s="62">
        <f t="shared" si="5"/>
        <v>22364612.509</v>
      </c>
      <c r="I27" s="62">
        <f t="shared" si="5"/>
        <v>61870674.57239979</v>
      </c>
      <c r="J27" s="62">
        <f t="shared" si="5"/>
        <v>108651577.22202751</v>
      </c>
      <c r="K27" s="62">
        <f aca="true" t="shared" si="6" ref="K27:K32">SUMIF($B$10:$B$23,$B27,K$10:K$23)</f>
        <v>166895263.6831037</v>
      </c>
      <c r="L27" s="62">
        <f t="shared" si="5"/>
        <v>162731467.9163434</v>
      </c>
      <c r="M27" s="62">
        <f t="shared" si="5"/>
        <v>54924178.40769438</v>
      </c>
      <c r="N27" s="66">
        <f aca="true" t="shared" si="7" ref="N27:N33">C27/$C$33</f>
        <v>0.40721210724563045</v>
      </c>
    </row>
    <row r="28" spans="2:14" ht="14.25">
      <c r="B28" t="str">
        <f>'Global Inputs'!A43</f>
        <v>SFT INVEST</v>
      </c>
      <c r="C28" s="62">
        <f t="shared" si="4"/>
        <v>338127244.49847305</v>
      </c>
      <c r="D28" s="62">
        <f t="shared" si="4"/>
        <v>0</v>
      </c>
      <c r="E28" s="62">
        <f aca="true" t="shared" si="8" ref="E28:J32">SUMIF($B$10:$B$23,$B28,E$10:E$23)</f>
        <v>0</v>
      </c>
      <c r="F28" s="62">
        <f t="shared" si="8"/>
        <v>0</v>
      </c>
      <c r="G28" s="62">
        <f t="shared" si="8"/>
        <v>0</v>
      </c>
      <c r="H28" s="62">
        <f t="shared" si="8"/>
        <v>9281184.918721993</v>
      </c>
      <c r="I28" s="62">
        <f t="shared" si="8"/>
        <v>34551160.197349966</v>
      </c>
      <c r="J28" s="62">
        <f t="shared" si="8"/>
        <v>66037974.46319597</v>
      </c>
      <c r="K28" s="62">
        <f t="shared" si="6"/>
        <v>91950581.95527339</v>
      </c>
      <c r="L28" s="62">
        <f aca="true" t="shared" si="9" ref="L28:M32">SUMIF($B$10:$B$23,$B28,L$10:L$23)</f>
        <v>77091043.96393171</v>
      </c>
      <c r="M28" s="62">
        <f t="shared" si="9"/>
        <v>59215299</v>
      </c>
      <c r="N28" s="88">
        <f t="shared" si="7"/>
        <v>0.22041073875915168</v>
      </c>
    </row>
    <row r="29" spans="2:14" ht="14.25">
      <c r="B29" t="str">
        <f>'Global Inputs'!A44</f>
        <v>SFT GREEN</v>
      </c>
      <c r="C29" s="62">
        <f t="shared" si="4"/>
        <v>23001232.305</v>
      </c>
      <c r="D29" s="62">
        <f t="shared" si="4"/>
        <v>0</v>
      </c>
      <c r="E29" s="62">
        <f t="shared" si="8"/>
        <v>0</v>
      </c>
      <c r="F29" s="62">
        <f t="shared" si="8"/>
        <v>0</v>
      </c>
      <c r="G29" s="62">
        <f t="shared" si="8"/>
        <v>5000</v>
      </c>
      <c r="H29" s="62">
        <f t="shared" si="8"/>
        <v>201980.8</v>
      </c>
      <c r="I29" s="62">
        <f t="shared" si="8"/>
        <v>1084907.63</v>
      </c>
      <c r="J29" s="62">
        <f t="shared" si="8"/>
        <v>2457119.62</v>
      </c>
      <c r="K29" s="62">
        <f t="shared" si="6"/>
        <v>4228027.782000001</v>
      </c>
      <c r="L29" s="62">
        <f t="shared" si="9"/>
        <v>6296551.173</v>
      </c>
      <c r="M29" s="62">
        <f t="shared" si="9"/>
        <v>8727645.299999999</v>
      </c>
      <c r="N29" s="88">
        <f t="shared" si="7"/>
        <v>0.01499352296274017</v>
      </c>
    </row>
    <row r="30" spans="2:14" ht="14.25">
      <c r="B30" t="str">
        <f>'Global Inputs'!A45</f>
        <v>SFT HOME</v>
      </c>
      <c r="C30" s="62">
        <f t="shared" si="4"/>
        <v>171636820.175</v>
      </c>
      <c r="D30" s="62">
        <f t="shared" si="4"/>
        <v>0</v>
      </c>
      <c r="E30" s="62">
        <f t="shared" si="8"/>
        <v>0</v>
      </c>
      <c r="F30" s="62">
        <f t="shared" si="8"/>
        <v>1195000</v>
      </c>
      <c r="G30" s="62">
        <f t="shared" si="8"/>
        <v>10712505</v>
      </c>
      <c r="H30" s="62">
        <f t="shared" si="8"/>
        <v>29312000</v>
      </c>
      <c r="I30" s="62">
        <f t="shared" si="8"/>
        <v>21138515</v>
      </c>
      <c r="J30" s="62">
        <f t="shared" si="8"/>
        <v>26721339.4</v>
      </c>
      <c r="K30" s="62">
        <f t="shared" si="6"/>
        <v>45441399.875</v>
      </c>
      <c r="L30" s="62">
        <f t="shared" si="9"/>
        <v>28339645.32</v>
      </c>
      <c r="M30" s="62">
        <f t="shared" si="9"/>
        <v>8776415.58</v>
      </c>
      <c r="N30" s="88">
        <f t="shared" si="7"/>
        <v>0.11188272743048443</v>
      </c>
    </row>
    <row r="31" spans="2:14" ht="14.25">
      <c r="B31" t="str">
        <f>'Global Inputs'!A46</f>
        <v>SFT PLACE</v>
      </c>
      <c r="C31" s="62">
        <f t="shared" si="4"/>
        <v>369217512.033</v>
      </c>
      <c r="D31" s="62">
        <f t="shared" si="4"/>
        <v>0</v>
      </c>
      <c r="E31" s="62">
        <f t="shared" si="8"/>
        <v>0</v>
      </c>
      <c r="F31" s="62">
        <f t="shared" si="8"/>
        <v>415000</v>
      </c>
      <c r="G31" s="62">
        <f t="shared" si="8"/>
        <v>31627008</v>
      </c>
      <c r="H31" s="62">
        <f t="shared" si="8"/>
        <v>35442758</v>
      </c>
      <c r="I31" s="62">
        <f t="shared" si="8"/>
        <v>56826258</v>
      </c>
      <c r="J31" s="62">
        <f t="shared" si="8"/>
        <v>67697349.9</v>
      </c>
      <c r="K31" s="62">
        <f t="shared" si="6"/>
        <v>67447414.32</v>
      </c>
      <c r="L31" s="62">
        <f t="shared" si="9"/>
        <v>60156950.925</v>
      </c>
      <c r="M31" s="62">
        <f t="shared" si="9"/>
        <v>49604772.888</v>
      </c>
      <c r="N31" s="88">
        <f t="shared" si="7"/>
        <v>0.240677159010702</v>
      </c>
    </row>
    <row r="32" spans="2:14" ht="14.25">
      <c r="B32" t="str">
        <f>'Global Inputs'!A47</f>
        <v>SFT CONNECT</v>
      </c>
      <c r="C32" s="62">
        <f t="shared" si="4"/>
        <v>7400000</v>
      </c>
      <c r="D32" s="62">
        <f t="shared" si="4"/>
        <v>0</v>
      </c>
      <c r="E32" s="62">
        <f t="shared" si="8"/>
        <v>0</v>
      </c>
      <c r="F32" s="62">
        <f t="shared" si="8"/>
        <v>0</v>
      </c>
      <c r="G32" s="62">
        <f t="shared" si="8"/>
        <v>0</v>
      </c>
      <c r="H32" s="62">
        <f t="shared" si="8"/>
        <v>0</v>
      </c>
      <c r="I32" s="62">
        <f t="shared" si="8"/>
        <v>0</v>
      </c>
      <c r="J32" s="62">
        <f t="shared" si="8"/>
        <v>2000000</v>
      </c>
      <c r="K32" s="62">
        <f t="shared" si="6"/>
        <v>1900000</v>
      </c>
      <c r="L32" s="62">
        <f t="shared" si="9"/>
        <v>1800000</v>
      </c>
      <c r="M32" s="62">
        <f t="shared" si="9"/>
        <v>1700000</v>
      </c>
      <c r="N32" s="88">
        <f t="shared" si="7"/>
        <v>0.004823744591291247</v>
      </c>
    </row>
    <row r="33" spans="2:14" ht="14.25" thickBot="1">
      <c r="B33" t="s">
        <v>10</v>
      </c>
      <c r="C33" s="10">
        <f>SUM(C27:C32)</f>
        <v>1534077905.650292</v>
      </c>
      <c r="D33" s="10">
        <f>SUM(D27:D32)</f>
        <v>0</v>
      </c>
      <c r="E33" s="10">
        <f aca="true" t="shared" si="10" ref="E33:J33">SUM(E27:E32)</f>
        <v>425774.115</v>
      </c>
      <c r="F33" s="10">
        <f t="shared" si="10"/>
        <v>18192912.586875003</v>
      </c>
      <c r="G33" s="10">
        <f t="shared" si="10"/>
        <v>72593148.626375</v>
      </c>
      <c r="H33" s="10">
        <f t="shared" si="10"/>
        <v>96602536.22772199</v>
      </c>
      <c r="I33" s="10">
        <f t="shared" si="10"/>
        <v>175471515.39974976</v>
      </c>
      <c r="J33" s="10">
        <f t="shared" si="10"/>
        <v>273565360.60522354</v>
      </c>
      <c r="K33" s="10">
        <f>SUM(K27:K32)</f>
        <v>377862687.6153771</v>
      </c>
      <c r="L33" s="10">
        <f>SUM(L27:L32)</f>
        <v>336415659.2982751</v>
      </c>
      <c r="M33" s="10">
        <f>SUM(M27:M32)</f>
        <v>182948311.17569435</v>
      </c>
      <c r="N33" s="87">
        <f t="shared" si="7"/>
        <v>1</v>
      </c>
    </row>
    <row r="34" ht="14.25" thickTop="1"/>
    <row r="35" spans="1:11" ht="14.25">
      <c r="A35" s="90"/>
      <c r="B35" s="90"/>
      <c r="E35" s="90"/>
      <c r="F35" s="90"/>
      <c r="G35" s="90"/>
      <c r="H35" s="90"/>
      <c r="I35" s="90"/>
      <c r="J35" s="90"/>
      <c r="K35" s="90"/>
    </row>
    <row r="36" spans="1:11" ht="14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4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1" ht="14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4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4.2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4.2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4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4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ht="14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1" ht="14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ht="14.25">
      <c r="A47" s="90"/>
      <c r="B47" s="90"/>
      <c r="E47" s="90"/>
      <c r="F47" s="90"/>
      <c r="G47" s="90"/>
      <c r="H47" s="90"/>
      <c r="I47" s="90"/>
      <c r="J47" s="90"/>
      <c r="K47" s="90"/>
    </row>
    <row r="48" spans="1:11" ht="14.25">
      <c r="A48" s="90"/>
      <c r="B48" s="90"/>
      <c r="C48" s="88"/>
      <c r="E48" s="90"/>
      <c r="F48" s="90"/>
      <c r="G48" s="90"/>
      <c r="H48" s="90"/>
      <c r="I48" s="90"/>
      <c r="J48" s="90"/>
      <c r="K48" s="90"/>
    </row>
    <row r="49" spans="1:11" ht="14.25">
      <c r="A49" s="90"/>
      <c r="B49" s="90"/>
      <c r="E49" s="90"/>
      <c r="F49" s="90"/>
      <c r="G49" s="90"/>
      <c r="H49" s="90"/>
      <c r="I49" s="90"/>
      <c r="J49" s="90"/>
      <c r="K49" s="90"/>
    </row>
    <row r="50" spans="1:3" ht="14.25">
      <c r="A50" s="90"/>
      <c r="B50" s="90"/>
      <c r="C50" s="89"/>
    </row>
    <row r="51" spans="1:2" ht="14.25">
      <c r="A51" s="90"/>
      <c r="B51" s="90"/>
    </row>
    <row r="52" spans="1:2" ht="14.25">
      <c r="A52" s="90"/>
      <c r="B52" s="90"/>
    </row>
    <row r="53" spans="1:2" ht="14.25">
      <c r="A53" s="90"/>
      <c r="B53" s="90"/>
    </row>
    <row r="54" spans="1:2" ht="14.25">
      <c r="A54" s="90"/>
      <c r="B54" s="90"/>
    </row>
    <row r="55" spans="1:2" ht="14.25">
      <c r="A55" s="90"/>
      <c r="B55" s="90"/>
    </row>
    <row r="56" spans="1:2" ht="14.25">
      <c r="A56" s="90"/>
      <c r="B56" s="90"/>
    </row>
    <row r="57" spans="1:2" ht="14.25">
      <c r="A57" s="90"/>
      <c r="B57" s="90"/>
    </row>
    <row r="58" spans="1:2" ht="14.25">
      <c r="A58" s="90"/>
      <c r="B58" s="90"/>
    </row>
    <row r="59" spans="1:2" ht="14.25">
      <c r="A59" s="90"/>
      <c r="B59" s="90"/>
    </row>
    <row r="60" spans="1:2" ht="14.25">
      <c r="A60" s="90"/>
      <c r="B60" s="90"/>
    </row>
    <row r="61" spans="1:2" ht="14.25">
      <c r="A61" s="90"/>
      <c r="B61" s="90"/>
    </row>
    <row r="62" spans="1:2" ht="14.25">
      <c r="A62" s="90"/>
      <c r="B62" s="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/>
  <headerFooter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7"/>
  <sheetViews>
    <sheetView zoomScaleSheetLayoutView="100" zoomScalePageLayoutView="0" workbookViewId="0" topLeftCell="A10">
      <selection activeCell="I46" sqref="I46"/>
    </sheetView>
  </sheetViews>
  <sheetFormatPr defaultColWidth="8.8515625" defaultRowHeight="15"/>
  <cols>
    <col min="1" max="1" width="41.8515625" style="0" bestFit="1" customWidth="1"/>
    <col min="2" max="2" width="14.140625" style="32" bestFit="1" customWidth="1"/>
    <col min="3" max="3" width="22.421875" style="32" bestFit="1" customWidth="1"/>
    <col min="4" max="4" width="21.421875" style="32" bestFit="1" customWidth="1"/>
    <col min="5" max="6" width="18.7109375" style="32" bestFit="1" customWidth="1"/>
    <col min="7" max="7" width="10.7109375" style="0" bestFit="1" customWidth="1"/>
    <col min="8" max="8" width="21.421875" style="0" customWidth="1"/>
    <col min="9" max="9" width="10.7109375" style="0" bestFit="1" customWidth="1"/>
    <col min="10" max="10" width="13.7109375" style="0" bestFit="1" customWidth="1"/>
    <col min="11" max="11" width="15.42187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22">
        <f>'Global Inputs'!B6</f>
        <v>40268</v>
      </c>
    </row>
    <row r="5" ht="14.25">
      <c r="A5" s="3" t="s">
        <v>3</v>
      </c>
    </row>
    <row r="6" spans="1:2" ht="14.25">
      <c r="A6" t="s">
        <v>248</v>
      </c>
      <c r="B6" s="33">
        <v>40268</v>
      </c>
    </row>
    <row r="7" spans="1:2" ht="14.25">
      <c r="A7" t="s">
        <v>249</v>
      </c>
      <c r="B7" s="33">
        <v>43555</v>
      </c>
    </row>
    <row r="8" spans="1:2" ht="14.25">
      <c r="A8" t="s">
        <v>250</v>
      </c>
      <c r="B8" s="33">
        <v>42460</v>
      </c>
    </row>
    <row r="10" spans="1:2" ht="14.25">
      <c r="A10" t="s">
        <v>218</v>
      </c>
      <c r="B10" s="57">
        <v>9712877</v>
      </c>
    </row>
    <row r="12" spans="1:11" ht="14.25">
      <c r="A12" s="3" t="s">
        <v>4</v>
      </c>
      <c r="J12" s="3" t="s">
        <v>308</v>
      </c>
      <c r="K12" s="3" t="s">
        <v>309</v>
      </c>
    </row>
    <row r="13" spans="1:8" s="3" customFormat="1" ht="28.5">
      <c r="A13" s="3" t="s">
        <v>175</v>
      </c>
      <c r="B13" s="34" t="s">
        <v>59</v>
      </c>
      <c r="C13" s="34" t="s">
        <v>60</v>
      </c>
      <c r="D13" s="34" t="s">
        <v>61</v>
      </c>
      <c r="E13" s="34" t="s">
        <v>62</v>
      </c>
      <c r="F13" s="34" t="s">
        <v>63</v>
      </c>
      <c r="H13" s="45" t="s">
        <v>255</v>
      </c>
    </row>
    <row r="14" spans="1:11" ht="14.25">
      <c r="A14" s="37" t="s">
        <v>84</v>
      </c>
      <c r="B14" s="44">
        <v>0.1</v>
      </c>
      <c r="C14" s="91">
        <f>$B$50*B14</f>
        <v>0.095</v>
      </c>
      <c r="D14" s="91">
        <f>$B$51*B14</f>
        <v>0.09000000000000001</v>
      </c>
      <c r="E14" s="91">
        <f>$B$52*B14</f>
        <v>0.10500000000000001</v>
      </c>
      <c r="F14" s="91">
        <f>$B$53*B14</f>
        <v>0.11000000000000001</v>
      </c>
      <c r="H14" s="43" t="s">
        <v>161</v>
      </c>
      <c r="J14" s="32" t="s">
        <v>161</v>
      </c>
      <c r="K14" s="32" t="s">
        <v>161</v>
      </c>
    </row>
    <row r="15" spans="1:11" ht="14.25">
      <c r="A15" s="37" t="s">
        <v>85</v>
      </c>
      <c r="B15" s="44">
        <v>0.02</v>
      </c>
      <c r="C15" s="91">
        <f>$B$50*B15</f>
        <v>0.019</v>
      </c>
      <c r="D15" s="91">
        <f>$B$51*B15</f>
        <v>0.018000000000000002</v>
      </c>
      <c r="E15" s="91">
        <f>$B$52*B15</f>
        <v>0.021</v>
      </c>
      <c r="F15" s="91">
        <f>$B$53*B15</f>
        <v>0.022000000000000002</v>
      </c>
      <c r="H15" s="43" t="s">
        <v>161</v>
      </c>
      <c r="J15" s="32" t="s">
        <v>161</v>
      </c>
      <c r="K15" s="32" t="s">
        <v>161</v>
      </c>
    </row>
    <row r="16" spans="1:11" ht="14.25">
      <c r="A16" s="37" t="s">
        <v>72</v>
      </c>
      <c r="B16" s="44">
        <v>0.25</v>
      </c>
      <c r="C16" s="91">
        <f>$B$50*B16</f>
        <v>0.2375</v>
      </c>
      <c r="D16" s="91">
        <f>$B$51*B16</f>
        <v>0.225</v>
      </c>
      <c r="E16" s="91">
        <f>$B$52*B16</f>
        <v>0.2625</v>
      </c>
      <c r="F16" s="91">
        <f>$B$53*B16</f>
        <v>0.275</v>
      </c>
      <c r="H16" s="43" t="s">
        <v>161</v>
      </c>
      <c r="J16" s="32" t="s">
        <v>161</v>
      </c>
      <c r="K16" s="32" t="s">
        <v>161</v>
      </c>
    </row>
    <row r="17" spans="1:11" ht="14.25">
      <c r="A17" s="38" t="s">
        <v>74</v>
      </c>
      <c r="B17" s="35">
        <v>0.005</v>
      </c>
      <c r="C17" s="91">
        <f>$B$50*B17</f>
        <v>0.00475</v>
      </c>
      <c r="D17" s="91">
        <f>$B$51*B17</f>
        <v>0.0045000000000000005</v>
      </c>
      <c r="E17" s="91">
        <f>$B$52*B17</f>
        <v>0.00525</v>
      </c>
      <c r="F17" s="91">
        <f>$B$53*B17</f>
        <v>0.0055000000000000005</v>
      </c>
      <c r="H17" s="43" t="s">
        <v>161</v>
      </c>
      <c r="J17" s="32" t="s">
        <v>161</v>
      </c>
      <c r="K17" s="32" t="s">
        <v>161</v>
      </c>
    </row>
    <row r="18" spans="1:11" ht="14.25">
      <c r="A18" s="38" t="s">
        <v>75</v>
      </c>
      <c r="B18" s="44">
        <v>0.1</v>
      </c>
      <c r="C18" s="91">
        <f>$B$50*B18</f>
        <v>0.095</v>
      </c>
      <c r="D18" s="91">
        <f>$B$51*B18</f>
        <v>0.09000000000000001</v>
      </c>
      <c r="E18" s="91">
        <f>$B$52*B18</f>
        <v>0.10500000000000001</v>
      </c>
      <c r="F18" s="91">
        <f>$B$53*B18</f>
        <v>0.11000000000000001</v>
      </c>
      <c r="H18" s="43" t="s">
        <v>161</v>
      </c>
      <c r="J18" s="32" t="s">
        <v>161</v>
      </c>
      <c r="K18" s="32" t="s">
        <v>161</v>
      </c>
    </row>
    <row r="19" spans="1:11" ht="14.25">
      <c r="A19" s="37" t="s">
        <v>163</v>
      </c>
      <c r="B19" s="35">
        <v>0.015</v>
      </c>
      <c r="C19" s="92"/>
      <c r="D19" s="92"/>
      <c r="E19" s="92"/>
      <c r="F19" s="92"/>
      <c r="G19" s="38"/>
      <c r="H19" s="38"/>
      <c r="J19" s="32"/>
      <c r="K19" s="32"/>
    </row>
    <row r="20" spans="1:11" ht="14.25">
      <c r="A20" s="38"/>
      <c r="B20" s="38"/>
      <c r="C20" s="92"/>
      <c r="D20" s="92"/>
      <c r="E20" s="92"/>
      <c r="F20" s="92"/>
      <c r="G20" s="38"/>
      <c r="H20" s="38"/>
      <c r="J20" s="32"/>
      <c r="K20" s="32"/>
    </row>
    <row r="21" spans="1:11" ht="14.25">
      <c r="A21" s="39" t="s">
        <v>179</v>
      </c>
      <c r="B21" s="38"/>
      <c r="C21" s="92"/>
      <c r="D21" s="92"/>
      <c r="E21" s="92"/>
      <c r="F21" s="92"/>
      <c r="G21" s="38"/>
      <c r="H21" s="38"/>
      <c r="J21" s="32"/>
      <c r="K21" s="32"/>
    </row>
    <row r="22" spans="1:11" ht="14.25">
      <c r="A22" s="37" t="s">
        <v>5</v>
      </c>
      <c r="B22" s="52">
        <f>B14</f>
        <v>0.1</v>
      </c>
      <c r="C22" s="91">
        <f>$B$50*B22</f>
        <v>0.095</v>
      </c>
      <c r="D22" s="91">
        <f>$B$51*B22</f>
        <v>0.09000000000000001</v>
      </c>
      <c r="E22" s="91">
        <f>$B$52*B22</f>
        <v>0.10500000000000001</v>
      </c>
      <c r="F22" s="91">
        <f>$B$53*B22</f>
        <v>0.11000000000000001</v>
      </c>
      <c r="H22" s="43" t="s">
        <v>161</v>
      </c>
      <c r="J22" s="32" t="s">
        <v>161</v>
      </c>
      <c r="K22" s="32" t="s">
        <v>161</v>
      </c>
    </row>
    <row r="23" spans="1:11" ht="14.25">
      <c r="A23" s="37" t="s">
        <v>270</v>
      </c>
      <c r="B23" s="44">
        <v>0.5</v>
      </c>
      <c r="C23" s="91">
        <f>$B$50*B23</f>
        <v>0.475</v>
      </c>
      <c r="D23" s="91">
        <f>$B$51*B23</f>
        <v>0.45</v>
      </c>
      <c r="E23" s="91">
        <f>$B$52*B23</f>
        <v>0.525</v>
      </c>
      <c r="F23" s="91">
        <f>$B$53*B23</f>
        <v>0.55</v>
      </c>
      <c r="H23" s="43" t="s">
        <v>161</v>
      </c>
      <c r="J23" s="32" t="s">
        <v>161</v>
      </c>
      <c r="K23" s="32" t="s">
        <v>161</v>
      </c>
    </row>
    <row r="24" spans="1:11" ht="14.25">
      <c r="A24" s="38"/>
      <c r="B24" s="96"/>
      <c r="C24" s="92"/>
      <c r="D24" s="92"/>
      <c r="E24" s="92"/>
      <c r="F24" s="92"/>
      <c r="G24" s="38"/>
      <c r="H24" s="38"/>
      <c r="J24" s="32"/>
      <c r="K24" s="32"/>
    </row>
    <row r="25" spans="1:11" ht="14.25">
      <c r="A25" s="39" t="s">
        <v>178</v>
      </c>
      <c r="B25" s="96"/>
      <c r="C25" s="92"/>
      <c r="D25" s="92"/>
      <c r="E25" s="92"/>
      <c r="F25" s="92"/>
      <c r="G25" s="38"/>
      <c r="H25" s="38"/>
      <c r="J25" s="32"/>
      <c r="K25" s="32"/>
    </row>
    <row r="26" spans="1:11" ht="14.25">
      <c r="A26" s="37" t="s">
        <v>7</v>
      </c>
      <c r="B26" s="44">
        <v>0.33</v>
      </c>
      <c r="C26" s="91">
        <f>$B$50*B26</f>
        <v>0.3135</v>
      </c>
      <c r="D26" s="91">
        <f>$B$51*B26</f>
        <v>0.29700000000000004</v>
      </c>
      <c r="E26" s="91">
        <f>$B$52*B26</f>
        <v>0.34650000000000003</v>
      </c>
      <c r="F26" s="91">
        <f>$B$53*B26</f>
        <v>0.36300000000000004</v>
      </c>
      <c r="H26" s="43" t="s">
        <v>161</v>
      </c>
      <c r="J26" s="32" t="s">
        <v>161</v>
      </c>
      <c r="K26" s="32" t="s">
        <v>161</v>
      </c>
    </row>
    <row r="27" spans="1:11" ht="14.25">
      <c r="A27" s="37" t="s">
        <v>79</v>
      </c>
      <c r="B27" s="94">
        <v>0.005</v>
      </c>
      <c r="C27" s="91">
        <f>$B$50*B27</f>
        <v>0.00475</v>
      </c>
      <c r="D27" s="91">
        <f>$B$51*B27</f>
        <v>0.0045000000000000005</v>
      </c>
      <c r="E27" s="91">
        <f>$B$52*B27</f>
        <v>0.00525</v>
      </c>
      <c r="F27" s="91">
        <f>$B$53*B27</f>
        <v>0.0055000000000000005</v>
      </c>
      <c r="H27" s="43" t="s">
        <v>161</v>
      </c>
      <c r="J27" s="32" t="s">
        <v>161</v>
      </c>
      <c r="K27" s="32" t="s">
        <v>161</v>
      </c>
    </row>
    <row r="28" spans="1:11" ht="14.25">
      <c r="A28" s="39"/>
      <c r="B28" s="38"/>
      <c r="C28" s="38"/>
      <c r="D28" s="38"/>
      <c r="E28" s="38"/>
      <c r="F28" s="38"/>
      <c r="G28" s="38"/>
      <c r="H28" s="38"/>
      <c r="J28" s="32"/>
      <c r="K28" s="32"/>
    </row>
    <row r="29" spans="1:11" ht="14.25">
      <c r="A29" s="39" t="s">
        <v>176</v>
      </c>
      <c r="B29" s="40" t="str">
        <f>B13</f>
        <v>Base Case</v>
      </c>
      <c r="C29" s="40" t="str">
        <f>C13</f>
        <v>Downside Sensitivity 1</v>
      </c>
      <c r="D29" s="40" t="str">
        <f>D13</f>
        <v>Downside Sensitivity 2</v>
      </c>
      <c r="E29" s="40" t="str">
        <f>E13</f>
        <v>Upside Sensitivity 1</v>
      </c>
      <c r="F29" s="40" t="str">
        <f>F13</f>
        <v>Upside Sensitivity 2</v>
      </c>
      <c r="H29" s="32"/>
      <c r="J29" s="32"/>
      <c r="K29" s="32"/>
    </row>
    <row r="30" spans="1:11" ht="14.25">
      <c r="A30" s="37" t="s">
        <v>159</v>
      </c>
      <c r="B30" s="52">
        <f>Housing!B22</f>
        <v>0.5</v>
      </c>
      <c r="C30" s="91">
        <f>$B$50*B30</f>
        <v>0.475</v>
      </c>
      <c r="D30" s="91">
        <f>$B$51*B30</f>
        <v>0.45</v>
      </c>
      <c r="E30" s="91">
        <f>$B$52*B30</f>
        <v>0.525</v>
      </c>
      <c r="F30" s="91">
        <f>$B$53*B30</f>
        <v>0.55</v>
      </c>
      <c r="H30" s="43" t="s">
        <v>161</v>
      </c>
      <c r="J30" s="32" t="s">
        <v>161</v>
      </c>
      <c r="K30" s="32" t="s">
        <v>161</v>
      </c>
    </row>
    <row r="31" spans="1:11" s="90" customFormat="1" ht="14.25">
      <c r="A31" s="37" t="s">
        <v>302</v>
      </c>
      <c r="B31" s="44">
        <v>0.8</v>
      </c>
      <c r="C31" s="91">
        <f>$B$50*B31</f>
        <v>0.76</v>
      </c>
      <c r="D31" s="91">
        <f>$B$50*C31</f>
        <v>0.722</v>
      </c>
      <c r="E31" s="91">
        <f>$B$50*D31</f>
        <v>0.6859</v>
      </c>
      <c r="F31" s="91">
        <f>$B$50*E31</f>
        <v>0.6516049999999999</v>
      </c>
      <c r="H31" s="43" t="s">
        <v>161</v>
      </c>
      <c r="J31" s="32" t="s">
        <v>161</v>
      </c>
      <c r="K31" s="32" t="s">
        <v>161</v>
      </c>
    </row>
    <row r="32" spans="1:11" ht="14.25">
      <c r="A32" s="37"/>
      <c r="B32" s="36"/>
      <c r="C32" s="36"/>
      <c r="D32" s="36"/>
      <c r="E32" s="36"/>
      <c r="F32" s="36"/>
      <c r="H32" s="32"/>
      <c r="J32" s="32"/>
      <c r="K32" s="32"/>
    </row>
    <row r="33" spans="1:11" ht="14.25">
      <c r="A33" s="39" t="s">
        <v>177</v>
      </c>
      <c r="B33" s="41" t="str">
        <f>B29</f>
        <v>Base Case</v>
      </c>
      <c r="C33" s="41" t="str">
        <f>C29</f>
        <v>Downside Sensitivity 1</v>
      </c>
      <c r="D33" s="41" t="str">
        <f>D29</f>
        <v>Downside Sensitivity 2</v>
      </c>
      <c r="E33" s="41" t="str">
        <f>E29</f>
        <v>Upside Sensitivity 1</v>
      </c>
      <c r="F33" s="41" t="str">
        <f>F29</f>
        <v>Upside Sensitivity 2</v>
      </c>
      <c r="H33" s="32"/>
      <c r="J33" s="32"/>
      <c r="K33" s="32"/>
    </row>
    <row r="34" spans="1:11" ht="14.25">
      <c r="A34" s="37" t="s">
        <v>8</v>
      </c>
      <c r="B34" s="52">
        <f>'Operational PPP'!B21</f>
        <v>0.7997707051383276</v>
      </c>
      <c r="C34" s="91">
        <f>$B$50*B34</f>
        <v>0.7597821698814112</v>
      </c>
      <c r="D34" s="91">
        <f>$B$51*B34</f>
        <v>0.7197936346244949</v>
      </c>
      <c r="E34" s="91">
        <f>$B$52*B34</f>
        <v>0.839759240395244</v>
      </c>
      <c r="F34" s="91">
        <f>$B$53*B34</f>
        <v>0.8797477756521604</v>
      </c>
      <c r="H34" s="43" t="s">
        <v>161</v>
      </c>
      <c r="J34" s="32" t="s">
        <v>161</v>
      </c>
      <c r="K34" s="32" t="s">
        <v>161</v>
      </c>
    </row>
    <row r="35" spans="1:11" ht="14.25">
      <c r="A35" s="37" t="s">
        <v>168</v>
      </c>
      <c r="B35" s="52">
        <f>'Asset Management'!B29</f>
        <v>0.3</v>
      </c>
      <c r="C35" s="91">
        <f>$B$50*B35</f>
        <v>0.285</v>
      </c>
      <c r="D35" s="91">
        <f>$B$51*B35</f>
        <v>0.27</v>
      </c>
      <c r="E35" s="91">
        <f>$B$52*B35</f>
        <v>0.315</v>
      </c>
      <c r="F35" s="91">
        <f>$B$53*B35</f>
        <v>0.33</v>
      </c>
      <c r="H35" s="43" t="s">
        <v>161</v>
      </c>
      <c r="J35" s="32" t="s">
        <v>161</v>
      </c>
      <c r="K35" s="32" t="s">
        <v>161</v>
      </c>
    </row>
    <row r="36" spans="1:11" ht="14.25">
      <c r="A36" s="37" t="s">
        <v>80</v>
      </c>
      <c r="B36" s="52">
        <f>'Asset Management'!B37</f>
        <v>0.3</v>
      </c>
      <c r="C36" s="91">
        <f>$B$50*B36</f>
        <v>0.285</v>
      </c>
      <c r="D36" s="91">
        <f>$B$51*B36</f>
        <v>0.27</v>
      </c>
      <c r="E36" s="91">
        <f>$B$52*B36</f>
        <v>0.315</v>
      </c>
      <c r="F36" s="91">
        <f>$B$53*B36</f>
        <v>0.33</v>
      </c>
      <c r="H36" s="43" t="s">
        <v>161</v>
      </c>
      <c r="J36" s="32" t="s">
        <v>161</v>
      </c>
      <c r="K36" s="32" t="s">
        <v>161</v>
      </c>
    </row>
    <row r="37" spans="1:11" ht="14.25">
      <c r="A37" s="37"/>
      <c r="B37" s="37"/>
      <c r="C37" s="37"/>
      <c r="D37" s="37"/>
      <c r="E37" s="37"/>
      <c r="F37" s="37"/>
      <c r="G37" s="37"/>
      <c r="H37" s="37"/>
      <c r="I37" s="37"/>
      <c r="J37" s="97"/>
      <c r="K37" s="97"/>
    </row>
    <row r="38" spans="1:11" ht="14.25">
      <c r="A38" s="39" t="s">
        <v>219</v>
      </c>
      <c r="B38" s="58"/>
      <c r="C38" s="41" t="str">
        <f>C33</f>
        <v>Downside Sensitivity 1</v>
      </c>
      <c r="D38" s="41" t="str">
        <f>D33</f>
        <v>Downside Sensitivity 2</v>
      </c>
      <c r="E38" s="41" t="str">
        <f>E33</f>
        <v>Upside Sensitivity 1</v>
      </c>
      <c r="F38" s="41" t="str">
        <f>F33</f>
        <v>Upside Sensitivity 2</v>
      </c>
      <c r="J38" s="32"/>
      <c r="K38" s="32"/>
    </row>
    <row r="39" spans="1:11" ht="14.25">
      <c r="A39" s="37" t="s">
        <v>220</v>
      </c>
      <c r="B39" s="35">
        <v>0.005</v>
      </c>
      <c r="C39" s="53">
        <f>$B$50*B39</f>
        <v>0.00475</v>
      </c>
      <c r="D39" s="53">
        <f>$B$51*B39</f>
        <v>0.0045000000000000005</v>
      </c>
      <c r="E39" s="53">
        <f>$B$52*B39</f>
        <v>0.00525</v>
      </c>
      <c r="F39" s="53">
        <f>$B$53*B39</f>
        <v>0.0055000000000000005</v>
      </c>
      <c r="H39" s="43" t="s">
        <v>161</v>
      </c>
      <c r="J39" s="32" t="s">
        <v>161</v>
      </c>
      <c r="K39" s="32" t="s">
        <v>161</v>
      </c>
    </row>
    <row r="40" spans="10:11" ht="14.25">
      <c r="J40" s="32"/>
      <c r="K40" s="32"/>
    </row>
    <row r="41" spans="1:12" ht="14.25">
      <c r="A41" s="39" t="s">
        <v>256</v>
      </c>
      <c r="B41" s="46">
        <f>'Base Case'!D26</f>
        <v>40268</v>
      </c>
      <c r="C41" s="46">
        <f>'Base Case'!E26</f>
        <v>40633</v>
      </c>
      <c r="D41" s="46">
        <f>'Base Case'!F26</f>
        <v>40999</v>
      </c>
      <c r="E41" s="46">
        <f>'Base Case'!G26</f>
        <v>41364</v>
      </c>
      <c r="F41" s="46">
        <f>'Base Case'!H26</f>
        <v>41729</v>
      </c>
      <c r="G41" s="46">
        <f>'Base Case'!I26</f>
        <v>42094</v>
      </c>
      <c r="H41" s="46">
        <f>'Base Case'!J26</f>
        <v>42460</v>
      </c>
      <c r="I41" s="46">
        <f>'Base Case'!K26</f>
        <v>42825</v>
      </c>
      <c r="J41" s="46">
        <f>'Base Case'!L26</f>
        <v>43190</v>
      </c>
      <c r="K41" s="46">
        <f>'Base Case'!M26</f>
        <v>43555</v>
      </c>
      <c r="L41" s="42"/>
    </row>
    <row r="42" spans="1:11" ht="14.25">
      <c r="A42" t="str">
        <f>A13</f>
        <v>SFT BUILD</v>
      </c>
      <c r="B42" s="44">
        <v>1</v>
      </c>
      <c r="C42" s="44">
        <v>1</v>
      </c>
      <c r="D42" s="44">
        <v>1</v>
      </c>
      <c r="E42" s="44">
        <v>1</v>
      </c>
      <c r="F42" s="44">
        <v>1</v>
      </c>
      <c r="G42" s="44">
        <v>1</v>
      </c>
      <c r="H42" s="44">
        <v>1</v>
      </c>
      <c r="I42" s="44">
        <v>0.95</v>
      </c>
      <c r="J42" s="44">
        <v>0.9</v>
      </c>
      <c r="K42" s="44">
        <v>0.85</v>
      </c>
    </row>
    <row r="43" spans="1:11" ht="14.25">
      <c r="A43" t="str">
        <f>A21</f>
        <v>SFT INVEST</v>
      </c>
      <c r="B43" s="44">
        <v>1</v>
      </c>
      <c r="C43" s="44">
        <v>1</v>
      </c>
      <c r="D43" s="44">
        <v>1</v>
      </c>
      <c r="E43" s="44">
        <v>1</v>
      </c>
      <c r="F43" s="44">
        <v>1</v>
      </c>
      <c r="G43" s="44">
        <v>1</v>
      </c>
      <c r="H43" s="44">
        <v>1</v>
      </c>
      <c r="I43" s="44">
        <v>0.99</v>
      </c>
      <c r="J43" s="44">
        <v>0.98</v>
      </c>
      <c r="K43" s="44">
        <v>0.97</v>
      </c>
    </row>
    <row r="44" spans="1:11" ht="14.25">
      <c r="A44" t="s">
        <v>178</v>
      </c>
      <c r="B44" s="44">
        <v>1</v>
      </c>
      <c r="C44" s="44">
        <v>1</v>
      </c>
      <c r="D44" s="44">
        <v>1</v>
      </c>
      <c r="E44" s="44">
        <v>1</v>
      </c>
      <c r="F44" s="44">
        <v>1</v>
      </c>
      <c r="G44" s="44">
        <v>1</v>
      </c>
      <c r="H44" s="44">
        <v>1</v>
      </c>
      <c r="I44" s="44">
        <v>0.95</v>
      </c>
      <c r="J44" s="44">
        <v>0.9</v>
      </c>
      <c r="K44" s="44">
        <v>0.85</v>
      </c>
    </row>
    <row r="45" spans="1:11" ht="14.25">
      <c r="A45" t="str">
        <f>A29</f>
        <v>SFT HOME</v>
      </c>
      <c r="B45" s="44">
        <v>1</v>
      </c>
      <c r="C45" s="44">
        <v>1</v>
      </c>
      <c r="D45" s="44">
        <v>1</v>
      </c>
      <c r="E45" s="44">
        <v>1</v>
      </c>
      <c r="F45" s="44">
        <v>1</v>
      </c>
      <c r="G45" s="44">
        <v>1</v>
      </c>
      <c r="H45" s="44">
        <v>1</v>
      </c>
      <c r="I45" s="44">
        <v>0.95</v>
      </c>
      <c r="J45" s="44">
        <v>0.9</v>
      </c>
      <c r="K45" s="44">
        <v>0.85</v>
      </c>
    </row>
    <row r="46" spans="1:11" ht="14.25">
      <c r="A46" t="str">
        <f>A33</f>
        <v>SFT PLACE</v>
      </c>
      <c r="B46" s="44">
        <v>1</v>
      </c>
      <c r="C46" s="44">
        <v>1</v>
      </c>
      <c r="D46" s="44">
        <v>1</v>
      </c>
      <c r="E46" s="44">
        <v>1</v>
      </c>
      <c r="F46" s="44">
        <v>1</v>
      </c>
      <c r="G46" s="44">
        <v>1</v>
      </c>
      <c r="H46" s="44">
        <v>1</v>
      </c>
      <c r="I46" s="44">
        <v>0.8</v>
      </c>
      <c r="J46" s="44">
        <v>0.75</v>
      </c>
      <c r="K46" s="44">
        <v>0.72</v>
      </c>
    </row>
    <row r="47" spans="1:11" ht="14.25">
      <c r="A47" t="s">
        <v>219</v>
      </c>
      <c r="B47" s="44">
        <v>1</v>
      </c>
      <c r="C47" s="44">
        <v>1</v>
      </c>
      <c r="D47" s="44">
        <v>1</v>
      </c>
      <c r="E47" s="44">
        <v>1</v>
      </c>
      <c r="F47" s="44">
        <v>1</v>
      </c>
      <c r="G47" s="44">
        <v>1</v>
      </c>
      <c r="H47" s="44">
        <v>1</v>
      </c>
      <c r="I47" s="44">
        <v>0.95</v>
      </c>
      <c r="J47" s="44">
        <v>0.9</v>
      </c>
      <c r="K47" s="44">
        <v>0.85</v>
      </c>
    </row>
    <row r="49" ht="14.25">
      <c r="A49" s="3" t="s">
        <v>221</v>
      </c>
    </row>
    <row r="50" spans="1:2" ht="14.25">
      <c r="A50" s="59" t="s">
        <v>60</v>
      </c>
      <c r="B50" s="44">
        <v>0.95</v>
      </c>
    </row>
    <row r="51" spans="1:2" ht="14.25">
      <c r="A51" t="s">
        <v>61</v>
      </c>
      <c r="B51" s="44">
        <v>0.9</v>
      </c>
    </row>
    <row r="52" spans="1:2" ht="14.25">
      <c r="A52" t="s">
        <v>62</v>
      </c>
      <c r="B52" s="44">
        <v>1.05</v>
      </c>
    </row>
    <row r="53" spans="1:2" ht="14.25">
      <c r="A53" t="s">
        <v>63</v>
      </c>
      <c r="B53" s="44">
        <v>1.1</v>
      </c>
    </row>
    <row r="56" ht="14.25">
      <c r="H56" t="s">
        <v>161</v>
      </c>
    </row>
    <row r="57" ht="14.25">
      <c r="H57" t="s">
        <v>162</v>
      </c>
    </row>
  </sheetData>
  <sheetProtection/>
  <conditionalFormatting sqref="J30:K31 J22:K23 J14:K18 J39:K39 J26:K27 J34:K36">
    <cfRule type="cellIs" priority="1" dxfId="4" operator="equal" stopIfTrue="1">
      <formula>$H$57</formula>
    </cfRule>
    <cfRule type="cellIs" priority="2" dxfId="5" operator="equal" stopIfTrue="1">
      <formula>$H$56</formula>
    </cfRule>
  </conditionalFormatting>
  <dataValidations count="1">
    <dataValidation type="list" allowBlank="1" showInputMessage="1" showErrorMessage="1" sqref="H26:H27 H14:H18 H39 H22:H23 H34:H36 H30:H31 J39:K39 J34:K36 J30:K31 J26:K27 J14:K18 J22:K23">
      <formula1>$H$56:$H$57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/>
  <headerFooter>
    <oddHeader>&amp;C&amp;A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G117"/>
  <sheetViews>
    <sheetView zoomScaleSheetLayoutView="100" zoomScalePageLayoutView="0" workbookViewId="0" topLeftCell="D8">
      <selection activeCell="M16" sqref="M16"/>
    </sheetView>
  </sheetViews>
  <sheetFormatPr defaultColWidth="8.8515625" defaultRowHeight="15"/>
  <cols>
    <col min="1" max="1" width="25.421875" style="0" bestFit="1" customWidth="1"/>
    <col min="2" max="2" width="30.00390625" style="0" bestFit="1" customWidth="1"/>
    <col min="3" max="3" width="56.8515625" style="0" bestFit="1" customWidth="1"/>
    <col min="4" max="4" width="14.7109375" style="0" bestFit="1" customWidth="1"/>
    <col min="5" max="5" width="10.7109375" style="0" bestFit="1" customWidth="1"/>
    <col min="6" max="7" width="11.421875" style="0" bestFit="1" customWidth="1"/>
    <col min="8" max="8" width="12.57421875" style="0" bestFit="1" customWidth="1"/>
    <col min="9" max="12" width="12.421875" style="0" bestFit="1" customWidth="1"/>
    <col min="13" max="13" width="14.28125" style="0" bestFit="1" customWidth="1"/>
    <col min="14" max="46" width="10.7109375" style="0" bestFit="1" customWidth="1"/>
    <col min="47" max="47" width="11.00390625" style="0" bestFit="1" customWidth="1"/>
    <col min="48" max="48" width="10.7109375" style="0" bestFit="1" customWidth="1"/>
    <col min="49" max="49" width="11.00390625" style="0" bestFit="1" customWidth="1"/>
    <col min="50" max="51" width="10.7109375" style="0" bestFit="1" customWidth="1"/>
    <col min="52" max="52" width="11.00390625" style="0" bestFit="1" customWidth="1"/>
    <col min="53" max="54" width="12.00390625" style="0" bestFit="1" customWidth="1"/>
    <col min="55" max="57" width="11.00390625" style="0" bestFit="1" customWidth="1"/>
    <col min="58" max="59" width="12.00390625" style="0" bestFit="1" customWidth="1"/>
    <col min="60" max="61" width="10.7109375" style="0" bestFit="1" customWidth="1"/>
    <col min="62" max="71" width="11.00390625" style="0" bestFit="1" customWidth="1"/>
    <col min="72" max="98" width="12.00390625" style="0" bestFit="1" customWidth="1"/>
    <col min="99" max="103" width="11.421875" style="0" bestFit="1" customWidth="1"/>
    <col min="104" max="106" width="10.7109375" style="0" bestFit="1" customWidth="1"/>
    <col min="107" max="124" width="12.00390625" style="0" bestFit="1" customWidth="1"/>
  </cols>
  <sheetData>
    <row r="1" spans="1:2" ht="14.25">
      <c r="A1" s="3" t="s">
        <v>0</v>
      </c>
      <c r="B1" s="3"/>
    </row>
    <row r="2" spans="1:2" ht="14.25">
      <c r="A2" s="3" t="s">
        <v>2</v>
      </c>
      <c r="B2" s="3"/>
    </row>
    <row r="3" spans="1:2" ht="14.25">
      <c r="A3" s="3"/>
      <c r="B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7" spans="1:2" ht="14.25">
      <c r="A7" s="22"/>
      <c r="B7" s="22"/>
    </row>
    <row r="9" spans="1:13" ht="14.25">
      <c r="A9" s="3" t="s">
        <v>12</v>
      </c>
      <c r="B9" s="3"/>
      <c r="C9" s="4">
        <f>'Base Case'!D9</f>
        <v>40268</v>
      </c>
      <c r="D9" s="4">
        <f>'Base Case'!E9</f>
        <v>40633</v>
      </c>
      <c r="E9" s="4">
        <f>'Base Case'!F9</f>
        <v>40999</v>
      </c>
      <c r="F9" s="4">
        <f>'Base Case'!G9</f>
        <v>41364</v>
      </c>
      <c r="G9" s="4">
        <f>'Base Case'!H9</f>
        <v>41729</v>
      </c>
      <c r="H9" s="4">
        <f>'Base Case'!I9</f>
        <v>42094</v>
      </c>
      <c r="I9" s="4">
        <f>'Base Case'!J9</f>
        <v>42460</v>
      </c>
      <c r="J9" s="4">
        <f>'Base Case'!K9</f>
        <v>42825</v>
      </c>
      <c r="K9" s="4">
        <f>'Base Case'!L9</f>
        <v>43190</v>
      </c>
      <c r="L9" s="4">
        <f>'Base Case'!M9</f>
        <v>43555</v>
      </c>
      <c r="M9" s="4" t="str">
        <f>'Base Case'!C9</f>
        <v>Total</v>
      </c>
    </row>
    <row r="10" spans="1:13" ht="14.25">
      <c r="A10" s="3"/>
      <c r="B10" s="3"/>
      <c r="C10" s="8">
        <v>1</v>
      </c>
      <c r="D10" s="8">
        <f>C10+1</f>
        <v>2</v>
      </c>
      <c r="E10" s="8">
        <f aca="true" t="shared" si="0" ref="E10:L10">D10+1</f>
        <v>3</v>
      </c>
      <c r="F10" s="8">
        <f t="shared" si="0"/>
        <v>4</v>
      </c>
      <c r="G10" s="8">
        <f t="shared" si="0"/>
        <v>5</v>
      </c>
      <c r="H10" s="8">
        <f t="shared" si="0"/>
        <v>6</v>
      </c>
      <c r="I10" s="8">
        <f t="shared" si="0"/>
        <v>7</v>
      </c>
      <c r="J10" s="8">
        <f t="shared" si="0"/>
        <v>8</v>
      </c>
      <c r="K10" s="8">
        <f t="shared" si="0"/>
        <v>9</v>
      </c>
      <c r="L10" s="8">
        <f t="shared" si="0"/>
        <v>10</v>
      </c>
      <c r="M10" s="4"/>
    </row>
    <row r="11" spans="1:13" ht="14.25">
      <c r="A11" t="s">
        <v>13</v>
      </c>
      <c r="C11" s="5">
        <f aca="true" t="shared" si="1" ref="C11:L11">SUMIF($E$25:$DT$25,C$10,$E$100:$DT$100)</f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5308370</v>
      </c>
      <c r="H11" s="28">
        <f t="shared" si="1"/>
        <v>23731462</v>
      </c>
      <c r="I11" s="28">
        <f t="shared" si="1"/>
        <v>45586699.32</v>
      </c>
      <c r="J11" s="28">
        <f t="shared" si="1"/>
        <v>91526357.70259681</v>
      </c>
      <c r="K11" s="28">
        <f t="shared" si="1"/>
        <v>197217418.95666587</v>
      </c>
      <c r="L11" s="28">
        <f t="shared" si="1"/>
        <v>42128500</v>
      </c>
      <c r="M11" s="5">
        <f>SUM(C11:L11)</f>
        <v>405498807.9792627</v>
      </c>
    </row>
    <row r="12" spans="1:13" ht="14.25">
      <c r="A12" t="s">
        <v>14</v>
      </c>
      <c r="C12" s="5">
        <f aca="true" t="shared" si="2" ref="C12:L12">SUMIF($E$25:$DT$25,C$10,$E$101:$DT$101)</f>
        <v>0</v>
      </c>
      <c r="D12" s="28">
        <f t="shared" si="2"/>
        <v>0</v>
      </c>
      <c r="E12" s="28">
        <f t="shared" si="2"/>
        <v>0</v>
      </c>
      <c r="F12" s="28">
        <f t="shared" si="2"/>
        <v>12210597.720000003</v>
      </c>
      <c r="G12" s="28">
        <f t="shared" si="2"/>
        <v>16415537.23</v>
      </c>
      <c r="H12" s="28">
        <f t="shared" si="2"/>
        <v>33689974.05</v>
      </c>
      <c r="I12" s="28">
        <f t="shared" si="2"/>
        <v>53493583.206500016</v>
      </c>
      <c r="J12" s="28">
        <f t="shared" si="2"/>
        <v>95588734.747912</v>
      </c>
      <c r="K12" s="28">
        <f t="shared" si="2"/>
        <v>105253430.817914</v>
      </c>
      <c r="L12" s="28">
        <f t="shared" si="2"/>
        <v>81059169.95765801</v>
      </c>
      <c r="M12" s="5">
        <f>SUM(C12:L12)</f>
        <v>397711027.72998405</v>
      </c>
    </row>
    <row r="13" spans="1:13" ht="14.25">
      <c r="A13" t="s">
        <v>15</v>
      </c>
      <c r="C13" s="5">
        <f aca="true" t="shared" si="3" ref="C13:L13">SUMIF($E$25:$DT$25,C$10,$E$102:$DT$102)</f>
        <v>0</v>
      </c>
      <c r="D13" s="28">
        <f t="shared" si="3"/>
        <v>0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13926015.79</v>
      </c>
      <c r="I13" s="28">
        <f t="shared" si="3"/>
        <v>42529039.59887036</v>
      </c>
      <c r="J13" s="28">
        <f t="shared" si="3"/>
        <v>58232992.90329717</v>
      </c>
      <c r="K13" s="28">
        <f t="shared" si="3"/>
        <v>69826633.33048</v>
      </c>
      <c r="L13" s="28">
        <f t="shared" si="3"/>
        <v>33968000</v>
      </c>
      <c r="M13" s="5">
        <f>SUM(C13:L13)</f>
        <v>218482681.62264752</v>
      </c>
    </row>
    <row r="14" spans="1:13" ht="14.25">
      <c r="A14" t="s">
        <v>16</v>
      </c>
      <c r="C14" s="5">
        <f aca="true" t="shared" si="4" ref="C14:L14">SUMIF($E$25:$DT$25,C$10,$E$103:$DT$103)</f>
        <v>0</v>
      </c>
      <c r="D14" s="28">
        <f t="shared" si="4"/>
        <v>0</v>
      </c>
      <c r="E14" s="28">
        <f t="shared" si="4"/>
        <v>0</v>
      </c>
      <c r="F14" s="28">
        <f t="shared" si="4"/>
        <v>0</v>
      </c>
      <c r="G14" s="28">
        <f t="shared" si="4"/>
        <v>0</v>
      </c>
      <c r="H14" s="28">
        <f t="shared" si="4"/>
        <v>5491554.335394795</v>
      </c>
      <c r="I14" s="28">
        <f t="shared" si="4"/>
        <v>21948417.858859196</v>
      </c>
      <c r="J14" s="28">
        <f t="shared" si="4"/>
        <v>65226042.272544995</v>
      </c>
      <c r="K14" s="28">
        <f t="shared" si="4"/>
        <v>41354504.83804615</v>
      </c>
      <c r="L14" s="28">
        <f t="shared" si="4"/>
        <v>38724000</v>
      </c>
      <c r="M14" s="5">
        <f>SUM(C14:L14)</f>
        <v>172744519.30484515</v>
      </c>
    </row>
    <row r="15" spans="1:13" ht="14.25">
      <c r="A15" t="s">
        <v>17</v>
      </c>
      <c r="C15" s="5">
        <f aca="true" t="shared" si="5" ref="C15:L15">SUMIF($E$25:$DT$25,C$10,$E$104:$DT$104)</f>
        <v>0</v>
      </c>
      <c r="D15" s="28">
        <f t="shared" si="5"/>
        <v>0</v>
      </c>
      <c r="E15" s="28">
        <f t="shared" si="5"/>
        <v>0</v>
      </c>
      <c r="F15" s="28">
        <f t="shared" si="5"/>
        <v>0</v>
      </c>
      <c r="G15" s="28">
        <f t="shared" si="5"/>
        <v>5002442.96</v>
      </c>
      <c r="H15" s="28">
        <f t="shared" si="5"/>
        <v>35472605.191515155</v>
      </c>
      <c r="I15" s="28">
        <f t="shared" si="5"/>
        <v>29369898.60141989</v>
      </c>
      <c r="J15" s="28">
        <f t="shared" si="5"/>
        <v>77431914.0019908</v>
      </c>
      <c r="K15" s="28">
        <f t="shared" si="5"/>
        <v>102703904.69718221</v>
      </c>
      <c r="L15" s="28">
        <f t="shared" si="5"/>
        <v>21180897.922068</v>
      </c>
      <c r="M15" s="5">
        <f>SUM(C15:L15)</f>
        <v>271161663.374176</v>
      </c>
    </row>
    <row r="16" spans="1:13" ht="14.25" thickBot="1">
      <c r="A16" t="s">
        <v>10</v>
      </c>
      <c r="C16" s="6">
        <f aca="true" t="shared" si="6" ref="C16:M16">SUM(C11:C15)</f>
        <v>0</v>
      </c>
      <c r="D16" s="6">
        <f t="shared" si="6"/>
        <v>0</v>
      </c>
      <c r="E16" s="6">
        <f t="shared" si="6"/>
        <v>0</v>
      </c>
      <c r="F16" s="6">
        <f t="shared" si="6"/>
        <v>12210597.720000003</v>
      </c>
      <c r="G16" s="6">
        <f t="shared" si="6"/>
        <v>26726350.19</v>
      </c>
      <c r="H16" s="6">
        <f>SUM(H11:H15)</f>
        <v>112311611.36690995</v>
      </c>
      <c r="I16" s="6">
        <f t="shared" si="6"/>
        <v>192927638.58564946</v>
      </c>
      <c r="J16" s="6">
        <f t="shared" si="6"/>
        <v>388006041.6283418</v>
      </c>
      <c r="K16" s="6">
        <f t="shared" si="6"/>
        <v>516355892.64028823</v>
      </c>
      <c r="L16" s="6">
        <f t="shared" si="6"/>
        <v>217060567.879726</v>
      </c>
      <c r="M16" s="6">
        <f t="shared" si="6"/>
        <v>1465598700.0109155</v>
      </c>
    </row>
    <row r="17" ht="14.25" thickTop="1"/>
    <row r="18" spans="1:13" ht="14.25">
      <c r="A18" s="3" t="s">
        <v>82</v>
      </c>
      <c r="B18" s="3"/>
      <c r="C18" s="4">
        <f>C9</f>
        <v>40268</v>
      </c>
      <c r="D18" s="4">
        <f aca="true" t="shared" si="7" ref="D18:M18">D9</f>
        <v>40633</v>
      </c>
      <c r="E18" s="4">
        <f t="shared" si="7"/>
        <v>40999</v>
      </c>
      <c r="F18" s="4">
        <f t="shared" si="7"/>
        <v>41364</v>
      </c>
      <c r="G18" s="4">
        <f t="shared" si="7"/>
        <v>41729</v>
      </c>
      <c r="H18" s="4">
        <f t="shared" si="7"/>
        <v>42094</v>
      </c>
      <c r="I18" s="4">
        <f t="shared" si="7"/>
        <v>42460</v>
      </c>
      <c r="J18" s="4">
        <f t="shared" si="7"/>
        <v>42825</v>
      </c>
      <c r="K18" s="4">
        <f t="shared" si="7"/>
        <v>43190</v>
      </c>
      <c r="L18" s="4">
        <f t="shared" si="7"/>
        <v>43555</v>
      </c>
      <c r="M18" s="4" t="str">
        <f t="shared" si="7"/>
        <v>Total</v>
      </c>
    </row>
    <row r="19" spans="1:13" ht="14.25">
      <c r="A19" t="s">
        <v>83</v>
      </c>
      <c r="C19" s="28">
        <f aca="true" t="shared" si="8" ref="C19:L19">SUMIF($E$25:$DT$25,C$10,$E$109:$DT$109)</f>
        <v>0</v>
      </c>
      <c r="D19" s="28">
        <f t="shared" si="8"/>
        <v>0</v>
      </c>
      <c r="E19" s="28">
        <f t="shared" si="8"/>
        <v>0</v>
      </c>
      <c r="F19" s="28">
        <f t="shared" si="8"/>
        <v>12210597.720000003</v>
      </c>
      <c r="G19" s="28">
        <f t="shared" si="8"/>
        <v>21417980.19</v>
      </c>
      <c r="H19" s="28">
        <f t="shared" si="8"/>
        <v>45733669.4253948</v>
      </c>
      <c r="I19" s="28">
        <f t="shared" si="8"/>
        <v>57642928.506359205</v>
      </c>
      <c r="J19" s="28">
        <f t="shared" si="8"/>
        <v>116985984.82990848</v>
      </c>
      <c r="K19" s="28">
        <f t="shared" si="8"/>
        <v>173486713.89641201</v>
      </c>
      <c r="L19" s="28">
        <f t="shared" si="8"/>
        <v>86886500</v>
      </c>
      <c r="M19" s="28">
        <f>SUM(C19:L19)</f>
        <v>514364374.5680745</v>
      </c>
    </row>
    <row r="20" spans="1:13" ht="14.25">
      <c r="A20" t="s">
        <v>72</v>
      </c>
      <c r="C20" s="28">
        <f aca="true" t="shared" si="9" ref="C20:L20">SUMIF($E$25:$DT$25,C$10,$E$110:$DT$110)</f>
        <v>0</v>
      </c>
      <c r="D20" s="28">
        <f t="shared" si="9"/>
        <v>0</v>
      </c>
      <c r="E20" s="28">
        <f t="shared" si="9"/>
        <v>0</v>
      </c>
      <c r="F20" s="28">
        <f t="shared" si="9"/>
        <v>0</v>
      </c>
      <c r="G20" s="28">
        <f t="shared" si="9"/>
        <v>5308370</v>
      </c>
      <c r="H20" s="28">
        <f t="shared" si="9"/>
        <v>66577941.941515155</v>
      </c>
      <c r="I20" s="28">
        <f t="shared" si="9"/>
        <v>135284710.07929027</v>
      </c>
      <c r="J20" s="28">
        <f t="shared" si="9"/>
        <v>271020056.7984333</v>
      </c>
      <c r="K20" s="28">
        <f t="shared" si="9"/>
        <v>342869178.74387616</v>
      </c>
      <c r="L20" s="28">
        <f t="shared" si="9"/>
        <v>130174067.87972601</v>
      </c>
      <c r="M20" s="28">
        <f>SUM(C20:L20)</f>
        <v>951234325.4428409</v>
      </c>
    </row>
    <row r="21" spans="1:13" ht="14.25">
      <c r="A21" t="s">
        <v>11</v>
      </c>
      <c r="C21" s="28">
        <f aca="true" t="shared" si="10" ref="C21:L21">SUMIF($E$25:$DT$25,C$10,$E$111:$DT$111)</f>
        <v>0</v>
      </c>
      <c r="D21" s="28">
        <f t="shared" si="10"/>
        <v>0</v>
      </c>
      <c r="E21" s="28">
        <f t="shared" si="10"/>
        <v>0</v>
      </c>
      <c r="F21" s="28">
        <f t="shared" si="10"/>
        <v>0</v>
      </c>
      <c r="G21" s="28">
        <f t="shared" si="10"/>
        <v>0</v>
      </c>
      <c r="H21" s="28">
        <f t="shared" si="10"/>
        <v>0</v>
      </c>
      <c r="I21" s="28">
        <f t="shared" si="10"/>
        <v>0</v>
      </c>
      <c r="J21" s="28">
        <f t="shared" si="10"/>
        <v>0</v>
      </c>
      <c r="K21" s="28">
        <f t="shared" si="10"/>
        <v>0</v>
      </c>
      <c r="L21" s="28">
        <f t="shared" si="10"/>
        <v>0</v>
      </c>
      <c r="M21" s="28">
        <f>SUM(C21:L21)</f>
        <v>0</v>
      </c>
    </row>
    <row r="22" spans="1:13" ht="14.25" thickBot="1">
      <c r="A22" s="3" t="s">
        <v>10</v>
      </c>
      <c r="C22" s="30">
        <f aca="true" t="shared" si="11" ref="C22:L22">SUM(C19:C21)</f>
        <v>0</v>
      </c>
      <c r="D22" s="30">
        <f t="shared" si="11"/>
        <v>0</v>
      </c>
      <c r="E22" s="30">
        <f t="shared" si="11"/>
        <v>0</v>
      </c>
      <c r="F22" s="30">
        <f t="shared" si="11"/>
        <v>12210597.720000003</v>
      </c>
      <c r="G22" s="30">
        <f t="shared" si="11"/>
        <v>26726350.19</v>
      </c>
      <c r="H22" s="30">
        <f t="shared" si="11"/>
        <v>112311611.36690995</v>
      </c>
      <c r="I22" s="30">
        <f t="shared" si="11"/>
        <v>192927638.5856495</v>
      </c>
      <c r="J22" s="30">
        <f t="shared" si="11"/>
        <v>388006041.6283418</v>
      </c>
      <c r="K22" s="30">
        <f t="shared" si="11"/>
        <v>516355892.6402882</v>
      </c>
      <c r="L22" s="30">
        <f t="shared" si="11"/>
        <v>217060567.879726</v>
      </c>
      <c r="M22" s="30">
        <f>SUM(M19:M21)</f>
        <v>1465598700.0109155</v>
      </c>
    </row>
    <row r="23" ht="14.25" thickTop="1"/>
    <row r="24" spans="1:124" s="3" customFormat="1" ht="14.25">
      <c r="A24" s="3" t="s">
        <v>33</v>
      </c>
      <c r="B24" s="3" t="s">
        <v>82</v>
      </c>
      <c r="C24" s="3" t="s">
        <v>22</v>
      </c>
      <c r="D24" s="3" t="s">
        <v>10</v>
      </c>
      <c r="E24" s="4">
        <f>NPD!D18</f>
        <v>39933</v>
      </c>
      <c r="F24" s="4">
        <f>NPD!E18</f>
        <v>39964</v>
      </c>
      <c r="G24" s="4">
        <f>NPD!F18</f>
        <v>39994</v>
      </c>
      <c r="H24" s="4">
        <f>NPD!G18</f>
        <v>40025</v>
      </c>
      <c r="I24" s="4">
        <f>NPD!H18</f>
        <v>40056</v>
      </c>
      <c r="J24" s="4">
        <f>NPD!I18</f>
        <v>40086</v>
      </c>
      <c r="K24" s="4">
        <f>NPD!J18</f>
        <v>40117</v>
      </c>
      <c r="L24" s="4">
        <f>NPD!K18</f>
        <v>40147</v>
      </c>
      <c r="M24" s="4">
        <f>NPD!L18</f>
        <v>40178</v>
      </c>
      <c r="N24" s="4">
        <f>NPD!M18</f>
        <v>40209</v>
      </c>
      <c r="O24" s="4">
        <f>NPD!N18</f>
        <v>40237</v>
      </c>
      <c r="P24" s="4">
        <f>NPD!O18</f>
        <v>40268</v>
      </c>
      <c r="Q24" s="4">
        <f>NPD!P18</f>
        <v>40298</v>
      </c>
      <c r="R24" s="4">
        <f>NPD!Q18</f>
        <v>40329</v>
      </c>
      <c r="S24" s="4">
        <f>NPD!R18</f>
        <v>40359</v>
      </c>
      <c r="T24" s="4">
        <f>NPD!S18</f>
        <v>40390</v>
      </c>
      <c r="U24" s="4">
        <f>NPD!T18</f>
        <v>40421</v>
      </c>
      <c r="V24" s="4">
        <f>NPD!U18</f>
        <v>40451</v>
      </c>
      <c r="W24" s="4">
        <f>NPD!V18</f>
        <v>40482</v>
      </c>
      <c r="X24" s="4">
        <f>NPD!W18</f>
        <v>40512</v>
      </c>
      <c r="Y24" s="4">
        <f>NPD!X18</f>
        <v>40543</v>
      </c>
      <c r="Z24" s="4">
        <f>NPD!Y18</f>
        <v>40574</v>
      </c>
      <c r="AA24" s="4">
        <f>NPD!Z18</f>
        <v>40602</v>
      </c>
      <c r="AB24" s="4">
        <f>NPD!AA18</f>
        <v>40633</v>
      </c>
      <c r="AC24" s="4">
        <f>NPD!AB18</f>
        <v>40663</v>
      </c>
      <c r="AD24" s="4">
        <f>NPD!AC18</f>
        <v>40694</v>
      </c>
      <c r="AE24" s="4">
        <f>NPD!AD18</f>
        <v>40724</v>
      </c>
      <c r="AF24" s="4">
        <f>NPD!AE18</f>
        <v>40755</v>
      </c>
      <c r="AG24" s="4">
        <f>NPD!AF18</f>
        <v>40786</v>
      </c>
      <c r="AH24" s="4">
        <f>NPD!AG18</f>
        <v>40816</v>
      </c>
      <c r="AI24" s="4">
        <f>NPD!AH18</f>
        <v>40847</v>
      </c>
      <c r="AJ24" s="4">
        <f>NPD!AI18</f>
        <v>40877</v>
      </c>
      <c r="AK24" s="4">
        <f>NPD!AJ18</f>
        <v>40908</v>
      </c>
      <c r="AL24" s="4">
        <f>NPD!AK18</f>
        <v>40939</v>
      </c>
      <c r="AM24" s="4">
        <f>NPD!AL18</f>
        <v>40968</v>
      </c>
      <c r="AN24" s="4">
        <f>NPD!AM18</f>
        <v>40999</v>
      </c>
      <c r="AO24" s="4">
        <f>NPD!AN18</f>
        <v>41029</v>
      </c>
      <c r="AP24" s="4">
        <f>NPD!AO18</f>
        <v>41060</v>
      </c>
      <c r="AQ24" s="4">
        <f>NPD!AP18</f>
        <v>41090</v>
      </c>
      <c r="AR24" s="4">
        <f>NPD!AQ18</f>
        <v>41121</v>
      </c>
      <c r="AS24" s="4">
        <f>NPD!AR18</f>
        <v>41152</v>
      </c>
      <c r="AT24" s="4">
        <f>NPD!AS18</f>
        <v>41182</v>
      </c>
      <c r="AU24" s="4">
        <f>NPD!AT18</f>
        <v>41213</v>
      </c>
      <c r="AV24" s="4">
        <f>NPD!AU18</f>
        <v>41243</v>
      </c>
      <c r="AW24" s="4">
        <f>NPD!AV18</f>
        <v>41274</v>
      </c>
      <c r="AX24" s="4">
        <f>NPD!AW18</f>
        <v>41305</v>
      </c>
      <c r="AY24" s="4">
        <f>NPD!AX18</f>
        <v>41333</v>
      </c>
      <c r="AZ24" s="4">
        <f>NPD!AY18</f>
        <v>41364</v>
      </c>
      <c r="BA24" s="4">
        <f>NPD!AZ18</f>
        <v>41394</v>
      </c>
      <c r="BB24" s="4">
        <f>NPD!BA18</f>
        <v>41425</v>
      </c>
      <c r="BC24" s="4">
        <f>NPD!BB18</f>
        <v>41455</v>
      </c>
      <c r="BD24" s="4">
        <f>NPD!BC18</f>
        <v>41486</v>
      </c>
      <c r="BE24" s="4">
        <f>NPD!BD18</f>
        <v>41517</v>
      </c>
      <c r="BF24" s="4">
        <f>NPD!BE18</f>
        <v>41547</v>
      </c>
      <c r="BG24" s="4">
        <f>NPD!BF18</f>
        <v>41578</v>
      </c>
      <c r="BH24" s="4">
        <f>NPD!BG18</f>
        <v>41608</v>
      </c>
      <c r="BI24" s="4">
        <f>NPD!BH18</f>
        <v>41639</v>
      </c>
      <c r="BJ24" s="4">
        <f>NPD!BI18</f>
        <v>41670</v>
      </c>
      <c r="BK24" s="4">
        <f>NPD!BJ18</f>
        <v>41698</v>
      </c>
      <c r="BL24" s="4">
        <f>NPD!BK18</f>
        <v>41729</v>
      </c>
      <c r="BM24" s="4">
        <f>NPD!BL18</f>
        <v>41759</v>
      </c>
      <c r="BN24" s="4">
        <f>NPD!BM18</f>
        <v>41790</v>
      </c>
      <c r="BO24" s="4">
        <f>NPD!BN18</f>
        <v>41820</v>
      </c>
      <c r="BP24" s="4">
        <f>NPD!BO18</f>
        <v>41851</v>
      </c>
      <c r="BQ24" s="4">
        <f>NPD!BP18</f>
        <v>41882</v>
      </c>
      <c r="BR24" s="4">
        <f>NPD!BQ18</f>
        <v>41912</v>
      </c>
      <c r="BS24" s="4">
        <f>NPD!BR18</f>
        <v>41943</v>
      </c>
      <c r="BT24" s="4">
        <f>NPD!BS18</f>
        <v>41973</v>
      </c>
      <c r="BU24" s="4">
        <f>NPD!BT18</f>
        <v>42004</v>
      </c>
      <c r="BV24" s="4">
        <f>NPD!BU18</f>
        <v>42035</v>
      </c>
      <c r="BW24" s="4">
        <f>NPD!BV18</f>
        <v>42063</v>
      </c>
      <c r="BX24" s="4">
        <f>NPD!BW18</f>
        <v>42094</v>
      </c>
      <c r="BY24" s="4">
        <f>NPD!BX18</f>
        <v>42124</v>
      </c>
      <c r="BZ24" s="4">
        <f>NPD!BY18</f>
        <v>42155</v>
      </c>
      <c r="CA24" s="4">
        <f>NPD!BZ18</f>
        <v>42185</v>
      </c>
      <c r="CB24" s="4">
        <f>NPD!CA18</f>
        <v>42216</v>
      </c>
      <c r="CC24" s="4">
        <f>NPD!CB18</f>
        <v>42247</v>
      </c>
      <c r="CD24" s="4">
        <f>NPD!CC18</f>
        <v>42277</v>
      </c>
      <c r="CE24" s="4">
        <f>NPD!CD18</f>
        <v>42308</v>
      </c>
      <c r="CF24" s="4">
        <f>NPD!CE18</f>
        <v>42338</v>
      </c>
      <c r="CG24" s="4">
        <f>NPD!CF18</f>
        <v>42369</v>
      </c>
      <c r="CH24" s="4">
        <f>NPD!CG18</f>
        <v>42400</v>
      </c>
      <c r="CI24" s="4">
        <f>NPD!CH18</f>
        <v>42429</v>
      </c>
      <c r="CJ24" s="4">
        <f>NPD!CI18</f>
        <v>42460</v>
      </c>
      <c r="CK24" s="4">
        <f>NPD!CJ18</f>
        <v>42490</v>
      </c>
      <c r="CL24" s="4">
        <f>NPD!CK18</f>
        <v>42521</v>
      </c>
      <c r="CM24" s="4">
        <f>NPD!CL18</f>
        <v>42551</v>
      </c>
      <c r="CN24" s="4">
        <f>NPD!CM18</f>
        <v>42582</v>
      </c>
      <c r="CO24" s="4">
        <f>NPD!CN18</f>
        <v>42613</v>
      </c>
      <c r="CP24" s="4">
        <f>NPD!CO18</f>
        <v>42643</v>
      </c>
      <c r="CQ24" s="4">
        <f>NPD!CP18</f>
        <v>42674</v>
      </c>
      <c r="CR24" s="4">
        <f>NPD!CQ18</f>
        <v>42704</v>
      </c>
      <c r="CS24" s="4">
        <f>NPD!CR18</f>
        <v>42735</v>
      </c>
      <c r="CT24" s="4">
        <f>NPD!CS18</f>
        <v>42766</v>
      </c>
      <c r="CU24" s="4">
        <f>NPD!CT18</f>
        <v>42794</v>
      </c>
      <c r="CV24" s="4">
        <f>NPD!CU18</f>
        <v>42825</v>
      </c>
      <c r="CW24" s="4">
        <f>NPD!CV18</f>
        <v>42855</v>
      </c>
      <c r="CX24" s="4">
        <f>NPD!CW18</f>
        <v>42886</v>
      </c>
      <c r="CY24" s="4">
        <f>NPD!CX18</f>
        <v>42916</v>
      </c>
      <c r="CZ24" s="4">
        <f>NPD!CY18</f>
        <v>42947</v>
      </c>
      <c r="DA24" s="4">
        <f>NPD!CZ18</f>
        <v>42978</v>
      </c>
      <c r="DB24" s="4">
        <f>NPD!DA18</f>
        <v>43008</v>
      </c>
      <c r="DC24" s="4">
        <f>NPD!DB18</f>
        <v>43039</v>
      </c>
      <c r="DD24" s="4">
        <f>NPD!DC18</f>
        <v>43069</v>
      </c>
      <c r="DE24" s="4">
        <f>NPD!DD18</f>
        <v>43100</v>
      </c>
      <c r="DF24" s="4">
        <f>NPD!DE18</f>
        <v>43131</v>
      </c>
      <c r="DG24" s="4">
        <f>NPD!DF18</f>
        <v>43159</v>
      </c>
      <c r="DH24" s="4">
        <f>NPD!DG18</f>
        <v>43190</v>
      </c>
      <c r="DI24" s="4">
        <f>NPD!DH18</f>
        <v>43220</v>
      </c>
      <c r="DJ24" s="4">
        <f>NPD!DI18</f>
        <v>43251</v>
      </c>
      <c r="DK24" s="4">
        <f>NPD!DJ18</f>
        <v>43281</v>
      </c>
      <c r="DL24" s="4">
        <f>NPD!DK18</f>
        <v>43312</v>
      </c>
      <c r="DM24" s="4">
        <f>NPD!DL18</f>
        <v>43343</v>
      </c>
      <c r="DN24" s="4">
        <f>NPD!DM18</f>
        <v>43373</v>
      </c>
      <c r="DO24" s="4">
        <f>NPD!DN18</f>
        <v>43404</v>
      </c>
      <c r="DP24" s="4">
        <f>NPD!DO18</f>
        <v>43434</v>
      </c>
      <c r="DQ24" s="4">
        <f>NPD!DP18</f>
        <v>43465</v>
      </c>
      <c r="DR24" s="4">
        <f>NPD!DQ18</f>
        <v>43496</v>
      </c>
      <c r="DS24" s="4">
        <f>NPD!DR18</f>
        <v>43524</v>
      </c>
      <c r="DT24" s="4">
        <f>NPD!DS18</f>
        <v>43555</v>
      </c>
    </row>
    <row r="25" spans="1:124" s="3" customFormat="1" ht="14.25">
      <c r="A25" s="3" t="s">
        <v>31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3</v>
      </c>
      <c r="AN25" s="3">
        <v>3</v>
      </c>
      <c r="AO25" s="3">
        <v>4</v>
      </c>
      <c r="AP25" s="3">
        <v>4</v>
      </c>
      <c r="AQ25" s="3">
        <v>4</v>
      </c>
      <c r="AR25" s="3">
        <v>4</v>
      </c>
      <c r="AS25" s="3">
        <v>4</v>
      </c>
      <c r="AT25" s="3">
        <v>4</v>
      </c>
      <c r="AU25" s="3">
        <v>4</v>
      </c>
      <c r="AV25" s="3">
        <v>4</v>
      </c>
      <c r="AW25" s="3">
        <v>4</v>
      </c>
      <c r="AX25" s="3">
        <v>4</v>
      </c>
      <c r="AY25" s="3">
        <v>4</v>
      </c>
      <c r="AZ25" s="3">
        <v>4</v>
      </c>
      <c r="BA25" s="3">
        <v>5</v>
      </c>
      <c r="BB25" s="3">
        <v>5</v>
      </c>
      <c r="BC25" s="3">
        <v>5</v>
      </c>
      <c r="BD25" s="3">
        <v>5</v>
      </c>
      <c r="BE25" s="3">
        <v>5</v>
      </c>
      <c r="BF25" s="3">
        <v>5</v>
      </c>
      <c r="BG25" s="3">
        <v>5</v>
      </c>
      <c r="BH25" s="3">
        <v>5</v>
      </c>
      <c r="BI25" s="3">
        <v>5</v>
      </c>
      <c r="BJ25" s="3">
        <v>5</v>
      </c>
      <c r="BK25" s="3">
        <v>5</v>
      </c>
      <c r="BL25" s="3">
        <v>5</v>
      </c>
      <c r="BM25" s="3">
        <v>6</v>
      </c>
      <c r="BN25" s="3">
        <v>6</v>
      </c>
      <c r="BO25" s="3">
        <v>6</v>
      </c>
      <c r="BP25" s="3">
        <v>6</v>
      </c>
      <c r="BQ25" s="3">
        <v>6</v>
      </c>
      <c r="BR25" s="3">
        <v>6</v>
      </c>
      <c r="BS25" s="3">
        <v>6</v>
      </c>
      <c r="BT25" s="3">
        <v>6</v>
      </c>
      <c r="BU25" s="3">
        <v>6</v>
      </c>
      <c r="BV25" s="3">
        <v>6</v>
      </c>
      <c r="BW25" s="3">
        <v>6</v>
      </c>
      <c r="BX25" s="3">
        <v>6</v>
      </c>
      <c r="BY25" s="3">
        <v>7</v>
      </c>
      <c r="BZ25" s="3">
        <v>7</v>
      </c>
      <c r="CA25" s="3">
        <v>7</v>
      </c>
      <c r="CB25" s="3">
        <v>7</v>
      </c>
      <c r="CC25" s="3">
        <v>7</v>
      </c>
      <c r="CD25" s="3">
        <v>7</v>
      </c>
      <c r="CE25" s="3">
        <v>7</v>
      </c>
      <c r="CF25" s="3">
        <v>7</v>
      </c>
      <c r="CG25" s="3">
        <v>7</v>
      </c>
      <c r="CH25" s="3">
        <v>7</v>
      </c>
      <c r="CI25" s="3">
        <v>7</v>
      </c>
      <c r="CJ25" s="3">
        <v>7</v>
      </c>
      <c r="CK25" s="3">
        <v>8</v>
      </c>
      <c r="CL25" s="3">
        <v>8</v>
      </c>
      <c r="CM25" s="3">
        <v>8</v>
      </c>
      <c r="CN25" s="3">
        <v>8</v>
      </c>
      <c r="CO25" s="3">
        <v>8</v>
      </c>
      <c r="CP25" s="3">
        <v>8</v>
      </c>
      <c r="CQ25" s="3">
        <v>8</v>
      </c>
      <c r="CR25" s="3">
        <v>8</v>
      </c>
      <c r="CS25" s="3">
        <v>8</v>
      </c>
      <c r="CT25" s="3">
        <v>8</v>
      </c>
      <c r="CU25" s="3">
        <v>8</v>
      </c>
      <c r="CV25" s="3">
        <v>8</v>
      </c>
      <c r="CW25" s="3">
        <v>9</v>
      </c>
      <c r="CX25" s="3">
        <v>9</v>
      </c>
      <c r="CY25" s="3">
        <v>9</v>
      </c>
      <c r="CZ25" s="3">
        <v>9</v>
      </c>
      <c r="DA25" s="3">
        <v>9</v>
      </c>
      <c r="DB25" s="3">
        <v>9</v>
      </c>
      <c r="DC25" s="3">
        <v>9</v>
      </c>
      <c r="DD25" s="3">
        <v>9</v>
      </c>
      <c r="DE25" s="3">
        <v>9</v>
      </c>
      <c r="DF25" s="3">
        <v>9</v>
      </c>
      <c r="DG25" s="3">
        <v>9</v>
      </c>
      <c r="DH25" s="3">
        <v>9</v>
      </c>
      <c r="DI25" s="3">
        <v>10</v>
      </c>
      <c r="DJ25" s="3">
        <v>10</v>
      </c>
      <c r="DK25" s="3">
        <v>10</v>
      </c>
      <c r="DL25" s="3">
        <v>10</v>
      </c>
      <c r="DM25" s="3">
        <v>10</v>
      </c>
      <c r="DN25" s="3">
        <v>10</v>
      </c>
      <c r="DO25" s="3">
        <v>10</v>
      </c>
      <c r="DP25" s="3">
        <v>10</v>
      </c>
      <c r="DQ25" s="3">
        <v>10</v>
      </c>
      <c r="DR25" s="3">
        <v>10</v>
      </c>
      <c r="DS25" s="3">
        <v>10</v>
      </c>
      <c r="DT25" s="3">
        <v>10</v>
      </c>
    </row>
    <row r="26" spans="1:137" ht="14.25">
      <c r="A26" t="s">
        <v>14</v>
      </c>
      <c r="B26" t="s">
        <v>72</v>
      </c>
      <c r="C26" s="37" t="s">
        <v>312</v>
      </c>
      <c r="D26" s="28">
        <f aca="true" t="shared" si="12" ref="D26:D41">SUM(E26:DT26)</f>
        <v>47000000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48">
        <v>0</v>
      </c>
      <c r="BZ26" s="48">
        <v>0</v>
      </c>
      <c r="CA26" s="48">
        <v>0</v>
      </c>
      <c r="CB26" s="48">
        <v>0</v>
      </c>
      <c r="CC26" s="48">
        <v>0</v>
      </c>
      <c r="CD26" s="48">
        <v>0</v>
      </c>
      <c r="CE26" s="48">
        <v>0</v>
      </c>
      <c r="CF26" s="48">
        <v>0</v>
      </c>
      <c r="CG26" s="48">
        <v>0</v>
      </c>
      <c r="CH26" s="48">
        <v>0</v>
      </c>
      <c r="CI26" s="48">
        <v>0</v>
      </c>
      <c r="CJ26" s="48">
        <v>0</v>
      </c>
      <c r="CK26" s="47">
        <v>0</v>
      </c>
      <c r="CL26" s="47">
        <v>0</v>
      </c>
      <c r="CM26" s="47">
        <v>0</v>
      </c>
      <c r="CN26" s="47">
        <v>2350000</v>
      </c>
      <c r="CO26" s="47">
        <v>2350000</v>
      </c>
      <c r="CP26" s="47">
        <v>1410000</v>
      </c>
      <c r="CQ26" s="47">
        <v>1410000</v>
      </c>
      <c r="CR26" s="47">
        <v>1880000</v>
      </c>
      <c r="CS26" s="47">
        <v>2820000</v>
      </c>
      <c r="CT26" s="47">
        <v>3760000</v>
      </c>
      <c r="CU26" s="47">
        <v>4700000</v>
      </c>
      <c r="CV26" s="47">
        <v>4700000</v>
      </c>
      <c r="CW26" s="47">
        <v>4700000</v>
      </c>
      <c r="CX26" s="47">
        <v>4230000</v>
      </c>
      <c r="CY26" s="47">
        <v>3760000</v>
      </c>
      <c r="CZ26" s="47">
        <v>2820000</v>
      </c>
      <c r="DA26" s="47">
        <v>1880000</v>
      </c>
      <c r="DB26" s="47">
        <v>1410000</v>
      </c>
      <c r="DC26" s="47">
        <v>1410000</v>
      </c>
      <c r="DD26" s="47">
        <v>470000</v>
      </c>
      <c r="DE26" s="47">
        <v>470000</v>
      </c>
      <c r="DF26" s="47">
        <v>235000</v>
      </c>
      <c r="DG26" s="47">
        <v>235000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</v>
      </c>
      <c r="DQ26" s="47">
        <v>0</v>
      </c>
      <c r="DR26" s="47">
        <v>0</v>
      </c>
      <c r="DS26" s="47">
        <v>0</v>
      </c>
      <c r="DT26" s="47">
        <v>0</v>
      </c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</row>
    <row r="27" spans="1:137" ht="14.25">
      <c r="A27" t="s">
        <v>14</v>
      </c>
      <c r="B27" t="s">
        <v>72</v>
      </c>
      <c r="C27" s="37" t="s">
        <v>36</v>
      </c>
      <c r="D27" s="28">
        <f t="shared" si="12"/>
        <v>26189181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1880355</v>
      </c>
      <c r="BO27" s="7">
        <v>1916710</v>
      </c>
      <c r="BP27" s="7">
        <v>2126254</v>
      </c>
      <c r="BQ27" s="7">
        <v>2110562</v>
      </c>
      <c r="BR27" s="7">
        <v>2720509</v>
      </c>
      <c r="BS27" s="7">
        <v>2382352</v>
      </c>
      <c r="BT27" s="7">
        <v>1576491</v>
      </c>
      <c r="BU27" s="7">
        <v>1292760</v>
      </c>
      <c r="BV27" s="7">
        <v>1486564</v>
      </c>
      <c r="BW27" s="7">
        <v>1811172</v>
      </c>
      <c r="BX27" s="7">
        <v>1990873</v>
      </c>
      <c r="BY27" s="48">
        <v>1938567</v>
      </c>
      <c r="BZ27" s="48">
        <v>1422081</v>
      </c>
      <c r="CA27" s="48">
        <v>791316</v>
      </c>
      <c r="CB27" s="48">
        <v>321916</v>
      </c>
      <c r="CC27" s="48">
        <v>239507</v>
      </c>
      <c r="CD27" s="48">
        <v>124624</v>
      </c>
      <c r="CE27" s="48">
        <v>56568</v>
      </c>
      <c r="CF27" s="48"/>
      <c r="CG27" s="48">
        <v>0</v>
      </c>
      <c r="CH27" s="48">
        <v>0</v>
      </c>
      <c r="CI27" s="48">
        <v>0</v>
      </c>
      <c r="CJ27" s="48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0</v>
      </c>
      <c r="DI27" s="47">
        <v>0</v>
      </c>
      <c r="DJ27" s="47">
        <v>0</v>
      </c>
      <c r="DK27" s="47"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  <c r="DR27" s="47">
        <v>0</v>
      </c>
      <c r="DS27" s="47">
        <v>0</v>
      </c>
      <c r="DT27" s="47">
        <v>0</v>
      </c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</row>
    <row r="28" spans="1:137" ht="14.25">
      <c r="A28" t="s">
        <v>14</v>
      </c>
      <c r="B28" t="s">
        <v>72</v>
      </c>
      <c r="C28" s="37" t="s">
        <v>313</v>
      </c>
      <c r="D28" s="28">
        <f t="shared" si="12"/>
        <v>42075000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48">
        <v>0</v>
      </c>
      <c r="BZ28" s="48">
        <v>0</v>
      </c>
      <c r="CA28" s="48">
        <v>0</v>
      </c>
      <c r="CB28" s="48">
        <v>0</v>
      </c>
      <c r="CC28" s="48">
        <v>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2025000</v>
      </c>
      <c r="DD28" s="47">
        <v>1800000</v>
      </c>
      <c r="DE28" s="47">
        <v>1350000</v>
      </c>
      <c r="DF28" s="47">
        <v>1350000</v>
      </c>
      <c r="DG28" s="47">
        <v>1800000</v>
      </c>
      <c r="DH28" s="47">
        <v>2250000</v>
      </c>
      <c r="DI28" s="47">
        <v>3600000</v>
      </c>
      <c r="DJ28" s="47">
        <v>4500000</v>
      </c>
      <c r="DK28" s="47">
        <v>4050000</v>
      </c>
      <c r="DL28" s="47">
        <v>4050000</v>
      </c>
      <c r="DM28" s="47">
        <v>3600000</v>
      </c>
      <c r="DN28" s="47">
        <v>3600000</v>
      </c>
      <c r="DO28" s="47">
        <v>2250000</v>
      </c>
      <c r="DP28" s="47">
        <v>1800000</v>
      </c>
      <c r="DQ28" s="47">
        <v>1350000</v>
      </c>
      <c r="DR28" s="47">
        <v>900000</v>
      </c>
      <c r="DS28" s="47">
        <v>900000</v>
      </c>
      <c r="DT28" s="47">
        <v>900000</v>
      </c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</row>
    <row r="29" spans="1:137" ht="14.25">
      <c r="A29" t="s">
        <v>15</v>
      </c>
      <c r="B29" t="s">
        <v>72</v>
      </c>
      <c r="C29" s="37" t="s">
        <v>310</v>
      </c>
      <c r="D29" s="28">
        <f t="shared" si="12"/>
        <v>21100000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48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0</v>
      </c>
      <c r="CG29" s="48">
        <v>0</v>
      </c>
      <c r="CH29" s="48">
        <v>0</v>
      </c>
      <c r="CI29" s="48">
        <v>0</v>
      </c>
      <c r="CJ29" s="48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1055000</v>
      </c>
      <c r="CX29" s="47">
        <v>633000</v>
      </c>
      <c r="CY29" s="47">
        <v>1266000</v>
      </c>
      <c r="CZ29" s="47">
        <v>1688000</v>
      </c>
      <c r="DA29" s="47">
        <v>2532000</v>
      </c>
      <c r="DB29" s="47">
        <v>2954000.0000000005</v>
      </c>
      <c r="DC29" s="47">
        <v>2954000.0000000005</v>
      </c>
      <c r="DD29" s="47">
        <v>2532000</v>
      </c>
      <c r="DE29" s="47">
        <v>1688000</v>
      </c>
      <c r="DF29" s="47">
        <v>1477000.0000000002</v>
      </c>
      <c r="DG29" s="47">
        <v>844000</v>
      </c>
      <c r="DH29" s="47">
        <v>633000</v>
      </c>
      <c r="DI29" s="47">
        <v>422000</v>
      </c>
      <c r="DJ29" s="47">
        <v>211000</v>
      </c>
      <c r="DK29" s="47">
        <v>211000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</row>
    <row r="30" spans="1:137" ht="14.25">
      <c r="A30" t="s">
        <v>15</v>
      </c>
      <c r="B30" t="s">
        <v>72</v>
      </c>
      <c r="C30" s="37" t="s">
        <v>88</v>
      </c>
      <c r="D30" s="28">
        <f t="shared" si="12"/>
        <v>34676525.29854344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48">
        <v>0</v>
      </c>
      <c r="BZ30" s="48"/>
      <c r="CA30" s="48">
        <v>5363178.41</v>
      </c>
      <c r="CB30" s="48">
        <v>1415739.209734243</v>
      </c>
      <c r="CC30" s="48">
        <v>1965022.574768911</v>
      </c>
      <c r="CD30" s="48">
        <v>1181096.3290189255</v>
      </c>
      <c r="CE30" s="48">
        <v>997585.4268364557</v>
      </c>
      <c r="CF30" s="48">
        <v>1774376.2703695872</v>
      </c>
      <c r="CG30" s="48">
        <v>1269742.9160884048</v>
      </c>
      <c r="CH30" s="48">
        <v>1310163.1624665125</v>
      </c>
      <c r="CI30" s="48">
        <v>1776532.8598539801</v>
      </c>
      <c r="CJ30" s="48">
        <v>1403009.3004405417</v>
      </c>
      <c r="CK30" s="47">
        <v>1570986.7088272206</v>
      </c>
      <c r="CL30" s="47">
        <v>1674799.0503349502</v>
      </c>
      <c r="CM30" s="47">
        <v>1811444.0032462836</v>
      </c>
      <c r="CN30" s="47">
        <v>1888845.6953566868</v>
      </c>
      <c r="CO30" s="47">
        <v>1901567.5528077562</v>
      </c>
      <c r="CP30" s="47">
        <v>1613328.603641579</v>
      </c>
      <c r="CQ30" s="47">
        <v>1390672.2696146388</v>
      </c>
      <c r="CR30" s="47">
        <v>983156.7517280579</v>
      </c>
      <c r="CS30" s="47">
        <v>620985.6966616572</v>
      </c>
      <c r="CT30" s="47">
        <v>491318.5890648945</v>
      </c>
      <c r="CU30" s="47">
        <v>714212.4892735666</v>
      </c>
      <c r="CV30" s="47">
        <v>47892.26098398063</v>
      </c>
      <c r="CW30" s="47">
        <v>126119.80403219753</v>
      </c>
      <c r="CX30" s="47">
        <v>221219.13240514617</v>
      </c>
      <c r="CY30" s="47">
        <v>248277.03081439325</v>
      </c>
      <c r="CZ30" s="47">
        <v>151728.12759146933</v>
      </c>
      <c r="DA30" s="47">
        <v>87920.39384690515</v>
      </c>
      <c r="DB30" s="47">
        <v>61358.403823392204</v>
      </c>
      <c r="DC30" s="47">
        <v>72826.27491109712</v>
      </c>
      <c r="DD30" s="47">
        <v>541420</v>
      </c>
      <c r="DE30" s="47" t="s">
        <v>327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</row>
    <row r="31" spans="1:137" ht="14.25">
      <c r="A31" t="s">
        <v>14</v>
      </c>
      <c r="B31" t="s">
        <v>72</v>
      </c>
      <c r="C31" s="37" t="s">
        <v>238</v>
      </c>
      <c r="D31" s="28">
        <f t="shared" si="12"/>
        <v>56177763.41998301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48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2143578.356493</v>
      </c>
      <c r="CK31" s="47">
        <v>727207.556493</v>
      </c>
      <c r="CL31" s="47">
        <v>1051845.706493</v>
      </c>
      <c r="CM31" s="47">
        <v>634119.696493</v>
      </c>
      <c r="CN31" s="47">
        <v>863646.446493</v>
      </c>
      <c r="CO31" s="47">
        <v>1520961.976493</v>
      </c>
      <c r="CP31" s="47">
        <v>1299249.956493</v>
      </c>
      <c r="CQ31" s="47">
        <v>2687887.776493</v>
      </c>
      <c r="CR31" s="47">
        <v>1982987.016493</v>
      </c>
      <c r="CS31" s="47">
        <v>1299564.4264930002</v>
      </c>
      <c r="CT31" s="47">
        <v>1363239.3864930002</v>
      </c>
      <c r="CU31" s="47">
        <v>951258.576493</v>
      </c>
      <c r="CV31" s="47">
        <v>2147970.6664930005</v>
      </c>
      <c r="CW31" s="47">
        <v>3896709.6164930006</v>
      </c>
      <c r="CX31" s="47">
        <v>4729999.576493001</v>
      </c>
      <c r="CY31" s="47">
        <v>2886548.516493</v>
      </c>
      <c r="CZ31" s="47">
        <v>3845406.866493</v>
      </c>
      <c r="DA31" s="47">
        <v>3165039.426493</v>
      </c>
      <c r="DB31" s="47">
        <v>3179556.1164929997</v>
      </c>
      <c r="DC31" s="47">
        <v>3656940.1664930005</v>
      </c>
      <c r="DD31" s="47">
        <v>2634538.326493</v>
      </c>
      <c r="DE31" s="47">
        <v>1021505.8364929999</v>
      </c>
      <c r="DF31" s="47">
        <v>1831734.8264930001</v>
      </c>
      <c r="DG31" s="47">
        <v>1243280.526493</v>
      </c>
      <c r="DH31" s="47">
        <v>541208.1164930001</v>
      </c>
      <c r="DI31" s="47">
        <v>755937.1264930001</v>
      </c>
      <c r="DJ31" s="47">
        <v>598706.136493</v>
      </c>
      <c r="DK31" s="47">
        <v>536426.3564929999</v>
      </c>
      <c r="DL31" s="47">
        <v>626145.626493</v>
      </c>
      <c r="DM31" s="47">
        <v>536239.826493</v>
      </c>
      <c r="DN31" s="47">
        <v>647891.786493</v>
      </c>
      <c r="DO31" s="47">
        <v>537596.066493</v>
      </c>
      <c r="DP31" s="47">
        <v>354029.33649300004</v>
      </c>
      <c r="DQ31" s="47">
        <v>236756.472857</v>
      </c>
      <c r="DR31" s="47">
        <v>42049.222857</v>
      </c>
      <c r="DS31" s="47">
        <v>0</v>
      </c>
      <c r="DT31" s="47">
        <v>0</v>
      </c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</row>
    <row r="32" spans="1:137" ht="14.25">
      <c r="A32" t="s">
        <v>13</v>
      </c>
      <c r="B32" t="s">
        <v>72</v>
      </c>
      <c r="C32" s="37" t="s">
        <v>41</v>
      </c>
      <c r="D32" s="28">
        <f t="shared" si="12"/>
        <v>33854902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/>
      <c r="BI32" s="7">
        <v>2938370</v>
      </c>
      <c r="BJ32" s="7">
        <v>662000</v>
      </c>
      <c r="BK32" s="7">
        <v>853000</v>
      </c>
      <c r="BL32" s="7">
        <v>855000</v>
      </c>
      <c r="BM32" s="7">
        <v>955000</v>
      </c>
      <c r="BN32" s="7">
        <v>1258500</v>
      </c>
      <c r="BO32" s="7">
        <v>2182000</v>
      </c>
      <c r="BP32" s="7">
        <v>3171140</v>
      </c>
      <c r="BQ32" s="7">
        <v>2698500</v>
      </c>
      <c r="BR32" s="7">
        <v>2269202</v>
      </c>
      <c r="BS32" s="7">
        <v>2100000</v>
      </c>
      <c r="BT32" s="7">
        <v>1500000</v>
      </c>
      <c r="BU32" s="7">
        <v>750000</v>
      </c>
      <c r="BV32" s="7">
        <v>450000</v>
      </c>
      <c r="BW32" s="7">
        <v>80000</v>
      </c>
      <c r="BX32" s="7">
        <v>154620</v>
      </c>
      <c r="BY32" s="48">
        <v>550090</v>
      </c>
      <c r="BZ32" s="48">
        <v>903000</v>
      </c>
      <c r="CA32" s="48">
        <v>1052940</v>
      </c>
      <c r="CB32" s="48">
        <v>1364000</v>
      </c>
      <c r="CC32" s="48">
        <v>1295000</v>
      </c>
      <c r="CD32" s="48">
        <v>1100000</v>
      </c>
      <c r="CE32" s="48">
        <v>1010000</v>
      </c>
      <c r="CF32" s="48">
        <v>820000</v>
      </c>
      <c r="CG32" s="48">
        <v>820000</v>
      </c>
      <c r="CH32" s="48">
        <v>710000</v>
      </c>
      <c r="CI32" s="48">
        <v>520000</v>
      </c>
      <c r="CJ32" s="48">
        <v>375000</v>
      </c>
      <c r="CK32" s="47">
        <v>243000</v>
      </c>
      <c r="CL32" s="47">
        <v>140000</v>
      </c>
      <c r="CM32" s="47">
        <v>70000</v>
      </c>
      <c r="CN32" s="47">
        <v>4540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  <c r="DR32" s="47">
        <v>0</v>
      </c>
      <c r="DS32" s="47">
        <v>0</v>
      </c>
      <c r="DT32" s="47">
        <v>0</v>
      </c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</row>
    <row r="33" spans="1:137" ht="14.25">
      <c r="A33" t="s">
        <v>13</v>
      </c>
      <c r="B33" t="s">
        <v>72</v>
      </c>
      <c r="C33" s="37" t="s">
        <v>320</v>
      </c>
      <c r="D33" s="28">
        <f t="shared" si="12"/>
        <v>33400000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48">
        <v>0</v>
      </c>
      <c r="BZ33" s="48">
        <v>0</v>
      </c>
      <c r="CA33" s="48">
        <v>0</v>
      </c>
      <c r="CB33" s="48">
        <v>0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0</v>
      </c>
      <c r="CI33" s="48">
        <v>0</v>
      </c>
      <c r="CJ33" s="48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2004000</v>
      </c>
      <c r="CY33" s="47">
        <v>1336000</v>
      </c>
      <c r="CZ33" s="47">
        <v>1002000</v>
      </c>
      <c r="DA33" s="47">
        <v>1670000</v>
      </c>
      <c r="DB33" s="47">
        <v>1670000</v>
      </c>
      <c r="DC33" s="47">
        <v>3006000</v>
      </c>
      <c r="DD33" s="47">
        <v>3340000</v>
      </c>
      <c r="DE33" s="47">
        <v>3674000</v>
      </c>
      <c r="DF33" s="47">
        <v>3340000</v>
      </c>
      <c r="DG33" s="47">
        <v>3340000</v>
      </c>
      <c r="DH33" s="47">
        <v>2672000</v>
      </c>
      <c r="DI33" s="47">
        <v>1830320</v>
      </c>
      <c r="DJ33" s="47">
        <v>2110880</v>
      </c>
      <c r="DK33" s="47">
        <v>1035400</v>
      </c>
      <c r="DL33" s="47">
        <v>501000</v>
      </c>
      <c r="DM33" s="47">
        <v>501000</v>
      </c>
      <c r="DN33" s="47">
        <v>233800</v>
      </c>
      <c r="DO33" s="47">
        <v>133600</v>
      </c>
      <c r="DP33" s="47">
        <v>0</v>
      </c>
      <c r="DQ33" s="47">
        <v>0</v>
      </c>
      <c r="DR33" s="47">
        <v>0</v>
      </c>
      <c r="DS33" s="47">
        <v>0</v>
      </c>
      <c r="DT33" s="47">
        <v>0</v>
      </c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</row>
    <row r="34" spans="1:137" ht="14.25">
      <c r="A34" t="s">
        <v>17</v>
      </c>
      <c r="B34" t="s">
        <v>72</v>
      </c>
      <c r="C34" s="37" t="s">
        <v>44</v>
      </c>
      <c r="D34" s="28">
        <f t="shared" si="12"/>
        <v>24783162.397212546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48">
        <v>0</v>
      </c>
      <c r="BZ34" s="48">
        <v>0</v>
      </c>
      <c r="CA34" s="48">
        <v>0</v>
      </c>
      <c r="CB34" s="48">
        <v>0</v>
      </c>
      <c r="CC34" s="48">
        <v>0</v>
      </c>
      <c r="CD34" s="48">
        <v>0</v>
      </c>
      <c r="CE34" s="48">
        <v>0</v>
      </c>
      <c r="CF34" s="48">
        <v>0</v>
      </c>
      <c r="CG34" s="48">
        <v>0</v>
      </c>
      <c r="CH34" s="48">
        <v>1421616.336236934</v>
      </c>
      <c r="CI34" s="48">
        <v>344168.3362369338</v>
      </c>
      <c r="CJ34" s="48">
        <v>733964.4744005677</v>
      </c>
      <c r="CK34" s="47">
        <v>479165.47978346917</v>
      </c>
      <c r="CL34" s="47">
        <v>479165.47978346917</v>
      </c>
      <c r="CM34" s="47">
        <v>851166.3950177613</v>
      </c>
      <c r="CN34" s="47">
        <v>1173741.6254022096</v>
      </c>
      <c r="CO34" s="47">
        <v>1688324.04309459</v>
      </c>
      <c r="CP34" s="47">
        <v>1761709.626116172</v>
      </c>
      <c r="CQ34" s="47">
        <v>1938676.7815738686</v>
      </c>
      <c r="CR34" s="47">
        <v>862213.6290926656</v>
      </c>
      <c r="CS34" s="47">
        <v>1239900.9589321094</v>
      </c>
      <c r="CT34" s="47">
        <v>1033278.3792820314</v>
      </c>
      <c r="CU34" s="47">
        <v>928976.2260607173</v>
      </c>
      <c r="CV34" s="47">
        <v>1215017.9072806765</v>
      </c>
      <c r="CW34" s="47">
        <v>1293374.7588435146</v>
      </c>
      <c r="CX34" s="47">
        <v>1039843.8238788539</v>
      </c>
      <c r="CY34" s="47">
        <v>1211758.6744259498</v>
      </c>
      <c r="CZ34" s="47">
        <v>1517439.3050863508</v>
      </c>
      <c r="DA34" s="47">
        <v>1266131.3701216895</v>
      </c>
      <c r="DB34" s="47">
        <v>1020155.44683662</v>
      </c>
      <c r="DC34" s="47">
        <v>471558.14693898364</v>
      </c>
      <c r="DD34" s="47">
        <v>114137.91737597962</v>
      </c>
      <c r="DE34" s="47">
        <v>175439.73242838198</v>
      </c>
      <c r="DF34" s="47">
        <v>171939.73242838198</v>
      </c>
      <c r="DG34" s="47">
        <v>350297.8105536646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  <c r="DR34" s="47">
        <v>0</v>
      </c>
      <c r="DS34" s="47">
        <v>0</v>
      </c>
      <c r="DT34" s="47">
        <v>0</v>
      </c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</row>
    <row r="35" spans="1:137" ht="14.25">
      <c r="A35" t="s">
        <v>15</v>
      </c>
      <c r="B35" t="s">
        <v>72</v>
      </c>
      <c r="C35" s="37" t="s">
        <v>34</v>
      </c>
      <c r="D35" s="28">
        <f t="shared" si="12"/>
        <v>28166216.954018977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48">
        <v>0</v>
      </c>
      <c r="BZ35" s="48"/>
      <c r="CA35" s="48"/>
      <c r="CB35" s="48"/>
      <c r="CC35" s="48"/>
      <c r="CD35" s="48"/>
      <c r="CE35" s="48"/>
      <c r="CF35" s="48"/>
      <c r="CG35" s="48"/>
      <c r="CH35" s="48"/>
      <c r="CI35" s="48">
        <v>2567349.3686095</v>
      </c>
      <c r="CJ35" s="48">
        <v>774778.1906833</v>
      </c>
      <c r="CK35" s="47">
        <v>1307789.27781</v>
      </c>
      <c r="CL35" s="47">
        <v>1675202.8425344997</v>
      </c>
      <c r="CM35" s="47">
        <v>1434645.37501826</v>
      </c>
      <c r="CN35" s="47">
        <v>951177.76908338</v>
      </c>
      <c r="CO35" s="47">
        <v>1154390.7406498024</v>
      </c>
      <c r="CP35" s="47">
        <v>1229414.24084152</v>
      </c>
      <c r="CQ35" s="47">
        <v>1399390.7435898797</v>
      </c>
      <c r="CR35" s="47">
        <v>1751243.1178910001</v>
      </c>
      <c r="CS35" s="47">
        <v>1529262.309226</v>
      </c>
      <c r="CT35" s="47">
        <v>1663015.6928206002</v>
      </c>
      <c r="CU35" s="47">
        <v>1597916.9479740204</v>
      </c>
      <c r="CV35" s="47">
        <v>1981833.664316935</v>
      </c>
      <c r="CW35" s="47">
        <v>1670464.0545273223</v>
      </c>
      <c r="CX35" s="47">
        <v>1935171.66928011</v>
      </c>
      <c r="CY35" s="47">
        <v>929299.81568994</v>
      </c>
      <c r="CZ35" s="47">
        <v>443422.90282100503</v>
      </c>
      <c r="DA35" s="47">
        <v>442654.51881587</v>
      </c>
      <c r="DB35" s="47">
        <v>492087.5638935001</v>
      </c>
      <c r="DC35" s="47">
        <v>339790.7560792001</v>
      </c>
      <c r="DD35" s="47">
        <v>83833.24591380001</v>
      </c>
      <c r="DE35" s="47">
        <v>420133.1459495276</v>
      </c>
      <c r="DF35" s="47">
        <v>391949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</row>
    <row r="36" spans="1:137" ht="14.25">
      <c r="A36" t="s">
        <v>17</v>
      </c>
      <c r="B36" t="s">
        <v>72</v>
      </c>
      <c r="C36" s="37" t="s">
        <v>277</v>
      </c>
      <c r="D36" s="28">
        <f t="shared" si="12"/>
        <v>41877605.999999985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/>
      <c r="CJ36" s="48">
        <v>441262</v>
      </c>
      <c r="CK36" s="47">
        <v>355828.76000000007</v>
      </c>
      <c r="CL36" s="47">
        <v>591017.76</v>
      </c>
      <c r="CM36" s="47">
        <v>786960.7599999998</v>
      </c>
      <c r="CN36" s="47">
        <v>940427.76</v>
      </c>
      <c r="CO36" s="47">
        <v>2187931.7599999993</v>
      </c>
      <c r="CP36" s="47">
        <v>1655123.7600000002</v>
      </c>
      <c r="CQ36" s="47">
        <v>1129875.76</v>
      </c>
      <c r="CR36" s="47">
        <v>1400873.7600000002</v>
      </c>
      <c r="CS36" s="47">
        <v>1038667.76</v>
      </c>
      <c r="CT36" s="47">
        <v>1238648.76</v>
      </c>
      <c r="CU36" s="47">
        <v>1372301.7600000002</v>
      </c>
      <c r="CV36" s="47">
        <v>2171492.7600000002</v>
      </c>
      <c r="CW36" s="47">
        <v>2996213.76</v>
      </c>
      <c r="CX36" s="47">
        <v>3877137.76</v>
      </c>
      <c r="CY36" s="47">
        <v>1687978.7600000002</v>
      </c>
      <c r="CZ36" s="47">
        <v>1986699.76</v>
      </c>
      <c r="DA36" s="47">
        <v>2324816.76</v>
      </c>
      <c r="DB36" s="47">
        <v>2098362.76</v>
      </c>
      <c r="DC36" s="47">
        <v>2331617.7600000002</v>
      </c>
      <c r="DD36" s="47">
        <v>2457548.76</v>
      </c>
      <c r="DE36" s="47">
        <v>1813938.7600000002</v>
      </c>
      <c r="DF36" s="47">
        <v>1419332.7600000002</v>
      </c>
      <c r="DG36" s="47">
        <v>157993.76</v>
      </c>
      <c r="DH36" s="47">
        <v>150468.75999999998</v>
      </c>
      <c r="DI36" s="47">
        <v>128784.76000000001</v>
      </c>
      <c r="DJ36" s="47">
        <v>128394</v>
      </c>
      <c r="DK36" s="47">
        <v>166329.99999999997</v>
      </c>
      <c r="DL36" s="47">
        <v>97738.00000000001</v>
      </c>
      <c r="DM36" s="47">
        <v>93592.99999999999</v>
      </c>
      <c r="DN36" s="47">
        <v>74874.00000000001</v>
      </c>
      <c r="DO36" s="47">
        <v>364277.00000000006</v>
      </c>
      <c r="DP36" s="47">
        <v>565082</v>
      </c>
      <c r="DQ36" s="47">
        <v>722152.9999999999</v>
      </c>
      <c r="DR36" s="47">
        <v>200584</v>
      </c>
      <c r="DS36" s="47">
        <v>307264</v>
      </c>
      <c r="DT36" s="47">
        <v>416008.99999999994</v>
      </c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</row>
    <row r="37" spans="1:137" ht="14.25">
      <c r="A37" t="s">
        <v>16</v>
      </c>
      <c r="B37" t="s">
        <v>72</v>
      </c>
      <c r="C37" s="37" t="s">
        <v>47</v>
      </c>
      <c r="D37" s="28">
        <f t="shared" si="12"/>
        <v>22661769.56043333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48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643628.973</v>
      </c>
      <c r="CK37" s="47">
        <v>1075529.0368</v>
      </c>
      <c r="CL37" s="47">
        <v>1090251.9232</v>
      </c>
      <c r="CM37" s="47">
        <v>777812.2533</v>
      </c>
      <c r="CN37" s="47">
        <v>1112666.3963</v>
      </c>
      <c r="CO37" s="47">
        <v>1500513.5559999999</v>
      </c>
      <c r="CP37" s="47">
        <v>1691942.1239999998</v>
      </c>
      <c r="CQ37" s="47">
        <v>1936362.1303333333</v>
      </c>
      <c r="CR37" s="47">
        <v>1773464.1044166668</v>
      </c>
      <c r="CS37" s="47">
        <v>1666484.5788333334</v>
      </c>
      <c r="CT37" s="47">
        <v>1636894.1302999994</v>
      </c>
      <c r="CU37" s="47">
        <v>1876712.7083333333</v>
      </c>
      <c r="CV37" s="47">
        <v>1917205.7779166666</v>
      </c>
      <c r="CW37" s="47">
        <v>1519783.8854999999</v>
      </c>
      <c r="CX37" s="47">
        <v>1476829.5199999998</v>
      </c>
      <c r="CY37" s="47">
        <v>747378.5915000001</v>
      </c>
      <c r="CZ37" s="47">
        <v>151322.5587</v>
      </c>
      <c r="DA37" s="47">
        <v>66987.312</v>
      </c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>
        <v>0</v>
      </c>
      <c r="DT37" s="47">
        <v>0</v>
      </c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</row>
    <row r="38" spans="1:137" ht="14.25">
      <c r="A38" t="s">
        <v>15</v>
      </c>
      <c r="B38" t="s">
        <v>72</v>
      </c>
      <c r="C38" s="37" t="s">
        <v>240</v>
      </c>
      <c r="D38" s="28">
        <f t="shared" si="12"/>
        <v>38339939.37008512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9574880</v>
      </c>
      <c r="BV38" s="7">
        <v>1702864.0999999999</v>
      </c>
      <c r="BW38" s="7">
        <v>1215359.56</v>
      </c>
      <c r="BX38" s="7">
        <v>1432912.13</v>
      </c>
      <c r="BY38" s="48">
        <v>2213975.53</v>
      </c>
      <c r="BZ38" s="48">
        <v>2449191.8</v>
      </c>
      <c r="CA38" s="48">
        <v>1833188.45</v>
      </c>
      <c r="CB38" s="48">
        <v>2019727.2100000002</v>
      </c>
      <c r="CC38" s="48">
        <v>2117181.17</v>
      </c>
      <c r="CD38" s="48">
        <v>1522526.55</v>
      </c>
      <c r="CE38" s="48">
        <v>2937837.06</v>
      </c>
      <c r="CF38" s="48">
        <v>1996231.8699999999</v>
      </c>
      <c r="CG38" s="48">
        <v>1453562.46</v>
      </c>
      <c r="CH38" s="48">
        <v>1191072.7</v>
      </c>
      <c r="CI38" s="48">
        <v>665036.85</v>
      </c>
      <c r="CJ38" s="48">
        <v>330933.93</v>
      </c>
      <c r="CK38" s="47">
        <v>686762.91</v>
      </c>
      <c r="CL38" s="47">
        <v>143462.03</v>
      </c>
      <c r="CM38" s="47">
        <v>90238.13</v>
      </c>
      <c r="CN38" s="47">
        <v>130931.56999999999</v>
      </c>
      <c r="CO38" s="47">
        <v>132579.6</v>
      </c>
      <c r="CP38" s="47">
        <v>132859.93</v>
      </c>
      <c r="CQ38" s="47">
        <v>454745.7</v>
      </c>
      <c r="CR38" s="47">
        <v>169704.41</v>
      </c>
      <c r="CS38" s="47">
        <v>185688.07</v>
      </c>
      <c r="CT38" s="47">
        <v>29751.84</v>
      </c>
      <c r="CU38" s="47">
        <v>92317.81</v>
      </c>
      <c r="CV38" s="47">
        <v>162458.51</v>
      </c>
      <c r="CW38" s="47">
        <v>80559.47</v>
      </c>
      <c r="CX38" s="47">
        <v>27156.12</v>
      </c>
      <c r="CY38" s="47">
        <v>26303.489999999998</v>
      </c>
      <c r="CZ38" s="47">
        <v>580085.115</v>
      </c>
      <c r="DA38" s="47">
        <v>557852.715</v>
      </c>
      <c r="DB38" s="47">
        <v>0.580085115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</row>
    <row r="39" spans="1:137" ht="14.25">
      <c r="A39" t="s">
        <v>16</v>
      </c>
      <c r="B39" t="s">
        <v>72</v>
      </c>
      <c r="C39" s="37" t="s">
        <v>324</v>
      </c>
      <c r="D39" s="28">
        <f t="shared" si="12"/>
        <v>18800000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1128000</v>
      </c>
      <c r="DB39" s="47">
        <v>752000</v>
      </c>
      <c r="DC39" s="47">
        <v>1128000</v>
      </c>
      <c r="DD39" s="47">
        <v>1880000</v>
      </c>
      <c r="DE39" s="47">
        <v>2820000</v>
      </c>
      <c r="DF39" s="47">
        <v>3008000</v>
      </c>
      <c r="DG39" s="47">
        <v>2820000</v>
      </c>
      <c r="DH39" s="47">
        <v>1880000</v>
      </c>
      <c r="DI39" s="47">
        <v>1692000</v>
      </c>
      <c r="DJ39" s="47">
        <v>752000</v>
      </c>
      <c r="DK39" s="47">
        <v>564000</v>
      </c>
      <c r="DL39" s="47">
        <v>376000</v>
      </c>
      <c r="DM39" s="47">
        <v>0</v>
      </c>
      <c r="DN39" s="47">
        <v>0</v>
      </c>
      <c r="DO39" s="47">
        <v>0</v>
      </c>
      <c r="DP39" s="47">
        <v>0</v>
      </c>
      <c r="DQ39" s="47">
        <v>0</v>
      </c>
      <c r="DR39" s="47">
        <v>0</v>
      </c>
      <c r="DS39" s="47">
        <v>0</v>
      </c>
      <c r="DT39" s="47">
        <v>0</v>
      </c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</row>
    <row r="40" spans="1:137" ht="14.25">
      <c r="A40" t="s">
        <v>14</v>
      </c>
      <c r="B40" t="s">
        <v>72</v>
      </c>
      <c r="C40" s="37" t="s">
        <v>237</v>
      </c>
      <c r="D40" s="28">
        <f t="shared" si="12"/>
        <v>48577369.02000001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6832238.5</v>
      </c>
      <c r="BV40" s="7">
        <v>1077268.5</v>
      </c>
      <c r="BW40" s="7">
        <v>1983264</v>
      </c>
      <c r="BX40" s="7">
        <v>1482609</v>
      </c>
      <c r="BY40" s="48">
        <v>2283097</v>
      </c>
      <c r="BZ40" s="48">
        <v>4420834</v>
      </c>
      <c r="CA40" s="48">
        <v>3819329</v>
      </c>
      <c r="CB40" s="48">
        <v>3085591</v>
      </c>
      <c r="CC40" s="48">
        <v>2629684</v>
      </c>
      <c r="CD40" s="48">
        <v>2400557</v>
      </c>
      <c r="CE40" s="48">
        <v>1864667.67</v>
      </c>
      <c r="CF40" s="48">
        <v>2557610</v>
      </c>
      <c r="CG40" s="48">
        <v>2644343</v>
      </c>
      <c r="CH40" s="48">
        <v>1914935</v>
      </c>
      <c r="CI40" s="48">
        <v>1615695</v>
      </c>
      <c r="CJ40" s="48">
        <v>1480294</v>
      </c>
      <c r="CK40" s="47">
        <v>1345436</v>
      </c>
      <c r="CL40" s="47">
        <v>1316129</v>
      </c>
      <c r="CM40" s="47">
        <v>691721.67</v>
      </c>
      <c r="CN40" s="47">
        <v>510013.34</v>
      </c>
      <c r="CO40" s="47">
        <v>413552.17</v>
      </c>
      <c r="CP40" s="47">
        <v>288770.17</v>
      </c>
      <c r="CQ40" s="47">
        <v>195255</v>
      </c>
      <c r="CR40" s="47">
        <v>251582</v>
      </c>
      <c r="CS40" s="47">
        <v>392042</v>
      </c>
      <c r="CT40" s="47">
        <v>438747</v>
      </c>
      <c r="CU40" s="47">
        <v>330894</v>
      </c>
      <c r="CV40" s="47">
        <v>176490</v>
      </c>
      <c r="CW40" s="47">
        <v>134720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0</v>
      </c>
      <c r="DI40" s="47">
        <v>0</v>
      </c>
      <c r="DJ40" s="47">
        <v>0</v>
      </c>
      <c r="DK40" s="47"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v>0</v>
      </c>
      <c r="DQ40" s="47">
        <v>0</v>
      </c>
      <c r="DR40" s="47">
        <v>0</v>
      </c>
      <c r="DS40" s="47">
        <v>0</v>
      </c>
      <c r="DT40" s="47">
        <v>0</v>
      </c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</row>
    <row r="41" spans="1:137" ht="14.25">
      <c r="A41" t="s">
        <v>14</v>
      </c>
      <c r="B41" t="s">
        <v>72</v>
      </c>
      <c r="C41" s="37" t="s">
        <v>314</v>
      </c>
      <c r="D41" s="28">
        <f t="shared" si="12"/>
        <v>29205000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48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1475000</v>
      </c>
      <c r="DD41" s="47">
        <v>1475000</v>
      </c>
      <c r="DE41" s="47">
        <v>885000</v>
      </c>
      <c r="DF41" s="47">
        <v>885000</v>
      </c>
      <c r="DG41" s="47">
        <v>1180000</v>
      </c>
      <c r="DH41" s="47">
        <v>1770000</v>
      </c>
      <c r="DI41" s="47">
        <v>2360000</v>
      </c>
      <c r="DJ41" s="47">
        <v>2950000</v>
      </c>
      <c r="DK41" s="47">
        <v>2950000</v>
      </c>
      <c r="DL41" s="47">
        <v>2950000</v>
      </c>
      <c r="DM41" s="47">
        <v>2655000</v>
      </c>
      <c r="DN41" s="47">
        <v>2360000</v>
      </c>
      <c r="DO41" s="47">
        <v>1770000</v>
      </c>
      <c r="DP41" s="47">
        <v>1180000</v>
      </c>
      <c r="DQ41" s="47">
        <v>885000</v>
      </c>
      <c r="DR41" s="47">
        <v>885000</v>
      </c>
      <c r="DS41" s="47">
        <v>295000</v>
      </c>
      <c r="DT41" s="47">
        <v>295000</v>
      </c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</row>
    <row r="42" spans="1:137" ht="14.25">
      <c r="A42" t="s">
        <v>13</v>
      </c>
      <c r="B42" t="s">
        <v>72</v>
      </c>
      <c r="C42" t="s">
        <v>42</v>
      </c>
      <c r="D42" s="28">
        <f aca="true" t="shared" si="13" ref="D42:D96">SUM(E42:DT42)</f>
        <v>33780894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1674091.0000000002</v>
      </c>
      <c r="CJ42" s="47">
        <v>207456.31999999998</v>
      </c>
      <c r="CK42" s="47">
        <v>375420.32</v>
      </c>
      <c r="CL42" s="47">
        <v>289970.32</v>
      </c>
      <c r="CM42" s="47">
        <v>293349.32</v>
      </c>
      <c r="CN42" s="47">
        <v>842530.32</v>
      </c>
      <c r="CO42" s="47">
        <v>928085.3200000001</v>
      </c>
      <c r="CP42" s="47">
        <v>1105607.3199999998</v>
      </c>
      <c r="CQ42" s="47">
        <v>915147.3200000001</v>
      </c>
      <c r="CR42" s="47">
        <v>882844.3200000001</v>
      </c>
      <c r="CS42" s="47">
        <v>1118509.3199999998</v>
      </c>
      <c r="CT42" s="47">
        <v>791618.3200000001</v>
      </c>
      <c r="CU42" s="47">
        <v>1402869.3199999998</v>
      </c>
      <c r="CV42" s="47">
        <v>1563827.3199999998</v>
      </c>
      <c r="CW42" s="47">
        <v>1698038.3199999998</v>
      </c>
      <c r="CX42" s="47">
        <v>1840775.32</v>
      </c>
      <c r="CY42" s="47">
        <v>2063593.3199999998</v>
      </c>
      <c r="CZ42" s="47">
        <v>1862635.3199999998</v>
      </c>
      <c r="DA42" s="47">
        <v>2038084.3199999998</v>
      </c>
      <c r="DB42" s="47">
        <v>2012288.3199999998</v>
      </c>
      <c r="DC42" s="47">
        <v>1919564.32</v>
      </c>
      <c r="DD42" s="47">
        <v>2953927.32</v>
      </c>
      <c r="DE42" s="47">
        <v>2805842.32</v>
      </c>
      <c r="DF42" s="47">
        <v>1507601.32</v>
      </c>
      <c r="DG42" s="47">
        <v>491581.32</v>
      </c>
      <c r="DH42" s="47">
        <v>195636.31999999998</v>
      </c>
      <c r="DI42" s="47">
        <v>0</v>
      </c>
      <c r="DJ42" s="47">
        <v>0</v>
      </c>
      <c r="DK42" s="47">
        <v>0</v>
      </c>
      <c r="DL42" s="47">
        <v>0</v>
      </c>
      <c r="DM42" s="47">
        <v>0</v>
      </c>
      <c r="DN42" s="47">
        <v>0</v>
      </c>
      <c r="DO42" s="47">
        <v>0</v>
      </c>
      <c r="DP42" s="47">
        <v>0</v>
      </c>
      <c r="DQ42" s="47">
        <v>0</v>
      </c>
      <c r="DR42" s="47">
        <v>0</v>
      </c>
      <c r="DS42" s="47">
        <v>0</v>
      </c>
      <c r="DT42" s="47">
        <v>0</v>
      </c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</row>
    <row r="43" spans="1:137" ht="14.25">
      <c r="A43" t="s">
        <v>14</v>
      </c>
      <c r="B43" t="s">
        <v>72</v>
      </c>
      <c r="C43" t="s">
        <v>37</v>
      </c>
      <c r="D43" s="28">
        <f t="shared" si="13"/>
        <v>27767076.240010012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778097.00001001</v>
      </c>
      <c r="CJ43" s="47">
        <v>815880</v>
      </c>
      <c r="CK43" s="47">
        <v>832348</v>
      </c>
      <c r="CL43" s="47">
        <v>785591</v>
      </c>
      <c r="CM43" s="47">
        <v>948783</v>
      </c>
      <c r="CN43" s="47">
        <v>1333315</v>
      </c>
      <c r="CO43" s="47">
        <v>1445576</v>
      </c>
      <c r="CP43" s="47">
        <v>1486671</v>
      </c>
      <c r="CQ43" s="47">
        <v>2235479</v>
      </c>
      <c r="CR43" s="47">
        <v>1645706</v>
      </c>
      <c r="CS43" s="47">
        <v>1612396.07</v>
      </c>
      <c r="CT43" s="47">
        <v>1924715.07</v>
      </c>
      <c r="CU43" s="47">
        <v>1178537</v>
      </c>
      <c r="CV43" s="47">
        <v>1114149.07</v>
      </c>
      <c r="CW43" s="47">
        <v>1054583.07</v>
      </c>
      <c r="CX43" s="47">
        <v>1469948.07</v>
      </c>
      <c r="CY43" s="47">
        <v>1695236.07</v>
      </c>
      <c r="CZ43" s="47">
        <v>1479267.91</v>
      </c>
      <c r="DA43" s="47">
        <v>813889.91</v>
      </c>
      <c r="DB43" s="47">
        <v>346664</v>
      </c>
      <c r="DC43" s="47">
        <v>303307</v>
      </c>
      <c r="DD43" s="47">
        <v>329281</v>
      </c>
      <c r="DE43" s="47">
        <v>266338</v>
      </c>
      <c r="DF43" s="47">
        <v>307339</v>
      </c>
      <c r="DG43" s="47">
        <v>176600</v>
      </c>
      <c r="DH43" s="47">
        <v>426987</v>
      </c>
      <c r="DI43" s="47">
        <v>420409</v>
      </c>
      <c r="DJ43" s="47">
        <v>360077</v>
      </c>
      <c r="DK43" s="47">
        <v>139668</v>
      </c>
      <c r="DL43" s="47">
        <v>25007</v>
      </c>
      <c r="DM43" s="47">
        <v>15231</v>
      </c>
      <c r="DN43" s="47">
        <v>0</v>
      </c>
      <c r="DO43" s="47">
        <v>0</v>
      </c>
      <c r="DP43" s="47">
        <v>0</v>
      </c>
      <c r="DQ43" s="47">
        <v>0</v>
      </c>
      <c r="DR43" s="47">
        <v>0</v>
      </c>
      <c r="DS43" s="47">
        <v>0</v>
      </c>
      <c r="DT43" s="47">
        <v>0</v>
      </c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</row>
    <row r="44" spans="1:137" ht="14.25">
      <c r="A44" t="s">
        <v>14</v>
      </c>
      <c r="B44" t="s">
        <v>72</v>
      </c>
      <c r="C44" t="s">
        <v>315</v>
      </c>
      <c r="D44" s="28">
        <f t="shared" si="13"/>
        <v>30096000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1520000</v>
      </c>
      <c r="DD44" s="47">
        <v>1520000</v>
      </c>
      <c r="DE44" s="47">
        <v>912000</v>
      </c>
      <c r="DF44" s="47">
        <v>912000</v>
      </c>
      <c r="DG44" s="47">
        <v>1216000</v>
      </c>
      <c r="DH44" s="47">
        <v>1824000</v>
      </c>
      <c r="DI44" s="47">
        <v>2432000</v>
      </c>
      <c r="DJ44" s="47">
        <v>3040000</v>
      </c>
      <c r="DK44" s="47">
        <v>3040000</v>
      </c>
      <c r="DL44" s="47">
        <v>3040000</v>
      </c>
      <c r="DM44" s="47">
        <v>2736000</v>
      </c>
      <c r="DN44" s="47">
        <v>2432000</v>
      </c>
      <c r="DO44" s="47">
        <v>1824000</v>
      </c>
      <c r="DP44" s="47">
        <v>1216000</v>
      </c>
      <c r="DQ44" s="47">
        <v>912000</v>
      </c>
      <c r="DR44" s="47">
        <v>912000</v>
      </c>
      <c r="DS44" s="47">
        <v>304000</v>
      </c>
      <c r="DT44" s="47">
        <v>304000</v>
      </c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</row>
    <row r="45" spans="1:137" ht="14.25">
      <c r="A45" t="s">
        <v>15</v>
      </c>
      <c r="B45" t="s">
        <v>83</v>
      </c>
      <c r="C45" t="s">
        <v>35</v>
      </c>
      <c r="D45" s="28">
        <f t="shared" si="13"/>
        <v>28200000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1269000</v>
      </c>
      <c r="CO45" s="47">
        <v>1128000</v>
      </c>
      <c r="CP45" s="47">
        <v>846000</v>
      </c>
      <c r="CQ45" s="47">
        <v>846000</v>
      </c>
      <c r="CR45" s="47">
        <v>1128000</v>
      </c>
      <c r="CS45" s="47">
        <v>1410000</v>
      </c>
      <c r="CT45" s="47">
        <v>2256000</v>
      </c>
      <c r="CU45" s="47">
        <v>2820000</v>
      </c>
      <c r="CV45" s="47">
        <v>2538000</v>
      </c>
      <c r="CW45" s="47">
        <v>2538000</v>
      </c>
      <c r="CX45" s="47">
        <v>2256000</v>
      </c>
      <c r="CY45" s="47">
        <v>2256000</v>
      </c>
      <c r="CZ45" s="47">
        <v>1410000</v>
      </c>
      <c r="DA45" s="47">
        <v>1128000</v>
      </c>
      <c r="DB45" s="47">
        <v>846000</v>
      </c>
      <c r="DC45" s="47">
        <v>564000</v>
      </c>
      <c r="DD45" s="47">
        <v>564000</v>
      </c>
      <c r="DE45" s="47">
        <v>564000</v>
      </c>
      <c r="DF45" s="47">
        <v>564000</v>
      </c>
      <c r="DG45" s="47">
        <v>423000</v>
      </c>
      <c r="DH45" s="47">
        <v>282000</v>
      </c>
      <c r="DI45" s="47">
        <v>282000</v>
      </c>
      <c r="DJ45" s="47">
        <v>141000</v>
      </c>
      <c r="DK45" s="47">
        <v>141000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0</v>
      </c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</row>
    <row r="46" spans="1:137" ht="14.25">
      <c r="A46" t="s">
        <v>14</v>
      </c>
      <c r="B46" t="s">
        <v>83</v>
      </c>
      <c r="C46" t="s">
        <v>38</v>
      </c>
      <c r="D46" s="28">
        <f t="shared" si="13"/>
        <v>15074812.000000002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904488.72</v>
      </c>
      <c r="AQ46" s="27">
        <v>602992.48</v>
      </c>
      <c r="AR46" s="27">
        <v>452244.36</v>
      </c>
      <c r="AS46" s="27">
        <v>753740.6000000001</v>
      </c>
      <c r="AT46" s="27">
        <v>753740.6000000001</v>
      </c>
      <c r="AU46" s="27">
        <v>1356733.0799999998</v>
      </c>
      <c r="AV46" s="27">
        <v>1507481.2000000002</v>
      </c>
      <c r="AW46" s="27">
        <v>1658229.32</v>
      </c>
      <c r="AX46" s="27">
        <v>1507481.2000000002</v>
      </c>
      <c r="AY46" s="27">
        <v>1507481.2000000002</v>
      </c>
      <c r="AZ46" s="27">
        <v>1205984.96</v>
      </c>
      <c r="BA46" s="27">
        <v>826099.6976000001</v>
      </c>
      <c r="BB46" s="27">
        <v>952728.1184</v>
      </c>
      <c r="BC46" s="27">
        <v>467319.172</v>
      </c>
      <c r="BD46" s="27">
        <v>226122.18</v>
      </c>
      <c r="BE46" s="27">
        <v>226122.18</v>
      </c>
      <c r="BF46" s="27">
        <v>105523.68400000001</v>
      </c>
      <c r="BG46" s="27">
        <v>60299.248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</row>
    <row r="47" spans="1:137" ht="14.25">
      <c r="A47" t="s">
        <v>14</v>
      </c>
      <c r="B47" t="s">
        <v>83</v>
      </c>
      <c r="C47" t="s">
        <v>194</v>
      </c>
      <c r="D47" s="62">
        <f t="shared" si="13"/>
        <v>14571315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728565.75</v>
      </c>
      <c r="BC47" s="27">
        <v>437139.45</v>
      </c>
      <c r="BD47" s="27">
        <v>874278.9</v>
      </c>
      <c r="BE47" s="27">
        <v>1165705.2</v>
      </c>
      <c r="BF47" s="27">
        <v>1748557.8</v>
      </c>
      <c r="BG47" s="27">
        <v>2039984.1</v>
      </c>
      <c r="BH47" s="27">
        <v>2039984.1</v>
      </c>
      <c r="BI47" s="27">
        <v>1748557.8</v>
      </c>
      <c r="BJ47" s="27">
        <v>1165705.2</v>
      </c>
      <c r="BK47" s="27">
        <v>1019992.05</v>
      </c>
      <c r="BL47" s="27">
        <v>582852.6</v>
      </c>
      <c r="BM47" s="27">
        <v>437139.45</v>
      </c>
      <c r="BN47" s="27">
        <v>291426.3</v>
      </c>
      <c r="BO47" s="27">
        <v>145713.15</v>
      </c>
      <c r="BP47" s="27">
        <v>145713.15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0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  <c r="DR47" s="47">
        <v>0</v>
      </c>
      <c r="DS47" s="47">
        <v>0</v>
      </c>
      <c r="DT47" s="47">
        <v>0</v>
      </c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</row>
    <row r="48" spans="1:137" ht="14.25">
      <c r="A48" t="s">
        <v>14</v>
      </c>
      <c r="B48" t="s">
        <v>83</v>
      </c>
      <c r="C48" t="s">
        <v>316</v>
      </c>
      <c r="D48" s="62">
        <f t="shared" si="13"/>
        <v>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0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  <c r="DR48" s="47">
        <v>0</v>
      </c>
      <c r="DS48" s="47">
        <v>0</v>
      </c>
      <c r="DT48" s="47">
        <v>0</v>
      </c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</row>
    <row r="49" spans="1:137" ht="14.25">
      <c r="A49" t="s">
        <v>16</v>
      </c>
      <c r="B49" t="s">
        <v>83</v>
      </c>
      <c r="C49" t="s">
        <v>48</v>
      </c>
      <c r="D49" s="62">
        <f t="shared" si="13"/>
        <v>25317809.377400156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573533.86</v>
      </c>
      <c r="BT49" s="27">
        <v>554202.4504231144</v>
      </c>
      <c r="BU49" s="27">
        <v>645193.6812014644</v>
      </c>
      <c r="BV49" s="27">
        <v>836842.2911345944</v>
      </c>
      <c r="BW49" s="27">
        <v>1414181.6313441338</v>
      </c>
      <c r="BX49" s="27">
        <v>1467600.4212914885</v>
      </c>
      <c r="BY49" s="47">
        <v>1591137.8926421213</v>
      </c>
      <c r="BZ49" s="47">
        <v>2345105.4499844215</v>
      </c>
      <c r="CA49" s="47">
        <v>2578384.2100651166</v>
      </c>
      <c r="CB49" s="47">
        <v>2668211.8425886086</v>
      </c>
      <c r="CC49" s="47">
        <v>2476634.615256664</v>
      </c>
      <c r="CD49" s="47">
        <v>2021688.8137452037</v>
      </c>
      <c r="CE49" s="47">
        <v>1656031.5601346474</v>
      </c>
      <c r="CF49" s="47">
        <v>1409212.6423056151</v>
      </c>
      <c r="CG49" s="47">
        <v>1165216.5112630886</v>
      </c>
      <c r="CH49" s="47">
        <v>609867.9598862637</v>
      </c>
      <c r="CI49" s="47">
        <v>300993.9090727555</v>
      </c>
      <c r="CJ49" s="47">
        <v>1003769.6350608505</v>
      </c>
      <c r="CK49" s="47"/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</row>
    <row r="50" spans="1:137" ht="14.25">
      <c r="A50" t="s">
        <v>16</v>
      </c>
      <c r="B50" t="s">
        <v>83</v>
      </c>
      <c r="C50" t="s">
        <v>239</v>
      </c>
      <c r="D50" s="62">
        <f t="shared" si="13"/>
        <v>34800000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1740000</v>
      </c>
      <c r="CQ50" s="47">
        <v>1044000</v>
      </c>
      <c r="CR50" s="47">
        <v>2088000</v>
      </c>
      <c r="CS50" s="47">
        <v>2784000</v>
      </c>
      <c r="CT50" s="47">
        <v>4176000</v>
      </c>
      <c r="CU50" s="47">
        <v>4872000</v>
      </c>
      <c r="CV50" s="47">
        <v>4872000</v>
      </c>
      <c r="CW50" s="47">
        <v>4176000</v>
      </c>
      <c r="CX50" s="47">
        <v>2784000</v>
      </c>
      <c r="CY50" s="47">
        <v>2436000</v>
      </c>
      <c r="CZ50" s="47">
        <v>1392000</v>
      </c>
      <c r="DA50" s="47">
        <v>1044000</v>
      </c>
      <c r="DB50" s="47">
        <v>696000</v>
      </c>
      <c r="DC50" s="47">
        <v>348000</v>
      </c>
      <c r="DD50" s="47">
        <v>348000</v>
      </c>
      <c r="DE50" s="47">
        <v>0</v>
      </c>
      <c r="DF50" s="47">
        <v>0</v>
      </c>
      <c r="DG50" s="47">
        <v>0</v>
      </c>
      <c r="DH50" s="47">
        <v>0</v>
      </c>
      <c r="DI50" s="47">
        <v>0</v>
      </c>
      <c r="DJ50" s="47">
        <v>0</v>
      </c>
      <c r="DK50" s="47">
        <v>0</v>
      </c>
      <c r="DL50" s="47">
        <v>0</v>
      </c>
      <c r="DM50" s="47">
        <v>0</v>
      </c>
      <c r="DN50" s="47">
        <v>0</v>
      </c>
      <c r="DO50" s="47">
        <v>0</v>
      </c>
      <c r="DP50" s="47">
        <v>0</v>
      </c>
      <c r="DQ50" s="47">
        <v>0</v>
      </c>
      <c r="DR50" s="47">
        <v>0</v>
      </c>
      <c r="DS50" s="47">
        <v>0</v>
      </c>
      <c r="DT50" s="47">
        <v>0</v>
      </c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</row>
    <row r="51" spans="1:137" ht="14.25">
      <c r="A51" t="s">
        <v>16</v>
      </c>
      <c r="B51" t="s">
        <v>83</v>
      </c>
      <c r="C51" t="s">
        <v>90</v>
      </c>
      <c r="D51" s="62">
        <f t="shared" si="13"/>
        <v>7955325.531411651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47">
        <v>346500</v>
      </c>
      <c r="BZ51" s="47"/>
      <c r="CA51" s="47"/>
      <c r="CB51" s="47"/>
      <c r="CC51" s="47"/>
      <c r="CD51" s="47"/>
      <c r="CE51" s="47"/>
      <c r="CF51" s="47"/>
      <c r="CG51" s="47"/>
      <c r="CH51" s="47"/>
      <c r="CI51" s="47">
        <v>112026.50530088137</v>
      </c>
      <c r="CJ51" s="47">
        <v>45708.95905295986</v>
      </c>
      <c r="CK51" s="47">
        <v>45708.95905295986</v>
      </c>
      <c r="CL51" s="47">
        <v>119174.51184335985</v>
      </c>
      <c r="CM51" s="47">
        <v>484383.9114751935</v>
      </c>
      <c r="CN51" s="47">
        <v>610847.0940355998</v>
      </c>
      <c r="CO51" s="47">
        <v>335421.6990953599</v>
      </c>
      <c r="CP51" s="47">
        <v>514959.3124889599</v>
      </c>
      <c r="CQ51" s="47">
        <v>780551.5388284399</v>
      </c>
      <c r="CR51" s="47">
        <v>946805.81304104</v>
      </c>
      <c r="CS51" s="47">
        <v>672381.3615923198</v>
      </c>
      <c r="CT51" s="47">
        <v>608770.9506913599</v>
      </c>
      <c r="CU51" s="47">
        <v>641325.2766801999</v>
      </c>
      <c r="CV51" s="47">
        <v>573538.538486872</v>
      </c>
      <c r="CW51" s="47">
        <v>542707.6147021919</v>
      </c>
      <c r="CX51" s="47">
        <v>514178.2625425119</v>
      </c>
      <c r="CY51" s="47">
        <v>60335.22250144001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0</v>
      </c>
      <c r="DI51" s="47">
        <v>0</v>
      </c>
      <c r="DJ51" s="47">
        <v>0</v>
      </c>
      <c r="DK51" s="47">
        <v>0</v>
      </c>
      <c r="DL51" s="47">
        <v>0</v>
      </c>
      <c r="DM51" s="47">
        <v>0</v>
      </c>
      <c r="DN51" s="47">
        <v>0</v>
      </c>
      <c r="DO51" s="47">
        <v>0</v>
      </c>
      <c r="DP51" s="47">
        <v>0</v>
      </c>
      <c r="DQ51" s="47">
        <v>0</v>
      </c>
      <c r="DR51" s="47">
        <v>0</v>
      </c>
      <c r="DS51" s="47">
        <v>0</v>
      </c>
      <c r="DT51" s="47">
        <v>0</v>
      </c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</row>
    <row r="52" spans="1:137" ht="14.25">
      <c r="A52" t="s">
        <v>16</v>
      </c>
      <c r="B52" t="s">
        <v>83</v>
      </c>
      <c r="C52" t="s">
        <v>325</v>
      </c>
      <c r="D52" s="62">
        <f t="shared" si="13"/>
        <v>18620000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950000</v>
      </c>
      <c r="DI52" s="47">
        <v>570000</v>
      </c>
      <c r="DJ52" s="47">
        <v>1140000</v>
      </c>
      <c r="DK52" s="47">
        <v>1520000</v>
      </c>
      <c r="DL52" s="47">
        <v>2280000</v>
      </c>
      <c r="DM52" s="47">
        <v>2660000.0000000005</v>
      </c>
      <c r="DN52" s="47">
        <v>2660000.0000000005</v>
      </c>
      <c r="DO52" s="47">
        <v>2280000</v>
      </c>
      <c r="DP52" s="47">
        <v>1520000</v>
      </c>
      <c r="DQ52" s="47">
        <v>1330000.0000000002</v>
      </c>
      <c r="DR52" s="47">
        <v>760000</v>
      </c>
      <c r="DS52" s="47">
        <v>570000</v>
      </c>
      <c r="DT52" s="47">
        <v>380000</v>
      </c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</row>
    <row r="53" spans="1:137" ht="14.25">
      <c r="A53" t="s">
        <v>16</v>
      </c>
      <c r="B53" t="s">
        <v>83</v>
      </c>
      <c r="C53" t="s">
        <v>326</v>
      </c>
      <c r="D53" s="62">
        <f t="shared" si="13"/>
        <v>18620000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950000</v>
      </c>
      <c r="DI53" s="47">
        <v>570000</v>
      </c>
      <c r="DJ53" s="47">
        <v>1140000</v>
      </c>
      <c r="DK53" s="47">
        <v>1520000</v>
      </c>
      <c r="DL53" s="47">
        <v>2280000</v>
      </c>
      <c r="DM53" s="47">
        <v>2660000.0000000005</v>
      </c>
      <c r="DN53" s="47">
        <v>2660000.0000000005</v>
      </c>
      <c r="DO53" s="47">
        <v>2280000</v>
      </c>
      <c r="DP53" s="47">
        <v>1520000</v>
      </c>
      <c r="DQ53" s="47">
        <v>1330000.0000000002</v>
      </c>
      <c r="DR53" s="47">
        <v>760000</v>
      </c>
      <c r="DS53" s="47">
        <v>570000</v>
      </c>
      <c r="DT53" s="47">
        <v>380000</v>
      </c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</row>
    <row r="54" spans="1:137" ht="14.25">
      <c r="A54" t="s">
        <v>14</v>
      </c>
      <c r="B54" t="s">
        <v>83</v>
      </c>
      <c r="C54" t="s">
        <v>317</v>
      </c>
      <c r="D54" s="28">
        <f t="shared" si="13"/>
        <v>20300000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7">
        <v>0</v>
      </c>
      <c r="BX54" s="2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1218000</v>
      </c>
      <c r="CQ54" s="47">
        <v>812000</v>
      </c>
      <c r="CR54" s="47">
        <v>609000</v>
      </c>
      <c r="CS54" s="47">
        <v>1015000</v>
      </c>
      <c r="CT54" s="47">
        <v>1015000</v>
      </c>
      <c r="CU54" s="47">
        <v>1827000</v>
      </c>
      <c r="CV54" s="47">
        <v>2030000</v>
      </c>
      <c r="CW54" s="47">
        <v>2233000</v>
      </c>
      <c r="CX54" s="47">
        <v>2030000</v>
      </c>
      <c r="CY54" s="47">
        <v>2030000</v>
      </c>
      <c r="CZ54" s="47">
        <v>1624000</v>
      </c>
      <c r="DA54" s="47">
        <v>1112440</v>
      </c>
      <c r="DB54" s="47">
        <v>1282960.0000000002</v>
      </c>
      <c r="DC54" s="47">
        <v>629300</v>
      </c>
      <c r="DD54" s="47">
        <v>304500</v>
      </c>
      <c r="DE54" s="47">
        <v>304500</v>
      </c>
      <c r="DF54" s="47">
        <v>142100</v>
      </c>
      <c r="DG54" s="47">
        <v>81200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0</v>
      </c>
      <c r="DT54" s="47">
        <v>0</v>
      </c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</row>
    <row r="55" spans="1:137" ht="14.25">
      <c r="A55" t="s">
        <v>14</v>
      </c>
      <c r="B55" t="s">
        <v>83</v>
      </c>
      <c r="C55" t="s">
        <v>318</v>
      </c>
      <c r="D55" s="28">
        <f t="shared" si="13"/>
        <v>0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</row>
    <row r="56" spans="1:137" ht="14.25">
      <c r="A56" t="s">
        <v>14</v>
      </c>
      <c r="B56" t="s">
        <v>83</v>
      </c>
      <c r="C56" t="s">
        <v>319</v>
      </c>
      <c r="D56" s="62">
        <f t="shared" si="13"/>
        <v>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47">
        <v>0</v>
      </c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</row>
    <row r="57" spans="1:137" ht="14.25">
      <c r="A57" t="s">
        <v>17</v>
      </c>
      <c r="B57" t="s">
        <v>83</v>
      </c>
      <c r="C57" t="s">
        <v>191</v>
      </c>
      <c r="D57" s="62">
        <f t="shared" si="13"/>
        <v>43499504.00000001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1957477.68</v>
      </c>
      <c r="BK57" s="27">
        <v>1739980.1600000001</v>
      </c>
      <c r="BL57" s="27">
        <v>1304985.1199999999</v>
      </c>
      <c r="BM57" s="27">
        <v>1304985.1199999999</v>
      </c>
      <c r="BN57" s="27">
        <v>1739980.1600000001</v>
      </c>
      <c r="BO57" s="27">
        <v>2174975.2</v>
      </c>
      <c r="BP57" s="27">
        <v>3479960.3200000003</v>
      </c>
      <c r="BQ57" s="27">
        <v>4349950.4</v>
      </c>
      <c r="BR57" s="27">
        <v>3914955.36</v>
      </c>
      <c r="BS57" s="27">
        <v>3914955.36</v>
      </c>
      <c r="BT57" s="27">
        <v>3479960.3200000003</v>
      </c>
      <c r="BU57" s="27">
        <v>3479960.3200000003</v>
      </c>
      <c r="BV57" s="27">
        <v>2174975.2</v>
      </c>
      <c r="BW57" s="27">
        <v>1739980.1600000001</v>
      </c>
      <c r="BX57" s="27">
        <v>1304985.1199999999</v>
      </c>
      <c r="BY57" s="47">
        <v>869990.0800000001</v>
      </c>
      <c r="BZ57" s="47">
        <v>869990.0800000001</v>
      </c>
      <c r="CA57" s="47">
        <v>869990.0800000001</v>
      </c>
      <c r="CB57" s="47">
        <v>869990.0800000001</v>
      </c>
      <c r="CC57" s="47">
        <v>652492.5599999999</v>
      </c>
      <c r="CD57" s="47">
        <v>434995.04000000004</v>
      </c>
      <c r="CE57" s="47">
        <v>434995.04000000004</v>
      </c>
      <c r="CF57" s="47">
        <v>217497.52000000002</v>
      </c>
      <c r="CG57" s="47">
        <v>217497.52000000002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0</v>
      </c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</row>
    <row r="58" spans="1:137" ht="14.25">
      <c r="A58" t="s">
        <v>13</v>
      </c>
      <c r="B58" t="s">
        <v>83</v>
      </c>
      <c r="C58" t="s">
        <v>43</v>
      </c>
      <c r="D58" s="62">
        <f t="shared" si="13"/>
        <v>42500000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1912500</v>
      </c>
      <c r="BV58" s="27">
        <v>1700000</v>
      </c>
      <c r="BW58" s="27">
        <v>1275000</v>
      </c>
      <c r="BX58" s="27">
        <v>1275000</v>
      </c>
      <c r="BY58" s="47">
        <v>1700000</v>
      </c>
      <c r="BZ58" s="47">
        <v>2125000</v>
      </c>
      <c r="CA58" s="47">
        <v>3400000</v>
      </c>
      <c r="CB58" s="47">
        <v>4250000</v>
      </c>
      <c r="CC58" s="47">
        <v>3825000</v>
      </c>
      <c r="CD58" s="47">
        <v>3825000</v>
      </c>
      <c r="CE58" s="47">
        <v>3400000</v>
      </c>
      <c r="CF58" s="47">
        <v>3400000</v>
      </c>
      <c r="CG58" s="47">
        <v>2125000</v>
      </c>
      <c r="CH58" s="47">
        <v>1700000</v>
      </c>
      <c r="CI58" s="47">
        <v>1275000</v>
      </c>
      <c r="CJ58" s="47">
        <v>850000</v>
      </c>
      <c r="CK58" s="47">
        <v>850000</v>
      </c>
      <c r="CL58" s="47">
        <v>850000</v>
      </c>
      <c r="CM58" s="47">
        <v>850000</v>
      </c>
      <c r="CN58" s="47">
        <v>637500</v>
      </c>
      <c r="CO58" s="47">
        <v>425000</v>
      </c>
      <c r="CP58" s="47">
        <v>425000</v>
      </c>
      <c r="CQ58" s="47">
        <v>212500</v>
      </c>
      <c r="CR58" s="47">
        <v>212500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0</v>
      </c>
      <c r="DH58" s="47">
        <v>0</v>
      </c>
      <c r="DI58" s="47">
        <v>0</v>
      </c>
      <c r="DJ58" s="47">
        <v>0</v>
      </c>
      <c r="DK58" s="47">
        <v>0</v>
      </c>
      <c r="DL58" s="47">
        <v>0</v>
      </c>
      <c r="DM58" s="47">
        <v>0</v>
      </c>
      <c r="DN58" s="47">
        <v>0</v>
      </c>
      <c r="DO58" s="47">
        <v>0</v>
      </c>
      <c r="DP58" s="47">
        <v>0</v>
      </c>
      <c r="DQ58" s="47">
        <v>0</v>
      </c>
      <c r="DR58" s="47">
        <v>0</v>
      </c>
      <c r="DS58" s="47">
        <v>0</v>
      </c>
      <c r="DT58" s="47">
        <v>0</v>
      </c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</row>
    <row r="59" spans="1:137" ht="14.25">
      <c r="A59" t="s">
        <v>13</v>
      </c>
      <c r="B59" t="s">
        <v>83</v>
      </c>
      <c r="C59" t="s">
        <v>192</v>
      </c>
      <c r="D59" s="62">
        <f t="shared" si="13"/>
        <v>26155608.659262724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/>
      <c r="CL59" s="47">
        <v>1700018.7048664556</v>
      </c>
      <c r="CM59" s="47">
        <v>1596360.6432289702</v>
      </c>
      <c r="CN59" s="47">
        <v>1307012.9605800775</v>
      </c>
      <c r="CO59" s="47">
        <v>1237384.4803637061</v>
      </c>
      <c r="CP59" s="47">
        <v>1362111.8077213494</v>
      </c>
      <c r="CQ59" s="47">
        <v>1574873.3884800994</v>
      </c>
      <c r="CR59" s="47">
        <v>1696746.0462561757</v>
      </c>
      <c r="CS59" s="47">
        <v>1670150.5787804457</v>
      </c>
      <c r="CT59" s="47">
        <v>1814460.5642174722</v>
      </c>
      <c r="CU59" s="47">
        <v>1967110.9017366099</v>
      </c>
      <c r="CV59" s="47">
        <v>1895885.7863654634</v>
      </c>
      <c r="CW59" s="47">
        <v>1970474.1616621625</v>
      </c>
      <c r="CX59" s="47">
        <v>1718454.710062501</v>
      </c>
      <c r="CY59" s="47">
        <v>1570931.4149153298</v>
      </c>
      <c r="CZ59" s="47">
        <v>1264192.6312966705</v>
      </c>
      <c r="DA59" s="47">
        <v>866798.2719025783</v>
      </c>
      <c r="DB59" s="47">
        <v>543105.2023431136</v>
      </c>
      <c r="DC59" s="47">
        <v>399536.40448354126</v>
      </c>
      <c r="DD59" s="47"/>
      <c r="DE59" s="47"/>
      <c r="DF59" s="47"/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</row>
    <row r="60" spans="1:137" ht="14.25">
      <c r="A60" t="s">
        <v>13</v>
      </c>
      <c r="B60" t="s">
        <v>83</v>
      </c>
      <c r="C60" t="s">
        <v>193</v>
      </c>
      <c r="D60" s="62">
        <f t="shared" si="13"/>
        <v>25700000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1542000</v>
      </c>
      <c r="CM60" s="47">
        <v>1028000</v>
      </c>
      <c r="CN60" s="47">
        <v>1542000</v>
      </c>
      <c r="CO60" s="47">
        <v>2570000</v>
      </c>
      <c r="CP60" s="47">
        <v>3855000</v>
      </c>
      <c r="CQ60" s="47">
        <v>4112000</v>
      </c>
      <c r="CR60" s="47">
        <v>3855000</v>
      </c>
      <c r="CS60" s="47">
        <v>2570000</v>
      </c>
      <c r="CT60" s="47">
        <v>2313000</v>
      </c>
      <c r="CU60" s="47">
        <v>1028000</v>
      </c>
      <c r="CV60" s="47">
        <v>771000</v>
      </c>
      <c r="CW60" s="47">
        <v>514000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</row>
    <row r="61" spans="1:137" s="90" customFormat="1" ht="14.25">
      <c r="A61" s="90" t="s">
        <v>13</v>
      </c>
      <c r="B61" s="90" t="s">
        <v>83</v>
      </c>
      <c r="C61" s="90" t="s">
        <v>321</v>
      </c>
      <c r="D61" s="62">
        <f t="shared" si="13"/>
        <v>89550000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93"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93">
        <v>0</v>
      </c>
      <c r="BC61" s="93">
        <v>0</v>
      </c>
      <c r="BD61" s="93">
        <v>0</v>
      </c>
      <c r="BE61" s="93">
        <v>0</v>
      </c>
      <c r="BF61" s="93">
        <v>0</v>
      </c>
      <c r="BG61" s="93">
        <v>0</v>
      </c>
      <c r="BH61" s="93">
        <v>0</v>
      </c>
      <c r="BI61" s="93">
        <v>0</v>
      </c>
      <c r="BJ61" s="93">
        <v>0</v>
      </c>
      <c r="BK61" s="93">
        <v>0</v>
      </c>
      <c r="BL61" s="93">
        <v>0</v>
      </c>
      <c r="BM61" s="93">
        <v>0</v>
      </c>
      <c r="BN61" s="93">
        <v>0</v>
      </c>
      <c r="BO61" s="93">
        <v>0</v>
      </c>
      <c r="BP61" s="93">
        <v>0</v>
      </c>
      <c r="BQ61" s="93">
        <v>0</v>
      </c>
      <c r="BR61" s="93">
        <v>0</v>
      </c>
      <c r="BS61" s="93">
        <v>0</v>
      </c>
      <c r="BT61" s="93">
        <v>0</v>
      </c>
      <c r="BU61" s="93">
        <v>0</v>
      </c>
      <c r="BV61" s="93">
        <v>0</v>
      </c>
      <c r="BW61" s="93">
        <v>0</v>
      </c>
      <c r="BX61" s="93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4050000</v>
      </c>
      <c r="CY61" s="47">
        <v>3600000</v>
      </c>
      <c r="CZ61" s="47">
        <v>2700000</v>
      </c>
      <c r="DA61" s="47">
        <v>2700000</v>
      </c>
      <c r="DB61" s="47">
        <v>3600000</v>
      </c>
      <c r="DC61" s="47">
        <v>4500000</v>
      </c>
      <c r="DD61" s="47">
        <v>7200000</v>
      </c>
      <c r="DE61" s="47">
        <v>9000000</v>
      </c>
      <c r="DF61" s="47">
        <v>8100000</v>
      </c>
      <c r="DG61" s="47">
        <v>8100000</v>
      </c>
      <c r="DH61" s="47">
        <v>7200000</v>
      </c>
      <c r="DI61" s="47">
        <v>7200000</v>
      </c>
      <c r="DJ61" s="47">
        <v>4500000</v>
      </c>
      <c r="DK61" s="47">
        <v>3600000</v>
      </c>
      <c r="DL61" s="47">
        <v>2700000</v>
      </c>
      <c r="DM61" s="47">
        <v>1800000</v>
      </c>
      <c r="DN61" s="47">
        <v>1800000</v>
      </c>
      <c r="DO61" s="47">
        <v>1800000</v>
      </c>
      <c r="DP61" s="47">
        <v>1800000</v>
      </c>
      <c r="DQ61" s="47">
        <v>1350000</v>
      </c>
      <c r="DR61" s="47">
        <v>900000</v>
      </c>
      <c r="DS61" s="47">
        <v>900000</v>
      </c>
      <c r="DT61" s="47">
        <v>450000</v>
      </c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</row>
    <row r="62" spans="1:137" s="90" customFormat="1" ht="14.25">
      <c r="A62" s="90" t="s">
        <v>13</v>
      </c>
      <c r="B62" s="90" t="s">
        <v>83</v>
      </c>
      <c r="C62" s="90" t="s">
        <v>123</v>
      </c>
      <c r="D62" s="62">
        <f t="shared" si="13"/>
        <v>66500000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0</v>
      </c>
      <c r="AE62" s="93">
        <v>0</v>
      </c>
      <c r="AF62" s="93">
        <v>0</v>
      </c>
      <c r="AG62" s="93">
        <v>0</v>
      </c>
      <c r="AH62" s="93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93"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93">
        <v>0</v>
      </c>
      <c r="BA62" s="93">
        <v>0</v>
      </c>
      <c r="BB62" s="93">
        <v>0</v>
      </c>
      <c r="BC62" s="93">
        <v>0</v>
      </c>
      <c r="BD62" s="93">
        <v>0</v>
      </c>
      <c r="BE62" s="93">
        <v>0</v>
      </c>
      <c r="BF62" s="93">
        <v>0</v>
      </c>
      <c r="BG62" s="93">
        <v>0</v>
      </c>
      <c r="BH62" s="93">
        <v>0</v>
      </c>
      <c r="BI62" s="93">
        <v>0</v>
      </c>
      <c r="BJ62" s="93">
        <v>0</v>
      </c>
      <c r="BK62" s="93">
        <v>0</v>
      </c>
      <c r="BL62" s="93">
        <v>0</v>
      </c>
      <c r="BM62" s="93">
        <v>0</v>
      </c>
      <c r="BN62" s="93">
        <v>0</v>
      </c>
      <c r="BO62" s="93">
        <v>0</v>
      </c>
      <c r="BP62" s="93">
        <v>0</v>
      </c>
      <c r="BQ62" s="93">
        <v>0</v>
      </c>
      <c r="BR62" s="93">
        <v>0</v>
      </c>
      <c r="BS62" s="93">
        <v>0</v>
      </c>
      <c r="BT62" s="93">
        <v>0</v>
      </c>
      <c r="BU62" s="93">
        <v>0</v>
      </c>
      <c r="BV62" s="93">
        <v>0</v>
      </c>
      <c r="BW62" s="93">
        <v>0</v>
      </c>
      <c r="BX62" s="93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2992500</v>
      </c>
      <c r="CT62" s="47">
        <v>2660000</v>
      </c>
      <c r="CU62" s="47">
        <v>1995000</v>
      </c>
      <c r="CV62" s="47">
        <v>1995000</v>
      </c>
      <c r="CW62" s="47">
        <v>2660000</v>
      </c>
      <c r="CX62" s="47">
        <v>3325000</v>
      </c>
      <c r="CY62" s="47">
        <v>5320000</v>
      </c>
      <c r="CZ62" s="47">
        <v>6650000</v>
      </c>
      <c r="DA62" s="47">
        <v>5985000</v>
      </c>
      <c r="DB62" s="47">
        <v>5985000</v>
      </c>
      <c r="DC62" s="47">
        <v>5320000</v>
      </c>
      <c r="DD62" s="47">
        <v>5320000</v>
      </c>
      <c r="DE62" s="47">
        <v>3325000</v>
      </c>
      <c r="DF62" s="47">
        <v>2660000</v>
      </c>
      <c r="DG62" s="47">
        <v>1995000</v>
      </c>
      <c r="DH62" s="47">
        <v>1330000</v>
      </c>
      <c r="DI62" s="47">
        <v>1330000</v>
      </c>
      <c r="DJ62" s="47">
        <v>1330000</v>
      </c>
      <c r="DK62" s="47">
        <v>1330000</v>
      </c>
      <c r="DL62" s="47">
        <v>997500</v>
      </c>
      <c r="DM62" s="47">
        <v>665000</v>
      </c>
      <c r="DN62" s="47">
        <v>665000</v>
      </c>
      <c r="DO62" s="47">
        <v>332500</v>
      </c>
      <c r="DP62" s="47">
        <v>332500</v>
      </c>
      <c r="DQ62" s="47">
        <v>0</v>
      </c>
      <c r="DR62" s="47">
        <v>0</v>
      </c>
      <c r="DS62" s="47">
        <v>0</v>
      </c>
      <c r="DT62" s="47">
        <v>0</v>
      </c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</row>
    <row r="63" spans="1:137" s="90" customFormat="1" ht="14.25">
      <c r="A63" s="90" t="s">
        <v>15</v>
      </c>
      <c r="B63" s="90" t="s">
        <v>83</v>
      </c>
      <c r="C63" s="90" t="s">
        <v>236</v>
      </c>
      <c r="D63" s="62">
        <f t="shared" si="13"/>
        <v>16100000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>
        <v>0</v>
      </c>
      <c r="X63" s="93">
        <v>0</v>
      </c>
      <c r="Y63" s="93">
        <v>0</v>
      </c>
      <c r="Z63" s="93">
        <v>0</v>
      </c>
      <c r="AA63" s="93">
        <v>0</v>
      </c>
      <c r="AB63" s="93">
        <v>0</v>
      </c>
      <c r="AC63" s="93">
        <v>0</v>
      </c>
      <c r="AD63" s="93">
        <v>0</v>
      </c>
      <c r="AE63" s="93">
        <v>0</v>
      </c>
      <c r="AF63" s="93">
        <v>0</v>
      </c>
      <c r="AG63" s="93">
        <v>0</v>
      </c>
      <c r="AH63" s="93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3">
        <v>0</v>
      </c>
      <c r="AO63" s="93">
        <v>0</v>
      </c>
      <c r="AP63" s="93">
        <v>0</v>
      </c>
      <c r="AQ63" s="93">
        <v>0</v>
      </c>
      <c r="AR63" s="93">
        <v>0</v>
      </c>
      <c r="AS63" s="93">
        <v>0</v>
      </c>
      <c r="AT63" s="93">
        <v>0</v>
      </c>
      <c r="AU63" s="93">
        <v>0</v>
      </c>
      <c r="AV63" s="93">
        <v>0</v>
      </c>
      <c r="AW63" s="93">
        <v>0</v>
      </c>
      <c r="AX63" s="93">
        <v>0</v>
      </c>
      <c r="AY63" s="93">
        <v>0</v>
      </c>
      <c r="AZ63" s="93">
        <v>0</v>
      </c>
      <c r="BA63" s="93">
        <v>0</v>
      </c>
      <c r="BB63" s="93">
        <v>0</v>
      </c>
      <c r="BC63" s="93">
        <v>0</v>
      </c>
      <c r="BD63" s="93">
        <v>0</v>
      </c>
      <c r="BE63" s="93">
        <v>0</v>
      </c>
      <c r="BF63" s="93">
        <v>0</v>
      </c>
      <c r="BG63" s="93">
        <v>0</v>
      </c>
      <c r="BH63" s="93">
        <v>0</v>
      </c>
      <c r="BI63" s="93">
        <v>0</v>
      </c>
      <c r="BJ63" s="93">
        <v>0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3">
        <v>0</v>
      </c>
      <c r="BX63" s="93">
        <v>0</v>
      </c>
      <c r="BY63" s="47">
        <v>0</v>
      </c>
      <c r="BZ63" s="47">
        <v>0</v>
      </c>
      <c r="CA63" s="47">
        <v>0</v>
      </c>
      <c r="CB63" s="47">
        <v>0</v>
      </c>
      <c r="CC63" s="47">
        <v>0</v>
      </c>
      <c r="CD63" s="47">
        <v>0</v>
      </c>
      <c r="CE63" s="47">
        <v>0</v>
      </c>
      <c r="CF63" s="47">
        <v>0</v>
      </c>
      <c r="CG63" s="47">
        <v>0</v>
      </c>
      <c r="CH63" s="47">
        <v>0</v>
      </c>
      <c r="CI63" s="47">
        <v>0</v>
      </c>
      <c r="CJ63" s="47">
        <v>0</v>
      </c>
      <c r="CK63" s="47">
        <v>0</v>
      </c>
      <c r="CL63" s="47">
        <v>0</v>
      </c>
      <c r="CM63" s="47">
        <v>0</v>
      </c>
      <c r="CN63" s="47">
        <v>0</v>
      </c>
      <c r="CO63" s="47">
        <v>0</v>
      </c>
      <c r="CP63" s="47">
        <v>0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7">
        <v>0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900000</v>
      </c>
      <c r="DI63" s="47">
        <v>800000</v>
      </c>
      <c r="DJ63" s="47">
        <v>600000</v>
      </c>
      <c r="DK63" s="47">
        <v>600000</v>
      </c>
      <c r="DL63" s="47">
        <v>800000</v>
      </c>
      <c r="DM63" s="47">
        <v>1000000</v>
      </c>
      <c r="DN63" s="47">
        <v>1600000</v>
      </c>
      <c r="DO63" s="47">
        <v>2000000</v>
      </c>
      <c r="DP63" s="47">
        <v>1800000</v>
      </c>
      <c r="DQ63" s="47">
        <v>1800000</v>
      </c>
      <c r="DR63" s="47">
        <v>1600000</v>
      </c>
      <c r="DS63" s="47">
        <v>1600000</v>
      </c>
      <c r="DT63" s="47">
        <v>1000000</v>
      </c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</row>
    <row r="64" spans="1:137" s="90" customFormat="1" ht="14.25">
      <c r="A64" s="90" t="s">
        <v>15</v>
      </c>
      <c r="B64" s="90" t="s">
        <v>83</v>
      </c>
      <c r="C64" s="90" t="s">
        <v>180</v>
      </c>
      <c r="D64" s="62">
        <f t="shared" si="13"/>
        <v>20900000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3">
        <v>0</v>
      </c>
      <c r="BX64" s="93">
        <v>0</v>
      </c>
      <c r="BY64" s="47">
        <v>0</v>
      </c>
      <c r="BZ64" s="47">
        <v>0</v>
      </c>
      <c r="CA64" s="47">
        <v>0</v>
      </c>
      <c r="CB64" s="47">
        <v>0</v>
      </c>
      <c r="CC64" s="47">
        <v>0</v>
      </c>
      <c r="CD64" s="47">
        <v>0</v>
      </c>
      <c r="CE64" s="47">
        <v>0</v>
      </c>
      <c r="CF64" s="47">
        <v>0</v>
      </c>
      <c r="CG64" s="47">
        <v>0</v>
      </c>
      <c r="CH64" s="47">
        <v>0</v>
      </c>
      <c r="CI64" s="47">
        <v>0</v>
      </c>
      <c r="CJ64" s="47">
        <v>0</v>
      </c>
      <c r="CK64" s="47">
        <v>0</v>
      </c>
      <c r="CL64" s="47">
        <v>0</v>
      </c>
      <c r="CM64" s="47">
        <v>0</v>
      </c>
      <c r="CN64" s="47">
        <v>0</v>
      </c>
      <c r="CO64" s="47">
        <v>1045000</v>
      </c>
      <c r="CP64" s="47">
        <v>1045000</v>
      </c>
      <c r="CQ64" s="47">
        <v>627000</v>
      </c>
      <c r="CR64" s="47">
        <v>627000</v>
      </c>
      <c r="CS64" s="47">
        <v>836000</v>
      </c>
      <c r="CT64" s="47">
        <v>1254000</v>
      </c>
      <c r="CU64" s="47">
        <v>1672000</v>
      </c>
      <c r="CV64" s="47">
        <v>2090000</v>
      </c>
      <c r="CW64" s="47">
        <v>2090000</v>
      </c>
      <c r="CX64" s="47">
        <v>2090000</v>
      </c>
      <c r="CY64" s="47">
        <v>1881000</v>
      </c>
      <c r="CZ64" s="47">
        <v>1672000</v>
      </c>
      <c r="DA64" s="47">
        <v>1254000</v>
      </c>
      <c r="DB64" s="47">
        <v>836000</v>
      </c>
      <c r="DC64" s="47">
        <v>627000</v>
      </c>
      <c r="DD64" s="47">
        <v>627000</v>
      </c>
      <c r="DE64" s="47">
        <v>209000</v>
      </c>
      <c r="DF64" s="47">
        <v>209000</v>
      </c>
      <c r="DG64" s="47">
        <v>104500</v>
      </c>
      <c r="DH64" s="47">
        <v>104500</v>
      </c>
      <c r="DI64" s="47">
        <v>0</v>
      </c>
      <c r="DJ64" s="47">
        <v>0</v>
      </c>
      <c r="DK64" s="47">
        <v>0</v>
      </c>
      <c r="DL64" s="47">
        <v>0</v>
      </c>
      <c r="DM64" s="47">
        <v>0</v>
      </c>
      <c r="DN64" s="47">
        <v>0</v>
      </c>
      <c r="DO64" s="47">
        <v>0</v>
      </c>
      <c r="DP64" s="47">
        <v>0</v>
      </c>
      <c r="DQ64" s="47">
        <v>0</v>
      </c>
      <c r="DR64" s="47">
        <v>0</v>
      </c>
      <c r="DS64" s="47">
        <v>0</v>
      </c>
      <c r="DT64" s="47">
        <v>0</v>
      </c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</row>
    <row r="65" spans="1:137" s="90" customFormat="1" ht="14.25">
      <c r="A65" s="90" t="s">
        <v>17</v>
      </c>
      <c r="B65" s="90" t="s">
        <v>72</v>
      </c>
      <c r="C65" s="90" t="s">
        <v>276</v>
      </c>
      <c r="D65" s="62">
        <f t="shared" si="13"/>
        <v>44263360.09817561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>
        <v>0</v>
      </c>
      <c r="X65" s="93">
        <v>0</v>
      </c>
      <c r="Y65" s="93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>
        <v>0</v>
      </c>
      <c r="AG65" s="93">
        <v>0</v>
      </c>
      <c r="AH65" s="93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93">
        <v>0</v>
      </c>
      <c r="AT65" s="93">
        <v>0</v>
      </c>
      <c r="AU65" s="93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3">
        <v>0</v>
      </c>
      <c r="BB65" s="93">
        <v>0</v>
      </c>
      <c r="BC65" s="93">
        <v>0</v>
      </c>
      <c r="BD65" s="93">
        <v>0</v>
      </c>
      <c r="BE65" s="93">
        <v>0</v>
      </c>
      <c r="BF65" s="93">
        <v>0</v>
      </c>
      <c r="BG65" s="93">
        <v>0</v>
      </c>
      <c r="BH65" s="93">
        <v>0</v>
      </c>
      <c r="BI65" s="93">
        <v>0</v>
      </c>
      <c r="BJ65" s="93">
        <v>0</v>
      </c>
      <c r="BK65" s="93">
        <v>0</v>
      </c>
      <c r="BL65" s="93">
        <v>0</v>
      </c>
      <c r="BM65" s="93">
        <v>0</v>
      </c>
      <c r="BN65" s="93">
        <v>0</v>
      </c>
      <c r="BO65" s="93">
        <v>0</v>
      </c>
      <c r="BP65" s="93">
        <v>0</v>
      </c>
      <c r="BQ65" s="93">
        <v>0</v>
      </c>
      <c r="BR65" s="93">
        <v>0</v>
      </c>
      <c r="BS65" s="93">
        <v>0</v>
      </c>
      <c r="BT65" s="93">
        <v>0</v>
      </c>
      <c r="BU65" s="93">
        <v>0</v>
      </c>
      <c r="BV65" s="93">
        <v>0</v>
      </c>
      <c r="BW65" s="93">
        <v>0</v>
      </c>
      <c r="BX65" s="93">
        <v>0</v>
      </c>
      <c r="BY65" s="47">
        <v>0</v>
      </c>
      <c r="BZ65" s="47">
        <v>0</v>
      </c>
      <c r="CA65" s="47">
        <v>0</v>
      </c>
      <c r="CB65" s="47">
        <v>0</v>
      </c>
      <c r="CC65" s="47">
        <v>0</v>
      </c>
      <c r="CD65" s="47">
        <v>0</v>
      </c>
      <c r="CE65" s="47">
        <v>0</v>
      </c>
      <c r="CF65" s="47">
        <v>0</v>
      </c>
      <c r="CG65" s="47">
        <v>0</v>
      </c>
      <c r="CH65" s="47">
        <v>0</v>
      </c>
      <c r="CI65" s="47">
        <v>0</v>
      </c>
      <c r="CJ65" s="47"/>
      <c r="CK65" s="47"/>
      <c r="CL65" s="47">
        <v>1873000</v>
      </c>
      <c r="CM65" s="47">
        <v>852031.451284</v>
      </c>
      <c r="CN65" s="47">
        <v>968993.8499968</v>
      </c>
      <c r="CO65" s="47">
        <v>500592.535844</v>
      </c>
      <c r="CP65" s="47">
        <v>644711.6767135999</v>
      </c>
      <c r="CQ65" s="47">
        <v>1546279.191784</v>
      </c>
      <c r="CR65" s="47">
        <v>1388542.4942968</v>
      </c>
      <c r="CS65" s="47">
        <v>1943457.926464</v>
      </c>
      <c r="CT65" s="47">
        <v>2448442.3177</v>
      </c>
      <c r="CU65" s="47">
        <v>2699232.3187407996</v>
      </c>
      <c r="CV65" s="47">
        <v>2694693.1332016</v>
      </c>
      <c r="CW65" s="47">
        <v>2492699.3767072</v>
      </c>
      <c r="CX65" s="47">
        <v>2007276.1167824</v>
      </c>
      <c r="CY65" s="47">
        <v>2319850.29629</v>
      </c>
      <c r="CZ65" s="47">
        <v>2313693.0864504003</v>
      </c>
      <c r="DA65" s="47">
        <v>1994815.3023216</v>
      </c>
      <c r="DB65" s="47">
        <v>3024075.6233352</v>
      </c>
      <c r="DC65" s="47">
        <v>3366458.1134688</v>
      </c>
      <c r="DD65" s="47">
        <v>2935235.4872448</v>
      </c>
      <c r="DE65" s="47">
        <v>2446138.245396</v>
      </c>
      <c r="DF65" s="47">
        <v>1559862.2688672</v>
      </c>
      <c r="DG65" s="47">
        <v>1219692.9461968</v>
      </c>
      <c r="DH65" s="47">
        <v>132771.17702160001</v>
      </c>
      <c r="DI65" s="47">
        <v>138445.1589456</v>
      </c>
      <c r="DJ65" s="47">
        <v>253059.5938104</v>
      </c>
      <c r="DK65" s="47">
        <v>119153.620404</v>
      </c>
      <c r="DL65" s="47">
        <v>119153.620404</v>
      </c>
      <c r="DM65" s="47">
        <v>119153.620404</v>
      </c>
      <c r="DN65" s="47">
        <v>141849.5481</v>
      </c>
      <c r="DO65" s="47">
        <v>0</v>
      </c>
      <c r="DP65" s="47">
        <v>0</v>
      </c>
      <c r="DQ65" s="47">
        <v>0</v>
      </c>
      <c r="DR65" s="47">
        <v>0</v>
      </c>
      <c r="DS65" s="47">
        <v>0</v>
      </c>
      <c r="DT65" s="47">
        <v>0</v>
      </c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</row>
    <row r="66" spans="1:137" s="90" customFormat="1" ht="14.25">
      <c r="A66" s="90" t="s">
        <v>17</v>
      </c>
      <c r="B66" s="90" t="s">
        <v>72</v>
      </c>
      <c r="C66" s="90" t="s">
        <v>89</v>
      </c>
      <c r="D66" s="62">
        <f t="shared" si="13"/>
        <v>31814030.87878786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>
        <v>0</v>
      </c>
      <c r="X66" s="93">
        <v>0</v>
      </c>
      <c r="Y66" s="93">
        <v>0</v>
      </c>
      <c r="Z66" s="93">
        <v>0</v>
      </c>
      <c r="AA66" s="93">
        <v>0</v>
      </c>
      <c r="AB66" s="93">
        <v>0</v>
      </c>
      <c r="AC66" s="93">
        <v>0</v>
      </c>
      <c r="AD66" s="93">
        <v>0</v>
      </c>
      <c r="AE66" s="93">
        <v>0</v>
      </c>
      <c r="AF66" s="93">
        <v>0</v>
      </c>
      <c r="AG66" s="93">
        <v>0</v>
      </c>
      <c r="AH66" s="93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0</v>
      </c>
      <c r="AS66" s="93">
        <v>0</v>
      </c>
      <c r="AT66" s="93"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93">
        <v>0</v>
      </c>
      <c r="BA66" s="93">
        <v>0</v>
      </c>
      <c r="BB66" s="93">
        <v>0</v>
      </c>
      <c r="BC66" s="93">
        <v>0</v>
      </c>
      <c r="BD66" s="93">
        <v>0</v>
      </c>
      <c r="BE66" s="93">
        <v>0</v>
      </c>
      <c r="BF66" s="93">
        <v>0</v>
      </c>
      <c r="BG66" s="93">
        <v>0</v>
      </c>
      <c r="BH66" s="93">
        <v>0</v>
      </c>
      <c r="BI66" s="93">
        <v>0</v>
      </c>
      <c r="BJ66" s="93">
        <v>0</v>
      </c>
      <c r="BK66" s="93">
        <v>0</v>
      </c>
      <c r="BL66" s="93">
        <v>0</v>
      </c>
      <c r="BM66" s="93">
        <v>0</v>
      </c>
      <c r="BN66" s="93">
        <v>0</v>
      </c>
      <c r="BO66" s="93">
        <v>0</v>
      </c>
      <c r="BP66" s="93">
        <v>0</v>
      </c>
      <c r="BQ66" s="93">
        <v>0</v>
      </c>
      <c r="BR66" s="93">
        <v>0</v>
      </c>
      <c r="BS66" s="93">
        <v>0</v>
      </c>
      <c r="BT66" s="93">
        <v>0</v>
      </c>
      <c r="BU66" s="93">
        <v>0</v>
      </c>
      <c r="BV66" s="93">
        <v>1849407.2424242424</v>
      </c>
      <c r="BW66" s="93">
        <v>281787.45454545453</v>
      </c>
      <c r="BX66" s="93">
        <v>281787.45454545453</v>
      </c>
      <c r="BY66" s="47">
        <v>386787.45454545453</v>
      </c>
      <c r="BZ66" s="47">
        <v>491787.45454545453</v>
      </c>
      <c r="CA66" s="47">
        <v>491787.45454545453</v>
      </c>
      <c r="CB66" s="47">
        <v>609787.4545454545</v>
      </c>
      <c r="CC66" s="47">
        <v>1545787.4545454544</v>
      </c>
      <c r="CD66" s="47">
        <v>1324787.4545454544</v>
      </c>
      <c r="CE66" s="47">
        <v>1537787.4545454544</v>
      </c>
      <c r="CF66" s="47">
        <v>2064787.4545454546</v>
      </c>
      <c r="CG66" s="47">
        <v>1435787.4545454544</v>
      </c>
      <c r="CH66" s="47">
        <v>3830787.4545454546</v>
      </c>
      <c r="CI66" s="47">
        <v>2783787.4545454546</v>
      </c>
      <c r="CJ66" s="47">
        <v>2052787.4545454546</v>
      </c>
      <c r="CK66" s="47">
        <v>1636787.4545454544</v>
      </c>
      <c r="CL66" s="47">
        <v>2069787.4545454546</v>
      </c>
      <c r="CM66" s="47">
        <v>1320787.4545454544</v>
      </c>
      <c r="CN66" s="47">
        <v>492787.45454545453</v>
      </c>
      <c r="CO66" s="47">
        <v>486787.45454545453</v>
      </c>
      <c r="CP66" s="47">
        <v>398787.45454545453</v>
      </c>
      <c r="CQ66" s="47">
        <v>502787.45454545453</v>
      </c>
      <c r="CR66" s="47">
        <v>398787.45454545453</v>
      </c>
      <c r="CS66" s="47">
        <v>295787.45454545453</v>
      </c>
      <c r="CT66" s="47">
        <v>606787.4545454545</v>
      </c>
      <c r="CU66" s="47">
        <v>918787.4545454545</v>
      </c>
      <c r="CV66" s="47">
        <v>586787.4545454545</v>
      </c>
      <c r="CW66" s="47">
        <v>586787.4545454545</v>
      </c>
      <c r="CX66" s="47">
        <v>274787.45454545453</v>
      </c>
      <c r="CY66" s="47">
        <v>267574.9090909091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v>0</v>
      </c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</row>
    <row r="67" spans="1:137" s="90" customFormat="1" ht="14.25">
      <c r="A67" s="90" t="s">
        <v>17</v>
      </c>
      <c r="B67" s="90" t="s">
        <v>72</v>
      </c>
      <c r="C67" s="90" t="s">
        <v>322</v>
      </c>
      <c r="D67" s="62">
        <f t="shared" si="13"/>
        <v>37100000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0</v>
      </c>
      <c r="AE67" s="93">
        <v>0</v>
      </c>
      <c r="AF67" s="93">
        <v>0</v>
      </c>
      <c r="AG67" s="93">
        <v>0</v>
      </c>
      <c r="AH67" s="93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93">
        <v>0</v>
      </c>
      <c r="AU67" s="93">
        <v>0</v>
      </c>
      <c r="AV67" s="93">
        <v>0</v>
      </c>
      <c r="AW67" s="93">
        <v>0</v>
      </c>
      <c r="AX67" s="93">
        <v>0</v>
      </c>
      <c r="AY67" s="93">
        <v>0</v>
      </c>
      <c r="AZ67" s="93">
        <v>0</v>
      </c>
      <c r="BA67" s="93">
        <v>0</v>
      </c>
      <c r="BB67" s="93">
        <v>0</v>
      </c>
      <c r="BC67" s="93">
        <v>0</v>
      </c>
      <c r="BD67" s="93">
        <v>0</v>
      </c>
      <c r="BE67" s="93">
        <v>0</v>
      </c>
      <c r="BF67" s="93">
        <v>0</v>
      </c>
      <c r="BG67" s="93">
        <v>0</v>
      </c>
      <c r="BH67" s="93">
        <v>0</v>
      </c>
      <c r="BI67" s="93">
        <v>0</v>
      </c>
      <c r="BJ67" s="93">
        <v>0</v>
      </c>
      <c r="BK67" s="93">
        <v>0</v>
      </c>
      <c r="BL67" s="93">
        <v>0</v>
      </c>
      <c r="BM67" s="93">
        <v>0</v>
      </c>
      <c r="BN67" s="93">
        <v>0</v>
      </c>
      <c r="BO67" s="93">
        <v>0</v>
      </c>
      <c r="BP67" s="93">
        <v>0</v>
      </c>
      <c r="BQ67" s="93">
        <v>0</v>
      </c>
      <c r="BR67" s="93">
        <v>0</v>
      </c>
      <c r="BS67" s="93">
        <v>0</v>
      </c>
      <c r="BT67" s="93">
        <v>0</v>
      </c>
      <c r="BU67" s="93">
        <v>0</v>
      </c>
      <c r="BV67" s="93">
        <v>0</v>
      </c>
      <c r="BW67" s="93">
        <v>0</v>
      </c>
      <c r="BX67" s="93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47">
        <v>0</v>
      </c>
      <c r="CH67" s="47">
        <v>0</v>
      </c>
      <c r="CI67" s="47">
        <v>0</v>
      </c>
      <c r="CJ67" s="47">
        <v>0</v>
      </c>
      <c r="CK67" s="47">
        <v>0</v>
      </c>
      <c r="CL67" s="47">
        <v>0</v>
      </c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47">
        <v>1855000</v>
      </c>
      <c r="CT67" s="47">
        <v>1855000</v>
      </c>
      <c r="CU67" s="47">
        <v>1113000</v>
      </c>
      <c r="CV67" s="47">
        <v>1113000</v>
      </c>
      <c r="CW67" s="47">
        <v>1484000</v>
      </c>
      <c r="CX67" s="47">
        <v>2226000</v>
      </c>
      <c r="CY67" s="47">
        <v>2968000</v>
      </c>
      <c r="CZ67" s="47">
        <v>3710000</v>
      </c>
      <c r="DA67" s="47">
        <v>3710000</v>
      </c>
      <c r="DB67" s="47">
        <v>3710000</v>
      </c>
      <c r="DC67" s="47">
        <v>3339000</v>
      </c>
      <c r="DD67" s="47">
        <v>2968000</v>
      </c>
      <c r="DE67" s="47">
        <v>2226000</v>
      </c>
      <c r="DF67" s="47">
        <v>1484000</v>
      </c>
      <c r="DG67" s="47">
        <v>1113000</v>
      </c>
      <c r="DH67" s="47">
        <v>1113000</v>
      </c>
      <c r="DI67" s="47">
        <v>371000</v>
      </c>
      <c r="DJ67" s="47">
        <v>371000</v>
      </c>
      <c r="DK67" s="47">
        <v>185500</v>
      </c>
      <c r="DL67" s="47">
        <v>185500</v>
      </c>
      <c r="DM67" s="47">
        <v>0</v>
      </c>
      <c r="DN67" s="47">
        <v>0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</row>
    <row r="68" spans="1:137" s="90" customFormat="1" ht="14.25">
      <c r="A68" s="90" t="s">
        <v>15</v>
      </c>
      <c r="B68" s="90" t="s">
        <v>72</v>
      </c>
      <c r="C68" s="90" t="s">
        <v>311</v>
      </c>
      <c r="D68" s="62">
        <f t="shared" si="13"/>
        <v>31000000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>
        <v>0</v>
      </c>
      <c r="X68" s="93">
        <v>0</v>
      </c>
      <c r="Y68" s="93">
        <v>0</v>
      </c>
      <c r="Z68" s="93">
        <v>0</v>
      </c>
      <c r="AA68" s="93">
        <v>0</v>
      </c>
      <c r="AB68" s="93">
        <v>0</v>
      </c>
      <c r="AC68" s="93">
        <v>0</v>
      </c>
      <c r="AD68" s="93">
        <v>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93">
        <v>0</v>
      </c>
      <c r="AT68" s="93">
        <v>0</v>
      </c>
      <c r="AU68" s="93">
        <v>0</v>
      </c>
      <c r="AV68" s="93">
        <v>0</v>
      </c>
      <c r="AW68" s="93">
        <v>0</v>
      </c>
      <c r="AX68" s="93">
        <v>0</v>
      </c>
      <c r="AY68" s="93">
        <v>0</v>
      </c>
      <c r="AZ68" s="93">
        <v>0</v>
      </c>
      <c r="BA68" s="93">
        <v>0</v>
      </c>
      <c r="BB68" s="93">
        <v>0</v>
      </c>
      <c r="BC68" s="93">
        <v>0</v>
      </c>
      <c r="BD68" s="93">
        <v>0</v>
      </c>
      <c r="BE68" s="93">
        <v>0</v>
      </c>
      <c r="BF68" s="93">
        <v>0</v>
      </c>
      <c r="BG68" s="93">
        <v>0</v>
      </c>
      <c r="BH68" s="93">
        <v>0</v>
      </c>
      <c r="BI68" s="93">
        <v>0</v>
      </c>
      <c r="BJ68" s="93">
        <v>0</v>
      </c>
      <c r="BK68" s="93">
        <v>0</v>
      </c>
      <c r="BL68" s="93">
        <v>0</v>
      </c>
      <c r="BM68" s="93">
        <v>0</v>
      </c>
      <c r="BN68" s="93">
        <v>0</v>
      </c>
      <c r="BO68" s="93">
        <v>0</v>
      </c>
      <c r="BP68" s="93">
        <v>0</v>
      </c>
      <c r="BQ68" s="93">
        <v>0</v>
      </c>
      <c r="BR68" s="93">
        <v>0</v>
      </c>
      <c r="BS68" s="93">
        <v>0</v>
      </c>
      <c r="BT68" s="93">
        <v>0</v>
      </c>
      <c r="BU68" s="93">
        <v>0</v>
      </c>
      <c r="BV68" s="93">
        <v>0</v>
      </c>
      <c r="BW68" s="93">
        <v>0</v>
      </c>
      <c r="BX68" s="93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>
        <v>0</v>
      </c>
      <c r="CG68" s="47">
        <v>0</v>
      </c>
      <c r="CH68" s="47">
        <v>0</v>
      </c>
      <c r="CI68" s="47">
        <v>0</v>
      </c>
      <c r="CJ68" s="47">
        <v>0</v>
      </c>
      <c r="CK68" s="47">
        <v>0</v>
      </c>
      <c r="CL68" s="47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1550000</v>
      </c>
      <c r="DB68" s="47">
        <v>1550000</v>
      </c>
      <c r="DC68" s="47">
        <v>930000</v>
      </c>
      <c r="DD68" s="47">
        <v>930000</v>
      </c>
      <c r="DE68" s="47">
        <v>1240000</v>
      </c>
      <c r="DF68" s="47">
        <v>1860000</v>
      </c>
      <c r="DG68" s="47">
        <v>2480000</v>
      </c>
      <c r="DH68" s="47">
        <v>3100000</v>
      </c>
      <c r="DI68" s="47">
        <v>3100000</v>
      </c>
      <c r="DJ68" s="47">
        <v>3100000</v>
      </c>
      <c r="DK68" s="47">
        <v>2790000</v>
      </c>
      <c r="DL68" s="47">
        <v>2480000</v>
      </c>
      <c r="DM68" s="47">
        <v>1860000</v>
      </c>
      <c r="DN68" s="47">
        <v>1240000</v>
      </c>
      <c r="DO68" s="47">
        <v>930000</v>
      </c>
      <c r="DP68" s="47">
        <v>930000</v>
      </c>
      <c r="DQ68" s="47">
        <v>310000</v>
      </c>
      <c r="DR68" s="47">
        <v>310000</v>
      </c>
      <c r="DS68" s="47">
        <v>155000</v>
      </c>
      <c r="DT68" s="47">
        <v>155000</v>
      </c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</row>
    <row r="69" spans="1:137" s="90" customFormat="1" ht="14.25">
      <c r="A69" s="90" t="s">
        <v>13</v>
      </c>
      <c r="B69" s="90" t="s">
        <v>72</v>
      </c>
      <c r="C69" s="90" t="s">
        <v>40</v>
      </c>
      <c r="D69" s="62">
        <f t="shared" si="13"/>
        <v>21557403.32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>
        <v>0</v>
      </c>
      <c r="X69" s="93">
        <v>0</v>
      </c>
      <c r="Y69" s="93">
        <v>0</v>
      </c>
      <c r="Z69" s="93">
        <v>0</v>
      </c>
      <c r="AA69" s="93">
        <v>0</v>
      </c>
      <c r="AB69" s="93">
        <v>0</v>
      </c>
      <c r="AC69" s="93">
        <v>0</v>
      </c>
      <c r="AD69" s="93">
        <v>0</v>
      </c>
      <c r="AE69" s="93">
        <v>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0</v>
      </c>
      <c r="AT69" s="93">
        <v>0</v>
      </c>
      <c r="AU69" s="93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3">
        <v>0</v>
      </c>
      <c r="BB69" s="93">
        <v>0</v>
      </c>
      <c r="BC69" s="93">
        <v>0</v>
      </c>
      <c r="BD69" s="93">
        <v>0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0</v>
      </c>
      <c r="BK69" s="93">
        <v>0</v>
      </c>
      <c r="BL69" s="93">
        <v>0</v>
      </c>
      <c r="BM69" s="93">
        <v>0</v>
      </c>
      <c r="BN69" s="93">
        <v>0</v>
      </c>
      <c r="BO69" s="93">
        <v>0</v>
      </c>
      <c r="BP69" s="93">
        <v>0</v>
      </c>
      <c r="BQ69" s="93">
        <v>0</v>
      </c>
      <c r="BR69" s="93">
        <v>0</v>
      </c>
      <c r="BS69" s="93">
        <v>0</v>
      </c>
      <c r="BT69" s="93">
        <v>0</v>
      </c>
      <c r="BU69" s="93">
        <v>0</v>
      </c>
      <c r="BV69" s="93">
        <v>0</v>
      </c>
      <c r="BW69" s="93">
        <v>0</v>
      </c>
      <c r="BX69" s="93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v>0</v>
      </c>
      <c r="CI69" s="47">
        <v>1239567</v>
      </c>
      <c r="CJ69" s="47">
        <v>70555</v>
      </c>
      <c r="CK69" s="47">
        <v>553323</v>
      </c>
      <c r="CL69" s="47">
        <v>868901</v>
      </c>
      <c r="CM69" s="47">
        <v>1515563</v>
      </c>
      <c r="CN69" s="47">
        <v>1516289.0000000002</v>
      </c>
      <c r="CO69" s="47">
        <v>1180942.0000000002</v>
      </c>
      <c r="CP69" s="47">
        <v>1108149</v>
      </c>
      <c r="CQ69" s="47">
        <v>1003183</v>
      </c>
      <c r="CR69" s="47">
        <v>1206094.0000000002</v>
      </c>
      <c r="CS69" s="47">
        <v>1194965.0000000002</v>
      </c>
      <c r="CT69" s="47">
        <v>1227209</v>
      </c>
      <c r="CU69" s="47">
        <v>932997</v>
      </c>
      <c r="CV69" s="47">
        <v>738308</v>
      </c>
      <c r="CW69" s="47">
        <v>972311.9999999999</v>
      </c>
      <c r="CX69" s="47">
        <v>1493270.0000000002</v>
      </c>
      <c r="CY69" s="47">
        <v>1807506</v>
      </c>
      <c r="CZ69" s="47">
        <v>1635790.0000000002</v>
      </c>
      <c r="DA69" s="47">
        <v>980226</v>
      </c>
      <c r="DB69" s="47">
        <v>186664</v>
      </c>
      <c r="DC69" s="47">
        <v>76570.00000000001</v>
      </c>
      <c r="DD69" s="47">
        <v>49020.32</v>
      </c>
      <c r="DE69" s="47"/>
      <c r="DF69" s="47"/>
      <c r="DG69" s="47"/>
      <c r="DH69" s="47"/>
      <c r="DI69" s="47">
        <v>0</v>
      </c>
      <c r="DJ69" s="47">
        <v>0</v>
      </c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</row>
    <row r="70" spans="1:137" s="90" customFormat="1" ht="14.25">
      <c r="A70" s="90" t="s">
        <v>14</v>
      </c>
      <c r="B70" s="90" t="s">
        <v>72</v>
      </c>
      <c r="C70" s="90" t="s">
        <v>39</v>
      </c>
      <c r="D70" s="62">
        <f t="shared" si="13"/>
        <v>40677511.049991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0</v>
      </c>
      <c r="BA70" s="93">
        <v>0</v>
      </c>
      <c r="BB70" s="93">
        <v>0</v>
      </c>
      <c r="BC70" s="93">
        <v>0</v>
      </c>
      <c r="BD70" s="93">
        <v>0</v>
      </c>
      <c r="BE70" s="93">
        <v>0</v>
      </c>
      <c r="BF70" s="93">
        <v>0</v>
      </c>
      <c r="BG70" s="93">
        <v>0</v>
      </c>
      <c r="BH70" s="93">
        <v>0</v>
      </c>
      <c r="BI70" s="93">
        <v>0</v>
      </c>
      <c r="BJ70" s="93">
        <v>0</v>
      </c>
      <c r="BK70" s="93">
        <v>0</v>
      </c>
      <c r="BL70" s="93">
        <v>0</v>
      </c>
      <c r="BM70" s="93">
        <v>0</v>
      </c>
      <c r="BN70" s="93">
        <v>0</v>
      </c>
      <c r="BO70" s="93">
        <v>0</v>
      </c>
      <c r="BP70" s="93">
        <v>0</v>
      </c>
      <c r="BQ70" s="93">
        <v>0</v>
      </c>
      <c r="BR70" s="93">
        <v>0</v>
      </c>
      <c r="BS70" s="93">
        <v>0</v>
      </c>
      <c r="BT70" s="93">
        <v>0</v>
      </c>
      <c r="BU70" s="93">
        <v>0</v>
      </c>
      <c r="BV70" s="93">
        <v>0</v>
      </c>
      <c r="BW70" s="93">
        <v>0</v>
      </c>
      <c r="BX70" s="93">
        <v>0</v>
      </c>
      <c r="BY70" s="47">
        <v>0</v>
      </c>
      <c r="BZ70" s="47"/>
      <c r="CA70" s="47"/>
      <c r="CB70" s="47">
        <v>2990239.103333</v>
      </c>
      <c r="CC70" s="47">
        <v>1947024.993333</v>
      </c>
      <c r="CD70" s="47">
        <v>1365998.093333</v>
      </c>
      <c r="CE70" s="47">
        <v>2400291.253333</v>
      </c>
      <c r="CF70" s="47">
        <v>2480433.3033330003</v>
      </c>
      <c r="CG70" s="47">
        <v>987980.593333</v>
      </c>
      <c r="CH70" s="47">
        <v>607885.853333</v>
      </c>
      <c r="CI70" s="47">
        <v>757073.133333</v>
      </c>
      <c r="CJ70" s="47">
        <v>607885.853333</v>
      </c>
      <c r="CK70" s="47">
        <v>607885.853333</v>
      </c>
      <c r="CL70" s="47">
        <v>757073.133333</v>
      </c>
      <c r="CM70" s="47">
        <v>1841540.753333</v>
      </c>
      <c r="CN70" s="47">
        <v>1233115.943333</v>
      </c>
      <c r="CO70" s="47">
        <v>3208057.973333</v>
      </c>
      <c r="CP70" s="47">
        <v>3082049.5933330003</v>
      </c>
      <c r="CQ70" s="47">
        <v>1893311.213333</v>
      </c>
      <c r="CR70" s="47">
        <v>1735872.583333</v>
      </c>
      <c r="CS70" s="47">
        <v>3156056.9433330004</v>
      </c>
      <c r="CT70" s="47">
        <v>1901615.983333</v>
      </c>
      <c r="CU70" s="47">
        <v>1485508.263333</v>
      </c>
      <c r="CV70" s="47">
        <v>1356808.763333</v>
      </c>
      <c r="CW70" s="47">
        <v>1194253.233333</v>
      </c>
      <c r="CX70" s="47">
        <v>1067345.473333</v>
      </c>
      <c r="CY70" s="47">
        <v>679813.343333</v>
      </c>
      <c r="CZ70" s="47">
        <v>744288.423333</v>
      </c>
      <c r="DA70" s="47">
        <v>526427.883333</v>
      </c>
      <c r="DB70" s="47">
        <v>61673.513332999995</v>
      </c>
      <c r="DC70" s="47">
        <v>0</v>
      </c>
      <c r="DD70" s="47">
        <v>0</v>
      </c>
      <c r="DE70" s="47">
        <v>0</v>
      </c>
      <c r="DF70" s="47">
        <v>0</v>
      </c>
      <c r="DG70" s="47">
        <v>0</v>
      </c>
      <c r="DH70" s="47">
        <v>0</v>
      </c>
      <c r="DI70" s="47">
        <v>0</v>
      </c>
      <c r="DJ70" s="47">
        <v>0</v>
      </c>
      <c r="DK70" s="47">
        <v>0</v>
      </c>
      <c r="DL70" s="47">
        <v>0</v>
      </c>
      <c r="DM70" s="47">
        <v>0</v>
      </c>
      <c r="DN70" s="47">
        <v>0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</row>
    <row r="71" spans="1:137" s="90" customFormat="1" ht="14.25">
      <c r="A71" s="90" t="s">
        <v>17</v>
      </c>
      <c r="B71" s="90" t="s">
        <v>72</v>
      </c>
      <c r="C71" s="90" t="s">
        <v>323</v>
      </c>
      <c r="D71" s="62">
        <f t="shared" si="13"/>
        <v>23400000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>
        <v>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3">
        <v>0</v>
      </c>
      <c r="BR71" s="93">
        <v>0</v>
      </c>
      <c r="BS71" s="93">
        <v>0</v>
      </c>
      <c r="BT71" s="93">
        <v>0</v>
      </c>
      <c r="BU71" s="93">
        <v>0</v>
      </c>
      <c r="BV71" s="93">
        <v>0</v>
      </c>
      <c r="BW71" s="93">
        <v>0</v>
      </c>
      <c r="BX71" s="93">
        <v>0</v>
      </c>
      <c r="BY71" s="47">
        <v>0</v>
      </c>
      <c r="BZ71" s="47">
        <v>0</v>
      </c>
      <c r="CA71" s="47">
        <v>0</v>
      </c>
      <c r="CB71" s="47">
        <v>0</v>
      </c>
      <c r="CC71" s="47">
        <v>0</v>
      </c>
      <c r="CD71" s="47">
        <v>0</v>
      </c>
      <c r="CE71" s="47">
        <v>0</v>
      </c>
      <c r="CF71" s="47">
        <v>0</v>
      </c>
      <c r="CG71" s="47">
        <v>0</v>
      </c>
      <c r="CH71" s="47">
        <v>0</v>
      </c>
      <c r="CI71" s="47">
        <v>0</v>
      </c>
      <c r="CJ71" s="47">
        <v>0</v>
      </c>
      <c r="CK71" s="47">
        <v>0</v>
      </c>
      <c r="CL71" s="47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47">
        <v>0</v>
      </c>
      <c r="DB71" s="47">
        <v>0</v>
      </c>
      <c r="DC71" s="47">
        <v>1404000</v>
      </c>
      <c r="DD71" s="47">
        <v>936000</v>
      </c>
      <c r="DE71" s="47">
        <v>702000</v>
      </c>
      <c r="DF71" s="47">
        <v>1170000</v>
      </c>
      <c r="DG71" s="47">
        <v>1170000</v>
      </c>
      <c r="DH71" s="47">
        <v>2106000</v>
      </c>
      <c r="DI71" s="47">
        <v>2340000</v>
      </c>
      <c r="DJ71" s="47">
        <v>2574000</v>
      </c>
      <c r="DK71" s="47">
        <v>2340000</v>
      </c>
      <c r="DL71" s="47">
        <v>2340000</v>
      </c>
      <c r="DM71" s="47">
        <v>1872000</v>
      </c>
      <c r="DN71" s="47">
        <v>1282320</v>
      </c>
      <c r="DO71" s="47">
        <v>1478880.0000000002</v>
      </c>
      <c r="DP71" s="47">
        <v>725400</v>
      </c>
      <c r="DQ71" s="47">
        <v>351000</v>
      </c>
      <c r="DR71" s="47">
        <v>351000</v>
      </c>
      <c r="DS71" s="47">
        <v>163800</v>
      </c>
      <c r="DT71" s="47">
        <v>93600</v>
      </c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</row>
    <row r="72" spans="1:137" s="90" customFormat="1" ht="14.25">
      <c r="A72" s="90" t="s">
        <v>17</v>
      </c>
      <c r="B72" s="90" t="s">
        <v>72</v>
      </c>
      <c r="C72" s="90" t="s">
        <v>46</v>
      </c>
      <c r="D72" s="62">
        <f t="shared" si="13"/>
        <v>24424000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>
        <v>0</v>
      </c>
      <c r="X72" s="93">
        <v>0</v>
      </c>
      <c r="Y72" s="93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3">
        <v>0</v>
      </c>
      <c r="AO72" s="93">
        <v>0</v>
      </c>
      <c r="AP72" s="93">
        <v>0</v>
      </c>
      <c r="AQ72" s="93">
        <v>0</v>
      </c>
      <c r="AR72" s="93">
        <v>0</v>
      </c>
      <c r="AS72" s="93">
        <v>0</v>
      </c>
      <c r="AT72" s="93">
        <v>0</v>
      </c>
      <c r="AU72" s="93">
        <v>0</v>
      </c>
      <c r="AV72" s="93">
        <v>0</v>
      </c>
      <c r="AW72" s="93">
        <v>0</v>
      </c>
      <c r="AX72" s="93">
        <v>0</v>
      </c>
      <c r="AY72" s="93">
        <v>0</v>
      </c>
      <c r="AZ72" s="93">
        <v>0</v>
      </c>
      <c r="BA72" s="93">
        <v>0</v>
      </c>
      <c r="BB72" s="93">
        <v>0</v>
      </c>
      <c r="BC72" s="93">
        <v>0</v>
      </c>
      <c r="BD72" s="93">
        <v>0</v>
      </c>
      <c r="BE72" s="93">
        <v>0</v>
      </c>
      <c r="BF72" s="93">
        <v>0</v>
      </c>
      <c r="BG72" s="93">
        <v>0</v>
      </c>
      <c r="BH72" s="93">
        <v>0</v>
      </c>
      <c r="BI72" s="93">
        <v>0</v>
      </c>
      <c r="BJ72" s="93">
        <v>0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0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3">
        <v>0</v>
      </c>
      <c r="BX72" s="93">
        <v>0</v>
      </c>
      <c r="BY72" s="47">
        <v>0</v>
      </c>
      <c r="BZ72" s="47">
        <v>0</v>
      </c>
      <c r="CA72" s="47">
        <v>0</v>
      </c>
      <c r="CB72" s="47">
        <v>0</v>
      </c>
      <c r="CC72" s="47">
        <v>0</v>
      </c>
      <c r="CD72" s="47">
        <v>0</v>
      </c>
      <c r="CE72" s="47"/>
      <c r="CF72" s="47"/>
      <c r="CG72" s="47"/>
      <c r="CH72" s="47">
        <v>1488000</v>
      </c>
      <c r="CI72" s="47">
        <v>356000</v>
      </c>
      <c r="CJ72" s="47">
        <v>591000</v>
      </c>
      <c r="CK72" s="47">
        <v>653000</v>
      </c>
      <c r="CL72" s="47">
        <v>620000</v>
      </c>
      <c r="CM72" s="47">
        <v>1301000</v>
      </c>
      <c r="CN72" s="47">
        <v>875000</v>
      </c>
      <c r="CO72" s="47">
        <v>878000</v>
      </c>
      <c r="CP72" s="47">
        <v>1430000</v>
      </c>
      <c r="CQ72" s="47">
        <v>1880000</v>
      </c>
      <c r="CR72" s="47">
        <v>1456000</v>
      </c>
      <c r="CS72" s="47">
        <v>1586000</v>
      </c>
      <c r="CT72" s="47">
        <v>1410000</v>
      </c>
      <c r="CU72" s="47">
        <v>1625000</v>
      </c>
      <c r="CV72" s="47">
        <v>1986000</v>
      </c>
      <c r="CW72" s="47">
        <v>1788000</v>
      </c>
      <c r="CX72" s="47">
        <v>1776000</v>
      </c>
      <c r="CY72" s="47">
        <v>1172000</v>
      </c>
      <c r="CZ72" s="47">
        <v>903000</v>
      </c>
      <c r="DA72" s="47">
        <v>650000</v>
      </c>
      <c r="DB72" s="47">
        <v>0</v>
      </c>
      <c r="DC72" s="47">
        <v>0</v>
      </c>
      <c r="DD72" s="47">
        <v>0</v>
      </c>
      <c r="DE72" s="47">
        <v>0</v>
      </c>
      <c r="DF72" s="47">
        <v>0</v>
      </c>
      <c r="DG72" s="47">
        <v>0</v>
      </c>
      <c r="DH72" s="47">
        <v>0</v>
      </c>
      <c r="DI72" s="47">
        <v>0</v>
      </c>
      <c r="DJ72" s="47">
        <v>0</v>
      </c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47">
        <v>0</v>
      </c>
      <c r="DR72" s="47">
        <v>0</v>
      </c>
      <c r="DS72" s="47">
        <v>0</v>
      </c>
      <c r="DT72" s="47">
        <v>0</v>
      </c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</row>
    <row r="73" spans="1:137" s="90" customFormat="1" ht="14.25">
      <c r="A73" s="90" t="s">
        <v>16</v>
      </c>
      <c r="B73" s="90" t="s">
        <v>72</v>
      </c>
      <c r="C73" s="90" t="s">
        <v>49</v>
      </c>
      <c r="D73" s="62">
        <f t="shared" si="13"/>
        <v>25969614.835599996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>
        <v>0</v>
      </c>
      <c r="X73" s="93">
        <v>0</v>
      </c>
      <c r="Y73" s="93">
        <v>0</v>
      </c>
      <c r="Z73" s="9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0</v>
      </c>
      <c r="AF73" s="93">
        <v>0</v>
      </c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93">
        <v>0</v>
      </c>
      <c r="AT73" s="93">
        <v>0</v>
      </c>
      <c r="AU73" s="93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3">
        <v>0</v>
      </c>
      <c r="BB73" s="93">
        <v>0</v>
      </c>
      <c r="BC73" s="93">
        <v>0</v>
      </c>
      <c r="BD73" s="93">
        <v>0</v>
      </c>
      <c r="BE73" s="93">
        <v>0</v>
      </c>
      <c r="BF73" s="93">
        <v>0</v>
      </c>
      <c r="BG73" s="93">
        <v>0</v>
      </c>
      <c r="BH73" s="93">
        <v>0</v>
      </c>
      <c r="BI73" s="93">
        <v>0</v>
      </c>
      <c r="BJ73" s="93">
        <v>0</v>
      </c>
      <c r="BK73" s="93">
        <v>0</v>
      </c>
      <c r="BL73" s="93">
        <v>0</v>
      </c>
      <c r="BM73" s="93">
        <v>0</v>
      </c>
      <c r="BN73" s="93">
        <v>0</v>
      </c>
      <c r="BO73" s="93">
        <v>0</v>
      </c>
      <c r="BP73" s="93">
        <v>0</v>
      </c>
      <c r="BQ73" s="93">
        <v>0</v>
      </c>
      <c r="BR73" s="93">
        <v>0</v>
      </c>
      <c r="BS73" s="93">
        <v>0</v>
      </c>
      <c r="BT73" s="93">
        <v>0</v>
      </c>
      <c r="BU73" s="93">
        <v>0</v>
      </c>
      <c r="BV73" s="93">
        <v>0</v>
      </c>
      <c r="BW73" s="93">
        <v>0</v>
      </c>
      <c r="BX73" s="93">
        <v>0</v>
      </c>
      <c r="BY73" s="47">
        <v>0</v>
      </c>
      <c r="BZ73" s="47">
        <v>0</v>
      </c>
      <c r="CA73" s="47">
        <v>0</v>
      </c>
      <c r="CB73" s="47">
        <v>0</v>
      </c>
      <c r="CC73" s="47">
        <v>0</v>
      </c>
      <c r="CD73" s="47">
        <v>0</v>
      </c>
      <c r="CE73" s="47">
        <v>0</v>
      </c>
      <c r="CF73" s="47">
        <v>0</v>
      </c>
      <c r="CG73" s="47">
        <v>0</v>
      </c>
      <c r="CH73" s="47">
        <v>0</v>
      </c>
      <c r="CI73" s="47">
        <v>0</v>
      </c>
      <c r="CJ73" s="47">
        <v>974298.3795</v>
      </c>
      <c r="CK73" s="47">
        <v>1481099.85</v>
      </c>
      <c r="CL73" s="47">
        <v>1295968.0189999999</v>
      </c>
      <c r="CM73" s="47">
        <v>1550388.795</v>
      </c>
      <c r="CN73" s="47">
        <v>1415531.27</v>
      </c>
      <c r="CO73" s="47">
        <v>1366098.3760000002</v>
      </c>
      <c r="CP73" s="47">
        <v>1804754</v>
      </c>
      <c r="CQ73" s="47">
        <v>1663443.0394999997</v>
      </c>
      <c r="CR73" s="47">
        <v>1336487.406</v>
      </c>
      <c r="CS73" s="47">
        <v>1773359.862</v>
      </c>
      <c r="CT73" s="47">
        <v>2035874.818</v>
      </c>
      <c r="CU73" s="47">
        <v>1679206.15</v>
      </c>
      <c r="CV73" s="47">
        <v>1858123</v>
      </c>
      <c r="CW73" s="47">
        <v>1882077.832</v>
      </c>
      <c r="CX73" s="47">
        <v>1297641.1205</v>
      </c>
      <c r="CY73" s="47">
        <v>603119.699</v>
      </c>
      <c r="CZ73" s="47">
        <v>438370.117</v>
      </c>
      <c r="DA73" s="47">
        <v>198065.5105</v>
      </c>
      <c r="DB73" s="47">
        <v>159207.5916</v>
      </c>
      <c r="DC73" s="47">
        <v>385500</v>
      </c>
      <c r="DD73" s="47">
        <v>257000</v>
      </c>
      <c r="DE73" s="47">
        <v>257000</v>
      </c>
      <c r="DF73" s="47">
        <v>128500</v>
      </c>
      <c r="DG73" s="47">
        <v>128500</v>
      </c>
      <c r="DH73" s="47">
        <v>0</v>
      </c>
      <c r="DI73" s="47">
        <v>0</v>
      </c>
      <c r="DJ73" s="47">
        <v>0</v>
      </c>
      <c r="DK73" s="47">
        <v>0</v>
      </c>
      <c r="DL73" s="47">
        <v>0</v>
      </c>
      <c r="DM73" s="47">
        <v>0</v>
      </c>
      <c r="DN73" s="47">
        <v>0</v>
      </c>
      <c r="DO73" s="47">
        <v>0</v>
      </c>
      <c r="DP73" s="47">
        <v>0</v>
      </c>
      <c r="DQ73" s="47">
        <v>0</v>
      </c>
      <c r="DR73" s="47">
        <v>0</v>
      </c>
      <c r="DS73" s="47">
        <v>0</v>
      </c>
      <c r="DT73" s="47">
        <v>0</v>
      </c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</row>
    <row r="74" spans="1:137" s="90" customFormat="1" ht="14.25">
      <c r="A74" s="90" t="s">
        <v>13</v>
      </c>
      <c r="B74" s="90" t="s">
        <v>72</v>
      </c>
      <c r="C74" s="90" t="s">
        <v>127</v>
      </c>
      <c r="D74" s="62">
        <f t="shared" si="13"/>
        <v>32500000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>
        <v>0</v>
      </c>
      <c r="X74" s="93">
        <v>0</v>
      </c>
      <c r="Y74" s="93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>
        <v>0</v>
      </c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93">
        <v>0</v>
      </c>
      <c r="AT74" s="93">
        <v>0</v>
      </c>
      <c r="AU74" s="93">
        <v>0</v>
      </c>
      <c r="AV74" s="93">
        <v>0</v>
      </c>
      <c r="AW74" s="93">
        <v>0</v>
      </c>
      <c r="AX74" s="93">
        <v>0</v>
      </c>
      <c r="AY74" s="93">
        <v>0</v>
      </c>
      <c r="AZ74" s="93">
        <v>0</v>
      </c>
      <c r="BA74" s="93">
        <v>0</v>
      </c>
      <c r="BB74" s="93">
        <v>0</v>
      </c>
      <c r="BC74" s="93">
        <v>0</v>
      </c>
      <c r="BD74" s="93">
        <v>0</v>
      </c>
      <c r="BE74" s="93">
        <v>0</v>
      </c>
      <c r="BF74" s="93">
        <v>0</v>
      </c>
      <c r="BG74" s="93">
        <v>0</v>
      </c>
      <c r="BH74" s="93">
        <v>0</v>
      </c>
      <c r="BI74" s="93">
        <v>0</v>
      </c>
      <c r="BJ74" s="93">
        <v>0</v>
      </c>
      <c r="BK74" s="93">
        <v>0</v>
      </c>
      <c r="BL74" s="93">
        <v>0</v>
      </c>
      <c r="BM74" s="93">
        <v>0</v>
      </c>
      <c r="BN74" s="93">
        <v>0</v>
      </c>
      <c r="BO74" s="93">
        <v>0</v>
      </c>
      <c r="BP74" s="93">
        <v>0</v>
      </c>
      <c r="BQ74" s="93">
        <v>0</v>
      </c>
      <c r="BR74" s="93">
        <v>0</v>
      </c>
      <c r="BS74" s="93">
        <v>0</v>
      </c>
      <c r="BT74" s="93">
        <v>0</v>
      </c>
      <c r="BU74" s="93">
        <v>0</v>
      </c>
      <c r="BV74" s="93">
        <v>0</v>
      </c>
      <c r="BW74" s="93">
        <v>0</v>
      </c>
      <c r="BX74" s="93">
        <v>0</v>
      </c>
      <c r="BY74" s="47">
        <v>0</v>
      </c>
      <c r="BZ74" s="47">
        <v>0</v>
      </c>
      <c r="CA74" s="47">
        <v>0</v>
      </c>
      <c r="CB74" s="47">
        <v>0</v>
      </c>
      <c r="CC74" s="47">
        <v>0</v>
      </c>
      <c r="CD74" s="47">
        <v>0</v>
      </c>
      <c r="CE74" s="47">
        <v>0</v>
      </c>
      <c r="CF74" s="47">
        <v>0</v>
      </c>
      <c r="CG74" s="47">
        <v>0</v>
      </c>
      <c r="CH74" s="47">
        <v>0</v>
      </c>
      <c r="CI74" s="47">
        <v>0</v>
      </c>
      <c r="CJ74" s="47">
        <v>0</v>
      </c>
      <c r="CK74" s="47">
        <v>0</v>
      </c>
      <c r="CL74" s="47">
        <v>0</v>
      </c>
      <c r="CM74" s="47">
        <v>0</v>
      </c>
      <c r="CN74" s="47">
        <v>0</v>
      </c>
      <c r="CO74" s="47">
        <v>0</v>
      </c>
      <c r="CP74" s="47">
        <v>0</v>
      </c>
      <c r="CQ74" s="47">
        <v>1950000</v>
      </c>
      <c r="CR74" s="47">
        <v>1300000</v>
      </c>
      <c r="CS74" s="47">
        <v>975000</v>
      </c>
      <c r="CT74" s="47">
        <v>1625000</v>
      </c>
      <c r="CU74" s="47">
        <v>1625000</v>
      </c>
      <c r="CV74" s="47">
        <v>2925000</v>
      </c>
      <c r="CW74" s="47">
        <v>3250000</v>
      </c>
      <c r="CX74" s="47">
        <v>3575000</v>
      </c>
      <c r="CY74" s="47">
        <v>3250000</v>
      </c>
      <c r="CZ74" s="47">
        <v>3250000</v>
      </c>
      <c r="DA74" s="47">
        <v>2600000</v>
      </c>
      <c r="DB74" s="47">
        <v>1781000</v>
      </c>
      <c r="DC74" s="47">
        <v>2054000.0000000002</v>
      </c>
      <c r="DD74" s="47">
        <v>1007500</v>
      </c>
      <c r="DE74" s="47">
        <v>487500</v>
      </c>
      <c r="DF74" s="47">
        <v>487500</v>
      </c>
      <c r="DG74" s="47">
        <v>227500</v>
      </c>
      <c r="DH74" s="47">
        <v>130000</v>
      </c>
      <c r="DI74" s="47">
        <v>0</v>
      </c>
      <c r="DJ74" s="47">
        <v>0</v>
      </c>
      <c r="DK74" s="47">
        <v>0</v>
      </c>
      <c r="DL74" s="47">
        <v>0</v>
      </c>
      <c r="DM74" s="47">
        <v>0</v>
      </c>
      <c r="DN74" s="47">
        <v>0</v>
      </c>
      <c r="DO74" s="47">
        <v>0</v>
      </c>
      <c r="DP74" s="47">
        <v>0</v>
      </c>
      <c r="DQ74" s="47">
        <v>0</v>
      </c>
      <c r="DR74" s="47">
        <v>0</v>
      </c>
      <c r="DS74" s="47">
        <v>0</v>
      </c>
      <c r="DT74" s="47">
        <v>0</v>
      </c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</row>
    <row r="75" spans="4:137" s="90" customFormat="1" ht="14.25">
      <c r="D75" s="62">
        <f t="shared" si="13"/>
        <v>0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</row>
    <row r="76" spans="4:137" s="90" customFormat="1" ht="14.25">
      <c r="D76" s="62">
        <f t="shared" si="13"/>
        <v>0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</row>
    <row r="77" spans="4:137" s="90" customFormat="1" ht="14.25">
      <c r="D77" s="62">
        <f t="shared" si="13"/>
        <v>0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</row>
    <row r="78" spans="4:137" s="90" customFormat="1" ht="14.25">
      <c r="D78" s="62">
        <f t="shared" si="13"/>
        <v>0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</row>
    <row r="79" spans="4:137" s="90" customFormat="1" ht="14.25">
      <c r="D79" s="62">
        <f t="shared" si="13"/>
        <v>0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</row>
    <row r="80" spans="4:124" s="90" customFormat="1" ht="14.25">
      <c r="D80" s="62">
        <f t="shared" si="13"/>
        <v>0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</row>
    <row r="81" spans="4:124" s="90" customFormat="1" ht="14.25">
      <c r="D81" s="62">
        <f t="shared" si="13"/>
        <v>0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</row>
    <row r="82" spans="4:124" s="90" customFormat="1" ht="14.25">
      <c r="D82" s="62">
        <f t="shared" si="13"/>
        <v>0</v>
      </c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</row>
    <row r="83" spans="4:124" s="90" customFormat="1" ht="14.25">
      <c r="D83" s="62">
        <f t="shared" si="13"/>
        <v>0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</row>
    <row r="84" spans="4:124" s="90" customFormat="1" ht="14.25">
      <c r="D84" s="62">
        <f t="shared" si="13"/>
        <v>0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</row>
    <row r="85" spans="4:124" s="90" customFormat="1" ht="14.25">
      <c r="D85" s="62">
        <f t="shared" si="13"/>
        <v>0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</row>
    <row r="86" spans="4:124" s="90" customFormat="1" ht="14.25">
      <c r="D86" s="62">
        <f t="shared" si="13"/>
        <v>0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</row>
    <row r="87" spans="4:124" s="90" customFormat="1" ht="14.25">
      <c r="D87" s="62">
        <f t="shared" si="13"/>
        <v>0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</row>
    <row r="88" spans="4:124" s="90" customFormat="1" ht="14.25">
      <c r="D88" s="62">
        <f t="shared" si="13"/>
        <v>0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</row>
    <row r="89" spans="4:124" s="90" customFormat="1" ht="14.25">
      <c r="D89" s="62">
        <f t="shared" si="13"/>
        <v>0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</row>
    <row r="90" spans="4:124" s="90" customFormat="1" ht="14.25">
      <c r="D90" s="62">
        <f t="shared" si="13"/>
        <v>0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</row>
    <row r="91" spans="4:124" s="90" customFormat="1" ht="14.25">
      <c r="D91" s="62">
        <f t="shared" si="13"/>
        <v>0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</row>
    <row r="92" spans="4:124" s="90" customFormat="1" ht="14.25">
      <c r="D92" s="62">
        <f t="shared" si="13"/>
        <v>0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</row>
    <row r="93" spans="4:124" s="90" customFormat="1" ht="14.25">
      <c r="D93" s="62">
        <f t="shared" si="13"/>
        <v>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</row>
    <row r="94" spans="4:124" s="90" customFormat="1" ht="14.25">
      <c r="D94" s="62">
        <f t="shared" si="13"/>
        <v>0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</row>
    <row r="95" spans="4:124" s="90" customFormat="1" ht="14.25">
      <c r="D95" s="62">
        <f t="shared" si="13"/>
        <v>0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</row>
    <row r="96" spans="4:124" ht="14.25">
      <c r="D96" s="62">
        <f t="shared" si="13"/>
        <v>0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</row>
    <row r="97" spans="3:124" s="3" customFormat="1" ht="14.25" thickBot="1">
      <c r="C97" s="3" t="s">
        <v>10</v>
      </c>
      <c r="D97" s="30">
        <f>SUM(D26:D96)</f>
        <v>1465598700.010915</v>
      </c>
      <c r="E97" s="30">
        <f>SUM(E26:E96)</f>
        <v>0</v>
      </c>
      <c r="F97" s="30">
        <f aca="true" t="shared" si="14" ref="F97:BQ97">SUM(F26:F96)</f>
        <v>0</v>
      </c>
      <c r="G97" s="30">
        <f t="shared" si="14"/>
        <v>0</v>
      </c>
      <c r="H97" s="30">
        <f t="shared" si="14"/>
        <v>0</v>
      </c>
      <c r="I97" s="30">
        <f t="shared" si="14"/>
        <v>0</v>
      </c>
      <c r="J97" s="30">
        <f t="shared" si="14"/>
        <v>0</v>
      </c>
      <c r="K97" s="30">
        <f t="shared" si="14"/>
        <v>0</v>
      </c>
      <c r="L97" s="30">
        <f t="shared" si="14"/>
        <v>0</v>
      </c>
      <c r="M97" s="30">
        <f t="shared" si="14"/>
        <v>0</v>
      </c>
      <c r="N97" s="30">
        <f t="shared" si="14"/>
        <v>0</v>
      </c>
      <c r="O97" s="30">
        <f t="shared" si="14"/>
        <v>0</v>
      </c>
      <c r="P97" s="30">
        <f t="shared" si="14"/>
        <v>0</v>
      </c>
      <c r="Q97" s="30">
        <f t="shared" si="14"/>
        <v>0</v>
      </c>
      <c r="R97" s="30">
        <f t="shared" si="14"/>
        <v>0</v>
      </c>
      <c r="S97" s="30">
        <f t="shared" si="14"/>
        <v>0</v>
      </c>
      <c r="T97" s="30">
        <f t="shared" si="14"/>
        <v>0</v>
      </c>
      <c r="U97" s="30">
        <f t="shared" si="14"/>
        <v>0</v>
      </c>
      <c r="V97" s="30">
        <f t="shared" si="14"/>
        <v>0</v>
      </c>
      <c r="W97" s="30">
        <f t="shared" si="14"/>
        <v>0</v>
      </c>
      <c r="X97" s="30">
        <f t="shared" si="14"/>
        <v>0</v>
      </c>
      <c r="Y97" s="30">
        <f t="shared" si="14"/>
        <v>0</v>
      </c>
      <c r="Z97" s="30">
        <f t="shared" si="14"/>
        <v>0</v>
      </c>
      <c r="AA97" s="30">
        <f t="shared" si="14"/>
        <v>0</v>
      </c>
      <c r="AB97" s="30">
        <f t="shared" si="14"/>
        <v>0</v>
      </c>
      <c r="AC97" s="30">
        <f t="shared" si="14"/>
        <v>0</v>
      </c>
      <c r="AD97" s="30">
        <f t="shared" si="14"/>
        <v>0</v>
      </c>
      <c r="AE97" s="30">
        <f t="shared" si="14"/>
        <v>0</v>
      </c>
      <c r="AF97" s="30">
        <f t="shared" si="14"/>
        <v>0</v>
      </c>
      <c r="AG97" s="30">
        <f t="shared" si="14"/>
        <v>0</v>
      </c>
      <c r="AH97" s="30">
        <f t="shared" si="14"/>
        <v>0</v>
      </c>
      <c r="AI97" s="30">
        <f t="shared" si="14"/>
        <v>0</v>
      </c>
      <c r="AJ97" s="30">
        <f t="shared" si="14"/>
        <v>0</v>
      </c>
      <c r="AK97" s="30">
        <f t="shared" si="14"/>
        <v>0</v>
      </c>
      <c r="AL97" s="30">
        <f t="shared" si="14"/>
        <v>0</v>
      </c>
      <c r="AM97" s="30">
        <f t="shared" si="14"/>
        <v>0</v>
      </c>
      <c r="AN97" s="30">
        <f t="shared" si="14"/>
        <v>0</v>
      </c>
      <c r="AO97" s="30">
        <f t="shared" si="14"/>
        <v>0</v>
      </c>
      <c r="AP97" s="30">
        <f t="shared" si="14"/>
        <v>904488.72</v>
      </c>
      <c r="AQ97" s="30">
        <f t="shared" si="14"/>
        <v>602992.48</v>
      </c>
      <c r="AR97" s="30">
        <f t="shared" si="14"/>
        <v>452244.36</v>
      </c>
      <c r="AS97" s="30">
        <f t="shared" si="14"/>
        <v>753740.6000000001</v>
      </c>
      <c r="AT97" s="30">
        <f t="shared" si="14"/>
        <v>753740.6000000001</v>
      </c>
      <c r="AU97" s="30">
        <f t="shared" si="14"/>
        <v>1356733.0799999998</v>
      </c>
      <c r="AV97" s="30">
        <f t="shared" si="14"/>
        <v>1507481.2000000002</v>
      </c>
      <c r="AW97" s="30">
        <f t="shared" si="14"/>
        <v>1658229.32</v>
      </c>
      <c r="AX97" s="30">
        <f t="shared" si="14"/>
        <v>1507481.2000000002</v>
      </c>
      <c r="AY97" s="30">
        <f t="shared" si="14"/>
        <v>1507481.2000000002</v>
      </c>
      <c r="AZ97" s="30">
        <f t="shared" si="14"/>
        <v>1205984.96</v>
      </c>
      <c r="BA97" s="30">
        <f t="shared" si="14"/>
        <v>826099.6976000001</v>
      </c>
      <c r="BB97" s="30">
        <f t="shared" si="14"/>
        <v>1681293.8684</v>
      </c>
      <c r="BC97" s="30">
        <f t="shared" si="14"/>
        <v>904458.622</v>
      </c>
      <c r="BD97" s="30">
        <f t="shared" si="14"/>
        <v>1100401.08</v>
      </c>
      <c r="BE97" s="30">
        <f t="shared" si="14"/>
        <v>1391827.38</v>
      </c>
      <c r="BF97" s="30">
        <f t="shared" si="14"/>
        <v>1854081.4840000002</v>
      </c>
      <c r="BG97" s="30">
        <f t="shared" si="14"/>
        <v>2100283.348</v>
      </c>
      <c r="BH97" s="30">
        <f t="shared" si="14"/>
        <v>2039984.1</v>
      </c>
      <c r="BI97" s="30">
        <f t="shared" si="14"/>
        <v>4686927.8</v>
      </c>
      <c r="BJ97" s="30">
        <f t="shared" si="14"/>
        <v>3785182.88</v>
      </c>
      <c r="BK97" s="30">
        <f t="shared" si="14"/>
        <v>3612972.21</v>
      </c>
      <c r="BL97" s="30">
        <f t="shared" si="14"/>
        <v>2742837.7199999997</v>
      </c>
      <c r="BM97" s="30">
        <f t="shared" si="14"/>
        <v>2697124.57</v>
      </c>
      <c r="BN97" s="30">
        <f t="shared" si="14"/>
        <v>5170261.46</v>
      </c>
      <c r="BO97" s="30">
        <f t="shared" si="14"/>
        <v>6419398.350000001</v>
      </c>
      <c r="BP97" s="30">
        <f t="shared" si="14"/>
        <v>8923067.47</v>
      </c>
      <c r="BQ97" s="30">
        <f t="shared" si="14"/>
        <v>9159012.4</v>
      </c>
      <c r="BR97" s="30">
        <f aca="true" t="shared" si="15" ref="BR97:DT97">SUM(BR26:BR96)</f>
        <v>8904666.36</v>
      </c>
      <c r="BS97" s="30">
        <f t="shared" si="15"/>
        <v>8970841.22</v>
      </c>
      <c r="BT97" s="30">
        <f t="shared" si="15"/>
        <v>7110653.770423114</v>
      </c>
      <c r="BU97" s="30">
        <f t="shared" si="15"/>
        <v>24487532.501201466</v>
      </c>
      <c r="BV97" s="30">
        <f t="shared" si="15"/>
        <v>11277921.333558835</v>
      </c>
      <c r="BW97" s="30">
        <f t="shared" si="15"/>
        <v>9800744.80588959</v>
      </c>
      <c r="BX97" s="30">
        <f t="shared" si="15"/>
        <v>9390387.125836944</v>
      </c>
      <c r="BY97" s="30">
        <f t="shared" si="15"/>
        <v>11880144.957187576</v>
      </c>
      <c r="BZ97" s="30">
        <f t="shared" si="15"/>
        <v>15026989.784529878</v>
      </c>
      <c r="CA97" s="30">
        <f t="shared" si="15"/>
        <v>20200113.60461057</v>
      </c>
      <c r="CB97" s="30">
        <f t="shared" si="15"/>
        <v>19595201.900201306</v>
      </c>
      <c r="CC97" s="30">
        <f t="shared" si="15"/>
        <v>18693334.36790403</v>
      </c>
      <c r="CD97" s="30">
        <f t="shared" si="15"/>
        <v>15301273.280642584</v>
      </c>
      <c r="CE97" s="30">
        <f t="shared" si="15"/>
        <v>16295763.464849558</v>
      </c>
      <c r="CF97" s="30">
        <f t="shared" si="15"/>
        <v>16720149.060553659</v>
      </c>
      <c r="CG97" s="30">
        <f t="shared" si="15"/>
        <v>12119130.45522995</v>
      </c>
      <c r="CH97" s="30">
        <f t="shared" si="15"/>
        <v>14784328.466468165</v>
      </c>
      <c r="CI97" s="30">
        <f t="shared" si="15"/>
        <v>16765418.416962514</v>
      </c>
      <c r="CJ97" s="30">
        <f t="shared" si="15"/>
        <v>15545790.826509673</v>
      </c>
      <c r="CK97" s="30">
        <f t="shared" si="15"/>
        <v>14827279.166645104</v>
      </c>
      <c r="CL97" s="30">
        <f t="shared" si="15"/>
        <v>20933357.93593419</v>
      </c>
      <c r="CM97" s="30">
        <f t="shared" si="15"/>
        <v>20730296.611941926</v>
      </c>
      <c r="CN97" s="30">
        <f t="shared" si="15"/>
        <v>23969913.495126206</v>
      </c>
      <c r="CO97" s="30">
        <f t="shared" si="15"/>
        <v>29584767.238226667</v>
      </c>
      <c r="CP97" s="30">
        <f t="shared" si="15"/>
        <v>33149199.57589464</v>
      </c>
      <c r="CQ97" s="30">
        <f t="shared" si="15"/>
        <v>36141421.30807571</v>
      </c>
      <c r="CR97" s="30">
        <f t="shared" si="15"/>
        <v>33568610.90709386</v>
      </c>
      <c r="CS97" s="30">
        <f t="shared" si="15"/>
        <v>40253160.316861324</v>
      </c>
      <c r="CT97" s="30">
        <f t="shared" si="15"/>
        <v>43578388.25644781</v>
      </c>
      <c r="CU97" s="30">
        <f t="shared" si="15"/>
        <v>44047164.2031707</v>
      </c>
      <c r="CV97" s="30">
        <f t="shared" si="15"/>
        <v>47222482.612923644</v>
      </c>
      <c r="CW97" s="30">
        <f t="shared" si="15"/>
        <v>50599878.41234604</v>
      </c>
      <c r="CX97" s="30">
        <f t="shared" si="15"/>
        <v>55970034.12982297</v>
      </c>
      <c r="CY97" s="30">
        <f t="shared" si="15"/>
        <v>50080505.15405396</v>
      </c>
      <c r="CZ97" s="30">
        <f t="shared" si="15"/>
        <v>47235342.12377189</v>
      </c>
      <c r="DA97" s="30">
        <f t="shared" si="15"/>
        <v>44273149.69433464</v>
      </c>
      <c r="DB97" s="30">
        <f t="shared" si="15"/>
        <v>40258159.12174294</v>
      </c>
      <c r="DC97" s="30">
        <f t="shared" si="15"/>
        <v>46556968.942374624</v>
      </c>
      <c r="DD97" s="30">
        <f t="shared" si="15"/>
        <v>45577942.37702758</v>
      </c>
      <c r="DE97" s="30">
        <f t="shared" si="15"/>
        <v>39063336.04026691</v>
      </c>
      <c r="DF97" s="30">
        <f t="shared" si="15"/>
        <v>35201858.907788575</v>
      </c>
      <c r="DG97" s="30">
        <f t="shared" si="15"/>
        <v>30897146.363243468</v>
      </c>
      <c r="DH97" s="30">
        <f t="shared" si="15"/>
        <v>30641571.3735146</v>
      </c>
      <c r="DI97" s="30">
        <f t="shared" si="15"/>
        <v>30342896.045438603</v>
      </c>
      <c r="DJ97" s="30">
        <f t="shared" si="15"/>
        <v>29800116.7303034</v>
      </c>
      <c r="DK97" s="30">
        <f t="shared" si="15"/>
        <v>26838477.976897</v>
      </c>
      <c r="DL97" s="30">
        <f t="shared" si="15"/>
        <v>25848044.246897</v>
      </c>
      <c r="DM97" s="30">
        <f t="shared" si="15"/>
        <v>22773217.446897004</v>
      </c>
      <c r="DN97" s="30">
        <f t="shared" si="15"/>
        <v>21397735.334592998</v>
      </c>
      <c r="DO97" s="30">
        <f t="shared" si="15"/>
        <v>17980853.066493</v>
      </c>
      <c r="DP97" s="30">
        <f t="shared" si="15"/>
        <v>13743011.336493</v>
      </c>
      <c r="DQ97" s="30">
        <f t="shared" si="15"/>
        <v>10576909.472857</v>
      </c>
      <c r="DR97" s="30">
        <f t="shared" si="15"/>
        <v>7620633.222857</v>
      </c>
      <c r="DS97" s="30">
        <f t="shared" si="15"/>
        <v>5765064</v>
      </c>
      <c r="DT97" s="30">
        <f t="shared" si="15"/>
        <v>4373609</v>
      </c>
    </row>
    <row r="98" ht="14.25" thickTop="1"/>
    <row r="99" spans="3:124" s="3" customFormat="1" ht="14.25">
      <c r="C99" s="3" t="s">
        <v>33</v>
      </c>
      <c r="D99" s="4" t="str">
        <f aca="true" t="shared" si="16" ref="D99:AI99">D24</f>
        <v>Total</v>
      </c>
      <c r="E99" s="4">
        <f t="shared" si="16"/>
        <v>39933</v>
      </c>
      <c r="F99" s="4">
        <f t="shared" si="16"/>
        <v>39964</v>
      </c>
      <c r="G99" s="4">
        <f t="shared" si="16"/>
        <v>39994</v>
      </c>
      <c r="H99" s="4">
        <f t="shared" si="16"/>
        <v>40025</v>
      </c>
      <c r="I99" s="4">
        <f t="shared" si="16"/>
        <v>40056</v>
      </c>
      <c r="J99" s="4">
        <f t="shared" si="16"/>
        <v>40086</v>
      </c>
      <c r="K99" s="4">
        <f t="shared" si="16"/>
        <v>40117</v>
      </c>
      <c r="L99" s="4">
        <f t="shared" si="16"/>
        <v>40147</v>
      </c>
      <c r="M99" s="4">
        <f t="shared" si="16"/>
        <v>40178</v>
      </c>
      <c r="N99" s="4">
        <f t="shared" si="16"/>
        <v>40209</v>
      </c>
      <c r="O99" s="4">
        <f t="shared" si="16"/>
        <v>40237</v>
      </c>
      <c r="P99" s="4">
        <f t="shared" si="16"/>
        <v>40268</v>
      </c>
      <c r="Q99" s="4">
        <f t="shared" si="16"/>
        <v>40298</v>
      </c>
      <c r="R99" s="4">
        <f t="shared" si="16"/>
        <v>40329</v>
      </c>
      <c r="S99" s="4">
        <f t="shared" si="16"/>
        <v>40359</v>
      </c>
      <c r="T99" s="4">
        <f t="shared" si="16"/>
        <v>40390</v>
      </c>
      <c r="U99" s="4">
        <f t="shared" si="16"/>
        <v>40421</v>
      </c>
      <c r="V99" s="4">
        <f t="shared" si="16"/>
        <v>40451</v>
      </c>
      <c r="W99" s="4">
        <f t="shared" si="16"/>
        <v>40482</v>
      </c>
      <c r="X99" s="4">
        <f t="shared" si="16"/>
        <v>40512</v>
      </c>
      <c r="Y99" s="4">
        <f t="shared" si="16"/>
        <v>40543</v>
      </c>
      <c r="Z99" s="4">
        <f t="shared" si="16"/>
        <v>40574</v>
      </c>
      <c r="AA99" s="4">
        <f t="shared" si="16"/>
        <v>40602</v>
      </c>
      <c r="AB99" s="4">
        <f t="shared" si="16"/>
        <v>40633</v>
      </c>
      <c r="AC99" s="4">
        <f t="shared" si="16"/>
        <v>40663</v>
      </c>
      <c r="AD99" s="4">
        <f t="shared" si="16"/>
        <v>40694</v>
      </c>
      <c r="AE99" s="4">
        <f t="shared" si="16"/>
        <v>40724</v>
      </c>
      <c r="AF99" s="4">
        <f t="shared" si="16"/>
        <v>40755</v>
      </c>
      <c r="AG99" s="4">
        <f t="shared" si="16"/>
        <v>40786</v>
      </c>
      <c r="AH99" s="4">
        <f t="shared" si="16"/>
        <v>40816</v>
      </c>
      <c r="AI99" s="4">
        <f t="shared" si="16"/>
        <v>40847</v>
      </c>
      <c r="AJ99" s="4">
        <f aca="true" t="shared" si="17" ref="AJ99:BO99">AJ24</f>
        <v>40877</v>
      </c>
      <c r="AK99" s="4">
        <f t="shared" si="17"/>
        <v>40908</v>
      </c>
      <c r="AL99" s="4">
        <f t="shared" si="17"/>
        <v>40939</v>
      </c>
      <c r="AM99" s="4">
        <f t="shared" si="17"/>
        <v>40968</v>
      </c>
      <c r="AN99" s="4">
        <f t="shared" si="17"/>
        <v>40999</v>
      </c>
      <c r="AO99" s="4">
        <f t="shared" si="17"/>
        <v>41029</v>
      </c>
      <c r="AP99" s="4">
        <f t="shared" si="17"/>
        <v>41060</v>
      </c>
      <c r="AQ99" s="4">
        <f t="shared" si="17"/>
        <v>41090</v>
      </c>
      <c r="AR99" s="4">
        <f t="shared" si="17"/>
        <v>41121</v>
      </c>
      <c r="AS99" s="4">
        <f t="shared" si="17"/>
        <v>41152</v>
      </c>
      <c r="AT99" s="4">
        <f t="shared" si="17"/>
        <v>41182</v>
      </c>
      <c r="AU99" s="4">
        <f t="shared" si="17"/>
        <v>41213</v>
      </c>
      <c r="AV99" s="4">
        <f t="shared" si="17"/>
        <v>41243</v>
      </c>
      <c r="AW99" s="4">
        <f t="shared" si="17"/>
        <v>41274</v>
      </c>
      <c r="AX99" s="4">
        <f t="shared" si="17"/>
        <v>41305</v>
      </c>
      <c r="AY99" s="4">
        <f t="shared" si="17"/>
        <v>41333</v>
      </c>
      <c r="AZ99" s="4">
        <f t="shared" si="17"/>
        <v>41364</v>
      </c>
      <c r="BA99" s="4">
        <f t="shared" si="17"/>
        <v>41394</v>
      </c>
      <c r="BB99" s="4">
        <f t="shared" si="17"/>
        <v>41425</v>
      </c>
      <c r="BC99" s="4">
        <f t="shared" si="17"/>
        <v>41455</v>
      </c>
      <c r="BD99" s="4">
        <f t="shared" si="17"/>
        <v>41486</v>
      </c>
      <c r="BE99" s="4">
        <f t="shared" si="17"/>
        <v>41517</v>
      </c>
      <c r="BF99" s="4">
        <f t="shared" si="17"/>
        <v>41547</v>
      </c>
      <c r="BG99" s="4">
        <f t="shared" si="17"/>
        <v>41578</v>
      </c>
      <c r="BH99" s="4">
        <f t="shared" si="17"/>
        <v>41608</v>
      </c>
      <c r="BI99" s="4">
        <f t="shared" si="17"/>
        <v>41639</v>
      </c>
      <c r="BJ99" s="4">
        <f t="shared" si="17"/>
        <v>41670</v>
      </c>
      <c r="BK99" s="4">
        <f t="shared" si="17"/>
        <v>41698</v>
      </c>
      <c r="BL99" s="4">
        <f t="shared" si="17"/>
        <v>41729</v>
      </c>
      <c r="BM99" s="4">
        <f t="shared" si="17"/>
        <v>41759</v>
      </c>
      <c r="BN99" s="4">
        <f t="shared" si="17"/>
        <v>41790</v>
      </c>
      <c r="BO99" s="4">
        <f t="shared" si="17"/>
        <v>41820</v>
      </c>
      <c r="BP99" s="4">
        <f aca="true" t="shared" si="18" ref="BP99:CU99">BP24</f>
        <v>41851</v>
      </c>
      <c r="BQ99" s="4">
        <f t="shared" si="18"/>
        <v>41882</v>
      </c>
      <c r="BR99" s="4">
        <f t="shared" si="18"/>
        <v>41912</v>
      </c>
      <c r="BS99" s="4">
        <f t="shared" si="18"/>
        <v>41943</v>
      </c>
      <c r="BT99" s="4">
        <f t="shared" si="18"/>
        <v>41973</v>
      </c>
      <c r="BU99" s="4">
        <f t="shared" si="18"/>
        <v>42004</v>
      </c>
      <c r="BV99" s="4">
        <f t="shared" si="18"/>
        <v>42035</v>
      </c>
      <c r="BW99" s="4">
        <f t="shared" si="18"/>
        <v>42063</v>
      </c>
      <c r="BX99" s="4">
        <f t="shared" si="18"/>
        <v>42094</v>
      </c>
      <c r="BY99" s="4">
        <f t="shared" si="18"/>
        <v>42124</v>
      </c>
      <c r="BZ99" s="4">
        <f t="shared" si="18"/>
        <v>42155</v>
      </c>
      <c r="CA99" s="4">
        <f t="shared" si="18"/>
        <v>42185</v>
      </c>
      <c r="CB99" s="4">
        <f t="shared" si="18"/>
        <v>42216</v>
      </c>
      <c r="CC99" s="4">
        <f t="shared" si="18"/>
        <v>42247</v>
      </c>
      <c r="CD99" s="4">
        <f t="shared" si="18"/>
        <v>42277</v>
      </c>
      <c r="CE99" s="4">
        <f t="shared" si="18"/>
        <v>42308</v>
      </c>
      <c r="CF99" s="4">
        <f t="shared" si="18"/>
        <v>42338</v>
      </c>
      <c r="CG99" s="4">
        <f t="shared" si="18"/>
        <v>42369</v>
      </c>
      <c r="CH99" s="4">
        <f t="shared" si="18"/>
        <v>42400</v>
      </c>
      <c r="CI99" s="4">
        <f t="shared" si="18"/>
        <v>42429</v>
      </c>
      <c r="CJ99" s="4">
        <f t="shared" si="18"/>
        <v>42460</v>
      </c>
      <c r="CK99" s="4">
        <f t="shared" si="18"/>
        <v>42490</v>
      </c>
      <c r="CL99" s="4">
        <f t="shared" si="18"/>
        <v>42521</v>
      </c>
      <c r="CM99" s="4">
        <f t="shared" si="18"/>
        <v>42551</v>
      </c>
      <c r="CN99" s="4">
        <f t="shared" si="18"/>
        <v>42582</v>
      </c>
      <c r="CO99" s="4">
        <f t="shared" si="18"/>
        <v>42613</v>
      </c>
      <c r="CP99" s="4">
        <f t="shared" si="18"/>
        <v>42643</v>
      </c>
      <c r="CQ99" s="4">
        <f t="shared" si="18"/>
        <v>42674</v>
      </c>
      <c r="CR99" s="4">
        <f t="shared" si="18"/>
        <v>42704</v>
      </c>
      <c r="CS99" s="4">
        <f t="shared" si="18"/>
        <v>42735</v>
      </c>
      <c r="CT99" s="4">
        <f t="shared" si="18"/>
        <v>42766</v>
      </c>
      <c r="CU99" s="4">
        <f t="shared" si="18"/>
        <v>42794</v>
      </c>
      <c r="CV99" s="4">
        <f aca="true" t="shared" si="19" ref="CV99:DT99">CV24</f>
        <v>42825</v>
      </c>
      <c r="CW99" s="4">
        <f t="shared" si="19"/>
        <v>42855</v>
      </c>
      <c r="CX99" s="4">
        <f t="shared" si="19"/>
        <v>42886</v>
      </c>
      <c r="CY99" s="4">
        <f t="shared" si="19"/>
        <v>42916</v>
      </c>
      <c r="CZ99" s="4">
        <f t="shared" si="19"/>
        <v>42947</v>
      </c>
      <c r="DA99" s="4">
        <f t="shared" si="19"/>
        <v>42978</v>
      </c>
      <c r="DB99" s="4">
        <f t="shared" si="19"/>
        <v>43008</v>
      </c>
      <c r="DC99" s="4">
        <f t="shared" si="19"/>
        <v>43039</v>
      </c>
      <c r="DD99" s="4">
        <f t="shared" si="19"/>
        <v>43069</v>
      </c>
      <c r="DE99" s="4">
        <f t="shared" si="19"/>
        <v>43100</v>
      </c>
      <c r="DF99" s="4">
        <f t="shared" si="19"/>
        <v>43131</v>
      </c>
      <c r="DG99" s="4">
        <f t="shared" si="19"/>
        <v>43159</v>
      </c>
      <c r="DH99" s="4">
        <f t="shared" si="19"/>
        <v>43190</v>
      </c>
      <c r="DI99" s="4">
        <f t="shared" si="19"/>
        <v>43220</v>
      </c>
      <c r="DJ99" s="4">
        <f t="shared" si="19"/>
        <v>43251</v>
      </c>
      <c r="DK99" s="4">
        <f t="shared" si="19"/>
        <v>43281</v>
      </c>
      <c r="DL99" s="4">
        <f t="shared" si="19"/>
        <v>43312</v>
      </c>
      <c r="DM99" s="4">
        <f t="shared" si="19"/>
        <v>43343</v>
      </c>
      <c r="DN99" s="4">
        <f t="shared" si="19"/>
        <v>43373</v>
      </c>
      <c r="DO99" s="4">
        <f t="shared" si="19"/>
        <v>43404</v>
      </c>
      <c r="DP99" s="4">
        <f t="shared" si="19"/>
        <v>43434</v>
      </c>
      <c r="DQ99" s="4">
        <f t="shared" si="19"/>
        <v>43465</v>
      </c>
      <c r="DR99" s="4">
        <f t="shared" si="19"/>
        <v>43496</v>
      </c>
      <c r="DS99" s="4">
        <f t="shared" si="19"/>
        <v>43524</v>
      </c>
      <c r="DT99" s="4">
        <f t="shared" si="19"/>
        <v>43555</v>
      </c>
    </row>
    <row r="100" spans="3:124" ht="14.25">
      <c r="C100" t="s">
        <v>13</v>
      </c>
      <c r="D100" s="5">
        <f aca="true" t="shared" si="20" ref="D100:D106">SUM(E100:DT100)</f>
        <v>405498807.9792627</v>
      </c>
      <c r="E100" s="5">
        <f aca="true" t="shared" si="21" ref="E100:N104">SUMIF($A$26:$A$96,$C100,E$26:E$96)</f>
        <v>0</v>
      </c>
      <c r="F100" s="62">
        <f t="shared" si="21"/>
        <v>0</v>
      </c>
      <c r="G100" s="62">
        <f t="shared" si="21"/>
        <v>0</v>
      </c>
      <c r="H100" s="62">
        <f t="shared" si="21"/>
        <v>0</v>
      </c>
      <c r="I100" s="62">
        <f t="shared" si="21"/>
        <v>0</v>
      </c>
      <c r="J100" s="62">
        <f t="shared" si="21"/>
        <v>0</v>
      </c>
      <c r="K100" s="62">
        <f t="shared" si="21"/>
        <v>0</v>
      </c>
      <c r="L100" s="62">
        <f t="shared" si="21"/>
        <v>0</v>
      </c>
      <c r="M100" s="62">
        <f t="shared" si="21"/>
        <v>0</v>
      </c>
      <c r="N100" s="62">
        <f t="shared" si="21"/>
        <v>0</v>
      </c>
      <c r="O100" s="62">
        <f aca="true" t="shared" si="22" ref="O100:X104">SUMIF($A$26:$A$96,$C100,O$26:O$96)</f>
        <v>0</v>
      </c>
      <c r="P100" s="62">
        <f t="shared" si="22"/>
        <v>0</v>
      </c>
      <c r="Q100" s="62">
        <f t="shared" si="22"/>
        <v>0</v>
      </c>
      <c r="R100" s="62">
        <f t="shared" si="22"/>
        <v>0</v>
      </c>
      <c r="S100" s="62">
        <f t="shared" si="22"/>
        <v>0</v>
      </c>
      <c r="T100" s="62">
        <f t="shared" si="22"/>
        <v>0</v>
      </c>
      <c r="U100" s="62">
        <f t="shared" si="22"/>
        <v>0</v>
      </c>
      <c r="V100" s="62">
        <f t="shared" si="22"/>
        <v>0</v>
      </c>
      <c r="W100" s="62">
        <f t="shared" si="22"/>
        <v>0</v>
      </c>
      <c r="X100" s="62">
        <f t="shared" si="22"/>
        <v>0</v>
      </c>
      <c r="Y100" s="62">
        <f aca="true" t="shared" si="23" ref="Y100:AH104">SUMIF($A$26:$A$96,$C100,Y$26:Y$96)</f>
        <v>0</v>
      </c>
      <c r="Z100" s="62">
        <f t="shared" si="23"/>
        <v>0</v>
      </c>
      <c r="AA100" s="62">
        <f t="shared" si="23"/>
        <v>0</v>
      </c>
      <c r="AB100" s="62">
        <f t="shared" si="23"/>
        <v>0</v>
      </c>
      <c r="AC100" s="62">
        <f t="shared" si="23"/>
        <v>0</v>
      </c>
      <c r="AD100" s="62">
        <f t="shared" si="23"/>
        <v>0</v>
      </c>
      <c r="AE100" s="62">
        <f t="shared" si="23"/>
        <v>0</v>
      </c>
      <c r="AF100" s="62">
        <f t="shared" si="23"/>
        <v>0</v>
      </c>
      <c r="AG100" s="62">
        <f t="shared" si="23"/>
        <v>0</v>
      </c>
      <c r="AH100" s="62">
        <f t="shared" si="23"/>
        <v>0</v>
      </c>
      <c r="AI100" s="62">
        <f aca="true" t="shared" si="24" ref="AI100:AR104">SUMIF($A$26:$A$96,$C100,AI$26:AI$96)</f>
        <v>0</v>
      </c>
      <c r="AJ100" s="62">
        <f t="shared" si="24"/>
        <v>0</v>
      </c>
      <c r="AK100" s="62">
        <f t="shared" si="24"/>
        <v>0</v>
      </c>
      <c r="AL100" s="62">
        <f t="shared" si="24"/>
        <v>0</v>
      </c>
      <c r="AM100" s="62">
        <f t="shared" si="24"/>
        <v>0</v>
      </c>
      <c r="AN100" s="62">
        <f t="shared" si="24"/>
        <v>0</v>
      </c>
      <c r="AO100" s="62">
        <f t="shared" si="24"/>
        <v>0</v>
      </c>
      <c r="AP100" s="62">
        <f t="shared" si="24"/>
        <v>0</v>
      </c>
      <c r="AQ100" s="62">
        <f t="shared" si="24"/>
        <v>0</v>
      </c>
      <c r="AR100" s="62">
        <f t="shared" si="24"/>
        <v>0</v>
      </c>
      <c r="AS100" s="62">
        <f aca="true" t="shared" si="25" ref="AS100:BB104">SUMIF($A$26:$A$96,$C100,AS$26:AS$96)</f>
        <v>0</v>
      </c>
      <c r="AT100" s="62">
        <f t="shared" si="25"/>
        <v>0</v>
      </c>
      <c r="AU100" s="62">
        <f t="shared" si="25"/>
        <v>0</v>
      </c>
      <c r="AV100" s="62">
        <f t="shared" si="25"/>
        <v>0</v>
      </c>
      <c r="AW100" s="62">
        <f t="shared" si="25"/>
        <v>0</v>
      </c>
      <c r="AX100" s="62">
        <f t="shared" si="25"/>
        <v>0</v>
      </c>
      <c r="AY100" s="62">
        <f t="shared" si="25"/>
        <v>0</v>
      </c>
      <c r="AZ100" s="62">
        <f t="shared" si="25"/>
        <v>0</v>
      </c>
      <c r="BA100" s="62">
        <f t="shared" si="25"/>
        <v>0</v>
      </c>
      <c r="BB100" s="62">
        <f t="shared" si="25"/>
        <v>0</v>
      </c>
      <c r="BC100" s="62">
        <f aca="true" t="shared" si="26" ref="BC100:BL104">SUMIF($A$26:$A$96,$C100,BC$26:BC$96)</f>
        <v>0</v>
      </c>
      <c r="BD100" s="62">
        <f t="shared" si="26"/>
        <v>0</v>
      </c>
      <c r="BE100" s="62">
        <f t="shared" si="26"/>
        <v>0</v>
      </c>
      <c r="BF100" s="62">
        <f t="shared" si="26"/>
        <v>0</v>
      </c>
      <c r="BG100" s="62">
        <f t="shared" si="26"/>
        <v>0</v>
      </c>
      <c r="BH100" s="62">
        <f t="shared" si="26"/>
        <v>0</v>
      </c>
      <c r="BI100" s="62">
        <f t="shared" si="26"/>
        <v>2938370</v>
      </c>
      <c r="BJ100" s="62">
        <f t="shared" si="26"/>
        <v>662000</v>
      </c>
      <c r="BK100" s="62">
        <f t="shared" si="26"/>
        <v>853000</v>
      </c>
      <c r="BL100" s="62">
        <f t="shared" si="26"/>
        <v>855000</v>
      </c>
      <c r="BM100" s="62">
        <f aca="true" t="shared" si="27" ref="BM100:BV104">SUMIF($A$26:$A$96,$C100,BM$26:BM$96)</f>
        <v>955000</v>
      </c>
      <c r="BN100" s="62">
        <f t="shared" si="27"/>
        <v>1258500</v>
      </c>
      <c r="BO100" s="62">
        <f t="shared" si="27"/>
        <v>2182000</v>
      </c>
      <c r="BP100" s="62">
        <f t="shared" si="27"/>
        <v>3171140</v>
      </c>
      <c r="BQ100" s="62">
        <f t="shared" si="27"/>
        <v>2698500</v>
      </c>
      <c r="BR100" s="62">
        <f t="shared" si="27"/>
        <v>2269202</v>
      </c>
      <c r="BS100" s="62">
        <f t="shared" si="27"/>
        <v>2100000</v>
      </c>
      <c r="BT100" s="62">
        <f t="shared" si="27"/>
        <v>1500000</v>
      </c>
      <c r="BU100" s="62">
        <f t="shared" si="27"/>
        <v>2662500</v>
      </c>
      <c r="BV100" s="62">
        <f t="shared" si="27"/>
        <v>2150000</v>
      </c>
      <c r="BW100" s="62">
        <f aca="true" t="shared" si="28" ref="BW100:CF104">SUMIF($A$26:$A$96,$C100,BW$26:BW$96)</f>
        <v>1355000</v>
      </c>
      <c r="BX100" s="62">
        <f t="shared" si="28"/>
        <v>1429620</v>
      </c>
      <c r="BY100" s="62">
        <f t="shared" si="28"/>
        <v>2250090</v>
      </c>
      <c r="BZ100" s="62">
        <f t="shared" si="28"/>
        <v>3028000</v>
      </c>
      <c r="CA100" s="62">
        <f t="shared" si="28"/>
        <v>4452940</v>
      </c>
      <c r="CB100" s="62">
        <f t="shared" si="28"/>
        <v>5614000</v>
      </c>
      <c r="CC100" s="62">
        <f t="shared" si="28"/>
        <v>5120000</v>
      </c>
      <c r="CD100" s="62">
        <f t="shared" si="28"/>
        <v>4925000</v>
      </c>
      <c r="CE100" s="62">
        <f t="shared" si="28"/>
        <v>4410000</v>
      </c>
      <c r="CF100" s="62">
        <f t="shared" si="28"/>
        <v>4220000</v>
      </c>
      <c r="CG100" s="62">
        <f aca="true" t="shared" si="29" ref="CG100:CP104">SUMIF($A$26:$A$96,$C100,CG$26:CG$96)</f>
        <v>2945000</v>
      </c>
      <c r="CH100" s="62">
        <f t="shared" si="29"/>
        <v>2410000</v>
      </c>
      <c r="CI100" s="62">
        <f t="shared" si="29"/>
        <v>4708658</v>
      </c>
      <c r="CJ100" s="62">
        <f t="shared" si="29"/>
        <v>1503011.3199999998</v>
      </c>
      <c r="CK100" s="62">
        <f t="shared" si="29"/>
        <v>2021743.32</v>
      </c>
      <c r="CL100" s="62">
        <f t="shared" si="29"/>
        <v>5390890.024866456</v>
      </c>
      <c r="CM100" s="62">
        <f t="shared" si="29"/>
        <v>5353272.963228971</v>
      </c>
      <c r="CN100" s="62">
        <f t="shared" si="29"/>
        <v>5849872.280580077</v>
      </c>
      <c r="CO100" s="62">
        <f t="shared" si="29"/>
        <v>6341411.800363706</v>
      </c>
      <c r="CP100" s="62">
        <f t="shared" si="29"/>
        <v>7855868.127721349</v>
      </c>
      <c r="CQ100" s="62">
        <f aca="true" t="shared" si="30" ref="CQ100:CZ104">SUMIF($A$26:$A$96,$C100,CQ$26:CQ$96)</f>
        <v>9767703.7084801</v>
      </c>
      <c r="CR100" s="62">
        <f t="shared" si="30"/>
        <v>9153184.366256176</v>
      </c>
      <c r="CS100" s="62">
        <f t="shared" si="30"/>
        <v>10521124.898780446</v>
      </c>
      <c r="CT100" s="62">
        <f t="shared" si="30"/>
        <v>10431287.884217473</v>
      </c>
      <c r="CU100" s="62">
        <f t="shared" si="30"/>
        <v>8950977.22173661</v>
      </c>
      <c r="CV100" s="62">
        <f t="shared" si="30"/>
        <v>9889021.106365463</v>
      </c>
      <c r="CW100" s="62">
        <f t="shared" si="30"/>
        <v>11064824.481662162</v>
      </c>
      <c r="CX100" s="62">
        <f t="shared" si="30"/>
        <v>18006500.0300625</v>
      </c>
      <c r="CY100" s="62">
        <f t="shared" si="30"/>
        <v>18948030.73491533</v>
      </c>
      <c r="CZ100" s="62">
        <f t="shared" si="30"/>
        <v>18364617.951296672</v>
      </c>
      <c r="DA100" s="62">
        <f aca="true" t="shared" si="31" ref="DA100:DJ104">SUMIF($A$26:$A$96,$C100,DA$26:DA$96)</f>
        <v>16840108.591902576</v>
      </c>
      <c r="DB100" s="62">
        <f t="shared" si="31"/>
        <v>15778057.522343114</v>
      </c>
      <c r="DC100" s="62">
        <f t="shared" si="31"/>
        <v>17275670.724483542</v>
      </c>
      <c r="DD100" s="62">
        <f t="shared" si="31"/>
        <v>19870447.64</v>
      </c>
      <c r="DE100" s="62">
        <f t="shared" si="31"/>
        <v>19292342.32</v>
      </c>
      <c r="DF100" s="62">
        <f t="shared" si="31"/>
        <v>16095101.32</v>
      </c>
      <c r="DG100" s="62">
        <f t="shared" si="31"/>
        <v>14154081.32</v>
      </c>
      <c r="DH100" s="62">
        <f t="shared" si="31"/>
        <v>11527636.32</v>
      </c>
      <c r="DI100" s="62">
        <f t="shared" si="31"/>
        <v>10360320</v>
      </c>
      <c r="DJ100" s="62">
        <f t="shared" si="31"/>
        <v>7940880</v>
      </c>
      <c r="DK100" s="62">
        <f aca="true" t="shared" si="32" ref="DK100:DT104">SUMIF($A$26:$A$96,$C100,DK$26:DK$96)</f>
        <v>5965400</v>
      </c>
      <c r="DL100" s="62">
        <f t="shared" si="32"/>
        <v>4198500</v>
      </c>
      <c r="DM100" s="62">
        <f t="shared" si="32"/>
        <v>2966000</v>
      </c>
      <c r="DN100" s="62">
        <f t="shared" si="32"/>
        <v>2698800</v>
      </c>
      <c r="DO100" s="62">
        <f t="shared" si="32"/>
        <v>2266100</v>
      </c>
      <c r="DP100" s="62">
        <f t="shared" si="32"/>
        <v>2132500</v>
      </c>
      <c r="DQ100" s="62">
        <f t="shared" si="32"/>
        <v>1350000</v>
      </c>
      <c r="DR100" s="62">
        <f t="shared" si="32"/>
        <v>900000</v>
      </c>
      <c r="DS100" s="62">
        <f t="shared" si="32"/>
        <v>900000</v>
      </c>
      <c r="DT100" s="62">
        <f t="shared" si="32"/>
        <v>450000</v>
      </c>
    </row>
    <row r="101" spans="3:124" ht="14.25">
      <c r="C101" t="s">
        <v>14</v>
      </c>
      <c r="D101" s="28">
        <f t="shared" si="20"/>
        <v>397711027.7299841</v>
      </c>
      <c r="E101" s="62">
        <f t="shared" si="21"/>
        <v>0</v>
      </c>
      <c r="F101" s="62">
        <f t="shared" si="21"/>
        <v>0</v>
      </c>
      <c r="G101" s="62">
        <f t="shared" si="21"/>
        <v>0</v>
      </c>
      <c r="H101" s="62">
        <f t="shared" si="21"/>
        <v>0</v>
      </c>
      <c r="I101" s="62">
        <f t="shared" si="21"/>
        <v>0</v>
      </c>
      <c r="J101" s="62">
        <f t="shared" si="21"/>
        <v>0</v>
      </c>
      <c r="K101" s="62">
        <f t="shared" si="21"/>
        <v>0</v>
      </c>
      <c r="L101" s="62">
        <f t="shared" si="21"/>
        <v>0</v>
      </c>
      <c r="M101" s="62">
        <f t="shared" si="21"/>
        <v>0</v>
      </c>
      <c r="N101" s="62">
        <f t="shared" si="21"/>
        <v>0</v>
      </c>
      <c r="O101" s="62">
        <f t="shared" si="22"/>
        <v>0</v>
      </c>
      <c r="P101" s="62">
        <f t="shared" si="22"/>
        <v>0</v>
      </c>
      <c r="Q101" s="62">
        <f t="shared" si="22"/>
        <v>0</v>
      </c>
      <c r="R101" s="62">
        <f t="shared" si="22"/>
        <v>0</v>
      </c>
      <c r="S101" s="62">
        <f t="shared" si="22"/>
        <v>0</v>
      </c>
      <c r="T101" s="62">
        <f t="shared" si="22"/>
        <v>0</v>
      </c>
      <c r="U101" s="62">
        <f t="shared" si="22"/>
        <v>0</v>
      </c>
      <c r="V101" s="62">
        <f t="shared" si="22"/>
        <v>0</v>
      </c>
      <c r="W101" s="62">
        <f t="shared" si="22"/>
        <v>0</v>
      </c>
      <c r="X101" s="62">
        <f t="shared" si="22"/>
        <v>0</v>
      </c>
      <c r="Y101" s="62">
        <f t="shared" si="23"/>
        <v>0</v>
      </c>
      <c r="Z101" s="62">
        <f t="shared" si="23"/>
        <v>0</v>
      </c>
      <c r="AA101" s="62">
        <f t="shared" si="23"/>
        <v>0</v>
      </c>
      <c r="AB101" s="62">
        <f t="shared" si="23"/>
        <v>0</v>
      </c>
      <c r="AC101" s="62">
        <f t="shared" si="23"/>
        <v>0</v>
      </c>
      <c r="AD101" s="62">
        <f t="shared" si="23"/>
        <v>0</v>
      </c>
      <c r="AE101" s="62">
        <f t="shared" si="23"/>
        <v>0</v>
      </c>
      <c r="AF101" s="62">
        <f t="shared" si="23"/>
        <v>0</v>
      </c>
      <c r="AG101" s="62">
        <f t="shared" si="23"/>
        <v>0</v>
      </c>
      <c r="AH101" s="62">
        <f t="shared" si="23"/>
        <v>0</v>
      </c>
      <c r="AI101" s="62">
        <f t="shared" si="24"/>
        <v>0</v>
      </c>
      <c r="AJ101" s="62">
        <f t="shared" si="24"/>
        <v>0</v>
      </c>
      <c r="AK101" s="62">
        <f t="shared" si="24"/>
        <v>0</v>
      </c>
      <c r="AL101" s="62">
        <f t="shared" si="24"/>
        <v>0</v>
      </c>
      <c r="AM101" s="62">
        <f t="shared" si="24"/>
        <v>0</v>
      </c>
      <c r="AN101" s="62">
        <f t="shared" si="24"/>
        <v>0</v>
      </c>
      <c r="AO101" s="62">
        <f t="shared" si="24"/>
        <v>0</v>
      </c>
      <c r="AP101" s="62">
        <f t="shared" si="24"/>
        <v>904488.72</v>
      </c>
      <c r="AQ101" s="62">
        <f t="shared" si="24"/>
        <v>602992.48</v>
      </c>
      <c r="AR101" s="62">
        <f t="shared" si="24"/>
        <v>452244.36</v>
      </c>
      <c r="AS101" s="62">
        <f t="shared" si="25"/>
        <v>753740.6000000001</v>
      </c>
      <c r="AT101" s="62">
        <f t="shared" si="25"/>
        <v>753740.6000000001</v>
      </c>
      <c r="AU101" s="62">
        <f t="shared" si="25"/>
        <v>1356733.0799999998</v>
      </c>
      <c r="AV101" s="62">
        <f t="shared" si="25"/>
        <v>1507481.2000000002</v>
      </c>
      <c r="AW101" s="62">
        <f t="shared" si="25"/>
        <v>1658229.32</v>
      </c>
      <c r="AX101" s="62">
        <f t="shared" si="25"/>
        <v>1507481.2000000002</v>
      </c>
      <c r="AY101" s="62">
        <f t="shared" si="25"/>
        <v>1507481.2000000002</v>
      </c>
      <c r="AZ101" s="62">
        <f t="shared" si="25"/>
        <v>1205984.96</v>
      </c>
      <c r="BA101" s="62">
        <f t="shared" si="25"/>
        <v>826099.6976000001</v>
      </c>
      <c r="BB101" s="62">
        <f t="shared" si="25"/>
        <v>1681293.8684</v>
      </c>
      <c r="BC101" s="62">
        <f t="shared" si="26"/>
        <v>904458.622</v>
      </c>
      <c r="BD101" s="62">
        <f t="shared" si="26"/>
        <v>1100401.08</v>
      </c>
      <c r="BE101" s="62">
        <f t="shared" si="26"/>
        <v>1391827.38</v>
      </c>
      <c r="BF101" s="62">
        <f t="shared" si="26"/>
        <v>1854081.4840000002</v>
      </c>
      <c r="BG101" s="62">
        <f t="shared" si="26"/>
        <v>2100283.348</v>
      </c>
      <c r="BH101" s="62">
        <f t="shared" si="26"/>
        <v>2039984.1</v>
      </c>
      <c r="BI101" s="62">
        <f t="shared" si="26"/>
        <v>1748557.8</v>
      </c>
      <c r="BJ101" s="62">
        <f t="shared" si="26"/>
        <v>1165705.2</v>
      </c>
      <c r="BK101" s="62">
        <f t="shared" si="26"/>
        <v>1019992.05</v>
      </c>
      <c r="BL101" s="62">
        <f t="shared" si="26"/>
        <v>582852.6</v>
      </c>
      <c r="BM101" s="62">
        <f t="shared" si="27"/>
        <v>437139.45</v>
      </c>
      <c r="BN101" s="62">
        <f t="shared" si="27"/>
        <v>2171781.3</v>
      </c>
      <c r="BO101" s="62">
        <f t="shared" si="27"/>
        <v>2062423.15</v>
      </c>
      <c r="BP101" s="62">
        <f t="shared" si="27"/>
        <v>2271967.15</v>
      </c>
      <c r="BQ101" s="62">
        <f t="shared" si="27"/>
        <v>2110562</v>
      </c>
      <c r="BR101" s="62">
        <f t="shared" si="27"/>
        <v>2720509</v>
      </c>
      <c r="BS101" s="62">
        <f t="shared" si="27"/>
        <v>2382352</v>
      </c>
      <c r="BT101" s="62">
        <f t="shared" si="27"/>
        <v>1576491</v>
      </c>
      <c r="BU101" s="62">
        <f t="shared" si="27"/>
        <v>8124998.5</v>
      </c>
      <c r="BV101" s="62">
        <f t="shared" si="27"/>
        <v>2563832.5</v>
      </c>
      <c r="BW101" s="62">
        <f t="shared" si="28"/>
        <v>3794436</v>
      </c>
      <c r="BX101" s="62">
        <f t="shared" si="28"/>
        <v>3473482</v>
      </c>
      <c r="BY101" s="62">
        <f t="shared" si="28"/>
        <v>4221664</v>
      </c>
      <c r="BZ101" s="62">
        <f t="shared" si="28"/>
        <v>5842915</v>
      </c>
      <c r="CA101" s="62">
        <f t="shared" si="28"/>
        <v>4610645</v>
      </c>
      <c r="CB101" s="62">
        <f t="shared" si="28"/>
        <v>6397746.103333</v>
      </c>
      <c r="CC101" s="62">
        <f t="shared" si="28"/>
        <v>4816215.993333</v>
      </c>
      <c r="CD101" s="62">
        <f t="shared" si="28"/>
        <v>3891179.0933330003</v>
      </c>
      <c r="CE101" s="62">
        <f t="shared" si="28"/>
        <v>4321526.923333</v>
      </c>
      <c r="CF101" s="62">
        <f t="shared" si="28"/>
        <v>5038043.303333</v>
      </c>
      <c r="CG101" s="62">
        <f t="shared" si="29"/>
        <v>3632323.593333</v>
      </c>
      <c r="CH101" s="62">
        <f t="shared" si="29"/>
        <v>2522820.853333</v>
      </c>
      <c r="CI101" s="62">
        <f t="shared" si="29"/>
        <v>3150865.1333430097</v>
      </c>
      <c r="CJ101" s="62">
        <f t="shared" si="29"/>
        <v>5047638.209826</v>
      </c>
      <c r="CK101" s="62">
        <f t="shared" si="29"/>
        <v>3512877.409826</v>
      </c>
      <c r="CL101" s="62">
        <f t="shared" si="29"/>
        <v>3910638.839826</v>
      </c>
      <c r="CM101" s="62">
        <f t="shared" si="29"/>
        <v>4116165.119826</v>
      </c>
      <c r="CN101" s="62">
        <f t="shared" si="29"/>
        <v>6290090.729826</v>
      </c>
      <c r="CO101" s="62">
        <f t="shared" si="29"/>
        <v>8938148.119826</v>
      </c>
      <c r="CP101" s="62">
        <f t="shared" si="29"/>
        <v>8784740.719826</v>
      </c>
      <c r="CQ101" s="62">
        <f t="shared" si="30"/>
        <v>9233932.989826</v>
      </c>
      <c r="CR101" s="62">
        <f t="shared" si="30"/>
        <v>8105147.599826001</v>
      </c>
      <c r="CS101" s="62">
        <f t="shared" si="30"/>
        <v>10295059.439826</v>
      </c>
      <c r="CT101" s="62">
        <f t="shared" si="30"/>
        <v>10403317.439826</v>
      </c>
      <c r="CU101" s="62">
        <f t="shared" si="30"/>
        <v>10473197.839825999</v>
      </c>
      <c r="CV101" s="62">
        <f t="shared" si="30"/>
        <v>11525418.499826001</v>
      </c>
      <c r="CW101" s="62">
        <f t="shared" si="30"/>
        <v>13213265.919826</v>
      </c>
      <c r="CX101" s="62">
        <f t="shared" si="30"/>
        <v>13527293.119826</v>
      </c>
      <c r="CY101" s="62">
        <f t="shared" si="30"/>
        <v>11051597.929826</v>
      </c>
      <c r="CZ101" s="62">
        <f t="shared" si="30"/>
        <v>10512963.199826</v>
      </c>
      <c r="DA101" s="62">
        <f t="shared" si="31"/>
        <v>7497797.219826001</v>
      </c>
      <c r="DB101" s="62">
        <f t="shared" si="31"/>
        <v>6280853.629826</v>
      </c>
      <c r="DC101" s="62">
        <f t="shared" si="31"/>
        <v>11019547.166493</v>
      </c>
      <c r="DD101" s="62">
        <f t="shared" si="31"/>
        <v>8533319.326493</v>
      </c>
      <c r="DE101" s="62">
        <f t="shared" si="31"/>
        <v>5209343.836493</v>
      </c>
      <c r="DF101" s="62">
        <f t="shared" si="31"/>
        <v>5663173.826493001</v>
      </c>
      <c r="DG101" s="62">
        <f t="shared" si="31"/>
        <v>5932080.526493</v>
      </c>
      <c r="DH101" s="62">
        <f t="shared" si="31"/>
        <v>6812195.116493</v>
      </c>
      <c r="DI101" s="62">
        <f t="shared" si="31"/>
        <v>9568346.126493</v>
      </c>
      <c r="DJ101" s="62">
        <f t="shared" si="31"/>
        <v>11448783.136493001</v>
      </c>
      <c r="DK101" s="62">
        <f t="shared" si="32"/>
        <v>10716094.356493</v>
      </c>
      <c r="DL101" s="62">
        <f t="shared" si="32"/>
        <v>10691152.626493</v>
      </c>
      <c r="DM101" s="62">
        <f t="shared" si="32"/>
        <v>9542470.826493</v>
      </c>
      <c r="DN101" s="62">
        <f t="shared" si="32"/>
        <v>9039891.786493</v>
      </c>
      <c r="DO101" s="62">
        <f t="shared" si="32"/>
        <v>6381596.066493</v>
      </c>
      <c r="DP101" s="62">
        <f t="shared" si="32"/>
        <v>4550029.336493</v>
      </c>
      <c r="DQ101" s="62">
        <f t="shared" si="32"/>
        <v>3383756.4728570003</v>
      </c>
      <c r="DR101" s="62">
        <f t="shared" si="32"/>
        <v>2739049.222857</v>
      </c>
      <c r="DS101" s="62">
        <f t="shared" si="32"/>
        <v>1499000</v>
      </c>
      <c r="DT101" s="62">
        <f t="shared" si="32"/>
        <v>1499000</v>
      </c>
    </row>
    <row r="102" spans="3:124" ht="14.25">
      <c r="C102" t="s">
        <v>15</v>
      </c>
      <c r="D102" s="28">
        <f t="shared" si="20"/>
        <v>218482681.62264752</v>
      </c>
      <c r="E102" s="62">
        <f t="shared" si="21"/>
        <v>0</v>
      </c>
      <c r="F102" s="62">
        <f t="shared" si="21"/>
        <v>0</v>
      </c>
      <c r="G102" s="62">
        <f t="shared" si="21"/>
        <v>0</v>
      </c>
      <c r="H102" s="62">
        <f t="shared" si="21"/>
        <v>0</v>
      </c>
      <c r="I102" s="62">
        <f t="shared" si="21"/>
        <v>0</v>
      </c>
      <c r="J102" s="62">
        <f t="shared" si="21"/>
        <v>0</v>
      </c>
      <c r="K102" s="62">
        <f t="shared" si="21"/>
        <v>0</v>
      </c>
      <c r="L102" s="62">
        <f t="shared" si="21"/>
        <v>0</v>
      </c>
      <c r="M102" s="62">
        <f t="shared" si="21"/>
        <v>0</v>
      </c>
      <c r="N102" s="62">
        <f t="shared" si="21"/>
        <v>0</v>
      </c>
      <c r="O102" s="62">
        <f t="shared" si="22"/>
        <v>0</v>
      </c>
      <c r="P102" s="62">
        <f t="shared" si="22"/>
        <v>0</v>
      </c>
      <c r="Q102" s="62">
        <f t="shared" si="22"/>
        <v>0</v>
      </c>
      <c r="R102" s="62">
        <f t="shared" si="22"/>
        <v>0</v>
      </c>
      <c r="S102" s="62">
        <f t="shared" si="22"/>
        <v>0</v>
      </c>
      <c r="T102" s="62">
        <f t="shared" si="22"/>
        <v>0</v>
      </c>
      <c r="U102" s="62">
        <f t="shared" si="22"/>
        <v>0</v>
      </c>
      <c r="V102" s="62">
        <f t="shared" si="22"/>
        <v>0</v>
      </c>
      <c r="W102" s="62">
        <f t="shared" si="22"/>
        <v>0</v>
      </c>
      <c r="X102" s="62">
        <f t="shared" si="22"/>
        <v>0</v>
      </c>
      <c r="Y102" s="62">
        <f t="shared" si="23"/>
        <v>0</v>
      </c>
      <c r="Z102" s="62">
        <f t="shared" si="23"/>
        <v>0</v>
      </c>
      <c r="AA102" s="62">
        <f t="shared" si="23"/>
        <v>0</v>
      </c>
      <c r="AB102" s="62">
        <f t="shared" si="23"/>
        <v>0</v>
      </c>
      <c r="AC102" s="62">
        <f t="shared" si="23"/>
        <v>0</v>
      </c>
      <c r="AD102" s="62">
        <f t="shared" si="23"/>
        <v>0</v>
      </c>
      <c r="AE102" s="62">
        <f t="shared" si="23"/>
        <v>0</v>
      </c>
      <c r="AF102" s="62">
        <f t="shared" si="23"/>
        <v>0</v>
      </c>
      <c r="AG102" s="62">
        <f t="shared" si="23"/>
        <v>0</v>
      </c>
      <c r="AH102" s="62">
        <f t="shared" si="23"/>
        <v>0</v>
      </c>
      <c r="AI102" s="62">
        <f t="shared" si="24"/>
        <v>0</v>
      </c>
      <c r="AJ102" s="62">
        <f t="shared" si="24"/>
        <v>0</v>
      </c>
      <c r="AK102" s="62">
        <f t="shared" si="24"/>
        <v>0</v>
      </c>
      <c r="AL102" s="62">
        <f t="shared" si="24"/>
        <v>0</v>
      </c>
      <c r="AM102" s="62">
        <f t="shared" si="24"/>
        <v>0</v>
      </c>
      <c r="AN102" s="62">
        <f t="shared" si="24"/>
        <v>0</v>
      </c>
      <c r="AO102" s="62">
        <f t="shared" si="24"/>
        <v>0</v>
      </c>
      <c r="AP102" s="62">
        <f t="shared" si="24"/>
        <v>0</v>
      </c>
      <c r="AQ102" s="62">
        <f t="shared" si="24"/>
        <v>0</v>
      </c>
      <c r="AR102" s="62">
        <f t="shared" si="24"/>
        <v>0</v>
      </c>
      <c r="AS102" s="62">
        <f t="shared" si="25"/>
        <v>0</v>
      </c>
      <c r="AT102" s="62">
        <f t="shared" si="25"/>
        <v>0</v>
      </c>
      <c r="AU102" s="62">
        <f t="shared" si="25"/>
        <v>0</v>
      </c>
      <c r="AV102" s="62">
        <f t="shared" si="25"/>
        <v>0</v>
      </c>
      <c r="AW102" s="62">
        <f t="shared" si="25"/>
        <v>0</v>
      </c>
      <c r="AX102" s="62">
        <f t="shared" si="25"/>
        <v>0</v>
      </c>
      <c r="AY102" s="62">
        <f t="shared" si="25"/>
        <v>0</v>
      </c>
      <c r="AZ102" s="62">
        <f t="shared" si="25"/>
        <v>0</v>
      </c>
      <c r="BA102" s="62">
        <f t="shared" si="25"/>
        <v>0</v>
      </c>
      <c r="BB102" s="62">
        <f t="shared" si="25"/>
        <v>0</v>
      </c>
      <c r="BC102" s="62">
        <f t="shared" si="26"/>
        <v>0</v>
      </c>
      <c r="BD102" s="62">
        <f t="shared" si="26"/>
        <v>0</v>
      </c>
      <c r="BE102" s="62">
        <f t="shared" si="26"/>
        <v>0</v>
      </c>
      <c r="BF102" s="62">
        <f t="shared" si="26"/>
        <v>0</v>
      </c>
      <c r="BG102" s="62">
        <f t="shared" si="26"/>
        <v>0</v>
      </c>
      <c r="BH102" s="62">
        <f t="shared" si="26"/>
        <v>0</v>
      </c>
      <c r="BI102" s="62">
        <f t="shared" si="26"/>
        <v>0</v>
      </c>
      <c r="BJ102" s="62">
        <f t="shared" si="26"/>
        <v>0</v>
      </c>
      <c r="BK102" s="62">
        <f t="shared" si="26"/>
        <v>0</v>
      </c>
      <c r="BL102" s="62">
        <f t="shared" si="26"/>
        <v>0</v>
      </c>
      <c r="BM102" s="62">
        <f t="shared" si="27"/>
        <v>0</v>
      </c>
      <c r="BN102" s="62">
        <f t="shared" si="27"/>
        <v>0</v>
      </c>
      <c r="BO102" s="62">
        <f t="shared" si="27"/>
        <v>0</v>
      </c>
      <c r="BP102" s="62">
        <f t="shared" si="27"/>
        <v>0</v>
      </c>
      <c r="BQ102" s="62">
        <f t="shared" si="27"/>
        <v>0</v>
      </c>
      <c r="BR102" s="62">
        <f t="shared" si="27"/>
        <v>0</v>
      </c>
      <c r="BS102" s="62">
        <f t="shared" si="27"/>
        <v>0</v>
      </c>
      <c r="BT102" s="62">
        <f t="shared" si="27"/>
        <v>0</v>
      </c>
      <c r="BU102" s="62">
        <f t="shared" si="27"/>
        <v>9574880</v>
      </c>
      <c r="BV102" s="62">
        <f t="shared" si="27"/>
        <v>1702864.0999999999</v>
      </c>
      <c r="BW102" s="62">
        <f t="shared" si="28"/>
        <v>1215359.56</v>
      </c>
      <c r="BX102" s="62">
        <f t="shared" si="28"/>
        <v>1432912.13</v>
      </c>
      <c r="BY102" s="62">
        <f t="shared" si="28"/>
        <v>2213975.53</v>
      </c>
      <c r="BZ102" s="62">
        <f t="shared" si="28"/>
        <v>2449191.8</v>
      </c>
      <c r="CA102" s="62">
        <f t="shared" si="28"/>
        <v>7196366.86</v>
      </c>
      <c r="CB102" s="62">
        <f t="shared" si="28"/>
        <v>3435466.4197342433</v>
      </c>
      <c r="CC102" s="62">
        <f t="shared" si="28"/>
        <v>4082203.744768911</v>
      </c>
      <c r="CD102" s="62">
        <f t="shared" si="28"/>
        <v>2703622.8790189256</v>
      </c>
      <c r="CE102" s="62">
        <f t="shared" si="28"/>
        <v>3935422.4868364558</v>
      </c>
      <c r="CF102" s="62">
        <f t="shared" si="28"/>
        <v>3770608.140369587</v>
      </c>
      <c r="CG102" s="62">
        <f t="shared" si="29"/>
        <v>2723305.376088405</v>
      </c>
      <c r="CH102" s="62">
        <f t="shared" si="29"/>
        <v>2501235.8624665122</v>
      </c>
      <c r="CI102" s="62">
        <f t="shared" si="29"/>
        <v>5008919.07846348</v>
      </c>
      <c r="CJ102" s="62">
        <f t="shared" si="29"/>
        <v>2508721.421123842</v>
      </c>
      <c r="CK102" s="62">
        <f t="shared" si="29"/>
        <v>3565538.896637221</v>
      </c>
      <c r="CL102" s="62">
        <f t="shared" si="29"/>
        <v>3493463.92286945</v>
      </c>
      <c r="CM102" s="62">
        <f t="shared" si="29"/>
        <v>3336327.5082645435</v>
      </c>
      <c r="CN102" s="62">
        <f t="shared" si="29"/>
        <v>4239955.034440067</v>
      </c>
      <c r="CO102" s="62">
        <f t="shared" si="29"/>
        <v>5361537.893457558</v>
      </c>
      <c r="CP102" s="62">
        <f t="shared" si="29"/>
        <v>4866602.7744831</v>
      </c>
      <c r="CQ102" s="62">
        <f t="shared" si="30"/>
        <v>4717808.713204519</v>
      </c>
      <c r="CR102" s="62">
        <f t="shared" si="30"/>
        <v>4659104.279619059</v>
      </c>
      <c r="CS102" s="62">
        <f t="shared" si="30"/>
        <v>4581936.075887658</v>
      </c>
      <c r="CT102" s="62">
        <f t="shared" si="30"/>
        <v>5694086.121885494</v>
      </c>
      <c r="CU102" s="62">
        <f t="shared" si="30"/>
        <v>6896447.247247587</v>
      </c>
      <c r="CV102" s="62">
        <f t="shared" si="30"/>
        <v>6820184.4353009155</v>
      </c>
      <c r="CW102" s="62">
        <f t="shared" si="30"/>
        <v>7560143.32855952</v>
      </c>
      <c r="CX102" s="62">
        <f t="shared" si="30"/>
        <v>7162546.921685256</v>
      </c>
      <c r="CY102" s="62">
        <f t="shared" si="30"/>
        <v>6606880.336504334</v>
      </c>
      <c r="CZ102" s="62">
        <f t="shared" si="30"/>
        <v>5945236.145412474</v>
      </c>
      <c r="DA102" s="62">
        <f t="shared" si="31"/>
        <v>7552427.627662775</v>
      </c>
      <c r="DB102" s="62">
        <f t="shared" si="31"/>
        <v>6739446.547802008</v>
      </c>
      <c r="DC102" s="62">
        <f t="shared" si="31"/>
        <v>5487617.030990298</v>
      </c>
      <c r="DD102" s="62">
        <f t="shared" si="31"/>
        <v>5278253.2459138</v>
      </c>
      <c r="DE102" s="62">
        <f t="shared" si="31"/>
        <v>4121133.1459495276</v>
      </c>
      <c r="DF102" s="62">
        <f t="shared" si="31"/>
        <v>4501949</v>
      </c>
      <c r="DG102" s="62">
        <f t="shared" si="31"/>
        <v>3851500</v>
      </c>
      <c r="DH102" s="62">
        <f t="shared" si="31"/>
        <v>5019500</v>
      </c>
      <c r="DI102" s="62">
        <f t="shared" si="31"/>
        <v>4604000</v>
      </c>
      <c r="DJ102" s="62">
        <f t="shared" si="31"/>
        <v>4052000</v>
      </c>
      <c r="DK102" s="62">
        <f t="shared" si="32"/>
        <v>3742000</v>
      </c>
      <c r="DL102" s="62">
        <f t="shared" si="32"/>
        <v>3280000</v>
      </c>
      <c r="DM102" s="62">
        <f t="shared" si="32"/>
        <v>2860000</v>
      </c>
      <c r="DN102" s="62">
        <f t="shared" si="32"/>
        <v>2840000</v>
      </c>
      <c r="DO102" s="62">
        <f t="shared" si="32"/>
        <v>2930000</v>
      </c>
      <c r="DP102" s="62">
        <f t="shared" si="32"/>
        <v>2730000</v>
      </c>
      <c r="DQ102" s="62">
        <f t="shared" si="32"/>
        <v>2110000</v>
      </c>
      <c r="DR102" s="62">
        <f t="shared" si="32"/>
        <v>1910000</v>
      </c>
      <c r="DS102" s="62">
        <f t="shared" si="32"/>
        <v>1755000</v>
      </c>
      <c r="DT102" s="62">
        <f t="shared" si="32"/>
        <v>1155000</v>
      </c>
    </row>
    <row r="103" spans="3:124" ht="14.25">
      <c r="C103" t="s">
        <v>16</v>
      </c>
      <c r="D103" s="28">
        <f t="shared" si="20"/>
        <v>172744519.30484515</v>
      </c>
      <c r="E103" s="62">
        <f t="shared" si="21"/>
        <v>0</v>
      </c>
      <c r="F103" s="62">
        <f t="shared" si="21"/>
        <v>0</v>
      </c>
      <c r="G103" s="62">
        <f t="shared" si="21"/>
        <v>0</v>
      </c>
      <c r="H103" s="62">
        <f t="shared" si="21"/>
        <v>0</v>
      </c>
      <c r="I103" s="62">
        <f t="shared" si="21"/>
        <v>0</v>
      </c>
      <c r="J103" s="62">
        <f t="shared" si="21"/>
        <v>0</v>
      </c>
      <c r="K103" s="62">
        <f t="shared" si="21"/>
        <v>0</v>
      </c>
      <c r="L103" s="62">
        <f t="shared" si="21"/>
        <v>0</v>
      </c>
      <c r="M103" s="62">
        <f t="shared" si="21"/>
        <v>0</v>
      </c>
      <c r="N103" s="62">
        <f t="shared" si="21"/>
        <v>0</v>
      </c>
      <c r="O103" s="62">
        <f t="shared" si="22"/>
        <v>0</v>
      </c>
      <c r="P103" s="62">
        <f t="shared" si="22"/>
        <v>0</v>
      </c>
      <c r="Q103" s="62">
        <f t="shared" si="22"/>
        <v>0</v>
      </c>
      <c r="R103" s="62">
        <f t="shared" si="22"/>
        <v>0</v>
      </c>
      <c r="S103" s="62">
        <f t="shared" si="22"/>
        <v>0</v>
      </c>
      <c r="T103" s="62">
        <f t="shared" si="22"/>
        <v>0</v>
      </c>
      <c r="U103" s="62">
        <f t="shared" si="22"/>
        <v>0</v>
      </c>
      <c r="V103" s="62">
        <f t="shared" si="22"/>
        <v>0</v>
      </c>
      <c r="W103" s="62">
        <f t="shared" si="22"/>
        <v>0</v>
      </c>
      <c r="X103" s="62">
        <f t="shared" si="22"/>
        <v>0</v>
      </c>
      <c r="Y103" s="62">
        <f t="shared" si="23"/>
        <v>0</v>
      </c>
      <c r="Z103" s="62">
        <f t="shared" si="23"/>
        <v>0</v>
      </c>
      <c r="AA103" s="62">
        <f t="shared" si="23"/>
        <v>0</v>
      </c>
      <c r="AB103" s="62">
        <f t="shared" si="23"/>
        <v>0</v>
      </c>
      <c r="AC103" s="62">
        <f t="shared" si="23"/>
        <v>0</v>
      </c>
      <c r="AD103" s="62">
        <f t="shared" si="23"/>
        <v>0</v>
      </c>
      <c r="AE103" s="62">
        <f t="shared" si="23"/>
        <v>0</v>
      </c>
      <c r="AF103" s="62">
        <f t="shared" si="23"/>
        <v>0</v>
      </c>
      <c r="AG103" s="62">
        <f t="shared" si="23"/>
        <v>0</v>
      </c>
      <c r="AH103" s="62">
        <f t="shared" si="23"/>
        <v>0</v>
      </c>
      <c r="AI103" s="62">
        <f t="shared" si="24"/>
        <v>0</v>
      </c>
      <c r="AJ103" s="62">
        <f t="shared" si="24"/>
        <v>0</v>
      </c>
      <c r="AK103" s="62">
        <f t="shared" si="24"/>
        <v>0</v>
      </c>
      <c r="AL103" s="62">
        <f t="shared" si="24"/>
        <v>0</v>
      </c>
      <c r="AM103" s="62">
        <f t="shared" si="24"/>
        <v>0</v>
      </c>
      <c r="AN103" s="62">
        <f t="shared" si="24"/>
        <v>0</v>
      </c>
      <c r="AO103" s="62">
        <f t="shared" si="24"/>
        <v>0</v>
      </c>
      <c r="AP103" s="62">
        <f t="shared" si="24"/>
        <v>0</v>
      </c>
      <c r="AQ103" s="62">
        <f t="shared" si="24"/>
        <v>0</v>
      </c>
      <c r="AR103" s="62">
        <f t="shared" si="24"/>
        <v>0</v>
      </c>
      <c r="AS103" s="62">
        <f t="shared" si="25"/>
        <v>0</v>
      </c>
      <c r="AT103" s="62">
        <f t="shared" si="25"/>
        <v>0</v>
      </c>
      <c r="AU103" s="62">
        <f t="shared" si="25"/>
        <v>0</v>
      </c>
      <c r="AV103" s="62">
        <f t="shared" si="25"/>
        <v>0</v>
      </c>
      <c r="AW103" s="62">
        <f t="shared" si="25"/>
        <v>0</v>
      </c>
      <c r="AX103" s="62">
        <f t="shared" si="25"/>
        <v>0</v>
      </c>
      <c r="AY103" s="62">
        <f t="shared" si="25"/>
        <v>0</v>
      </c>
      <c r="AZ103" s="62">
        <f t="shared" si="25"/>
        <v>0</v>
      </c>
      <c r="BA103" s="62">
        <f t="shared" si="25"/>
        <v>0</v>
      </c>
      <c r="BB103" s="62">
        <f t="shared" si="25"/>
        <v>0</v>
      </c>
      <c r="BC103" s="62">
        <f t="shared" si="26"/>
        <v>0</v>
      </c>
      <c r="BD103" s="62">
        <f t="shared" si="26"/>
        <v>0</v>
      </c>
      <c r="BE103" s="62">
        <f t="shared" si="26"/>
        <v>0</v>
      </c>
      <c r="BF103" s="62">
        <f t="shared" si="26"/>
        <v>0</v>
      </c>
      <c r="BG103" s="62">
        <f t="shared" si="26"/>
        <v>0</v>
      </c>
      <c r="BH103" s="62">
        <f t="shared" si="26"/>
        <v>0</v>
      </c>
      <c r="BI103" s="62">
        <f t="shared" si="26"/>
        <v>0</v>
      </c>
      <c r="BJ103" s="62">
        <f t="shared" si="26"/>
        <v>0</v>
      </c>
      <c r="BK103" s="62">
        <f t="shared" si="26"/>
        <v>0</v>
      </c>
      <c r="BL103" s="62">
        <f t="shared" si="26"/>
        <v>0</v>
      </c>
      <c r="BM103" s="62">
        <f t="shared" si="27"/>
        <v>0</v>
      </c>
      <c r="BN103" s="62">
        <f t="shared" si="27"/>
        <v>0</v>
      </c>
      <c r="BO103" s="62">
        <f t="shared" si="27"/>
        <v>0</v>
      </c>
      <c r="BP103" s="62">
        <f t="shared" si="27"/>
        <v>0</v>
      </c>
      <c r="BQ103" s="62">
        <f t="shared" si="27"/>
        <v>0</v>
      </c>
      <c r="BR103" s="62">
        <f t="shared" si="27"/>
        <v>0</v>
      </c>
      <c r="BS103" s="62">
        <f t="shared" si="27"/>
        <v>573533.86</v>
      </c>
      <c r="BT103" s="62">
        <f t="shared" si="27"/>
        <v>554202.4504231144</v>
      </c>
      <c r="BU103" s="62">
        <f t="shared" si="27"/>
        <v>645193.6812014644</v>
      </c>
      <c r="BV103" s="62">
        <f t="shared" si="27"/>
        <v>836842.2911345944</v>
      </c>
      <c r="BW103" s="62">
        <f t="shared" si="28"/>
        <v>1414181.6313441338</v>
      </c>
      <c r="BX103" s="62">
        <f t="shared" si="28"/>
        <v>1467600.4212914885</v>
      </c>
      <c r="BY103" s="62">
        <f t="shared" si="28"/>
        <v>1937637.8926421213</v>
      </c>
      <c r="BZ103" s="62">
        <f t="shared" si="28"/>
        <v>2345105.4499844215</v>
      </c>
      <c r="CA103" s="62">
        <f t="shared" si="28"/>
        <v>2578384.2100651166</v>
      </c>
      <c r="CB103" s="62">
        <f t="shared" si="28"/>
        <v>2668211.8425886086</v>
      </c>
      <c r="CC103" s="62">
        <f t="shared" si="28"/>
        <v>2476634.615256664</v>
      </c>
      <c r="CD103" s="62">
        <f t="shared" si="28"/>
        <v>2021688.8137452037</v>
      </c>
      <c r="CE103" s="62">
        <f t="shared" si="28"/>
        <v>1656031.5601346474</v>
      </c>
      <c r="CF103" s="62">
        <f t="shared" si="28"/>
        <v>1409212.6423056151</v>
      </c>
      <c r="CG103" s="62">
        <f t="shared" si="29"/>
        <v>1165216.5112630886</v>
      </c>
      <c r="CH103" s="62">
        <f t="shared" si="29"/>
        <v>609867.9598862637</v>
      </c>
      <c r="CI103" s="62">
        <f t="shared" si="29"/>
        <v>413020.4143736368</v>
      </c>
      <c r="CJ103" s="62">
        <f t="shared" si="29"/>
        <v>2667405.9466138105</v>
      </c>
      <c r="CK103" s="62">
        <f t="shared" si="29"/>
        <v>2602337.84585296</v>
      </c>
      <c r="CL103" s="62">
        <f t="shared" si="29"/>
        <v>2505394.4540433595</v>
      </c>
      <c r="CM103" s="62">
        <f t="shared" si="29"/>
        <v>2812584.9597751936</v>
      </c>
      <c r="CN103" s="62">
        <f t="shared" si="29"/>
        <v>3139044.7603356</v>
      </c>
      <c r="CO103" s="62">
        <f t="shared" si="29"/>
        <v>3202033.63109536</v>
      </c>
      <c r="CP103" s="62">
        <f t="shared" si="29"/>
        <v>5751655.43648896</v>
      </c>
      <c r="CQ103" s="62">
        <f t="shared" si="30"/>
        <v>5424356.708661773</v>
      </c>
      <c r="CR103" s="62">
        <f t="shared" si="30"/>
        <v>6144757.323457707</v>
      </c>
      <c r="CS103" s="62">
        <f t="shared" si="30"/>
        <v>6896225.802425653</v>
      </c>
      <c r="CT103" s="62">
        <f t="shared" si="30"/>
        <v>8457539.89899136</v>
      </c>
      <c r="CU103" s="62">
        <f t="shared" si="30"/>
        <v>9069244.135013534</v>
      </c>
      <c r="CV103" s="62">
        <f t="shared" si="30"/>
        <v>9220867.316403538</v>
      </c>
      <c r="CW103" s="62">
        <f t="shared" si="30"/>
        <v>8120569.332202192</v>
      </c>
      <c r="CX103" s="62">
        <f t="shared" si="30"/>
        <v>6072648.903042512</v>
      </c>
      <c r="CY103" s="62">
        <f t="shared" si="30"/>
        <v>3846833.51300144</v>
      </c>
      <c r="CZ103" s="62">
        <f t="shared" si="30"/>
        <v>1981692.6757</v>
      </c>
      <c r="DA103" s="62">
        <f t="shared" si="31"/>
        <v>2437052.8225</v>
      </c>
      <c r="DB103" s="62">
        <f t="shared" si="31"/>
        <v>1607207.5916</v>
      </c>
      <c r="DC103" s="62">
        <f t="shared" si="31"/>
        <v>1861500</v>
      </c>
      <c r="DD103" s="62">
        <f t="shared" si="31"/>
        <v>2485000</v>
      </c>
      <c r="DE103" s="62">
        <f t="shared" si="31"/>
        <v>3077000</v>
      </c>
      <c r="DF103" s="62">
        <f t="shared" si="31"/>
        <v>3136500</v>
      </c>
      <c r="DG103" s="62">
        <f t="shared" si="31"/>
        <v>2948500</v>
      </c>
      <c r="DH103" s="62">
        <f t="shared" si="31"/>
        <v>3780000</v>
      </c>
      <c r="DI103" s="62">
        <f t="shared" si="31"/>
        <v>2832000</v>
      </c>
      <c r="DJ103" s="62">
        <f t="shared" si="31"/>
        <v>3032000</v>
      </c>
      <c r="DK103" s="62">
        <f t="shared" si="32"/>
        <v>3604000</v>
      </c>
      <c r="DL103" s="62">
        <f t="shared" si="32"/>
        <v>4936000</v>
      </c>
      <c r="DM103" s="62">
        <f t="shared" si="32"/>
        <v>5320000.000000001</v>
      </c>
      <c r="DN103" s="62">
        <f t="shared" si="32"/>
        <v>5320000.000000001</v>
      </c>
      <c r="DO103" s="62">
        <f t="shared" si="32"/>
        <v>4560000</v>
      </c>
      <c r="DP103" s="62">
        <f t="shared" si="32"/>
        <v>3040000</v>
      </c>
      <c r="DQ103" s="62">
        <f t="shared" si="32"/>
        <v>2660000.0000000005</v>
      </c>
      <c r="DR103" s="62">
        <f t="shared" si="32"/>
        <v>1520000</v>
      </c>
      <c r="DS103" s="62">
        <f t="shared" si="32"/>
        <v>1140000</v>
      </c>
      <c r="DT103" s="62">
        <f t="shared" si="32"/>
        <v>760000</v>
      </c>
    </row>
    <row r="104" spans="3:124" ht="14.25">
      <c r="C104" t="s">
        <v>17</v>
      </c>
      <c r="D104" s="28">
        <f t="shared" si="20"/>
        <v>271161663.37417614</v>
      </c>
      <c r="E104" s="62">
        <f t="shared" si="21"/>
        <v>0</v>
      </c>
      <c r="F104" s="62">
        <f t="shared" si="21"/>
        <v>0</v>
      </c>
      <c r="G104" s="62">
        <f t="shared" si="21"/>
        <v>0</v>
      </c>
      <c r="H104" s="62">
        <f t="shared" si="21"/>
        <v>0</v>
      </c>
      <c r="I104" s="62">
        <f t="shared" si="21"/>
        <v>0</v>
      </c>
      <c r="J104" s="62">
        <f t="shared" si="21"/>
        <v>0</v>
      </c>
      <c r="K104" s="62">
        <f t="shared" si="21"/>
        <v>0</v>
      </c>
      <c r="L104" s="62">
        <f t="shared" si="21"/>
        <v>0</v>
      </c>
      <c r="M104" s="62">
        <f t="shared" si="21"/>
        <v>0</v>
      </c>
      <c r="N104" s="62">
        <f t="shared" si="21"/>
        <v>0</v>
      </c>
      <c r="O104" s="62">
        <f t="shared" si="22"/>
        <v>0</v>
      </c>
      <c r="P104" s="62">
        <f t="shared" si="22"/>
        <v>0</v>
      </c>
      <c r="Q104" s="62">
        <f t="shared" si="22"/>
        <v>0</v>
      </c>
      <c r="R104" s="62">
        <f t="shared" si="22"/>
        <v>0</v>
      </c>
      <c r="S104" s="62">
        <f t="shared" si="22"/>
        <v>0</v>
      </c>
      <c r="T104" s="62">
        <f t="shared" si="22"/>
        <v>0</v>
      </c>
      <c r="U104" s="62">
        <f t="shared" si="22"/>
        <v>0</v>
      </c>
      <c r="V104" s="62">
        <f t="shared" si="22"/>
        <v>0</v>
      </c>
      <c r="W104" s="62">
        <f t="shared" si="22"/>
        <v>0</v>
      </c>
      <c r="X104" s="62">
        <f t="shared" si="22"/>
        <v>0</v>
      </c>
      <c r="Y104" s="62">
        <f t="shared" si="23"/>
        <v>0</v>
      </c>
      <c r="Z104" s="62">
        <f t="shared" si="23"/>
        <v>0</v>
      </c>
      <c r="AA104" s="62">
        <f t="shared" si="23"/>
        <v>0</v>
      </c>
      <c r="AB104" s="62">
        <f t="shared" si="23"/>
        <v>0</v>
      </c>
      <c r="AC104" s="62">
        <f t="shared" si="23"/>
        <v>0</v>
      </c>
      <c r="AD104" s="62">
        <f t="shared" si="23"/>
        <v>0</v>
      </c>
      <c r="AE104" s="62">
        <f t="shared" si="23"/>
        <v>0</v>
      </c>
      <c r="AF104" s="62">
        <f t="shared" si="23"/>
        <v>0</v>
      </c>
      <c r="AG104" s="62">
        <f t="shared" si="23"/>
        <v>0</v>
      </c>
      <c r="AH104" s="62">
        <f t="shared" si="23"/>
        <v>0</v>
      </c>
      <c r="AI104" s="62">
        <f t="shared" si="24"/>
        <v>0</v>
      </c>
      <c r="AJ104" s="62">
        <f t="shared" si="24"/>
        <v>0</v>
      </c>
      <c r="AK104" s="62">
        <f t="shared" si="24"/>
        <v>0</v>
      </c>
      <c r="AL104" s="62">
        <f t="shared" si="24"/>
        <v>0</v>
      </c>
      <c r="AM104" s="62">
        <f t="shared" si="24"/>
        <v>0</v>
      </c>
      <c r="AN104" s="62">
        <f t="shared" si="24"/>
        <v>0</v>
      </c>
      <c r="AO104" s="62">
        <f t="shared" si="24"/>
        <v>0</v>
      </c>
      <c r="AP104" s="62">
        <f t="shared" si="24"/>
        <v>0</v>
      </c>
      <c r="AQ104" s="62">
        <f t="shared" si="24"/>
        <v>0</v>
      </c>
      <c r="AR104" s="62">
        <f t="shared" si="24"/>
        <v>0</v>
      </c>
      <c r="AS104" s="62">
        <f t="shared" si="25"/>
        <v>0</v>
      </c>
      <c r="AT104" s="62">
        <f t="shared" si="25"/>
        <v>0</v>
      </c>
      <c r="AU104" s="62">
        <f t="shared" si="25"/>
        <v>0</v>
      </c>
      <c r="AV104" s="62">
        <f t="shared" si="25"/>
        <v>0</v>
      </c>
      <c r="AW104" s="62">
        <f t="shared" si="25"/>
        <v>0</v>
      </c>
      <c r="AX104" s="62">
        <f t="shared" si="25"/>
        <v>0</v>
      </c>
      <c r="AY104" s="62">
        <f t="shared" si="25"/>
        <v>0</v>
      </c>
      <c r="AZ104" s="62">
        <f t="shared" si="25"/>
        <v>0</v>
      </c>
      <c r="BA104" s="62">
        <f t="shared" si="25"/>
        <v>0</v>
      </c>
      <c r="BB104" s="62">
        <f t="shared" si="25"/>
        <v>0</v>
      </c>
      <c r="BC104" s="62">
        <f t="shared" si="26"/>
        <v>0</v>
      </c>
      <c r="BD104" s="62">
        <f t="shared" si="26"/>
        <v>0</v>
      </c>
      <c r="BE104" s="62">
        <f t="shared" si="26"/>
        <v>0</v>
      </c>
      <c r="BF104" s="62">
        <f t="shared" si="26"/>
        <v>0</v>
      </c>
      <c r="BG104" s="62">
        <f t="shared" si="26"/>
        <v>0</v>
      </c>
      <c r="BH104" s="62">
        <f t="shared" si="26"/>
        <v>0</v>
      </c>
      <c r="BI104" s="62">
        <f t="shared" si="26"/>
        <v>0</v>
      </c>
      <c r="BJ104" s="62">
        <f t="shared" si="26"/>
        <v>1957477.68</v>
      </c>
      <c r="BK104" s="62">
        <f t="shared" si="26"/>
        <v>1739980.1600000001</v>
      </c>
      <c r="BL104" s="62">
        <f t="shared" si="26"/>
        <v>1304985.1199999999</v>
      </c>
      <c r="BM104" s="62">
        <f t="shared" si="27"/>
        <v>1304985.1199999999</v>
      </c>
      <c r="BN104" s="62">
        <f t="shared" si="27"/>
        <v>1739980.1600000001</v>
      </c>
      <c r="BO104" s="62">
        <f t="shared" si="27"/>
        <v>2174975.2</v>
      </c>
      <c r="BP104" s="62">
        <f t="shared" si="27"/>
        <v>3479960.3200000003</v>
      </c>
      <c r="BQ104" s="62">
        <f t="shared" si="27"/>
        <v>4349950.4</v>
      </c>
      <c r="BR104" s="62">
        <f t="shared" si="27"/>
        <v>3914955.36</v>
      </c>
      <c r="BS104" s="62">
        <f t="shared" si="27"/>
        <v>3914955.36</v>
      </c>
      <c r="BT104" s="62">
        <f t="shared" si="27"/>
        <v>3479960.3200000003</v>
      </c>
      <c r="BU104" s="62">
        <f t="shared" si="27"/>
        <v>3479960.3200000003</v>
      </c>
      <c r="BV104" s="62">
        <f t="shared" si="27"/>
        <v>4024382.4424242424</v>
      </c>
      <c r="BW104" s="62">
        <f t="shared" si="28"/>
        <v>2021767.6145454547</v>
      </c>
      <c r="BX104" s="62">
        <f t="shared" si="28"/>
        <v>1586772.5745454545</v>
      </c>
      <c r="BY104" s="62">
        <f t="shared" si="28"/>
        <v>1256777.5345454547</v>
      </c>
      <c r="BZ104" s="62">
        <f t="shared" si="28"/>
        <v>1361777.5345454547</v>
      </c>
      <c r="CA104" s="62">
        <f t="shared" si="28"/>
        <v>1361777.5345454547</v>
      </c>
      <c r="CB104" s="62">
        <f t="shared" si="28"/>
        <v>1479777.5345454547</v>
      </c>
      <c r="CC104" s="62">
        <f t="shared" si="28"/>
        <v>2198280.014545454</v>
      </c>
      <c r="CD104" s="62">
        <f t="shared" si="28"/>
        <v>1759782.4945454544</v>
      </c>
      <c r="CE104" s="62">
        <f t="shared" si="28"/>
        <v>1972782.4945454544</v>
      </c>
      <c r="CF104" s="62">
        <f t="shared" si="28"/>
        <v>2282284.9745454546</v>
      </c>
      <c r="CG104" s="62">
        <f t="shared" si="29"/>
        <v>1653284.9745454544</v>
      </c>
      <c r="CH104" s="62">
        <f t="shared" si="29"/>
        <v>6740403.790782388</v>
      </c>
      <c r="CI104" s="62">
        <f t="shared" si="29"/>
        <v>3483955.7907823883</v>
      </c>
      <c r="CJ104" s="62">
        <f t="shared" si="29"/>
        <v>3819013.9289460224</v>
      </c>
      <c r="CK104" s="62">
        <f t="shared" si="29"/>
        <v>3124781.6943289237</v>
      </c>
      <c r="CL104" s="62">
        <f t="shared" si="29"/>
        <v>5632970.694328924</v>
      </c>
      <c r="CM104" s="62">
        <f t="shared" si="29"/>
        <v>5111946.060847215</v>
      </c>
      <c r="CN104" s="62">
        <f t="shared" si="29"/>
        <v>4450950.689944465</v>
      </c>
      <c r="CO104" s="62">
        <f t="shared" si="29"/>
        <v>5741635.793484043</v>
      </c>
      <c r="CP104" s="62">
        <f t="shared" si="29"/>
        <v>5890332.517375226</v>
      </c>
      <c r="CQ104" s="62">
        <f t="shared" si="30"/>
        <v>6997619.187903323</v>
      </c>
      <c r="CR104" s="62">
        <f t="shared" si="30"/>
        <v>5506417.337934921</v>
      </c>
      <c r="CS104" s="62">
        <f t="shared" si="30"/>
        <v>7958814.099941564</v>
      </c>
      <c r="CT104" s="62">
        <f t="shared" si="30"/>
        <v>8592156.911527485</v>
      </c>
      <c r="CU104" s="62">
        <f t="shared" si="30"/>
        <v>8657297.759346971</v>
      </c>
      <c r="CV104" s="62">
        <f t="shared" si="30"/>
        <v>9766991.25502773</v>
      </c>
      <c r="CW104" s="62">
        <f t="shared" si="30"/>
        <v>10641075.35009617</v>
      </c>
      <c r="CX104" s="62">
        <f t="shared" si="30"/>
        <v>11201045.155206706</v>
      </c>
      <c r="CY104" s="62">
        <f t="shared" si="30"/>
        <v>9627162.63980686</v>
      </c>
      <c r="CZ104" s="62">
        <f t="shared" si="30"/>
        <v>10430832.151536752</v>
      </c>
      <c r="DA104" s="62">
        <f t="shared" si="31"/>
        <v>9945763.43244329</v>
      </c>
      <c r="DB104" s="62">
        <f t="shared" si="31"/>
        <v>9852593.83017182</v>
      </c>
      <c r="DC104" s="62">
        <f t="shared" si="31"/>
        <v>10912634.020407785</v>
      </c>
      <c r="DD104" s="62">
        <f t="shared" si="31"/>
        <v>9410922.16462078</v>
      </c>
      <c r="DE104" s="62">
        <f t="shared" si="31"/>
        <v>7363516.737824382</v>
      </c>
      <c r="DF104" s="62">
        <f t="shared" si="31"/>
        <v>5805134.761295582</v>
      </c>
      <c r="DG104" s="62">
        <f t="shared" si="31"/>
        <v>4010984.5167504647</v>
      </c>
      <c r="DH104" s="62">
        <f t="shared" si="31"/>
        <v>3502239.9370216</v>
      </c>
      <c r="DI104" s="62">
        <f t="shared" si="31"/>
        <v>2978229.9189456003</v>
      </c>
      <c r="DJ104" s="62">
        <f t="shared" si="31"/>
        <v>3326453.5938104</v>
      </c>
      <c r="DK104" s="62">
        <f t="shared" si="32"/>
        <v>2810983.620404</v>
      </c>
      <c r="DL104" s="62">
        <f t="shared" si="32"/>
        <v>2742391.620404</v>
      </c>
      <c r="DM104" s="62">
        <f t="shared" si="32"/>
        <v>2084746.620404</v>
      </c>
      <c r="DN104" s="62">
        <f t="shared" si="32"/>
        <v>1499043.5481</v>
      </c>
      <c r="DO104" s="62">
        <f t="shared" si="32"/>
        <v>1843157.0000000002</v>
      </c>
      <c r="DP104" s="62">
        <f t="shared" si="32"/>
        <v>1290482</v>
      </c>
      <c r="DQ104" s="62">
        <f t="shared" si="32"/>
        <v>1073153</v>
      </c>
      <c r="DR104" s="62">
        <f t="shared" si="32"/>
        <v>551584</v>
      </c>
      <c r="DS104" s="62">
        <f t="shared" si="32"/>
        <v>471064</v>
      </c>
      <c r="DT104" s="62">
        <f t="shared" si="32"/>
        <v>509608.99999999994</v>
      </c>
    </row>
    <row r="105" spans="3:124" ht="14.25">
      <c r="C105" t="s">
        <v>11</v>
      </c>
      <c r="D105" s="28">
        <f t="shared" si="20"/>
        <v>0</v>
      </c>
      <c r="E105" s="62">
        <f aca="true" t="shared" si="33" ref="E105:AJ105">SUMIF($A$26:$A$96,$C105,E$26:E$96)</f>
        <v>0</v>
      </c>
      <c r="F105" s="62">
        <f t="shared" si="33"/>
        <v>0</v>
      </c>
      <c r="G105" s="62">
        <f t="shared" si="33"/>
        <v>0</v>
      </c>
      <c r="H105" s="62">
        <f t="shared" si="33"/>
        <v>0</v>
      </c>
      <c r="I105" s="62">
        <f t="shared" si="33"/>
        <v>0</v>
      </c>
      <c r="J105" s="62">
        <f t="shared" si="33"/>
        <v>0</v>
      </c>
      <c r="K105" s="62">
        <f t="shared" si="33"/>
        <v>0</v>
      </c>
      <c r="L105" s="62">
        <f t="shared" si="33"/>
        <v>0</v>
      </c>
      <c r="M105" s="62">
        <f t="shared" si="33"/>
        <v>0</v>
      </c>
      <c r="N105" s="62">
        <f t="shared" si="33"/>
        <v>0</v>
      </c>
      <c r="O105" s="62">
        <f t="shared" si="33"/>
        <v>0</v>
      </c>
      <c r="P105" s="62">
        <f t="shared" si="33"/>
        <v>0</v>
      </c>
      <c r="Q105" s="62">
        <f t="shared" si="33"/>
        <v>0</v>
      </c>
      <c r="R105" s="62">
        <f t="shared" si="33"/>
        <v>0</v>
      </c>
      <c r="S105" s="62">
        <f t="shared" si="33"/>
        <v>0</v>
      </c>
      <c r="T105" s="62">
        <f t="shared" si="33"/>
        <v>0</v>
      </c>
      <c r="U105" s="62">
        <f t="shared" si="33"/>
        <v>0</v>
      </c>
      <c r="V105" s="62">
        <f t="shared" si="33"/>
        <v>0</v>
      </c>
      <c r="W105" s="62">
        <f t="shared" si="33"/>
        <v>0</v>
      </c>
      <c r="X105" s="62">
        <f t="shared" si="33"/>
        <v>0</v>
      </c>
      <c r="Y105" s="62">
        <f t="shared" si="33"/>
        <v>0</v>
      </c>
      <c r="Z105" s="62">
        <f t="shared" si="33"/>
        <v>0</v>
      </c>
      <c r="AA105" s="62">
        <f t="shared" si="33"/>
        <v>0</v>
      </c>
      <c r="AB105" s="62">
        <f t="shared" si="33"/>
        <v>0</v>
      </c>
      <c r="AC105" s="62">
        <f t="shared" si="33"/>
        <v>0</v>
      </c>
      <c r="AD105" s="62">
        <f t="shared" si="33"/>
        <v>0</v>
      </c>
      <c r="AE105" s="62">
        <f t="shared" si="33"/>
        <v>0</v>
      </c>
      <c r="AF105" s="62">
        <f t="shared" si="33"/>
        <v>0</v>
      </c>
      <c r="AG105" s="62">
        <f t="shared" si="33"/>
        <v>0</v>
      </c>
      <c r="AH105" s="62">
        <f t="shared" si="33"/>
        <v>0</v>
      </c>
      <c r="AI105" s="62">
        <f t="shared" si="33"/>
        <v>0</v>
      </c>
      <c r="AJ105" s="62">
        <f t="shared" si="33"/>
        <v>0</v>
      </c>
      <c r="AK105" s="62">
        <f aca="true" t="shared" si="34" ref="AK105:BP105">SUMIF($A$26:$A$96,$C105,AK$26:AK$96)</f>
        <v>0</v>
      </c>
      <c r="AL105" s="62">
        <f t="shared" si="34"/>
        <v>0</v>
      </c>
      <c r="AM105" s="62">
        <f t="shared" si="34"/>
        <v>0</v>
      </c>
      <c r="AN105" s="62">
        <f t="shared" si="34"/>
        <v>0</v>
      </c>
      <c r="AO105" s="62">
        <f t="shared" si="34"/>
        <v>0</v>
      </c>
      <c r="AP105" s="62">
        <f t="shared" si="34"/>
        <v>0</v>
      </c>
      <c r="AQ105" s="62">
        <f t="shared" si="34"/>
        <v>0</v>
      </c>
      <c r="AR105" s="62">
        <f t="shared" si="34"/>
        <v>0</v>
      </c>
      <c r="AS105" s="62">
        <f t="shared" si="34"/>
        <v>0</v>
      </c>
      <c r="AT105" s="62">
        <f t="shared" si="34"/>
        <v>0</v>
      </c>
      <c r="AU105" s="62">
        <f t="shared" si="34"/>
        <v>0</v>
      </c>
      <c r="AV105" s="62">
        <f t="shared" si="34"/>
        <v>0</v>
      </c>
      <c r="AW105" s="62">
        <f t="shared" si="34"/>
        <v>0</v>
      </c>
      <c r="AX105" s="62">
        <f t="shared" si="34"/>
        <v>0</v>
      </c>
      <c r="AY105" s="62">
        <f t="shared" si="34"/>
        <v>0</v>
      </c>
      <c r="AZ105" s="62">
        <f t="shared" si="34"/>
        <v>0</v>
      </c>
      <c r="BA105" s="62">
        <f t="shared" si="34"/>
        <v>0</v>
      </c>
      <c r="BB105" s="62">
        <f t="shared" si="34"/>
        <v>0</v>
      </c>
      <c r="BC105" s="62">
        <f t="shared" si="34"/>
        <v>0</v>
      </c>
      <c r="BD105" s="62">
        <f t="shared" si="34"/>
        <v>0</v>
      </c>
      <c r="BE105" s="62">
        <f t="shared" si="34"/>
        <v>0</v>
      </c>
      <c r="BF105" s="62">
        <f t="shared" si="34"/>
        <v>0</v>
      </c>
      <c r="BG105" s="62">
        <f t="shared" si="34"/>
        <v>0</v>
      </c>
      <c r="BH105" s="62">
        <f t="shared" si="34"/>
        <v>0</v>
      </c>
      <c r="BI105" s="62">
        <f t="shared" si="34"/>
        <v>0</v>
      </c>
      <c r="BJ105" s="62">
        <f t="shared" si="34"/>
        <v>0</v>
      </c>
      <c r="BK105" s="62">
        <f t="shared" si="34"/>
        <v>0</v>
      </c>
      <c r="BL105" s="62">
        <f t="shared" si="34"/>
        <v>0</v>
      </c>
      <c r="BM105" s="62">
        <f t="shared" si="34"/>
        <v>0</v>
      </c>
      <c r="BN105" s="62">
        <f t="shared" si="34"/>
        <v>0</v>
      </c>
      <c r="BO105" s="62">
        <f t="shared" si="34"/>
        <v>0</v>
      </c>
      <c r="BP105" s="62">
        <f t="shared" si="34"/>
        <v>0</v>
      </c>
      <c r="BQ105" s="62">
        <f aca="true" t="shared" si="35" ref="BQ105:BX105">SUMIF($A$26:$A$96,$C105,BQ$26:BQ$96)</f>
        <v>0</v>
      </c>
      <c r="BR105" s="62">
        <f t="shared" si="35"/>
        <v>0</v>
      </c>
      <c r="BS105" s="62">
        <f t="shared" si="35"/>
        <v>0</v>
      </c>
      <c r="BT105" s="62">
        <f t="shared" si="35"/>
        <v>0</v>
      </c>
      <c r="BU105" s="62">
        <f t="shared" si="35"/>
        <v>0</v>
      </c>
      <c r="BV105" s="62">
        <f t="shared" si="35"/>
        <v>0</v>
      </c>
      <c r="BW105" s="62">
        <f t="shared" si="35"/>
        <v>0</v>
      </c>
      <c r="BX105" s="62">
        <f t="shared" si="35"/>
        <v>0</v>
      </c>
      <c r="BY105" s="62">
        <f aca="true" t="shared" si="36" ref="BY105:DT105">SUMIF($A$26:$A$96,$C105,BY$26:BY$96)</f>
        <v>0</v>
      </c>
      <c r="BZ105" s="62">
        <f t="shared" si="36"/>
        <v>0</v>
      </c>
      <c r="CA105" s="62">
        <f t="shared" si="36"/>
        <v>0</v>
      </c>
      <c r="CB105" s="62">
        <f t="shared" si="36"/>
        <v>0</v>
      </c>
      <c r="CC105" s="62">
        <f t="shared" si="36"/>
        <v>0</v>
      </c>
      <c r="CD105" s="62">
        <f t="shared" si="36"/>
        <v>0</v>
      </c>
      <c r="CE105" s="62">
        <f t="shared" si="36"/>
        <v>0</v>
      </c>
      <c r="CF105" s="62">
        <f t="shared" si="36"/>
        <v>0</v>
      </c>
      <c r="CG105" s="62">
        <f t="shared" si="36"/>
        <v>0</v>
      </c>
      <c r="CH105" s="62">
        <f t="shared" si="36"/>
        <v>0</v>
      </c>
      <c r="CI105" s="62">
        <f t="shared" si="36"/>
        <v>0</v>
      </c>
      <c r="CJ105" s="62">
        <f t="shared" si="36"/>
        <v>0</v>
      </c>
      <c r="CK105" s="62">
        <f t="shared" si="36"/>
        <v>0</v>
      </c>
      <c r="CL105" s="62">
        <f t="shared" si="36"/>
        <v>0</v>
      </c>
      <c r="CM105" s="62">
        <f t="shared" si="36"/>
        <v>0</v>
      </c>
      <c r="CN105" s="62">
        <f t="shared" si="36"/>
        <v>0</v>
      </c>
      <c r="CO105" s="62">
        <f t="shared" si="36"/>
        <v>0</v>
      </c>
      <c r="CP105" s="62">
        <f t="shared" si="36"/>
        <v>0</v>
      </c>
      <c r="CQ105" s="62">
        <f t="shared" si="36"/>
        <v>0</v>
      </c>
      <c r="CR105" s="62">
        <f t="shared" si="36"/>
        <v>0</v>
      </c>
      <c r="CS105" s="62">
        <f t="shared" si="36"/>
        <v>0</v>
      </c>
      <c r="CT105" s="62">
        <f t="shared" si="36"/>
        <v>0</v>
      </c>
      <c r="CU105" s="62">
        <f t="shared" si="36"/>
        <v>0</v>
      </c>
      <c r="CV105" s="62">
        <f t="shared" si="36"/>
        <v>0</v>
      </c>
      <c r="CW105" s="62">
        <f t="shared" si="36"/>
        <v>0</v>
      </c>
      <c r="CX105" s="62">
        <f t="shared" si="36"/>
        <v>0</v>
      </c>
      <c r="CY105" s="62">
        <f t="shared" si="36"/>
        <v>0</v>
      </c>
      <c r="CZ105" s="62">
        <f t="shared" si="36"/>
        <v>0</v>
      </c>
      <c r="DA105" s="62">
        <f t="shared" si="36"/>
        <v>0</v>
      </c>
      <c r="DB105" s="62">
        <f t="shared" si="36"/>
        <v>0</v>
      </c>
      <c r="DC105" s="62">
        <f t="shared" si="36"/>
        <v>0</v>
      </c>
      <c r="DD105" s="62">
        <f t="shared" si="36"/>
        <v>0</v>
      </c>
      <c r="DE105" s="62">
        <f t="shared" si="36"/>
        <v>0</v>
      </c>
      <c r="DF105" s="62">
        <f t="shared" si="36"/>
        <v>0</v>
      </c>
      <c r="DG105" s="62">
        <f t="shared" si="36"/>
        <v>0</v>
      </c>
      <c r="DH105" s="62">
        <f t="shared" si="36"/>
        <v>0</v>
      </c>
      <c r="DI105" s="62">
        <f t="shared" si="36"/>
        <v>0</v>
      </c>
      <c r="DJ105" s="62">
        <f t="shared" si="36"/>
        <v>0</v>
      </c>
      <c r="DK105" s="62">
        <f t="shared" si="36"/>
        <v>0</v>
      </c>
      <c r="DL105" s="62">
        <f t="shared" si="36"/>
        <v>0</v>
      </c>
      <c r="DM105" s="62">
        <f t="shared" si="36"/>
        <v>0</v>
      </c>
      <c r="DN105" s="62">
        <f t="shared" si="36"/>
        <v>0</v>
      </c>
      <c r="DO105" s="62">
        <f t="shared" si="36"/>
        <v>0</v>
      </c>
      <c r="DP105" s="62">
        <f t="shared" si="36"/>
        <v>0</v>
      </c>
      <c r="DQ105" s="62">
        <f t="shared" si="36"/>
        <v>0</v>
      </c>
      <c r="DR105" s="62">
        <f t="shared" si="36"/>
        <v>0</v>
      </c>
      <c r="DS105" s="62">
        <f t="shared" si="36"/>
        <v>0</v>
      </c>
      <c r="DT105" s="62">
        <f t="shared" si="36"/>
        <v>0</v>
      </c>
    </row>
    <row r="106" spans="3:124" s="3" customFormat="1" ht="14.25" thickBot="1">
      <c r="C106" s="3" t="s">
        <v>10</v>
      </c>
      <c r="D106" s="30">
        <f t="shared" si="20"/>
        <v>1465598700.0109153</v>
      </c>
      <c r="E106" s="30">
        <f aca="true" t="shared" si="37" ref="E106:AJ106">SUM(E100:E105)</f>
        <v>0</v>
      </c>
      <c r="F106" s="30">
        <f t="shared" si="37"/>
        <v>0</v>
      </c>
      <c r="G106" s="30">
        <f t="shared" si="37"/>
        <v>0</v>
      </c>
      <c r="H106" s="30">
        <f t="shared" si="37"/>
        <v>0</v>
      </c>
      <c r="I106" s="30">
        <f t="shared" si="37"/>
        <v>0</v>
      </c>
      <c r="J106" s="30">
        <f t="shared" si="37"/>
        <v>0</v>
      </c>
      <c r="K106" s="30">
        <f t="shared" si="37"/>
        <v>0</v>
      </c>
      <c r="L106" s="30">
        <f t="shared" si="37"/>
        <v>0</v>
      </c>
      <c r="M106" s="30">
        <f t="shared" si="37"/>
        <v>0</v>
      </c>
      <c r="N106" s="30">
        <f t="shared" si="37"/>
        <v>0</v>
      </c>
      <c r="O106" s="30">
        <f t="shared" si="37"/>
        <v>0</v>
      </c>
      <c r="P106" s="30">
        <f t="shared" si="37"/>
        <v>0</v>
      </c>
      <c r="Q106" s="30">
        <f t="shared" si="37"/>
        <v>0</v>
      </c>
      <c r="R106" s="30">
        <f t="shared" si="37"/>
        <v>0</v>
      </c>
      <c r="S106" s="30">
        <f t="shared" si="37"/>
        <v>0</v>
      </c>
      <c r="T106" s="30">
        <f t="shared" si="37"/>
        <v>0</v>
      </c>
      <c r="U106" s="30">
        <f t="shared" si="37"/>
        <v>0</v>
      </c>
      <c r="V106" s="30">
        <f t="shared" si="37"/>
        <v>0</v>
      </c>
      <c r="W106" s="30">
        <f t="shared" si="37"/>
        <v>0</v>
      </c>
      <c r="X106" s="30">
        <f t="shared" si="37"/>
        <v>0</v>
      </c>
      <c r="Y106" s="30">
        <f t="shared" si="37"/>
        <v>0</v>
      </c>
      <c r="Z106" s="30">
        <f t="shared" si="37"/>
        <v>0</v>
      </c>
      <c r="AA106" s="30">
        <f t="shared" si="37"/>
        <v>0</v>
      </c>
      <c r="AB106" s="30">
        <f t="shared" si="37"/>
        <v>0</v>
      </c>
      <c r="AC106" s="30">
        <f t="shared" si="37"/>
        <v>0</v>
      </c>
      <c r="AD106" s="30">
        <f t="shared" si="37"/>
        <v>0</v>
      </c>
      <c r="AE106" s="30">
        <f t="shared" si="37"/>
        <v>0</v>
      </c>
      <c r="AF106" s="30">
        <f t="shared" si="37"/>
        <v>0</v>
      </c>
      <c r="AG106" s="30">
        <f t="shared" si="37"/>
        <v>0</v>
      </c>
      <c r="AH106" s="30">
        <f t="shared" si="37"/>
        <v>0</v>
      </c>
      <c r="AI106" s="30">
        <f t="shared" si="37"/>
        <v>0</v>
      </c>
      <c r="AJ106" s="30">
        <f t="shared" si="37"/>
        <v>0</v>
      </c>
      <c r="AK106" s="30">
        <f aca="true" t="shared" si="38" ref="AK106:BP106">SUM(AK100:AK105)</f>
        <v>0</v>
      </c>
      <c r="AL106" s="30">
        <f t="shared" si="38"/>
        <v>0</v>
      </c>
      <c r="AM106" s="30">
        <f t="shared" si="38"/>
        <v>0</v>
      </c>
      <c r="AN106" s="30">
        <f t="shared" si="38"/>
        <v>0</v>
      </c>
      <c r="AO106" s="30">
        <f t="shared" si="38"/>
        <v>0</v>
      </c>
      <c r="AP106" s="30">
        <f t="shared" si="38"/>
        <v>904488.72</v>
      </c>
      <c r="AQ106" s="30">
        <f t="shared" si="38"/>
        <v>602992.48</v>
      </c>
      <c r="AR106" s="30">
        <f t="shared" si="38"/>
        <v>452244.36</v>
      </c>
      <c r="AS106" s="30">
        <f t="shared" si="38"/>
        <v>753740.6000000001</v>
      </c>
      <c r="AT106" s="30">
        <f t="shared" si="38"/>
        <v>753740.6000000001</v>
      </c>
      <c r="AU106" s="30">
        <f t="shared" si="38"/>
        <v>1356733.0799999998</v>
      </c>
      <c r="AV106" s="30">
        <f t="shared" si="38"/>
        <v>1507481.2000000002</v>
      </c>
      <c r="AW106" s="30">
        <f t="shared" si="38"/>
        <v>1658229.32</v>
      </c>
      <c r="AX106" s="30">
        <f t="shared" si="38"/>
        <v>1507481.2000000002</v>
      </c>
      <c r="AY106" s="30">
        <f t="shared" si="38"/>
        <v>1507481.2000000002</v>
      </c>
      <c r="AZ106" s="30">
        <f t="shared" si="38"/>
        <v>1205984.96</v>
      </c>
      <c r="BA106" s="30">
        <f t="shared" si="38"/>
        <v>826099.6976000001</v>
      </c>
      <c r="BB106" s="30">
        <f t="shared" si="38"/>
        <v>1681293.8684</v>
      </c>
      <c r="BC106" s="30">
        <f t="shared" si="38"/>
        <v>904458.622</v>
      </c>
      <c r="BD106" s="30">
        <f t="shared" si="38"/>
        <v>1100401.08</v>
      </c>
      <c r="BE106" s="30">
        <f t="shared" si="38"/>
        <v>1391827.38</v>
      </c>
      <c r="BF106" s="30">
        <f t="shared" si="38"/>
        <v>1854081.4840000002</v>
      </c>
      <c r="BG106" s="30">
        <f t="shared" si="38"/>
        <v>2100283.348</v>
      </c>
      <c r="BH106" s="30">
        <f t="shared" si="38"/>
        <v>2039984.1</v>
      </c>
      <c r="BI106" s="30">
        <f t="shared" si="38"/>
        <v>4686927.8</v>
      </c>
      <c r="BJ106" s="30">
        <f t="shared" si="38"/>
        <v>3785182.88</v>
      </c>
      <c r="BK106" s="30">
        <f t="shared" si="38"/>
        <v>3612972.21</v>
      </c>
      <c r="BL106" s="30">
        <f t="shared" si="38"/>
        <v>2742837.7199999997</v>
      </c>
      <c r="BM106" s="30">
        <f t="shared" si="38"/>
        <v>2697124.57</v>
      </c>
      <c r="BN106" s="30">
        <f t="shared" si="38"/>
        <v>5170261.46</v>
      </c>
      <c r="BO106" s="30">
        <f t="shared" si="38"/>
        <v>6419398.350000001</v>
      </c>
      <c r="BP106" s="30">
        <f t="shared" si="38"/>
        <v>8923067.47</v>
      </c>
      <c r="BQ106" s="30">
        <f aca="true" t="shared" si="39" ref="BQ106:BX106">SUM(BQ100:BQ105)</f>
        <v>9159012.4</v>
      </c>
      <c r="BR106" s="30">
        <f t="shared" si="39"/>
        <v>8904666.36</v>
      </c>
      <c r="BS106" s="30">
        <f t="shared" si="39"/>
        <v>8970841.22</v>
      </c>
      <c r="BT106" s="30">
        <f t="shared" si="39"/>
        <v>7110653.770423114</v>
      </c>
      <c r="BU106" s="30">
        <f t="shared" si="39"/>
        <v>24487532.501201466</v>
      </c>
      <c r="BV106" s="30">
        <f t="shared" si="39"/>
        <v>11277921.333558835</v>
      </c>
      <c r="BW106" s="30">
        <f t="shared" si="39"/>
        <v>9800744.80588959</v>
      </c>
      <c r="BX106" s="30">
        <f t="shared" si="39"/>
        <v>9390387.125836942</v>
      </c>
      <c r="BY106" s="30">
        <f aca="true" t="shared" si="40" ref="BY106:DT106">SUM(BY100:BY105)</f>
        <v>11880144.957187576</v>
      </c>
      <c r="BZ106" s="30">
        <f t="shared" si="40"/>
        <v>15026989.784529878</v>
      </c>
      <c r="CA106" s="30">
        <f t="shared" si="40"/>
        <v>20200113.60461057</v>
      </c>
      <c r="CB106" s="30">
        <f t="shared" si="40"/>
        <v>19595201.900201306</v>
      </c>
      <c r="CC106" s="30">
        <f t="shared" si="40"/>
        <v>18693334.36790403</v>
      </c>
      <c r="CD106" s="30">
        <f t="shared" si="40"/>
        <v>15301273.280642584</v>
      </c>
      <c r="CE106" s="30">
        <f t="shared" si="40"/>
        <v>16295763.464849558</v>
      </c>
      <c r="CF106" s="30">
        <f t="shared" si="40"/>
        <v>16720149.060553655</v>
      </c>
      <c r="CG106" s="30">
        <f t="shared" si="40"/>
        <v>12119130.45522995</v>
      </c>
      <c r="CH106" s="30">
        <f t="shared" si="40"/>
        <v>14784328.466468165</v>
      </c>
      <c r="CI106" s="30">
        <f t="shared" si="40"/>
        <v>16765418.416962514</v>
      </c>
      <c r="CJ106" s="30">
        <f t="shared" si="40"/>
        <v>15545790.826509675</v>
      </c>
      <c r="CK106" s="30">
        <f t="shared" si="40"/>
        <v>14827279.166645106</v>
      </c>
      <c r="CL106" s="30">
        <f t="shared" si="40"/>
        <v>20933357.93593419</v>
      </c>
      <c r="CM106" s="30">
        <f t="shared" si="40"/>
        <v>20730296.611941922</v>
      </c>
      <c r="CN106" s="30">
        <f t="shared" si="40"/>
        <v>23969913.495126206</v>
      </c>
      <c r="CO106" s="30">
        <f t="shared" si="40"/>
        <v>29584767.238226667</v>
      </c>
      <c r="CP106" s="30">
        <f t="shared" si="40"/>
        <v>33149199.575894635</v>
      </c>
      <c r="CQ106" s="30">
        <f t="shared" si="40"/>
        <v>36141421.30807571</v>
      </c>
      <c r="CR106" s="30">
        <f t="shared" si="40"/>
        <v>33568610.90709387</v>
      </c>
      <c r="CS106" s="30">
        <f t="shared" si="40"/>
        <v>40253160.316861324</v>
      </c>
      <c r="CT106" s="30">
        <f t="shared" si="40"/>
        <v>43578388.256447814</v>
      </c>
      <c r="CU106" s="30">
        <f t="shared" si="40"/>
        <v>44047164.2031707</v>
      </c>
      <c r="CV106" s="30">
        <f t="shared" si="40"/>
        <v>47222482.61292365</v>
      </c>
      <c r="CW106" s="30">
        <f t="shared" si="40"/>
        <v>50599878.412346035</v>
      </c>
      <c r="CX106" s="30">
        <f t="shared" si="40"/>
        <v>55970034.12982297</v>
      </c>
      <c r="CY106" s="30">
        <f t="shared" si="40"/>
        <v>50080505.15405396</v>
      </c>
      <c r="CZ106" s="30">
        <f t="shared" si="40"/>
        <v>47235342.123771906</v>
      </c>
      <c r="DA106" s="30">
        <f t="shared" si="40"/>
        <v>44273149.69433464</v>
      </c>
      <c r="DB106" s="30">
        <f t="shared" si="40"/>
        <v>40258159.12174295</v>
      </c>
      <c r="DC106" s="30">
        <f t="shared" si="40"/>
        <v>46556968.94237462</v>
      </c>
      <c r="DD106" s="30">
        <f t="shared" si="40"/>
        <v>45577942.37702758</v>
      </c>
      <c r="DE106" s="30">
        <f t="shared" si="40"/>
        <v>39063336.04026691</v>
      </c>
      <c r="DF106" s="30">
        <f t="shared" si="40"/>
        <v>35201858.90778858</v>
      </c>
      <c r="DG106" s="30">
        <f t="shared" si="40"/>
        <v>30897146.363243464</v>
      </c>
      <c r="DH106" s="30">
        <f t="shared" si="40"/>
        <v>30641571.3735146</v>
      </c>
      <c r="DI106" s="30">
        <f t="shared" si="40"/>
        <v>30342896.0454386</v>
      </c>
      <c r="DJ106" s="30">
        <f t="shared" si="40"/>
        <v>29800116.7303034</v>
      </c>
      <c r="DK106" s="30">
        <f t="shared" si="40"/>
        <v>26838477.976897</v>
      </c>
      <c r="DL106" s="30">
        <f t="shared" si="40"/>
        <v>25848044.246897</v>
      </c>
      <c r="DM106" s="30">
        <f t="shared" si="40"/>
        <v>22773217.446897004</v>
      </c>
      <c r="DN106" s="30">
        <f t="shared" si="40"/>
        <v>21397735.334592998</v>
      </c>
      <c r="DO106" s="30">
        <f t="shared" si="40"/>
        <v>17980853.066493</v>
      </c>
      <c r="DP106" s="30">
        <f t="shared" si="40"/>
        <v>13743011.336493</v>
      </c>
      <c r="DQ106" s="30">
        <f t="shared" si="40"/>
        <v>10576909.472857</v>
      </c>
      <c r="DR106" s="30">
        <f t="shared" si="40"/>
        <v>7620633.222857</v>
      </c>
      <c r="DS106" s="30">
        <f t="shared" si="40"/>
        <v>5765064</v>
      </c>
      <c r="DT106" s="30">
        <f t="shared" si="40"/>
        <v>4373609</v>
      </c>
    </row>
    <row r="107" ht="14.25" thickTop="1"/>
    <row r="108" spans="3:124" s="3" customFormat="1" ht="14.25">
      <c r="C108" s="3" t="s">
        <v>82</v>
      </c>
      <c r="D108" s="4" t="str">
        <f>D99</f>
        <v>Total</v>
      </c>
      <c r="E108" s="4">
        <f aca="true" t="shared" si="41" ref="E108:BN108">E99</f>
        <v>39933</v>
      </c>
      <c r="F108" s="4">
        <f t="shared" si="41"/>
        <v>39964</v>
      </c>
      <c r="G108" s="4">
        <f t="shared" si="41"/>
        <v>39994</v>
      </c>
      <c r="H108" s="4">
        <f t="shared" si="41"/>
        <v>40025</v>
      </c>
      <c r="I108" s="4">
        <f t="shared" si="41"/>
        <v>40056</v>
      </c>
      <c r="J108" s="4">
        <f t="shared" si="41"/>
        <v>40086</v>
      </c>
      <c r="K108" s="4">
        <f t="shared" si="41"/>
        <v>40117</v>
      </c>
      <c r="L108" s="4">
        <f t="shared" si="41"/>
        <v>40147</v>
      </c>
      <c r="M108" s="4">
        <f t="shared" si="41"/>
        <v>40178</v>
      </c>
      <c r="N108" s="4">
        <f t="shared" si="41"/>
        <v>40209</v>
      </c>
      <c r="O108" s="4">
        <f t="shared" si="41"/>
        <v>40237</v>
      </c>
      <c r="P108" s="4">
        <f t="shared" si="41"/>
        <v>40268</v>
      </c>
      <c r="Q108" s="4">
        <f t="shared" si="41"/>
        <v>40298</v>
      </c>
      <c r="R108" s="4">
        <f t="shared" si="41"/>
        <v>40329</v>
      </c>
      <c r="S108" s="4">
        <f t="shared" si="41"/>
        <v>40359</v>
      </c>
      <c r="T108" s="4">
        <f t="shared" si="41"/>
        <v>40390</v>
      </c>
      <c r="U108" s="4">
        <f t="shared" si="41"/>
        <v>40421</v>
      </c>
      <c r="V108" s="4">
        <f t="shared" si="41"/>
        <v>40451</v>
      </c>
      <c r="W108" s="4">
        <f t="shared" si="41"/>
        <v>40482</v>
      </c>
      <c r="X108" s="4">
        <f t="shared" si="41"/>
        <v>40512</v>
      </c>
      <c r="Y108" s="4">
        <f t="shared" si="41"/>
        <v>40543</v>
      </c>
      <c r="Z108" s="4">
        <f t="shared" si="41"/>
        <v>40574</v>
      </c>
      <c r="AA108" s="4">
        <f t="shared" si="41"/>
        <v>40602</v>
      </c>
      <c r="AB108" s="4">
        <f t="shared" si="41"/>
        <v>40633</v>
      </c>
      <c r="AC108" s="4">
        <f t="shared" si="41"/>
        <v>40663</v>
      </c>
      <c r="AD108" s="4">
        <f t="shared" si="41"/>
        <v>40694</v>
      </c>
      <c r="AE108" s="4">
        <f t="shared" si="41"/>
        <v>40724</v>
      </c>
      <c r="AF108" s="4">
        <f t="shared" si="41"/>
        <v>40755</v>
      </c>
      <c r="AG108" s="4">
        <f t="shared" si="41"/>
        <v>40786</v>
      </c>
      <c r="AH108" s="4">
        <f t="shared" si="41"/>
        <v>40816</v>
      </c>
      <c r="AI108" s="4">
        <f t="shared" si="41"/>
        <v>40847</v>
      </c>
      <c r="AJ108" s="4">
        <f t="shared" si="41"/>
        <v>40877</v>
      </c>
      <c r="AK108" s="4">
        <f t="shared" si="41"/>
        <v>40908</v>
      </c>
      <c r="AL108" s="4">
        <f t="shared" si="41"/>
        <v>40939</v>
      </c>
      <c r="AM108" s="4">
        <f t="shared" si="41"/>
        <v>40968</v>
      </c>
      <c r="AN108" s="4">
        <f t="shared" si="41"/>
        <v>40999</v>
      </c>
      <c r="AO108" s="4">
        <f t="shared" si="41"/>
        <v>41029</v>
      </c>
      <c r="AP108" s="4">
        <f t="shared" si="41"/>
        <v>41060</v>
      </c>
      <c r="AQ108" s="4">
        <f t="shared" si="41"/>
        <v>41090</v>
      </c>
      <c r="AR108" s="4">
        <f t="shared" si="41"/>
        <v>41121</v>
      </c>
      <c r="AS108" s="4">
        <f t="shared" si="41"/>
        <v>41152</v>
      </c>
      <c r="AT108" s="4">
        <f t="shared" si="41"/>
        <v>41182</v>
      </c>
      <c r="AU108" s="4">
        <f t="shared" si="41"/>
        <v>41213</v>
      </c>
      <c r="AV108" s="4">
        <f t="shared" si="41"/>
        <v>41243</v>
      </c>
      <c r="AW108" s="4">
        <f t="shared" si="41"/>
        <v>41274</v>
      </c>
      <c r="AX108" s="4">
        <f t="shared" si="41"/>
        <v>41305</v>
      </c>
      <c r="AY108" s="4">
        <f t="shared" si="41"/>
        <v>41333</v>
      </c>
      <c r="AZ108" s="4">
        <f t="shared" si="41"/>
        <v>41364</v>
      </c>
      <c r="BA108" s="4">
        <f t="shared" si="41"/>
        <v>41394</v>
      </c>
      <c r="BB108" s="4">
        <f t="shared" si="41"/>
        <v>41425</v>
      </c>
      <c r="BC108" s="4">
        <f t="shared" si="41"/>
        <v>41455</v>
      </c>
      <c r="BD108" s="4">
        <f t="shared" si="41"/>
        <v>41486</v>
      </c>
      <c r="BE108" s="4">
        <f t="shared" si="41"/>
        <v>41517</v>
      </c>
      <c r="BF108" s="4">
        <f t="shared" si="41"/>
        <v>41547</v>
      </c>
      <c r="BG108" s="4">
        <f t="shared" si="41"/>
        <v>41578</v>
      </c>
      <c r="BH108" s="4">
        <f t="shared" si="41"/>
        <v>41608</v>
      </c>
      <c r="BI108" s="4">
        <f t="shared" si="41"/>
        <v>41639</v>
      </c>
      <c r="BJ108" s="4">
        <f t="shared" si="41"/>
        <v>41670</v>
      </c>
      <c r="BK108" s="4">
        <f t="shared" si="41"/>
        <v>41698</v>
      </c>
      <c r="BL108" s="4">
        <f t="shared" si="41"/>
        <v>41729</v>
      </c>
      <c r="BM108" s="4">
        <f t="shared" si="41"/>
        <v>41759</v>
      </c>
      <c r="BN108" s="4">
        <f t="shared" si="41"/>
        <v>41790</v>
      </c>
      <c r="BO108" s="4">
        <f aca="true" t="shared" si="42" ref="BO108:DT108">BO99</f>
        <v>41820</v>
      </c>
      <c r="BP108" s="4">
        <f t="shared" si="42"/>
        <v>41851</v>
      </c>
      <c r="BQ108" s="4">
        <f t="shared" si="42"/>
        <v>41882</v>
      </c>
      <c r="BR108" s="4">
        <f t="shared" si="42"/>
        <v>41912</v>
      </c>
      <c r="BS108" s="4">
        <f t="shared" si="42"/>
        <v>41943</v>
      </c>
      <c r="BT108" s="4">
        <f t="shared" si="42"/>
        <v>41973</v>
      </c>
      <c r="BU108" s="4">
        <f t="shared" si="42"/>
        <v>42004</v>
      </c>
      <c r="BV108" s="4">
        <f t="shared" si="42"/>
        <v>42035</v>
      </c>
      <c r="BW108" s="4">
        <f t="shared" si="42"/>
        <v>42063</v>
      </c>
      <c r="BX108" s="4">
        <f t="shared" si="42"/>
        <v>42094</v>
      </c>
      <c r="BY108" s="4">
        <f t="shared" si="42"/>
        <v>42124</v>
      </c>
      <c r="BZ108" s="4">
        <f t="shared" si="42"/>
        <v>42155</v>
      </c>
      <c r="CA108" s="4">
        <f t="shared" si="42"/>
        <v>42185</v>
      </c>
      <c r="CB108" s="4">
        <f t="shared" si="42"/>
        <v>42216</v>
      </c>
      <c r="CC108" s="4">
        <f t="shared" si="42"/>
        <v>42247</v>
      </c>
      <c r="CD108" s="4">
        <f t="shared" si="42"/>
        <v>42277</v>
      </c>
      <c r="CE108" s="4">
        <f t="shared" si="42"/>
        <v>42308</v>
      </c>
      <c r="CF108" s="4">
        <f t="shared" si="42"/>
        <v>42338</v>
      </c>
      <c r="CG108" s="4">
        <f t="shared" si="42"/>
        <v>42369</v>
      </c>
      <c r="CH108" s="4">
        <f t="shared" si="42"/>
        <v>42400</v>
      </c>
      <c r="CI108" s="4">
        <f t="shared" si="42"/>
        <v>42429</v>
      </c>
      <c r="CJ108" s="4">
        <f t="shared" si="42"/>
        <v>42460</v>
      </c>
      <c r="CK108" s="4">
        <f t="shared" si="42"/>
        <v>42490</v>
      </c>
      <c r="CL108" s="4">
        <f t="shared" si="42"/>
        <v>42521</v>
      </c>
      <c r="CM108" s="4">
        <f t="shared" si="42"/>
        <v>42551</v>
      </c>
      <c r="CN108" s="4">
        <f t="shared" si="42"/>
        <v>42582</v>
      </c>
      <c r="CO108" s="4">
        <f t="shared" si="42"/>
        <v>42613</v>
      </c>
      <c r="CP108" s="4">
        <f t="shared" si="42"/>
        <v>42643</v>
      </c>
      <c r="CQ108" s="4">
        <f t="shared" si="42"/>
        <v>42674</v>
      </c>
      <c r="CR108" s="4">
        <f t="shared" si="42"/>
        <v>42704</v>
      </c>
      <c r="CS108" s="4">
        <f t="shared" si="42"/>
        <v>42735</v>
      </c>
      <c r="CT108" s="4">
        <f t="shared" si="42"/>
        <v>42766</v>
      </c>
      <c r="CU108" s="4">
        <f t="shared" si="42"/>
        <v>42794</v>
      </c>
      <c r="CV108" s="4">
        <f t="shared" si="42"/>
        <v>42825</v>
      </c>
      <c r="CW108" s="4">
        <f t="shared" si="42"/>
        <v>42855</v>
      </c>
      <c r="CX108" s="4">
        <f t="shared" si="42"/>
        <v>42886</v>
      </c>
      <c r="CY108" s="4">
        <f t="shared" si="42"/>
        <v>42916</v>
      </c>
      <c r="CZ108" s="4">
        <f t="shared" si="42"/>
        <v>42947</v>
      </c>
      <c r="DA108" s="4">
        <f t="shared" si="42"/>
        <v>42978</v>
      </c>
      <c r="DB108" s="4">
        <f t="shared" si="42"/>
        <v>43008</v>
      </c>
      <c r="DC108" s="4">
        <f t="shared" si="42"/>
        <v>43039</v>
      </c>
      <c r="DD108" s="4">
        <f t="shared" si="42"/>
        <v>43069</v>
      </c>
      <c r="DE108" s="4">
        <f t="shared" si="42"/>
        <v>43100</v>
      </c>
      <c r="DF108" s="4">
        <f t="shared" si="42"/>
        <v>43131</v>
      </c>
      <c r="DG108" s="4">
        <f t="shared" si="42"/>
        <v>43159</v>
      </c>
      <c r="DH108" s="4">
        <f t="shared" si="42"/>
        <v>43190</v>
      </c>
      <c r="DI108" s="4">
        <f t="shared" si="42"/>
        <v>43220</v>
      </c>
      <c r="DJ108" s="4">
        <f t="shared" si="42"/>
        <v>43251</v>
      </c>
      <c r="DK108" s="4">
        <f t="shared" si="42"/>
        <v>43281</v>
      </c>
      <c r="DL108" s="4">
        <f t="shared" si="42"/>
        <v>43312</v>
      </c>
      <c r="DM108" s="4">
        <f t="shared" si="42"/>
        <v>43343</v>
      </c>
      <c r="DN108" s="4">
        <f t="shared" si="42"/>
        <v>43373</v>
      </c>
      <c r="DO108" s="4">
        <f t="shared" si="42"/>
        <v>43404</v>
      </c>
      <c r="DP108" s="4">
        <f t="shared" si="42"/>
        <v>43434</v>
      </c>
      <c r="DQ108" s="4">
        <f t="shared" si="42"/>
        <v>43465</v>
      </c>
      <c r="DR108" s="4">
        <f t="shared" si="42"/>
        <v>43496</v>
      </c>
      <c r="DS108" s="4">
        <f t="shared" si="42"/>
        <v>43524</v>
      </c>
      <c r="DT108" s="4">
        <f t="shared" si="42"/>
        <v>43555</v>
      </c>
    </row>
    <row r="109" spans="3:124" ht="14.25">
      <c r="C109" t="s">
        <v>83</v>
      </c>
      <c r="D109" s="28">
        <f>SUM(E109:DT109)</f>
        <v>514364374.5680745</v>
      </c>
      <c r="E109" s="28">
        <f aca="true" t="shared" si="43" ref="E109:N110">SUMIF($B$26:$B$96,$C109,E$26:E$96)</f>
        <v>0</v>
      </c>
      <c r="F109" s="62">
        <f t="shared" si="43"/>
        <v>0</v>
      </c>
      <c r="G109" s="62">
        <f t="shared" si="43"/>
        <v>0</v>
      </c>
      <c r="H109" s="62">
        <f t="shared" si="43"/>
        <v>0</v>
      </c>
      <c r="I109" s="62">
        <f t="shared" si="43"/>
        <v>0</v>
      </c>
      <c r="J109" s="62">
        <f t="shared" si="43"/>
        <v>0</v>
      </c>
      <c r="K109" s="62">
        <f t="shared" si="43"/>
        <v>0</v>
      </c>
      <c r="L109" s="62">
        <f t="shared" si="43"/>
        <v>0</v>
      </c>
      <c r="M109" s="62">
        <f t="shared" si="43"/>
        <v>0</v>
      </c>
      <c r="N109" s="62">
        <f t="shared" si="43"/>
        <v>0</v>
      </c>
      <c r="O109" s="62">
        <f aca="true" t="shared" si="44" ref="O109:X110">SUMIF($B$26:$B$96,$C109,O$26:O$96)</f>
        <v>0</v>
      </c>
      <c r="P109" s="62">
        <f t="shared" si="44"/>
        <v>0</v>
      </c>
      <c r="Q109" s="62">
        <f t="shared" si="44"/>
        <v>0</v>
      </c>
      <c r="R109" s="62">
        <f t="shared" si="44"/>
        <v>0</v>
      </c>
      <c r="S109" s="62">
        <f t="shared" si="44"/>
        <v>0</v>
      </c>
      <c r="T109" s="62">
        <f t="shared" si="44"/>
        <v>0</v>
      </c>
      <c r="U109" s="62">
        <f t="shared" si="44"/>
        <v>0</v>
      </c>
      <c r="V109" s="62">
        <f t="shared" si="44"/>
        <v>0</v>
      </c>
      <c r="W109" s="62">
        <f t="shared" si="44"/>
        <v>0</v>
      </c>
      <c r="X109" s="62">
        <f t="shared" si="44"/>
        <v>0</v>
      </c>
      <c r="Y109" s="62">
        <f aca="true" t="shared" si="45" ref="Y109:AH110">SUMIF($B$26:$B$96,$C109,Y$26:Y$96)</f>
        <v>0</v>
      </c>
      <c r="Z109" s="62">
        <f t="shared" si="45"/>
        <v>0</v>
      </c>
      <c r="AA109" s="62">
        <f t="shared" si="45"/>
        <v>0</v>
      </c>
      <c r="AB109" s="62">
        <f t="shared" si="45"/>
        <v>0</v>
      </c>
      <c r="AC109" s="62">
        <f t="shared" si="45"/>
        <v>0</v>
      </c>
      <c r="AD109" s="62">
        <f t="shared" si="45"/>
        <v>0</v>
      </c>
      <c r="AE109" s="62">
        <f t="shared" si="45"/>
        <v>0</v>
      </c>
      <c r="AF109" s="62">
        <f t="shared" si="45"/>
        <v>0</v>
      </c>
      <c r="AG109" s="62">
        <f t="shared" si="45"/>
        <v>0</v>
      </c>
      <c r="AH109" s="62">
        <f t="shared" si="45"/>
        <v>0</v>
      </c>
      <c r="AI109" s="62">
        <f aca="true" t="shared" si="46" ref="AI109:AR110">SUMIF($B$26:$B$96,$C109,AI$26:AI$96)</f>
        <v>0</v>
      </c>
      <c r="AJ109" s="62">
        <f t="shared" si="46"/>
        <v>0</v>
      </c>
      <c r="AK109" s="62">
        <f t="shared" si="46"/>
        <v>0</v>
      </c>
      <c r="AL109" s="62">
        <f t="shared" si="46"/>
        <v>0</v>
      </c>
      <c r="AM109" s="62">
        <f t="shared" si="46"/>
        <v>0</v>
      </c>
      <c r="AN109" s="62">
        <f t="shared" si="46"/>
        <v>0</v>
      </c>
      <c r="AO109" s="62">
        <f t="shared" si="46"/>
        <v>0</v>
      </c>
      <c r="AP109" s="62">
        <f t="shared" si="46"/>
        <v>904488.72</v>
      </c>
      <c r="AQ109" s="62">
        <f t="shared" si="46"/>
        <v>602992.48</v>
      </c>
      <c r="AR109" s="62">
        <f t="shared" si="46"/>
        <v>452244.36</v>
      </c>
      <c r="AS109" s="62">
        <f aca="true" t="shared" si="47" ref="AS109:BB110">SUMIF($B$26:$B$96,$C109,AS$26:AS$96)</f>
        <v>753740.6000000001</v>
      </c>
      <c r="AT109" s="62">
        <f t="shared" si="47"/>
        <v>753740.6000000001</v>
      </c>
      <c r="AU109" s="62">
        <f t="shared" si="47"/>
        <v>1356733.0799999998</v>
      </c>
      <c r="AV109" s="62">
        <f t="shared" si="47"/>
        <v>1507481.2000000002</v>
      </c>
      <c r="AW109" s="62">
        <f t="shared" si="47"/>
        <v>1658229.32</v>
      </c>
      <c r="AX109" s="62">
        <f t="shared" si="47"/>
        <v>1507481.2000000002</v>
      </c>
      <c r="AY109" s="62">
        <f t="shared" si="47"/>
        <v>1507481.2000000002</v>
      </c>
      <c r="AZ109" s="62">
        <f t="shared" si="47"/>
        <v>1205984.96</v>
      </c>
      <c r="BA109" s="62">
        <f t="shared" si="47"/>
        <v>826099.6976000001</v>
      </c>
      <c r="BB109" s="62">
        <f t="shared" si="47"/>
        <v>1681293.8684</v>
      </c>
      <c r="BC109" s="62">
        <f aca="true" t="shared" si="48" ref="BC109:BL110">SUMIF($B$26:$B$96,$C109,BC$26:BC$96)</f>
        <v>904458.622</v>
      </c>
      <c r="BD109" s="62">
        <f t="shared" si="48"/>
        <v>1100401.08</v>
      </c>
      <c r="BE109" s="62">
        <f t="shared" si="48"/>
        <v>1391827.38</v>
      </c>
      <c r="BF109" s="62">
        <f t="shared" si="48"/>
        <v>1854081.4840000002</v>
      </c>
      <c r="BG109" s="62">
        <f t="shared" si="48"/>
        <v>2100283.348</v>
      </c>
      <c r="BH109" s="62">
        <f t="shared" si="48"/>
        <v>2039984.1</v>
      </c>
      <c r="BI109" s="62">
        <f t="shared" si="48"/>
        <v>1748557.8</v>
      </c>
      <c r="BJ109" s="62">
        <f t="shared" si="48"/>
        <v>3123182.88</v>
      </c>
      <c r="BK109" s="62">
        <f t="shared" si="48"/>
        <v>2759972.21</v>
      </c>
      <c r="BL109" s="62">
        <f t="shared" si="48"/>
        <v>1887837.7199999997</v>
      </c>
      <c r="BM109" s="62">
        <f aca="true" t="shared" si="49" ref="BM109:BV110">SUMIF($B$26:$B$96,$C109,BM$26:BM$96)</f>
        <v>1742124.5699999998</v>
      </c>
      <c r="BN109" s="62">
        <f t="shared" si="49"/>
        <v>2031406.4600000002</v>
      </c>
      <c r="BO109" s="62">
        <f t="shared" si="49"/>
        <v>2320688.35</v>
      </c>
      <c r="BP109" s="62">
        <f t="shared" si="49"/>
        <v>3625673.47</v>
      </c>
      <c r="BQ109" s="62">
        <f t="shared" si="49"/>
        <v>4349950.4</v>
      </c>
      <c r="BR109" s="62">
        <f t="shared" si="49"/>
        <v>3914955.36</v>
      </c>
      <c r="BS109" s="62">
        <f t="shared" si="49"/>
        <v>4488489.22</v>
      </c>
      <c r="BT109" s="62">
        <f t="shared" si="49"/>
        <v>4034162.7704231148</v>
      </c>
      <c r="BU109" s="62">
        <f t="shared" si="49"/>
        <v>6037654.001201465</v>
      </c>
      <c r="BV109" s="62">
        <f t="shared" si="49"/>
        <v>4711817.491134595</v>
      </c>
      <c r="BW109" s="62">
        <f aca="true" t="shared" si="50" ref="BW109:CF110">SUMIF($B$26:$B$96,$C109,BW$26:BW$96)</f>
        <v>4429161.791344134</v>
      </c>
      <c r="BX109" s="62">
        <f t="shared" si="50"/>
        <v>4047585.5412914883</v>
      </c>
      <c r="BY109" s="62">
        <f t="shared" si="50"/>
        <v>4507627.972642122</v>
      </c>
      <c r="BZ109" s="62">
        <f t="shared" si="50"/>
        <v>5340095.529984422</v>
      </c>
      <c r="CA109" s="62">
        <f t="shared" si="50"/>
        <v>6848374.290065117</v>
      </c>
      <c r="CB109" s="62">
        <f t="shared" si="50"/>
        <v>7788201.922588609</v>
      </c>
      <c r="CC109" s="62">
        <f t="shared" si="50"/>
        <v>6954127.175256664</v>
      </c>
      <c r="CD109" s="62">
        <f t="shared" si="50"/>
        <v>6281683.853745203</v>
      </c>
      <c r="CE109" s="62">
        <f t="shared" si="50"/>
        <v>5491026.600134647</v>
      </c>
      <c r="CF109" s="62">
        <f t="shared" si="50"/>
        <v>5026710.162305615</v>
      </c>
      <c r="CG109" s="62">
        <f aca="true" t="shared" si="51" ref="CG109:CP110">SUMIF($B$26:$B$96,$C109,CG$26:CG$96)</f>
        <v>3507714.031263089</v>
      </c>
      <c r="CH109" s="62">
        <f t="shared" si="51"/>
        <v>2309867.9598862636</v>
      </c>
      <c r="CI109" s="62">
        <f t="shared" si="51"/>
        <v>1688020.4143736367</v>
      </c>
      <c r="CJ109" s="62">
        <f t="shared" si="51"/>
        <v>1899478.5941138105</v>
      </c>
      <c r="CK109" s="62">
        <f t="shared" si="51"/>
        <v>895708.9590529598</v>
      </c>
      <c r="CL109" s="62">
        <f t="shared" si="51"/>
        <v>4211193.216709815</v>
      </c>
      <c r="CM109" s="62">
        <f t="shared" si="51"/>
        <v>3958744.5547041637</v>
      </c>
      <c r="CN109" s="62">
        <f t="shared" si="51"/>
        <v>5366360.054615677</v>
      </c>
      <c r="CO109" s="62">
        <f t="shared" si="51"/>
        <v>6740806.179459066</v>
      </c>
      <c r="CP109" s="62">
        <f t="shared" si="51"/>
        <v>11006071.120210309</v>
      </c>
      <c r="CQ109" s="62">
        <f aca="true" t="shared" si="52" ref="CQ109:CZ110">SUMIF($B$26:$B$96,$C109,CQ$26:CQ$96)</f>
        <v>10008924.927308539</v>
      </c>
      <c r="CR109" s="62">
        <f t="shared" si="52"/>
        <v>11163051.859297216</v>
      </c>
      <c r="CS109" s="62">
        <f t="shared" si="52"/>
        <v>13950031.940372765</v>
      </c>
      <c r="CT109" s="62">
        <f t="shared" si="52"/>
        <v>16097231.514908832</v>
      </c>
      <c r="CU109" s="62">
        <f t="shared" si="52"/>
        <v>16822436.17841681</v>
      </c>
      <c r="CV109" s="62">
        <f t="shared" si="52"/>
        <v>16765424.324852336</v>
      </c>
      <c r="CW109" s="62">
        <f t="shared" si="52"/>
        <v>16724181.776364354</v>
      </c>
      <c r="CX109" s="62">
        <f t="shared" si="52"/>
        <v>18767632.972605012</v>
      </c>
      <c r="CY109" s="62">
        <f t="shared" si="52"/>
        <v>19154266.63741677</v>
      </c>
      <c r="CZ109" s="62">
        <f t="shared" si="52"/>
        <v>16712192.63129667</v>
      </c>
      <c r="DA109" s="62">
        <f aca="true" t="shared" si="53" ref="DA109:DJ110">SUMIF($B$26:$B$96,$C109,DA$26:DA$96)</f>
        <v>14090238.271902578</v>
      </c>
      <c r="DB109" s="62">
        <f t="shared" si="53"/>
        <v>13789065.202343114</v>
      </c>
      <c r="DC109" s="62">
        <f t="shared" si="53"/>
        <v>12387836.404483542</v>
      </c>
      <c r="DD109" s="62">
        <f t="shared" si="53"/>
        <v>14363500</v>
      </c>
      <c r="DE109" s="62">
        <f t="shared" si="53"/>
        <v>13402500</v>
      </c>
      <c r="DF109" s="62">
        <f t="shared" si="53"/>
        <v>11675100</v>
      </c>
      <c r="DG109" s="62">
        <f t="shared" si="53"/>
        <v>10703700</v>
      </c>
      <c r="DH109" s="62">
        <f t="shared" si="53"/>
        <v>11716500</v>
      </c>
      <c r="DI109" s="62">
        <f t="shared" si="53"/>
        <v>10752000</v>
      </c>
      <c r="DJ109" s="62">
        <f t="shared" si="53"/>
        <v>8851000</v>
      </c>
      <c r="DK109" s="62">
        <f aca="true" t="shared" si="54" ref="DK109:DT110">SUMIF($B$26:$B$96,$C109,DK$26:DK$96)</f>
        <v>8711000</v>
      </c>
      <c r="DL109" s="62">
        <f t="shared" si="54"/>
        <v>9057500</v>
      </c>
      <c r="DM109" s="62">
        <f t="shared" si="54"/>
        <v>8785000</v>
      </c>
      <c r="DN109" s="62">
        <f t="shared" si="54"/>
        <v>9385000</v>
      </c>
      <c r="DO109" s="62">
        <f t="shared" si="54"/>
        <v>8692500</v>
      </c>
      <c r="DP109" s="62">
        <f t="shared" si="54"/>
        <v>6972500</v>
      </c>
      <c r="DQ109" s="62">
        <f t="shared" si="54"/>
        <v>5810000</v>
      </c>
      <c r="DR109" s="62">
        <f t="shared" si="54"/>
        <v>4020000</v>
      </c>
      <c r="DS109" s="62">
        <f t="shared" si="54"/>
        <v>3640000</v>
      </c>
      <c r="DT109" s="62">
        <f t="shared" si="54"/>
        <v>2210000</v>
      </c>
    </row>
    <row r="110" spans="3:124" ht="14.25">
      <c r="C110" t="s">
        <v>72</v>
      </c>
      <c r="D110" s="28">
        <f>SUM(E110:DT110)</f>
        <v>951234325.4428412</v>
      </c>
      <c r="E110" s="62">
        <f t="shared" si="43"/>
        <v>0</v>
      </c>
      <c r="F110" s="62">
        <f t="shared" si="43"/>
        <v>0</v>
      </c>
      <c r="G110" s="62">
        <f t="shared" si="43"/>
        <v>0</v>
      </c>
      <c r="H110" s="62">
        <f t="shared" si="43"/>
        <v>0</v>
      </c>
      <c r="I110" s="62">
        <f t="shared" si="43"/>
        <v>0</v>
      </c>
      <c r="J110" s="62">
        <f t="shared" si="43"/>
        <v>0</v>
      </c>
      <c r="K110" s="62">
        <f t="shared" si="43"/>
        <v>0</v>
      </c>
      <c r="L110" s="62">
        <f t="shared" si="43"/>
        <v>0</v>
      </c>
      <c r="M110" s="62">
        <f t="shared" si="43"/>
        <v>0</v>
      </c>
      <c r="N110" s="62">
        <f t="shared" si="43"/>
        <v>0</v>
      </c>
      <c r="O110" s="62">
        <f t="shared" si="44"/>
        <v>0</v>
      </c>
      <c r="P110" s="62">
        <f t="shared" si="44"/>
        <v>0</v>
      </c>
      <c r="Q110" s="62">
        <f t="shared" si="44"/>
        <v>0</v>
      </c>
      <c r="R110" s="62">
        <f t="shared" si="44"/>
        <v>0</v>
      </c>
      <c r="S110" s="62">
        <f t="shared" si="44"/>
        <v>0</v>
      </c>
      <c r="T110" s="62">
        <f t="shared" si="44"/>
        <v>0</v>
      </c>
      <c r="U110" s="62">
        <f t="shared" si="44"/>
        <v>0</v>
      </c>
      <c r="V110" s="62">
        <f t="shared" si="44"/>
        <v>0</v>
      </c>
      <c r="W110" s="62">
        <f t="shared" si="44"/>
        <v>0</v>
      </c>
      <c r="X110" s="62">
        <f t="shared" si="44"/>
        <v>0</v>
      </c>
      <c r="Y110" s="62">
        <f t="shared" si="45"/>
        <v>0</v>
      </c>
      <c r="Z110" s="62">
        <f t="shared" si="45"/>
        <v>0</v>
      </c>
      <c r="AA110" s="62">
        <f t="shared" si="45"/>
        <v>0</v>
      </c>
      <c r="AB110" s="62">
        <f t="shared" si="45"/>
        <v>0</v>
      </c>
      <c r="AC110" s="62">
        <f t="shared" si="45"/>
        <v>0</v>
      </c>
      <c r="AD110" s="62">
        <f t="shared" si="45"/>
        <v>0</v>
      </c>
      <c r="AE110" s="62">
        <f t="shared" si="45"/>
        <v>0</v>
      </c>
      <c r="AF110" s="62">
        <f t="shared" si="45"/>
        <v>0</v>
      </c>
      <c r="AG110" s="62">
        <f t="shared" si="45"/>
        <v>0</v>
      </c>
      <c r="AH110" s="62">
        <f t="shared" si="45"/>
        <v>0</v>
      </c>
      <c r="AI110" s="62">
        <f t="shared" si="46"/>
        <v>0</v>
      </c>
      <c r="AJ110" s="62">
        <f t="shared" si="46"/>
        <v>0</v>
      </c>
      <c r="AK110" s="62">
        <f t="shared" si="46"/>
        <v>0</v>
      </c>
      <c r="AL110" s="62">
        <f t="shared" si="46"/>
        <v>0</v>
      </c>
      <c r="AM110" s="62">
        <f t="shared" si="46"/>
        <v>0</v>
      </c>
      <c r="AN110" s="62">
        <f t="shared" si="46"/>
        <v>0</v>
      </c>
      <c r="AO110" s="62">
        <f t="shared" si="46"/>
        <v>0</v>
      </c>
      <c r="AP110" s="62">
        <f t="shared" si="46"/>
        <v>0</v>
      </c>
      <c r="AQ110" s="62">
        <f t="shared" si="46"/>
        <v>0</v>
      </c>
      <c r="AR110" s="62">
        <f t="shared" si="46"/>
        <v>0</v>
      </c>
      <c r="AS110" s="62">
        <f t="shared" si="47"/>
        <v>0</v>
      </c>
      <c r="AT110" s="62">
        <f t="shared" si="47"/>
        <v>0</v>
      </c>
      <c r="AU110" s="62">
        <f t="shared" si="47"/>
        <v>0</v>
      </c>
      <c r="AV110" s="62">
        <f t="shared" si="47"/>
        <v>0</v>
      </c>
      <c r="AW110" s="62">
        <f t="shared" si="47"/>
        <v>0</v>
      </c>
      <c r="AX110" s="62">
        <f t="shared" si="47"/>
        <v>0</v>
      </c>
      <c r="AY110" s="62">
        <f t="shared" si="47"/>
        <v>0</v>
      </c>
      <c r="AZ110" s="62">
        <f t="shared" si="47"/>
        <v>0</v>
      </c>
      <c r="BA110" s="62">
        <f t="shared" si="47"/>
        <v>0</v>
      </c>
      <c r="BB110" s="62">
        <f t="shared" si="47"/>
        <v>0</v>
      </c>
      <c r="BC110" s="62">
        <f t="shared" si="48"/>
        <v>0</v>
      </c>
      <c r="BD110" s="62">
        <f t="shared" si="48"/>
        <v>0</v>
      </c>
      <c r="BE110" s="62">
        <f t="shared" si="48"/>
        <v>0</v>
      </c>
      <c r="BF110" s="62">
        <f t="shared" si="48"/>
        <v>0</v>
      </c>
      <c r="BG110" s="62">
        <f t="shared" si="48"/>
        <v>0</v>
      </c>
      <c r="BH110" s="62">
        <f t="shared" si="48"/>
        <v>0</v>
      </c>
      <c r="BI110" s="62">
        <f t="shared" si="48"/>
        <v>2938370</v>
      </c>
      <c r="BJ110" s="62">
        <f t="shared" si="48"/>
        <v>662000</v>
      </c>
      <c r="BK110" s="62">
        <f t="shared" si="48"/>
        <v>853000</v>
      </c>
      <c r="BL110" s="62">
        <f t="shared" si="48"/>
        <v>855000</v>
      </c>
      <c r="BM110" s="62">
        <f t="shared" si="49"/>
        <v>955000</v>
      </c>
      <c r="BN110" s="62">
        <f t="shared" si="49"/>
        <v>3138855</v>
      </c>
      <c r="BO110" s="62">
        <f t="shared" si="49"/>
        <v>4098710</v>
      </c>
      <c r="BP110" s="62">
        <f t="shared" si="49"/>
        <v>5297394</v>
      </c>
      <c r="BQ110" s="62">
        <f t="shared" si="49"/>
        <v>4809062</v>
      </c>
      <c r="BR110" s="62">
        <f t="shared" si="49"/>
        <v>4989711</v>
      </c>
      <c r="BS110" s="62">
        <f t="shared" si="49"/>
        <v>4482352</v>
      </c>
      <c r="BT110" s="62">
        <f t="shared" si="49"/>
        <v>3076491</v>
      </c>
      <c r="BU110" s="62">
        <f t="shared" si="49"/>
        <v>18449878.5</v>
      </c>
      <c r="BV110" s="62">
        <f t="shared" si="49"/>
        <v>6566103.842424242</v>
      </c>
      <c r="BW110" s="62">
        <f t="shared" si="50"/>
        <v>5371583.014545455</v>
      </c>
      <c r="BX110" s="62">
        <f t="shared" si="50"/>
        <v>5342801.584545454</v>
      </c>
      <c r="BY110" s="62">
        <f t="shared" si="50"/>
        <v>7372516.984545453</v>
      </c>
      <c r="BZ110" s="62">
        <f t="shared" si="50"/>
        <v>9686894.254545456</v>
      </c>
      <c r="CA110" s="62">
        <f t="shared" si="50"/>
        <v>13351739.314545454</v>
      </c>
      <c r="CB110" s="62">
        <f t="shared" si="50"/>
        <v>11806999.977612698</v>
      </c>
      <c r="CC110" s="62">
        <f t="shared" si="50"/>
        <v>11739207.192647366</v>
      </c>
      <c r="CD110" s="62">
        <f t="shared" si="50"/>
        <v>9019589.426897379</v>
      </c>
      <c r="CE110" s="62">
        <f t="shared" si="50"/>
        <v>10804736.864714911</v>
      </c>
      <c r="CF110" s="62">
        <f t="shared" si="50"/>
        <v>11693438.898248043</v>
      </c>
      <c r="CG110" s="62">
        <f t="shared" si="51"/>
        <v>8611416.423966859</v>
      </c>
      <c r="CH110" s="62">
        <f t="shared" si="51"/>
        <v>12474460.5065819</v>
      </c>
      <c r="CI110" s="62">
        <f t="shared" si="51"/>
        <v>15077398.002588877</v>
      </c>
      <c r="CJ110" s="62">
        <f t="shared" si="51"/>
        <v>13646312.232395863</v>
      </c>
      <c r="CK110" s="62">
        <f t="shared" si="51"/>
        <v>13931570.207592145</v>
      </c>
      <c r="CL110" s="62">
        <f t="shared" si="51"/>
        <v>16722164.719224373</v>
      </c>
      <c r="CM110" s="62">
        <f t="shared" si="51"/>
        <v>16771552.057237761</v>
      </c>
      <c r="CN110" s="62">
        <f t="shared" si="51"/>
        <v>18603553.44051053</v>
      </c>
      <c r="CO110" s="62">
        <f t="shared" si="51"/>
        <v>22843961.0587676</v>
      </c>
      <c r="CP110" s="62">
        <f t="shared" si="51"/>
        <v>22143128.455684327</v>
      </c>
      <c r="CQ110" s="62">
        <f t="shared" si="52"/>
        <v>26132496.38076717</v>
      </c>
      <c r="CR110" s="62">
        <f t="shared" si="52"/>
        <v>22405559.047796644</v>
      </c>
      <c r="CS110" s="62">
        <f t="shared" si="52"/>
        <v>26303128.376488555</v>
      </c>
      <c r="CT110" s="62">
        <f t="shared" si="52"/>
        <v>27481156.741538975</v>
      </c>
      <c r="CU110" s="62">
        <f t="shared" si="52"/>
        <v>27224728.02475389</v>
      </c>
      <c r="CV110" s="62">
        <f t="shared" si="52"/>
        <v>30457058.288071312</v>
      </c>
      <c r="CW110" s="62">
        <f t="shared" si="52"/>
        <v>33875696.63598168</v>
      </c>
      <c r="CX110" s="62">
        <f t="shared" si="52"/>
        <v>37202401.157217965</v>
      </c>
      <c r="CY110" s="62">
        <f t="shared" si="52"/>
        <v>30926238.51663719</v>
      </c>
      <c r="CZ110" s="62">
        <f t="shared" si="52"/>
        <v>30523149.492475227</v>
      </c>
      <c r="DA110" s="62">
        <f t="shared" si="53"/>
        <v>30182911.422432065</v>
      </c>
      <c r="DB110" s="62">
        <f t="shared" si="53"/>
        <v>26469093.91939983</v>
      </c>
      <c r="DC110" s="62">
        <f t="shared" si="53"/>
        <v>34169132.53789108</v>
      </c>
      <c r="DD110" s="62">
        <f t="shared" si="53"/>
        <v>31214442.37702758</v>
      </c>
      <c r="DE110" s="62">
        <f t="shared" si="53"/>
        <v>25660836.04026691</v>
      </c>
      <c r="DF110" s="62">
        <f t="shared" si="53"/>
        <v>23526758.90778858</v>
      </c>
      <c r="DG110" s="62">
        <f t="shared" si="53"/>
        <v>20193446.363243464</v>
      </c>
      <c r="DH110" s="62">
        <f t="shared" si="53"/>
        <v>18925071.3735146</v>
      </c>
      <c r="DI110" s="62">
        <f t="shared" si="53"/>
        <v>19590896.045438603</v>
      </c>
      <c r="DJ110" s="62">
        <f t="shared" si="53"/>
        <v>20949116.7303034</v>
      </c>
      <c r="DK110" s="62">
        <f t="shared" si="54"/>
        <v>18127477.976897</v>
      </c>
      <c r="DL110" s="62">
        <f t="shared" si="54"/>
        <v>16790544.246896997</v>
      </c>
      <c r="DM110" s="62">
        <f t="shared" si="54"/>
        <v>13988217.446897</v>
      </c>
      <c r="DN110" s="62">
        <f t="shared" si="54"/>
        <v>12012735.334593</v>
      </c>
      <c r="DO110" s="62">
        <f t="shared" si="54"/>
        <v>9288353.066493</v>
      </c>
      <c r="DP110" s="62">
        <f t="shared" si="54"/>
        <v>6770511.336493</v>
      </c>
      <c r="DQ110" s="62">
        <f t="shared" si="54"/>
        <v>4766909.472857</v>
      </c>
      <c r="DR110" s="62">
        <f t="shared" si="54"/>
        <v>3600633.222857</v>
      </c>
      <c r="DS110" s="62">
        <f t="shared" si="54"/>
        <v>2125064</v>
      </c>
      <c r="DT110" s="62">
        <f t="shared" si="54"/>
        <v>2163609</v>
      </c>
    </row>
    <row r="111" spans="3:124" ht="14.25">
      <c r="C111" t="s">
        <v>11</v>
      </c>
      <c r="D111" s="28">
        <f>SUM(E111:DT111)</f>
        <v>0</v>
      </c>
      <c r="E111" s="62">
        <f>SUMIF($B$26:$B$96,$C111,E$26:E$96)</f>
        <v>0</v>
      </c>
      <c r="F111" s="62">
        <f aca="true" t="shared" si="55" ref="F111:BQ111">SUMIF($B$26:$B$96,$C111,F$26:F$96)</f>
        <v>0</v>
      </c>
      <c r="G111" s="62">
        <f t="shared" si="55"/>
        <v>0</v>
      </c>
      <c r="H111" s="62">
        <f t="shared" si="55"/>
        <v>0</v>
      </c>
      <c r="I111" s="62">
        <f t="shared" si="55"/>
        <v>0</v>
      </c>
      <c r="J111" s="62">
        <f t="shared" si="55"/>
        <v>0</v>
      </c>
      <c r="K111" s="62">
        <f t="shared" si="55"/>
        <v>0</v>
      </c>
      <c r="L111" s="62">
        <f t="shared" si="55"/>
        <v>0</v>
      </c>
      <c r="M111" s="62">
        <f t="shared" si="55"/>
        <v>0</v>
      </c>
      <c r="N111" s="62">
        <f t="shared" si="55"/>
        <v>0</v>
      </c>
      <c r="O111" s="62">
        <f t="shared" si="55"/>
        <v>0</v>
      </c>
      <c r="P111" s="62">
        <f t="shared" si="55"/>
        <v>0</v>
      </c>
      <c r="Q111" s="62">
        <f t="shared" si="55"/>
        <v>0</v>
      </c>
      <c r="R111" s="62">
        <f t="shared" si="55"/>
        <v>0</v>
      </c>
      <c r="S111" s="62">
        <f t="shared" si="55"/>
        <v>0</v>
      </c>
      <c r="T111" s="62">
        <f t="shared" si="55"/>
        <v>0</v>
      </c>
      <c r="U111" s="62">
        <f t="shared" si="55"/>
        <v>0</v>
      </c>
      <c r="V111" s="62">
        <f t="shared" si="55"/>
        <v>0</v>
      </c>
      <c r="W111" s="62">
        <f t="shared" si="55"/>
        <v>0</v>
      </c>
      <c r="X111" s="62">
        <f t="shared" si="55"/>
        <v>0</v>
      </c>
      <c r="Y111" s="62">
        <f t="shared" si="55"/>
        <v>0</v>
      </c>
      <c r="Z111" s="62">
        <f t="shared" si="55"/>
        <v>0</v>
      </c>
      <c r="AA111" s="62">
        <f t="shared" si="55"/>
        <v>0</v>
      </c>
      <c r="AB111" s="62">
        <f t="shared" si="55"/>
        <v>0</v>
      </c>
      <c r="AC111" s="62">
        <f t="shared" si="55"/>
        <v>0</v>
      </c>
      <c r="AD111" s="62">
        <f t="shared" si="55"/>
        <v>0</v>
      </c>
      <c r="AE111" s="62">
        <f t="shared" si="55"/>
        <v>0</v>
      </c>
      <c r="AF111" s="62">
        <f t="shared" si="55"/>
        <v>0</v>
      </c>
      <c r="AG111" s="62">
        <f t="shared" si="55"/>
        <v>0</v>
      </c>
      <c r="AH111" s="62">
        <f t="shared" si="55"/>
        <v>0</v>
      </c>
      <c r="AI111" s="62">
        <f t="shared" si="55"/>
        <v>0</v>
      </c>
      <c r="AJ111" s="62">
        <f t="shared" si="55"/>
        <v>0</v>
      </c>
      <c r="AK111" s="62">
        <f t="shared" si="55"/>
        <v>0</v>
      </c>
      <c r="AL111" s="62">
        <f t="shared" si="55"/>
        <v>0</v>
      </c>
      <c r="AM111" s="62">
        <f t="shared" si="55"/>
        <v>0</v>
      </c>
      <c r="AN111" s="62">
        <f t="shared" si="55"/>
        <v>0</v>
      </c>
      <c r="AO111" s="62">
        <f t="shared" si="55"/>
        <v>0</v>
      </c>
      <c r="AP111" s="62">
        <f t="shared" si="55"/>
        <v>0</v>
      </c>
      <c r="AQ111" s="62">
        <f t="shared" si="55"/>
        <v>0</v>
      </c>
      <c r="AR111" s="62">
        <f t="shared" si="55"/>
        <v>0</v>
      </c>
      <c r="AS111" s="62">
        <f t="shared" si="55"/>
        <v>0</v>
      </c>
      <c r="AT111" s="62">
        <f t="shared" si="55"/>
        <v>0</v>
      </c>
      <c r="AU111" s="62">
        <f t="shared" si="55"/>
        <v>0</v>
      </c>
      <c r="AV111" s="62">
        <f t="shared" si="55"/>
        <v>0</v>
      </c>
      <c r="AW111" s="62">
        <f t="shared" si="55"/>
        <v>0</v>
      </c>
      <c r="AX111" s="62">
        <f t="shared" si="55"/>
        <v>0</v>
      </c>
      <c r="AY111" s="62">
        <f t="shared" si="55"/>
        <v>0</v>
      </c>
      <c r="AZ111" s="62">
        <f t="shared" si="55"/>
        <v>0</v>
      </c>
      <c r="BA111" s="62">
        <f t="shared" si="55"/>
        <v>0</v>
      </c>
      <c r="BB111" s="62">
        <f t="shared" si="55"/>
        <v>0</v>
      </c>
      <c r="BC111" s="62">
        <f t="shared" si="55"/>
        <v>0</v>
      </c>
      <c r="BD111" s="62">
        <f t="shared" si="55"/>
        <v>0</v>
      </c>
      <c r="BE111" s="62">
        <f t="shared" si="55"/>
        <v>0</v>
      </c>
      <c r="BF111" s="62">
        <f t="shared" si="55"/>
        <v>0</v>
      </c>
      <c r="BG111" s="62">
        <f t="shared" si="55"/>
        <v>0</v>
      </c>
      <c r="BH111" s="62">
        <f t="shared" si="55"/>
        <v>0</v>
      </c>
      <c r="BI111" s="62">
        <f t="shared" si="55"/>
        <v>0</v>
      </c>
      <c r="BJ111" s="62">
        <f t="shared" si="55"/>
        <v>0</v>
      </c>
      <c r="BK111" s="62">
        <f t="shared" si="55"/>
        <v>0</v>
      </c>
      <c r="BL111" s="62">
        <f t="shared" si="55"/>
        <v>0</v>
      </c>
      <c r="BM111" s="62">
        <f t="shared" si="55"/>
        <v>0</v>
      </c>
      <c r="BN111" s="62">
        <f t="shared" si="55"/>
        <v>0</v>
      </c>
      <c r="BO111" s="62">
        <f t="shared" si="55"/>
        <v>0</v>
      </c>
      <c r="BP111" s="62">
        <f t="shared" si="55"/>
        <v>0</v>
      </c>
      <c r="BQ111" s="62">
        <f t="shared" si="55"/>
        <v>0</v>
      </c>
      <c r="BR111" s="62">
        <f aca="true" t="shared" si="56" ref="BR111:CW111">SUMIF($B$26:$B$96,$C111,BR$26:BR$96)</f>
        <v>0</v>
      </c>
      <c r="BS111" s="62">
        <f t="shared" si="56"/>
        <v>0</v>
      </c>
      <c r="BT111" s="62">
        <f t="shared" si="56"/>
        <v>0</v>
      </c>
      <c r="BU111" s="62">
        <f t="shared" si="56"/>
        <v>0</v>
      </c>
      <c r="BV111" s="62">
        <f t="shared" si="56"/>
        <v>0</v>
      </c>
      <c r="BW111" s="62">
        <f t="shared" si="56"/>
        <v>0</v>
      </c>
      <c r="BX111" s="62">
        <f t="shared" si="56"/>
        <v>0</v>
      </c>
      <c r="BY111" s="62">
        <f t="shared" si="56"/>
        <v>0</v>
      </c>
      <c r="BZ111" s="62">
        <f t="shared" si="56"/>
        <v>0</v>
      </c>
      <c r="CA111" s="62">
        <f t="shared" si="56"/>
        <v>0</v>
      </c>
      <c r="CB111" s="62">
        <f t="shared" si="56"/>
        <v>0</v>
      </c>
      <c r="CC111" s="62">
        <f t="shared" si="56"/>
        <v>0</v>
      </c>
      <c r="CD111" s="62">
        <f t="shared" si="56"/>
        <v>0</v>
      </c>
      <c r="CE111" s="62">
        <f t="shared" si="56"/>
        <v>0</v>
      </c>
      <c r="CF111" s="62">
        <f t="shared" si="56"/>
        <v>0</v>
      </c>
      <c r="CG111" s="62">
        <f t="shared" si="56"/>
        <v>0</v>
      </c>
      <c r="CH111" s="62">
        <f t="shared" si="56"/>
        <v>0</v>
      </c>
      <c r="CI111" s="62">
        <f t="shared" si="56"/>
        <v>0</v>
      </c>
      <c r="CJ111" s="62">
        <f t="shared" si="56"/>
        <v>0</v>
      </c>
      <c r="CK111" s="62">
        <f t="shared" si="56"/>
        <v>0</v>
      </c>
      <c r="CL111" s="62">
        <f t="shared" si="56"/>
        <v>0</v>
      </c>
      <c r="CM111" s="62">
        <f t="shared" si="56"/>
        <v>0</v>
      </c>
      <c r="CN111" s="62">
        <f t="shared" si="56"/>
        <v>0</v>
      </c>
      <c r="CO111" s="62">
        <f t="shared" si="56"/>
        <v>0</v>
      </c>
      <c r="CP111" s="62">
        <f t="shared" si="56"/>
        <v>0</v>
      </c>
      <c r="CQ111" s="62">
        <f t="shared" si="56"/>
        <v>0</v>
      </c>
      <c r="CR111" s="62">
        <f t="shared" si="56"/>
        <v>0</v>
      </c>
      <c r="CS111" s="62">
        <f t="shared" si="56"/>
        <v>0</v>
      </c>
      <c r="CT111" s="62">
        <f t="shared" si="56"/>
        <v>0</v>
      </c>
      <c r="CU111" s="62">
        <f t="shared" si="56"/>
        <v>0</v>
      </c>
      <c r="CV111" s="62">
        <f t="shared" si="56"/>
        <v>0</v>
      </c>
      <c r="CW111" s="62">
        <f t="shared" si="56"/>
        <v>0</v>
      </c>
      <c r="CX111" s="62">
        <f aca="true" t="shared" si="57" ref="CX111:DT111">SUMIF($B$26:$B$96,$C111,CX$26:CX$96)</f>
        <v>0</v>
      </c>
      <c r="CY111" s="62">
        <f t="shared" si="57"/>
        <v>0</v>
      </c>
      <c r="CZ111" s="62">
        <f t="shared" si="57"/>
        <v>0</v>
      </c>
      <c r="DA111" s="62">
        <f t="shared" si="57"/>
        <v>0</v>
      </c>
      <c r="DB111" s="62">
        <f t="shared" si="57"/>
        <v>0</v>
      </c>
      <c r="DC111" s="62">
        <f t="shared" si="57"/>
        <v>0</v>
      </c>
      <c r="DD111" s="62">
        <f t="shared" si="57"/>
        <v>0</v>
      </c>
      <c r="DE111" s="62">
        <f t="shared" si="57"/>
        <v>0</v>
      </c>
      <c r="DF111" s="62">
        <f t="shared" si="57"/>
        <v>0</v>
      </c>
      <c r="DG111" s="62">
        <f t="shared" si="57"/>
        <v>0</v>
      </c>
      <c r="DH111" s="62">
        <f t="shared" si="57"/>
        <v>0</v>
      </c>
      <c r="DI111" s="62">
        <f t="shared" si="57"/>
        <v>0</v>
      </c>
      <c r="DJ111" s="62">
        <f t="shared" si="57"/>
        <v>0</v>
      </c>
      <c r="DK111" s="62">
        <f t="shared" si="57"/>
        <v>0</v>
      </c>
      <c r="DL111" s="62">
        <f t="shared" si="57"/>
        <v>0</v>
      </c>
      <c r="DM111" s="62">
        <f t="shared" si="57"/>
        <v>0</v>
      </c>
      <c r="DN111" s="62">
        <f t="shared" si="57"/>
        <v>0</v>
      </c>
      <c r="DO111" s="62">
        <f t="shared" si="57"/>
        <v>0</v>
      </c>
      <c r="DP111" s="62">
        <f t="shared" si="57"/>
        <v>0</v>
      </c>
      <c r="DQ111" s="62">
        <f t="shared" si="57"/>
        <v>0</v>
      </c>
      <c r="DR111" s="62">
        <f t="shared" si="57"/>
        <v>0</v>
      </c>
      <c r="DS111" s="62">
        <f t="shared" si="57"/>
        <v>0</v>
      </c>
      <c r="DT111" s="62">
        <f t="shared" si="57"/>
        <v>0</v>
      </c>
    </row>
    <row r="112" spans="3:124" s="3" customFormat="1" ht="14.25" thickBot="1">
      <c r="C112" s="3" t="s">
        <v>10</v>
      </c>
      <c r="D112" s="30">
        <f>SUM(E112:DT112)</f>
        <v>1465598700.0109153</v>
      </c>
      <c r="E112" s="31">
        <f>SUM(E109:E111)</f>
        <v>0</v>
      </c>
      <c r="F112" s="31">
        <f aca="true" t="shared" si="58" ref="F112:BN112">SUM(F109:F111)</f>
        <v>0</v>
      </c>
      <c r="G112" s="31">
        <f t="shared" si="58"/>
        <v>0</v>
      </c>
      <c r="H112" s="31">
        <f t="shared" si="58"/>
        <v>0</v>
      </c>
      <c r="I112" s="31">
        <f t="shared" si="58"/>
        <v>0</v>
      </c>
      <c r="J112" s="31">
        <f t="shared" si="58"/>
        <v>0</v>
      </c>
      <c r="K112" s="31">
        <f t="shared" si="58"/>
        <v>0</v>
      </c>
      <c r="L112" s="31">
        <f t="shared" si="58"/>
        <v>0</v>
      </c>
      <c r="M112" s="31">
        <f t="shared" si="58"/>
        <v>0</v>
      </c>
      <c r="N112" s="31">
        <f t="shared" si="58"/>
        <v>0</v>
      </c>
      <c r="O112" s="31">
        <f t="shared" si="58"/>
        <v>0</v>
      </c>
      <c r="P112" s="31">
        <f t="shared" si="58"/>
        <v>0</v>
      </c>
      <c r="Q112" s="31">
        <f t="shared" si="58"/>
        <v>0</v>
      </c>
      <c r="R112" s="31">
        <f t="shared" si="58"/>
        <v>0</v>
      </c>
      <c r="S112" s="31">
        <f t="shared" si="58"/>
        <v>0</v>
      </c>
      <c r="T112" s="31">
        <f t="shared" si="58"/>
        <v>0</v>
      </c>
      <c r="U112" s="31">
        <f t="shared" si="58"/>
        <v>0</v>
      </c>
      <c r="V112" s="31">
        <f t="shared" si="58"/>
        <v>0</v>
      </c>
      <c r="W112" s="31">
        <f t="shared" si="58"/>
        <v>0</v>
      </c>
      <c r="X112" s="31">
        <f t="shared" si="58"/>
        <v>0</v>
      </c>
      <c r="Y112" s="31">
        <f t="shared" si="58"/>
        <v>0</v>
      </c>
      <c r="Z112" s="31">
        <f t="shared" si="58"/>
        <v>0</v>
      </c>
      <c r="AA112" s="31">
        <f t="shared" si="58"/>
        <v>0</v>
      </c>
      <c r="AB112" s="31">
        <f t="shared" si="58"/>
        <v>0</v>
      </c>
      <c r="AC112" s="31">
        <f t="shared" si="58"/>
        <v>0</v>
      </c>
      <c r="AD112" s="31">
        <f t="shared" si="58"/>
        <v>0</v>
      </c>
      <c r="AE112" s="31">
        <f t="shared" si="58"/>
        <v>0</v>
      </c>
      <c r="AF112" s="31">
        <f t="shared" si="58"/>
        <v>0</v>
      </c>
      <c r="AG112" s="31">
        <f t="shared" si="58"/>
        <v>0</v>
      </c>
      <c r="AH112" s="31">
        <f t="shared" si="58"/>
        <v>0</v>
      </c>
      <c r="AI112" s="31">
        <f t="shared" si="58"/>
        <v>0</v>
      </c>
      <c r="AJ112" s="31">
        <f t="shared" si="58"/>
        <v>0</v>
      </c>
      <c r="AK112" s="31">
        <f t="shared" si="58"/>
        <v>0</v>
      </c>
      <c r="AL112" s="31">
        <f t="shared" si="58"/>
        <v>0</v>
      </c>
      <c r="AM112" s="31">
        <f t="shared" si="58"/>
        <v>0</v>
      </c>
      <c r="AN112" s="31">
        <f t="shared" si="58"/>
        <v>0</v>
      </c>
      <c r="AO112" s="31">
        <f t="shared" si="58"/>
        <v>0</v>
      </c>
      <c r="AP112" s="31">
        <f t="shared" si="58"/>
        <v>904488.72</v>
      </c>
      <c r="AQ112" s="31">
        <f t="shared" si="58"/>
        <v>602992.48</v>
      </c>
      <c r="AR112" s="31">
        <f t="shared" si="58"/>
        <v>452244.36</v>
      </c>
      <c r="AS112" s="31">
        <f t="shared" si="58"/>
        <v>753740.6000000001</v>
      </c>
      <c r="AT112" s="31">
        <f t="shared" si="58"/>
        <v>753740.6000000001</v>
      </c>
      <c r="AU112" s="31">
        <f t="shared" si="58"/>
        <v>1356733.0799999998</v>
      </c>
      <c r="AV112" s="31">
        <f t="shared" si="58"/>
        <v>1507481.2000000002</v>
      </c>
      <c r="AW112" s="31">
        <f t="shared" si="58"/>
        <v>1658229.32</v>
      </c>
      <c r="AX112" s="31">
        <f t="shared" si="58"/>
        <v>1507481.2000000002</v>
      </c>
      <c r="AY112" s="31">
        <f t="shared" si="58"/>
        <v>1507481.2000000002</v>
      </c>
      <c r="AZ112" s="31">
        <f t="shared" si="58"/>
        <v>1205984.96</v>
      </c>
      <c r="BA112" s="31">
        <f t="shared" si="58"/>
        <v>826099.6976000001</v>
      </c>
      <c r="BB112" s="31">
        <f t="shared" si="58"/>
        <v>1681293.8684</v>
      </c>
      <c r="BC112" s="31">
        <f t="shared" si="58"/>
        <v>904458.622</v>
      </c>
      <c r="BD112" s="31">
        <f t="shared" si="58"/>
        <v>1100401.08</v>
      </c>
      <c r="BE112" s="31">
        <f t="shared" si="58"/>
        <v>1391827.38</v>
      </c>
      <c r="BF112" s="31">
        <f t="shared" si="58"/>
        <v>1854081.4840000002</v>
      </c>
      <c r="BG112" s="31">
        <f t="shared" si="58"/>
        <v>2100283.348</v>
      </c>
      <c r="BH112" s="31">
        <f t="shared" si="58"/>
        <v>2039984.1</v>
      </c>
      <c r="BI112" s="31">
        <f t="shared" si="58"/>
        <v>4686927.8</v>
      </c>
      <c r="BJ112" s="31">
        <f t="shared" si="58"/>
        <v>3785182.88</v>
      </c>
      <c r="BK112" s="31">
        <f t="shared" si="58"/>
        <v>3612972.21</v>
      </c>
      <c r="BL112" s="31">
        <f t="shared" si="58"/>
        <v>2742837.7199999997</v>
      </c>
      <c r="BM112" s="31">
        <f t="shared" si="58"/>
        <v>2697124.57</v>
      </c>
      <c r="BN112" s="31">
        <f t="shared" si="58"/>
        <v>5170261.46</v>
      </c>
      <c r="BO112" s="31">
        <f aca="true" t="shared" si="59" ref="BO112:CT112">SUM(BO109:BO111)</f>
        <v>6419398.35</v>
      </c>
      <c r="BP112" s="31">
        <f t="shared" si="59"/>
        <v>8923067.47</v>
      </c>
      <c r="BQ112" s="31">
        <f t="shared" si="59"/>
        <v>9159012.4</v>
      </c>
      <c r="BR112" s="31">
        <f t="shared" si="59"/>
        <v>8904666.36</v>
      </c>
      <c r="BS112" s="31">
        <f t="shared" si="59"/>
        <v>8970841.219999999</v>
      </c>
      <c r="BT112" s="31">
        <f t="shared" si="59"/>
        <v>7110653.770423114</v>
      </c>
      <c r="BU112" s="31">
        <f t="shared" si="59"/>
        <v>24487532.501201466</v>
      </c>
      <c r="BV112" s="31">
        <f t="shared" si="59"/>
        <v>11277921.333558837</v>
      </c>
      <c r="BW112" s="31">
        <f t="shared" si="59"/>
        <v>9800744.805889588</v>
      </c>
      <c r="BX112" s="31">
        <f t="shared" si="59"/>
        <v>9390387.125836942</v>
      </c>
      <c r="BY112" s="31">
        <f t="shared" si="59"/>
        <v>11880144.957187574</v>
      </c>
      <c r="BZ112" s="31">
        <f t="shared" si="59"/>
        <v>15026989.784529878</v>
      </c>
      <c r="CA112" s="31">
        <f t="shared" si="59"/>
        <v>20200113.60461057</v>
      </c>
      <c r="CB112" s="31">
        <f t="shared" si="59"/>
        <v>19595201.900201306</v>
      </c>
      <c r="CC112" s="31">
        <f t="shared" si="59"/>
        <v>18693334.36790403</v>
      </c>
      <c r="CD112" s="31">
        <f t="shared" si="59"/>
        <v>15301273.280642582</v>
      </c>
      <c r="CE112" s="31">
        <f t="shared" si="59"/>
        <v>16295763.464849558</v>
      </c>
      <c r="CF112" s="31">
        <f t="shared" si="59"/>
        <v>16720149.060553659</v>
      </c>
      <c r="CG112" s="31">
        <f t="shared" si="59"/>
        <v>12119130.455229947</v>
      </c>
      <c r="CH112" s="31">
        <f t="shared" si="59"/>
        <v>14784328.466468165</v>
      </c>
      <c r="CI112" s="31">
        <f t="shared" si="59"/>
        <v>16765418.416962514</v>
      </c>
      <c r="CJ112" s="31">
        <f t="shared" si="59"/>
        <v>15545790.826509673</v>
      </c>
      <c r="CK112" s="31">
        <f t="shared" si="59"/>
        <v>14827279.166645104</v>
      </c>
      <c r="CL112" s="31">
        <f t="shared" si="59"/>
        <v>20933357.935934186</v>
      </c>
      <c r="CM112" s="31">
        <f t="shared" si="59"/>
        <v>20730296.611941926</v>
      </c>
      <c r="CN112" s="31">
        <f t="shared" si="59"/>
        <v>23969913.495126206</v>
      </c>
      <c r="CO112" s="31">
        <f t="shared" si="59"/>
        <v>29584767.238226667</v>
      </c>
      <c r="CP112" s="31">
        <f t="shared" si="59"/>
        <v>33149199.575894635</v>
      </c>
      <c r="CQ112" s="31">
        <f t="shared" si="59"/>
        <v>36141421.30807571</v>
      </c>
      <c r="CR112" s="31">
        <f t="shared" si="59"/>
        <v>33568610.90709386</v>
      </c>
      <c r="CS112" s="31">
        <f t="shared" si="59"/>
        <v>40253160.31686132</v>
      </c>
      <c r="CT112" s="31">
        <f t="shared" si="59"/>
        <v>43578388.25644781</v>
      </c>
      <c r="CU112" s="31">
        <f aca="true" t="shared" si="60" ref="CU112:DT112">SUM(CU109:CU111)</f>
        <v>44047164.2031707</v>
      </c>
      <c r="CV112" s="31">
        <f t="shared" si="60"/>
        <v>47222482.61292365</v>
      </c>
      <c r="CW112" s="31">
        <f t="shared" si="60"/>
        <v>50599878.412346035</v>
      </c>
      <c r="CX112" s="31">
        <f t="shared" si="60"/>
        <v>55970034.12982298</v>
      </c>
      <c r="CY112" s="31">
        <f t="shared" si="60"/>
        <v>50080505.154053956</v>
      </c>
      <c r="CZ112" s="31">
        <f t="shared" si="60"/>
        <v>47235342.1237719</v>
      </c>
      <c r="DA112" s="31">
        <f t="shared" si="60"/>
        <v>44273149.69433464</v>
      </c>
      <c r="DB112" s="31">
        <f t="shared" si="60"/>
        <v>40258159.12174295</v>
      </c>
      <c r="DC112" s="31">
        <f t="shared" si="60"/>
        <v>46556968.942374624</v>
      </c>
      <c r="DD112" s="31">
        <f t="shared" si="60"/>
        <v>45577942.37702758</v>
      </c>
      <c r="DE112" s="31">
        <f t="shared" si="60"/>
        <v>39063336.04026691</v>
      </c>
      <c r="DF112" s="31">
        <f t="shared" si="60"/>
        <v>35201858.907788575</v>
      </c>
      <c r="DG112" s="31">
        <f t="shared" si="60"/>
        <v>30897146.363243464</v>
      </c>
      <c r="DH112" s="31">
        <f t="shared" si="60"/>
        <v>30641571.3735146</v>
      </c>
      <c r="DI112" s="31">
        <f t="shared" si="60"/>
        <v>30342896.045438603</v>
      </c>
      <c r="DJ112" s="31">
        <f t="shared" si="60"/>
        <v>29800116.7303034</v>
      </c>
      <c r="DK112" s="31">
        <f t="shared" si="60"/>
        <v>26838477.976897</v>
      </c>
      <c r="DL112" s="31">
        <f t="shared" si="60"/>
        <v>25848044.246896997</v>
      </c>
      <c r="DM112" s="31">
        <f t="shared" si="60"/>
        <v>22773217.446897</v>
      </c>
      <c r="DN112" s="31">
        <f t="shared" si="60"/>
        <v>21397735.334592998</v>
      </c>
      <c r="DO112" s="31">
        <f t="shared" si="60"/>
        <v>17980853.066493</v>
      </c>
      <c r="DP112" s="31">
        <f t="shared" si="60"/>
        <v>13743011.336493</v>
      </c>
      <c r="DQ112" s="31">
        <f t="shared" si="60"/>
        <v>10576909.472857</v>
      </c>
      <c r="DR112" s="31">
        <f t="shared" si="60"/>
        <v>7620633.222857</v>
      </c>
      <c r="DS112" s="31">
        <f t="shared" si="60"/>
        <v>5765064</v>
      </c>
      <c r="DT112" s="31">
        <f t="shared" si="60"/>
        <v>4373609</v>
      </c>
    </row>
    <row r="113" ht="14.25" thickTop="1"/>
    <row r="114" spans="1:2" ht="14.25">
      <c r="A114" s="3" t="s">
        <v>54</v>
      </c>
      <c r="B114" s="3" t="s">
        <v>294</v>
      </c>
    </row>
    <row r="115" spans="1:2" ht="14.25">
      <c r="A115" s="3" t="s">
        <v>55</v>
      </c>
      <c r="B115" s="3" t="s">
        <v>155</v>
      </c>
    </row>
    <row r="116" spans="1:2" ht="14.25">
      <c r="A116" s="3" t="s">
        <v>56</v>
      </c>
      <c r="B116" s="3" t="s">
        <v>156</v>
      </c>
    </row>
    <row r="117" spans="1:2" ht="14.25">
      <c r="A117" s="3" t="s">
        <v>57</v>
      </c>
      <c r="B117" s="3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18"/>
  <headerFooter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EI259"/>
  <sheetViews>
    <sheetView zoomScaleSheetLayoutView="100" zoomScalePageLayoutView="0" workbookViewId="0" topLeftCell="I7">
      <selection activeCell="U16" sqref="U16"/>
    </sheetView>
  </sheetViews>
  <sheetFormatPr defaultColWidth="8.8515625" defaultRowHeight="15"/>
  <cols>
    <col min="1" max="1" width="25.421875" style="0" bestFit="1" customWidth="1"/>
    <col min="2" max="2" width="30.00390625" style="0" bestFit="1" customWidth="1"/>
    <col min="3" max="3" width="15.00390625" style="0" bestFit="1" customWidth="1"/>
    <col min="4" max="4" width="69.140625" style="0" bestFit="1" customWidth="1"/>
    <col min="5" max="5" width="14.7109375" style="0" bestFit="1" customWidth="1"/>
    <col min="6" max="6" width="12.7109375" style="0" bestFit="1" customWidth="1"/>
    <col min="7" max="12" width="12.421875" style="0" bestFit="1" customWidth="1"/>
    <col min="13" max="13" width="11.421875" style="0" bestFit="1" customWidth="1"/>
    <col min="14" max="14" width="14.28125" style="0" bestFit="1" customWidth="1"/>
    <col min="15" max="19" width="12.28125" style="0" bestFit="1" customWidth="1"/>
    <col min="20" max="50" width="11.421875" style="0" bestFit="1" customWidth="1"/>
    <col min="51" max="76" width="10.7109375" style="0" bestFit="1" customWidth="1"/>
    <col min="77" max="104" width="11.421875" style="0" bestFit="1" customWidth="1"/>
    <col min="105" max="111" width="12.00390625" style="0" bestFit="1" customWidth="1"/>
    <col min="112" max="112" width="10.7109375" style="0" bestFit="1" customWidth="1"/>
    <col min="113" max="116" width="12.00390625" style="0" bestFit="1" customWidth="1"/>
    <col min="117" max="118" width="10.7109375" style="0" bestFit="1" customWidth="1"/>
    <col min="119" max="119" width="11.00390625" style="0" bestFit="1" customWidth="1"/>
    <col min="120" max="120" width="12.00390625" style="0" bestFit="1" customWidth="1"/>
    <col min="121" max="125" width="10.7109375" style="0" bestFit="1" customWidth="1"/>
  </cols>
  <sheetData>
    <row r="1" spans="1:3" ht="14.25">
      <c r="A1" s="3" t="s">
        <v>0</v>
      </c>
      <c r="B1" s="3"/>
      <c r="C1" s="3"/>
    </row>
    <row r="2" spans="1:3" ht="14.25">
      <c r="A2" s="3" t="s">
        <v>2</v>
      </c>
      <c r="B2" s="3"/>
      <c r="C2" s="3"/>
    </row>
    <row r="3" spans="1:3" ht="14.25">
      <c r="A3" s="3"/>
      <c r="B3" s="3"/>
      <c r="C3" s="3"/>
    </row>
    <row r="4" spans="1:3" ht="14.25">
      <c r="A4" s="22" t="str">
        <f>'Global Inputs'!A6</f>
        <v>Model Start Year</v>
      </c>
      <c r="B4" s="22">
        <f>'Global Inputs'!B6</f>
        <v>40268</v>
      </c>
      <c r="C4" s="22"/>
    </row>
    <row r="5" spans="1:3" ht="14.25">
      <c r="A5" s="22" t="str">
        <f>'Global Inputs'!A7</f>
        <v>Model End Year</v>
      </c>
      <c r="B5" s="22">
        <f>'Global Inputs'!B7</f>
        <v>43555</v>
      </c>
      <c r="C5" s="22"/>
    </row>
    <row r="6" spans="1:3" ht="14.25">
      <c r="A6" s="22" t="str">
        <f>'Global Inputs'!A8</f>
        <v>Model Reporting Year</v>
      </c>
      <c r="B6" s="22">
        <f>'Global Inputs'!B8</f>
        <v>42460</v>
      </c>
      <c r="C6" s="22"/>
    </row>
    <row r="7" spans="1:3" ht="14.25">
      <c r="A7" s="22"/>
      <c r="B7" s="22"/>
      <c r="C7" s="22"/>
    </row>
    <row r="9" spans="1:14" ht="14.25">
      <c r="A9" s="3" t="s">
        <v>12</v>
      </c>
      <c r="B9" s="3"/>
      <c r="C9" s="3"/>
      <c r="D9" s="4">
        <f>'Base Case'!D9</f>
        <v>40268</v>
      </c>
      <c r="E9" s="4">
        <f>'Base Case'!E9</f>
        <v>40633</v>
      </c>
      <c r="F9" s="4">
        <f>'Base Case'!F9</f>
        <v>40999</v>
      </c>
      <c r="G9" s="4">
        <f>'Base Case'!G9</f>
        <v>41364</v>
      </c>
      <c r="H9" s="4">
        <f>'Base Case'!H9</f>
        <v>41729</v>
      </c>
      <c r="I9" s="4">
        <f>'Base Case'!I9</f>
        <v>42094</v>
      </c>
      <c r="J9" s="4">
        <f>'Base Case'!J9</f>
        <v>42460</v>
      </c>
      <c r="K9" s="4">
        <f>'Base Case'!K9</f>
        <v>42825</v>
      </c>
      <c r="L9" s="4">
        <f>'Base Case'!L9</f>
        <v>43190</v>
      </c>
      <c r="M9" s="4">
        <f>'Base Case'!M9</f>
        <v>43555</v>
      </c>
      <c r="N9" s="4" t="str">
        <f>'Base Case'!C9</f>
        <v>Total</v>
      </c>
    </row>
    <row r="10" spans="1:14" ht="14.25">
      <c r="A10" s="3" t="s">
        <v>31</v>
      </c>
      <c r="B10" s="3"/>
      <c r="C10" s="3"/>
      <c r="D10" s="8">
        <v>1</v>
      </c>
      <c r="E10" s="8">
        <f>D10+1</f>
        <v>2</v>
      </c>
      <c r="F10" s="8">
        <f aca="true" t="shared" si="0" ref="F10:M10">E10+1</f>
        <v>3</v>
      </c>
      <c r="G10" s="8">
        <f t="shared" si="0"/>
        <v>4</v>
      </c>
      <c r="H10" s="8">
        <f t="shared" si="0"/>
        <v>5</v>
      </c>
      <c r="I10" s="8">
        <f t="shared" si="0"/>
        <v>6</v>
      </c>
      <c r="J10" s="8">
        <f t="shared" si="0"/>
        <v>7</v>
      </c>
      <c r="K10" s="8">
        <f t="shared" si="0"/>
        <v>8</v>
      </c>
      <c r="L10" s="8">
        <f t="shared" si="0"/>
        <v>9</v>
      </c>
      <c r="M10" s="8">
        <f t="shared" si="0"/>
        <v>10</v>
      </c>
      <c r="N10" s="4"/>
    </row>
    <row r="11" spans="1:14" ht="14.25">
      <c r="A11" t="s">
        <v>13</v>
      </c>
      <c r="D11" s="28">
        <f aca="true" t="shared" si="1" ref="D11:M11">SUMIF($F$27:$DU$27,D$10,$F$241:$DU$241)</f>
        <v>0</v>
      </c>
      <c r="E11" s="28">
        <f t="shared" si="1"/>
        <v>720000</v>
      </c>
      <c r="F11" s="28">
        <f t="shared" si="1"/>
        <v>15558000</v>
      </c>
      <c r="G11" s="28">
        <f t="shared" si="1"/>
        <v>17373500</v>
      </c>
      <c r="H11" s="28">
        <f t="shared" si="1"/>
        <v>12296700</v>
      </c>
      <c r="I11" s="28">
        <f t="shared" si="1"/>
        <v>19135800</v>
      </c>
      <c r="J11" s="28">
        <f t="shared" si="1"/>
        <v>30330000</v>
      </c>
      <c r="K11" s="28">
        <f t="shared" si="1"/>
        <v>16262000</v>
      </c>
      <c r="L11" s="28">
        <f t="shared" si="1"/>
        <v>36000</v>
      </c>
      <c r="M11" s="28">
        <f t="shared" si="1"/>
        <v>0</v>
      </c>
      <c r="N11" s="28">
        <f>SUM(D11:M11)</f>
        <v>111712000</v>
      </c>
    </row>
    <row r="12" spans="1:14" ht="14.25">
      <c r="A12" t="s">
        <v>14</v>
      </c>
      <c r="D12" s="28">
        <f aca="true" t="shared" si="2" ref="D12:M12">SUMIF($F$27:$DU$27,D$10,$F$242:$DU$242)</f>
        <v>0</v>
      </c>
      <c r="E12" s="28">
        <f t="shared" si="2"/>
        <v>0</v>
      </c>
      <c r="F12" s="28">
        <f t="shared" si="2"/>
        <v>0</v>
      </c>
      <c r="G12" s="28">
        <f t="shared" si="2"/>
        <v>3256000</v>
      </c>
      <c r="H12" s="28">
        <f t="shared" si="2"/>
        <v>15601000</v>
      </c>
      <c r="I12" s="28">
        <f t="shared" si="2"/>
        <v>39481000</v>
      </c>
      <c r="J12" s="28">
        <f t="shared" si="2"/>
        <v>36035000</v>
      </c>
      <c r="K12" s="28">
        <f t="shared" si="2"/>
        <v>26489000</v>
      </c>
      <c r="L12" s="28">
        <f t="shared" si="2"/>
        <v>18707000</v>
      </c>
      <c r="M12" s="28">
        <f t="shared" si="2"/>
        <v>3331000</v>
      </c>
      <c r="N12" s="28">
        <f>SUM(D12:M12)</f>
        <v>142900000</v>
      </c>
    </row>
    <row r="13" spans="1:14" ht="14.25">
      <c r="A13" t="s">
        <v>15</v>
      </c>
      <c r="D13" s="28">
        <f aca="true" t="shared" si="3" ref="D13:M13">SUMIF($F$27:$DU$27,D$10,$F$243:$DU$243)</f>
        <v>0</v>
      </c>
      <c r="E13" s="28">
        <f t="shared" si="3"/>
        <v>0</v>
      </c>
      <c r="F13" s="28">
        <f t="shared" si="3"/>
        <v>0</v>
      </c>
      <c r="G13" s="28">
        <f t="shared" si="3"/>
        <v>440000</v>
      </c>
      <c r="H13" s="28">
        <f t="shared" si="3"/>
        <v>26719000</v>
      </c>
      <c r="I13" s="28">
        <f t="shared" si="3"/>
        <v>67984800</v>
      </c>
      <c r="J13" s="28">
        <f t="shared" si="3"/>
        <v>60016700</v>
      </c>
      <c r="K13" s="28">
        <f t="shared" si="3"/>
        <v>94518500</v>
      </c>
      <c r="L13" s="28">
        <f t="shared" si="3"/>
        <v>68381000</v>
      </c>
      <c r="M13" s="28">
        <f t="shared" si="3"/>
        <v>9400000</v>
      </c>
      <c r="N13" s="28">
        <f>SUM(D13:M13)</f>
        <v>327460000</v>
      </c>
    </row>
    <row r="14" spans="1:14" ht="14.25">
      <c r="A14" t="s">
        <v>16</v>
      </c>
      <c r="D14" s="28">
        <f aca="true" t="shared" si="4" ref="D14:M14">SUMIF($F$27:$DU$27,D$10,$F$244:$DU$244)</f>
        <v>0</v>
      </c>
      <c r="E14" s="28">
        <f t="shared" si="4"/>
        <v>0</v>
      </c>
      <c r="F14" s="28">
        <f t="shared" si="4"/>
        <v>0</v>
      </c>
      <c r="G14" s="28">
        <f t="shared" si="4"/>
        <v>1348760</v>
      </c>
      <c r="H14" s="28">
        <f t="shared" si="4"/>
        <v>6408630</v>
      </c>
      <c r="I14" s="28">
        <f t="shared" si="4"/>
        <v>19809610</v>
      </c>
      <c r="J14" s="28">
        <f t="shared" si="4"/>
        <v>65172000</v>
      </c>
      <c r="K14" s="28">
        <f t="shared" si="4"/>
        <v>66161000</v>
      </c>
      <c r="L14" s="28">
        <f t="shared" si="4"/>
        <v>17517000</v>
      </c>
      <c r="M14" s="28">
        <f t="shared" si="4"/>
        <v>680000</v>
      </c>
      <c r="N14" s="28">
        <f>SUM(D14:M14)</f>
        <v>177097000</v>
      </c>
    </row>
    <row r="15" spans="1:14" ht="14.25">
      <c r="A15" t="s">
        <v>17</v>
      </c>
      <c r="D15" s="28">
        <f aca="true" t="shared" si="5" ref="D15:M15">SUMIF($F$27:$DU$27,D$10,$F$245:$DU$245)</f>
        <v>0</v>
      </c>
      <c r="E15" s="28">
        <f t="shared" si="5"/>
        <v>0</v>
      </c>
      <c r="F15" s="28">
        <f t="shared" si="5"/>
        <v>0</v>
      </c>
      <c r="G15" s="28">
        <f t="shared" si="5"/>
        <v>0</v>
      </c>
      <c r="H15" s="28">
        <f t="shared" si="5"/>
        <v>6725000</v>
      </c>
      <c r="I15" s="28">
        <f t="shared" si="5"/>
        <v>30113000</v>
      </c>
      <c r="J15" s="28">
        <f t="shared" si="5"/>
        <v>58419500</v>
      </c>
      <c r="K15" s="28">
        <f t="shared" si="5"/>
        <v>77603000</v>
      </c>
      <c r="L15" s="28">
        <f t="shared" si="5"/>
        <v>49989500</v>
      </c>
      <c r="M15" s="28">
        <f t="shared" si="5"/>
        <v>3600000</v>
      </c>
      <c r="N15" s="28">
        <f>SUM(D15:M15)</f>
        <v>226450000</v>
      </c>
    </row>
    <row r="16" spans="1:14" s="3" customFormat="1" ht="14.25" thickBot="1">
      <c r="A16" s="3" t="s">
        <v>10</v>
      </c>
      <c r="D16" s="30">
        <f aca="true" t="shared" si="6" ref="D16:N16">SUM(D11:D15)</f>
        <v>0</v>
      </c>
      <c r="E16" s="30">
        <f t="shared" si="6"/>
        <v>720000</v>
      </c>
      <c r="F16" s="30">
        <f t="shared" si="6"/>
        <v>15558000</v>
      </c>
      <c r="G16" s="30">
        <f t="shared" si="6"/>
        <v>22418260</v>
      </c>
      <c r="H16" s="30">
        <f t="shared" si="6"/>
        <v>67750330</v>
      </c>
      <c r="I16" s="30">
        <f t="shared" si="6"/>
        <v>176524210</v>
      </c>
      <c r="J16" s="30">
        <f t="shared" si="6"/>
        <v>249973200</v>
      </c>
      <c r="K16" s="30">
        <f t="shared" si="6"/>
        <v>281033500</v>
      </c>
      <c r="L16" s="30">
        <f t="shared" si="6"/>
        <v>154630500</v>
      </c>
      <c r="M16" s="30">
        <f t="shared" si="6"/>
        <v>17011000</v>
      </c>
      <c r="N16" s="30">
        <f t="shared" si="6"/>
        <v>985619000</v>
      </c>
    </row>
    <row r="17" ht="14.25" thickTop="1"/>
    <row r="18" spans="1:14" ht="14.25">
      <c r="A18" s="3" t="s">
        <v>82</v>
      </c>
      <c r="B18" s="3"/>
      <c r="C18" s="3"/>
      <c r="D18" s="4">
        <f>D9</f>
        <v>40268</v>
      </c>
      <c r="E18" s="4">
        <f aca="true" t="shared" si="7" ref="E18:N18">E9</f>
        <v>40633</v>
      </c>
      <c r="F18" s="4">
        <f t="shared" si="7"/>
        <v>40999</v>
      </c>
      <c r="G18" s="4">
        <f t="shared" si="7"/>
        <v>41364</v>
      </c>
      <c r="H18" s="4">
        <f t="shared" si="7"/>
        <v>41729</v>
      </c>
      <c r="I18" s="4">
        <f t="shared" si="7"/>
        <v>42094</v>
      </c>
      <c r="J18" s="4">
        <f t="shared" si="7"/>
        <v>42460</v>
      </c>
      <c r="K18" s="4">
        <f t="shared" si="7"/>
        <v>42825</v>
      </c>
      <c r="L18" s="4">
        <f t="shared" si="7"/>
        <v>43190</v>
      </c>
      <c r="M18" s="4">
        <f t="shared" si="7"/>
        <v>43555</v>
      </c>
      <c r="N18" s="4" t="str">
        <f t="shared" si="7"/>
        <v>Total</v>
      </c>
    </row>
    <row r="19" spans="1:14" ht="14.25">
      <c r="A19" t="str">
        <f>A249</f>
        <v>Health</v>
      </c>
      <c r="D19" s="28">
        <f aca="true" t="shared" si="8" ref="D19:M19">SUMIF($F$27:$DU$27,D$10,$F$249:$DU$249)</f>
        <v>0</v>
      </c>
      <c r="E19" s="28">
        <f t="shared" si="8"/>
        <v>0</v>
      </c>
      <c r="F19" s="28">
        <f t="shared" si="8"/>
        <v>1050000</v>
      </c>
      <c r="G19" s="28">
        <f t="shared" si="8"/>
        <v>10331500</v>
      </c>
      <c r="H19" s="28">
        <f t="shared" si="8"/>
        <v>13628500</v>
      </c>
      <c r="I19" s="28">
        <f t="shared" si="8"/>
        <v>12866000</v>
      </c>
      <c r="J19" s="28">
        <f t="shared" si="8"/>
        <v>1924000</v>
      </c>
      <c r="K19" s="28">
        <f t="shared" si="8"/>
        <v>5074000</v>
      </c>
      <c r="L19" s="28">
        <f t="shared" si="8"/>
        <v>28011000</v>
      </c>
      <c r="M19" s="28">
        <f t="shared" si="8"/>
        <v>7975000</v>
      </c>
      <c r="N19" s="28">
        <f>SUM(D19:M19)</f>
        <v>80860000</v>
      </c>
    </row>
    <row r="20" spans="1:14" ht="14.25">
      <c r="A20" t="str">
        <f>A250</f>
        <v>Schools</v>
      </c>
      <c r="D20" s="28">
        <f aca="true" t="shared" si="9" ref="D20:M20">SUMIF($F$27:$DU$27,D$10,$F$250:$DU$250)</f>
        <v>0</v>
      </c>
      <c r="E20" s="28">
        <f t="shared" si="9"/>
        <v>0</v>
      </c>
      <c r="F20" s="28">
        <f t="shared" si="9"/>
        <v>0</v>
      </c>
      <c r="G20" s="28">
        <f t="shared" si="9"/>
        <v>0</v>
      </c>
      <c r="H20" s="28">
        <f t="shared" si="9"/>
        <v>17579000</v>
      </c>
      <c r="I20" s="28">
        <f t="shared" si="9"/>
        <v>42390000</v>
      </c>
      <c r="J20" s="28">
        <f t="shared" si="9"/>
        <v>69250000</v>
      </c>
      <c r="K20" s="28">
        <f t="shared" si="9"/>
        <v>67669000</v>
      </c>
      <c r="L20" s="28">
        <f t="shared" si="9"/>
        <v>41092000</v>
      </c>
      <c r="M20" s="28">
        <f t="shared" si="9"/>
        <v>7000000</v>
      </c>
      <c r="N20" s="28">
        <f>SUM(D20:M20)</f>
        <v>244980000</v>
      </c>
    </row>
    <row r="21" spans="1:14" ht="14.25">
      <c r="A21" t="str">
        <f>A251</f>
        <v>Schools SSF Cap</v>
      </c>
      <c r="D21" s="28">
        <f aca="true" t="shared" si="10" ref="D21:M21">SUMIF($F$27:$DU$27,D$10,$F$251:$DU$251)</f>
        <v>0</v>
      </c>
      <c r="E21" s="28">
        <f t="shared" si="10"/>
        <v>0</v>
      </c>
      <c r="F21" s="28">
        <f t="shared" si="10"/>
        <v>4896000</v>
      </c>
      <c r="G21" s="28">
        <f t="shared" si="10"/>
        <v>5304000</v>
      </c>
      <c r="H21" s="28">
        <f t="shared" si="10"/>
        <v>11248000</v>
      </c>
      <c r="I21" s="28">
        <f t="shared" si="10"/>
        <v>84220500</v>
      </c>
      <c r="J21" s="28">
        <f t="shared" si="10"/>
        <v>114047500</v>
      </c>
      <c r="K21" s="28">
        <f t="shared" si="10"/>
        <v>129070500</v>
      </c>
      <c r="L21" s="28">
        <f t="shared" si="10"/>
        <v>65257500</v>
      </c>
      <c r="M21" s="28">
        <f t="shared" si="10"/>
        <v>1356000</v>
      </c>
      <c r="N21" s="28">
        <f>SUM(D21:M21)</f>
        <v>415400000</v>
      </c>
    </row>
    <row r="22" spans="1:14" ht="14.25">
      <c r="A22" t="str">
        <f>A252</f>
        <v>Police</v>
      </c>
      <c r="D22" s="28">
        <f aca="true" t="shared" si="11" ref="D22:M22">SUMIF($F$27:$DU$27,D$10,$F$252:$DU$252)</f>
        <v>0</v>
      </c>
      <c r="E22" s="28">
        <f t="shared" si="11"/>
        <v>0</v>
      </c>
      <c r="F22" s="28">
        <f t="shared" si="11"/>
        <v>0</v>
      </c>
      <c r="G22" s="28">
        <f t="shared" si="11"/>
        <v>912000</v>
      </c>
      <c r="H22" s="28">
        <f t="shared" si="11"/>
        <v>10374000</v>
      </c>
      <c r="I22" s="28">
        <f t="shared" si="11"/>
        <v>114000</v>
      </c>
      <c r="J22" s="28">
        <f t="shared" si="11"/>
        <v>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>SUM(D22:M22)</f>
        <v>11400000</v>
      </c>
    </row>
    <row r="23" spans="1:14" ht="14.25">
      <c r="A23" t="str">
        <f>A253</f>
        <v>Community</v>
      </c>
      <c r="D23" s="28">
        <f aca="true" t="shared" si="12" ref="D23:M23">SUMIF($F$27:$DU$27,D$10,$F$253:$DU$253)</f>
        <v>0</v>
      </c>
      <c r="E23" s="28">
        <f t="shared" si="12"/>
        <v>720000</v>
      </c>
      <c r="F23" s="28">
        <f t="shared" si="12"/>
        <v>9612000</v>
      </c>
      <c r="G23" s="28">
        <f t="shared" si="12"/>
        <v>5870760</v>
      </c>
      <c r="H23" s="28">
        <f t="shared" si="12"/>
        <v>14920830</v>
      </c>
      <c r="I23" s="28">
        <f t="shared" si="12"/>
        <v>36933710</v>
      </c>
      <c r="J23" s="28">
        <f t="shared" si="12"/>
        <v>64751700</v>
      </c>
      <c r="K23" s="28">
        <f t="shared" si="12"/>
        <v>79220000</v>
      </c>
      <c r="L23" s="28">
        <f t="shared" si="12"/>
        <v>20270000</v>
      </c>
      <c r="M23" s="28">
        <f t="shared" si="12"/>
        <v>680000</v>
      </c>
      <c r="N23" s="28">
        <f>SUM(D23:M23)</f>
        <v>232979000</v>
      </c>
    </row>
    <row r="24" spans="1:14" ht="14.25" thickBot="1">
      <c r="A24" s="3" t="s">
        <v>10</v>
      </c>
      <c r="D24" s="30">
        <f aca="true" t="shared" si="13" ref="D24:N24">SUM(D19:D23)</f>
        <v>0</v>
      </c>
      <c r="E24" s="30">
        <f t="shared" si="13"/>
        <v>720000</v>
      </c>
      <c r="F24" s="30">
        <f t="shared" si="13"/>
        <v>15558000</v>
      </c>
      <c r="G24" s="30">
        <f t="shared" si="13"/>
        <v>22418260</v>
      </c>
      <c r="H24" s="30">
        <f t="shared" si="13"/>
        <v>67750330</v>
      </c>
      <c r="I24" s="30">
        <f t="shared" si="13"/>
        <v>176524210</v>
      </c>
      <c r="J24" s="30">
        <f t="shared" si="13"/>
        <v>249973200</v>
      </c>
      <c r="K24" s="30">
        <f t="shared" si="13"/>
        <v>281033500</v>
      </c>
      <c r="L24" s="30">
        <f t="shared" si="13"/>
        <v>154630500</v>
      </c>
      <c r="M24" s="30">
        <f t="shared" si="13"/>
        <v>17011000</v>
      </c>
      <c r="N24" s="30">
        <f t="shared" si="13"/>
        <v>985619000</v>
      </c>
    </row>
    <row r="25" ht="14.25" thickTop="1"/>
    <row r="26" spans="1:129" s="3" customFormat="1" ht="14.25">
      <c r="A26" s="3" t="s">
        <v>33</v>
      </c>
      <c r="B26" s="3" t="s">
        <v>82</v>
      </c>
      <c r="C26" s="3" t="s">
        <v>164</v>
      </c>
      <c r="D26" s="3" t="s">
        <v>22</v>
      </c>
      <c r="E26" s="3" t="s">
        <v>10</v>
      </c>
      <c r="F26" s="4">
        <f>NPD!D18</f>
        <v>39933</v>
      </c>
      <c r="G26" s="4">
        <f>NPD!E18</f>
        <v>39964</v>
      </c>
      <c r="H26" s="4">
        <f>NPD!F18</f>
        <v>39994</v>
      </c>
      <c r="I26" s="4">
        <f>NPD!G18</f>
        <v>40025</v>
      </c>
      <c r="J26" s="4">
        <f>NPD!H18</f>
        <v>40056</v>
      </c>
      <c r="K26" s="4">
        <f>NPD!I18</f>
        <v>40086</v>
      </c>
      <c r="L26" s="4">
        <f>NPD!J18</f>
        <v>40117</v>
      </c>
      <c r="M26" s="4">
        <f>NPD!K18</f>
        <v>40147</v>
      </c>
      <c r="N26" s="4">
        <f>NPD!L18</f>
        <v>40178</v>
      </c>
      <c r="O26" s="4">
        <f>NPD!M18</f>
        <v>40209</v>
      </c>
      <c r="P26" s="4">
        <f>NPD!N18</f>
        <v>40237</v>
      </c>
      <c r="Q26" s="4">
        <f>NPD!O18</f>
        <v>40268</v>
      </c>
      <c r="R26" s="4">
        <f>NPD!P18</f>
        <v>40298</v>
      </c>
      <c r="S26" s="4">
        <f>NPD!Q18</f>
        <v>40329</v>
      </c>
      <c r="T26" s="4">
        <f>NPD!R18</f>
        <v>40359</v>
      </c>
      <c r="U26" s="4">
        <f>NPD!S18</f>
        <v>40390</v>
      </c>
      <c r="V26" s="4">
        <f>NPD!T18</f>
        <v>40421</v>
      </c>
      <c r="W26" s="4">
        <f>NPD!U18</f>
        <v>40451</v>
      </c>
      <c r="X26" s="4">
        <f>NPD!V18</f>
        <v>40482</v>
      </c>
      <c r="Y26" s="4">
        <f>NPD!W18</f>
        <v>40512</v>
      </c>
      <c r="Z26" s="4">
        <f>NPD!X18</f>
        <v>40543</v>
      </c>
      <c r="AA26" s="4">
        <f>NPD!Y18</f>
        <v>40574</v>
      </c>
      <c r="AB26" s="4">
        <f>NPD!Z18</f>
        <v>40602</v>
      </c>
      <c r="AC26" s="4">
        <f>NPD!AA18</f>
        <v>40633</v>
      </c>
      <c r="AD26" s="4">
        <f>NPD!AB18</f>
        <v>40663</v>
      </c>
      <c r="AE26" s="4">
        <f>NPD!AC18</f>
        <v>40694</v>
      </c>
      <c r="AF26" s="4">
        <f>NPD!AD18</f>
        <v>40724</v>
      </c>
      <c r="AG26" s="4">
        <f>NPD!AE18</f>
        <v>40755</v>
      </c>
      <c r="AH26" s="4">
        <f>NPD!AF18</f>
        <v>40786</v>
      </c>
      <c r="AI26" s="4">
        <f>NPD!AG18</f>
        <v>40816</v>
      </c>
      <c r="AJ26" s="4">
        <f>NPD!AH18</f>
        <v>40847</v>
      </c>
      <c r="AK26" s="4">
        <f>NPD!AI18</f>
        <v>40877</v>
      </c>
      <c r="AL26" s="4">
        <f>NPD!AJ18</f>
        <v>40908</v>
      </c>
      <c r="AM26" s="4">
        <f>NPD!AK18</f>
        <v>40939</v>
      </c>
      <c r="AN26" s="4">
        <f>NPD!AL18</f>
        <v>40968</v>
      </c>
      <c r="AO26" s="4">
        <f>NPD!AM18</f>
        <v>40999</v>
      </c>
      <c r="AP26" s="4">
        <f>NPD!AN18</f>
        <v>41029</v>
      </c>
      <c r="AQ26" s="4">
        <f>NPD!AO18</f>
        <v>41060</v>
      </c>
      <c r="AR26" s="4">
        <f>NPD!AP18</f>
        <v>41090</v>
      </c>
      <c r="AS26" s="4">
        <f>NPD!AQ18</f>
        <v>41121</v>
      </c>
      <c r="AT26" s="4">
        <f>NPD!AR18</f>
        <v>41152</v>
      </c>
      <c r="AU26" s="4">
        <f>NPD!AS18</f>
        <v>41182</v>
      </c>
      <c r="AV26" s="4">
        <f>NPD!AT18</f>
        <v>41213</v>
      </c>
      <c r="AW26" s="4">
        <f>NPD!AU18</f>
        <v>41243</v>
      </c>
      <c r="AX26" s="4">
        <f>NPD!AV18</f>
        <v>41274</v>
      </c>
      <c r="AY26" s="4">
        <f>NPD!AW18</f>
        <v>41305</v>
      </c>
      <c r="AZ26" s="4">
        <f>NPD!AX18</f>
        <v>41333</v>
      </c>
      <c r="BA26" s="4">
        <f>NPD!AY18</f>
        <v>41364</v>
      </c>
      <c r="BB26" s="4">
        <f>NPD!AZ18</f>
        <v>41394</v>
      </c>
      <c r="BC26" s="4">
        <f>NPD!BA18</f>
        <v>41425</v>
      </c>
      <c r="BD26" s="4">
        <f>NPD!BB18</f>
        <v>41455</v>
      </c>
      <c r="BE26" s="4">
        <f>NPD!BC18</f>
        <v>41486</v>
      </c>
      <c r="BF26" s="4">
        <f>NPD!BD18</f>
        <v>41517</v>
      </c>
      <c r="BG26" s="4">
        <f>NPD!BE18</f>
        <v>41547</v>
      </c>
      <c r="BH26" s="4">
        <f>NPD!BF18</f>
        <v>41578</v>
      </c>
      <c r="BI26" s="4">
        <f>NPD!BG18</f>
        <v>41608</v>
      </c>
      <c r="BJ26" s="4">
        <f>NPD!BH18</f>
        <v>41639</v>
      </c>
      <c r="BK26" s="4">
        <f>NPD!BI18</f>
        <v>41670</v>
      </c>
      <c r="BL26" s="4">
        <f>NPD!BJ18</f>
        <v>41698</v>
      </c>
      <c r="BM26" s="4">
        <f>NPD!BK18</f>
        <v>41729</v>
      </c>
      <c r="BN26" s="4">
        <f>NPD!BL18</f>
        <v>41759</v>
      </c>
      <c r="BO26" s="4">
        <f>NPD!BM18</f>
        <v>41790</v>
      </c>
      <c r="BP26" s="4">
        <f>NPD!BN18</f>
        <v>41820</v>
      </c>
      <c r="BQ26" s="4">
        <f>NPD!BO18</f>
        <v>41851</v>
      </c>
      <c r="BR26" s="4">
        <f>NPD!BP18</f>
        <v>41882</v>
      </c>
      <c r="BS26" s="4">
        <f>NPD!BQ18</f>
        <v>41912</v>
      </c>
      <c r="BT26" s="4">
        <f>NPD!BR18</f>
        <v>41943</v>
      </c>
      <c r="BU26" s="4">
        <f>NPD!BS18</f>
        <v>41973</v>
      </c>
      <c r="BV26" s="4">
        <f>NPD!BT18</f>
        <v>42004</v>
      </c>
      <c r="BW26" s="4">
        <f>NPD!BU18</f>
        <v>42035</v>
      </c>
      <c r="BX26" s="4">
        <f>NPD!BV18</f>
        <v>42063</v>
      </c>
      <c r="BY26" s="4">
        <f>NPD!BW18</f>
        <v>42094</v>
      </c>
      <c r="BZ26" s="4">
        <f>NPD!BX18</f>
        <v>42124</v>
      </c>
      <c r="CA26" s="4">
        <f>NPD!BY18</f>
        <v>42155</v>
      </c>
      <c r="CB26" s="4">
        <f>NPD!BZ18</f>
        <v>42185</v>
      </c>
      <c r="CC26" s="4">
        <f>NPD!CA18</f>
        <v>42216</v>
      </c>
      <c r="CD26" s="4">
        <f>NPD!CB18</f>
        <v>42247</v>
      </c>
      <c r="CE26" s="4">
        <f>NPD!CC18</f>
        <v>42277</v>
      </c>
      <c r="CF26" s="4">
        <f>NPD!CD18</f>
        <v>42308</v>
      </c>
      <c r="CG26" s="4">
        <f>NPD!CE18</f>
        <v>42338</v>
      </c>
      <c r="CH26" s="4">
        <f>NPD!CF18</f>
        <v>42369</v>
      </c>
      <c r="CI26" s="4">
        <f>NPD!CG18</f>
        <v>42400</v>
      </c>
      <c r="CJ26" s="4">
        <f>NPD!CH18</f>
        <v>42429</v>
      </c>
      <c r="CK26" s="4">
        <f>NPD!CI18</f>
        <v>42460</v>
      </c>
      <c r="CL26" s="4">
        <f>NPD!CJ18</f>
        <v>42490</v>
      </c>
      <c r="CM26" s="4">
        <f>NPD!CK18</f>
        <v>42521</v>
      </c>
      <c r="CN26" s="4">
        <f>NPD!CL18</f>
        <v>42551</v>
      </c>
      <c r="CO26" s="4">
        <f>NPD!CM18</f>
        <v>42582</v>
      </c>
      <c r="CP26" s="4">
        <f>NPD!CN18</f>
        <v>42613</v>
      </c>
      <c r="CQ26" s="4">
        <f>NPD!CO18</f>
        <v>42643</v>
      </c>
      <c r="CR26" s="4">
        <f>NPD!CP18</f>
        <v>42674</v>
      </c>
      <c r="CS26" s="4">
        <f>NPD!CQ18</f>
        <v>42704</v>
      </c>
      <c r="CT26" s="4">
        <f>NPD!CR18</f>
        <v>42735</v>
      </c>
      <c r="CU26" s="4">
        <f>NPD!CS18</f>
        <v>42766</v>
      </c>
      <c r="CV26" s="4">
        <f>NPD!CT18</f>
        <v>42794</v>
      </c>
      <c r="CW26" s="4">
        <f>NPD!CU18</f>
        <v>42825</v>
      </c>
      <c r="CX26" s="4">
        <f>NPD!CV18</f>
        <v>42855</v>
      </c>
      <c r="CY26" s="4">
        <f>NPD!CW18</f>
        <v>42886</v>
      </c>
      <c r="CZ26" s="4">
        <f>NPD!CX18</f>
        <v>42916</v>
      </c>
      <c r="DA26" s="4">
        <f>NPD!CY18</f>
        <v>42947</v>
      </c>
      <c r="DB26" s="4">
        <f>NPD!CZ18</f>
        <v>42978</v>
      </c>
      <c r="DC26" s="4">
        <f>NPD!DA18</f>
        <v>43008</v>
      </c>
      <c r="DD26" s="4">
        <f>NPD!DB18</f>
        <v>43039</v>
      </c>
      <c r="DE26" s="4">
        <f>NPD!DC18</f>
        <v>43069</v>
      </c>
      <c r="DF26" s="4">
        <f>NPD!DD18</f>
        <v>43100</v>
      </c>
      <c r="DG26" s="4">
        <f>NPD!DE18</f>
        <v>43131</v>
      </c>
      <c r="DH26" s="4">
        <f>NPD!DF18</f>
        <v>43159</v>
      </c>
      <c r="DI26" s="4">
        <f>NPD!DG18</f>
        <v>43190</v>
      </c>
      <c r="DJ26" s="4">
        <f>NPD!DH18</f>
        <v>43220</v>
      </c>
      <c r="DK26" s="4">
        <f>NPD!DI18</f>
        <v>43251</v>
      </c>
      <c r="DL26" s="4">
        <f>NPD!DJ18</f>
        <v>43281</v>
      </c>
      <c r="DM26" s="4">
        <f>NPD!DK18</f>
        <v>43312</v>
      </c>
      <c r="DN26" s="4">
        <f>NPD!DL18</f>
        <v>43343</v>
      </c>
      <c r="DO26" s="4">
        <f>NPD!DM18</f>
        <v>43373</v>
      </c>
      <c r="DP26" s="4">
        <f>NPD!DN18</f>
        <v>43404</v>
      </c>
      <c r="DQ26" s="4">
        <f>NPD!DO18</f>
        <v>43434</v>
      </c>
      <c r="DR26" s="4">
        <f>NPD!DP18</f>
        <v>43465</v>
      </c>
      <c r="DS26" s="4">
        <f>NPD!DQ18</f>
        <v>43496</v>
      </c>
      <c r="DT26" s="4">
        <f>NPD!DR18</f>
        <v>43524</v>
      </c>
      <c r="DU26" s="4">
        <f>NPD!DS18</f>
        <v>43555</v>
      </c>
      <c r="DV26" s="4"/>
      <c r="DW26" s="4"/>
      <c r="DX26" s="4"/>
      <c r="DY26" s="4"/>
    </row>
    <row r="27" spans="1:125" s="3" customFormat="1" ht="14.25">
      <c r="A27" s="3" t="s">
        <v>31</v>
      </c>
      <c r="F27" s="3">
        <f>'hub DBFM'!E25</f>
        <v>1</v>
      </c>
      <c r="G27" s="3">
        <f>'hub DBFM'!F25</f>
        <v>1</v>
      </c>
      <c r="H27" s="3">
        <f>'hub DBFM'!G25</f>
        <v>1</v>
      </c>
      <c r="I27" s="3">
        <f>'hub DBFM'!H25</f>
        <v>1</v>
      </c>
      <c r="J27" s="3">
        <f>'hub DBFM'!I25</f>
        <v>1</v>
      </c>
      <c r="K27" s="3">
        <f>'hub DBFM'!J25</f>
        <v>1</v>
      </c>
      <c r="L27" s="3">
        <f>'hub DBFM'!K25</f>
        <v>1</v>
      </c>
      <c r="M27" s="3">
        <f>'hub DBFM'!L25</f>
        <v>1</v>
      </c>
      <c r="N27" s="3">
        <f>'hub DBFM'!M25</f>
        <v>1</v>
      </c>
      <c r="O27" s="3">
        <f>'hub DBFM'!N25</f>
        <v>1</v>
      </c>
      <c r="P27" s="3">
        <f>'hub DBFM'!O25</f>
        <v>1</v>
      </c>
      <c r="Q27" s="3">
        <f>'hub DBFM'!P25</f>
        <v>1</v>
      </c>
      <c r="R27" s="3">
        <f>'hub DBFM'!Q25</f>
        <v>2</v>
      </c>
      <c r="S27" s="3">
        <f>'hub DBFM'!R25</f>
        <v>2</v>
      </c>
      <c r="T27" s="3">
        <f>'hub DBFM'!S25</f>
        <v>2</v>
      </c>
      <c r="U27" s="3">
        <f>'hub DBFM'!T25</f>
        <v>2</v>
      </c>
      <c r="V27" s="3">
        <f>'hub DBFM'!U25</f>
        <v>2</v>
      </c>
      <c r="W27" s="3">
        <f>'hub DBFM'!V25</f>
        <v>2</v>
      </c>
      <c r="X27" s="3">
        <f>'hub DBFM'!W25</f>
        <v>2</v>
      </c>
      <c r="Y27" s="3">
        <f>'hub DBFM'!X25</f>
        <v>2</v>
      </c>
      <c r="Z27" s="3">
        <f>'hub DBFM'!Y25</f>
        <v>2</v>
      </c>
      <c r="AA27" s="3">
        <f>'hub DBFM'!Z25</f>
        <v>2</v>
      </c>
      <c r="AB27" s="3">
        <f>'hub DBFM'!AA25</f>
        <v>2</v>
      </c>
      <c r="AC27" s="3">
        <f>'hub DBFM'!AB25</f>
        <v>2</v>
      </c>
      <c r="AD27" s="3">
        <f>'hub DBFM'!AC25</f>
        <v>3</v>
      </c>
      <c r="AE27" s="3">
        <f>'hub DBFM'!AD25</f>
        <v>3</v>
      </c>
      <c r="AF27" s="3">
        <f>'hub DBFM'!AE25</f>
        <v>3</v>
      </c>
      <c r="AG27" s="3">
        <f>'hub DBFM'!AF25</f>
        <v>3</v>
      </c>
      <c r="AH27" s="3">
        <f>'hub DBFM'!AG25</f>
        <v>3</v>
      </c>
      <c r="AI27" s="3">
        <f>'hub DBFM'!AH25</f>
        <v>3</v>
      </c>
      <c r="AJ27" s="3">
        <f>'hub DBFM'!AI25</f>
        <v>3</v>
      </c>
      <c r="AK27" s="3">
        <f>'hub DBFM'!AJ25</f>
        <v>3</v>
      </c>
      <c r="AL27" s="3">
        <f>'hub DBFM'!AK25</f>
        <v>3</v>
      </c>
      <c r="AM27" s="3">
        <f>'hub DBFM'!AL25</f>
        <v>3</v>
      </c>
      <c r="AN27" s="3">
        <f>'hub DBFM'!AM25</f>
        <v>3</v>
      </c>
      <c r="AO27" s="3">
        <f>'hub DBFM'!AN25</f>
        <v>3</v>
      </c>
      <c r="AP27" s="3">
        <f>'hub DBFM'!AO25</f>
        <v>4</v>
      </c>
      <c r="AQ27" s="3">
        <f>'hub DBFM'!AP25</f>
        <v>4</v>
      </c>
      <c r="AR27" s="3">
        <f>'hub DBFM'!AQ25</f>
        <v>4</v>
      </c>
      <c r="AS27" s="3">
        <f>'hub DBFM'!AR25</f>
        <v>4</v>
      </c>
      <c r="AT27" s="3">
        <f>'hub DBFM'!AS25</f>
        <v>4</v>
      </c>
      <c r="AU27" s="3">
        <f>'hub DBFM'!AT25</f>
        <v>4</v>
      </c>
      <c r="AV27" s="3">
        <f>'hub DBFM'!AU25</f>
        <v>4</v>
      </c>
      <c r="AW27" s="3">
        <f>'hub DBFM'!AV25</f>
        <v>4</v>
      </c>
      <c r="AX27" s="3">
        <f>'hub DBFM'!AW25</f>
        <v>4</v>
      </c>
      <c r="AY27" s="3">
        <f>'hub DBFM'!AX25</f>
        <v>4</v>
      </c>
      <c r="AZ27" s="3">
        <f>'hub DBFM'!AY25</f>
        <v>4</v>
      </c>
      <c r="BA27" s="3">
        <f>'hub DBFM'!AZ25</f>
        <v>4</v>
      </c>
      <c r="BB27" s="3">
        <f>'hub DBFM'!BA25</f>
        <v>5</v>
      </c>
      <c r="BC27" s="3">
        <f>'hub DBFM'!BB25</f>
        <v>5</v>
      </c>
      <c r="BD27" s="3">
        <f>'hub DBFM'!BC25</f>
        <v>5</v>
      </c>
      <c r="BE27" s="3">
        <f>'hub DBFM'!BD25</f>
        <v>5</v>
      </c>
      <c r="BF27" s="3">
        <f>'hub DBFM'!BE25</f>
        <v>5</v>
      </c>
      <c r="BG27" s="3">
        <f>'hub DBFM'!BF25</f>
        <v>5</v>
      </c>
      <c r="BH27" s="3">
        <f>'hub DBFM'!BG25</f>
        <v>5</v>
      </c>
      <c r="BI27" s="3">
        <f>'hub DBFM'!BH25</f>
        <v>5</v>
      </c>
      <c r="BJ27" s="3">
        <f>'hub DBFM'!BI25</f>
        <v>5</v>
      </c>
      <c r="BK27" s="3">
        <f>'hub DBFM'!BJ25</f>
        <v>5</v>
      </c>
      <c r="BL27" s="3">
        <f>'hub DBFM'!BK25</f>
        <v>5</v>
      </c>
      <c r="BM27" s="3">
        <f>'hub DBFM'!BL25</f>
        <v>5</v>
      </c>
      <c r="BN27" s="3">
        <f>'hub DBFM'!BM25</f>
        <v>6</v>
      </c>
      <c r="BO27" s="3">
        <f>'hub DBFM'!BN25</f>
        <v>6</v>
      </c>
      <c r="BP27" s="3">
        <f>'hub DBFM'!BO25</f>
        <v>6</v>
      </c>
      <c r="BQ27" s="3">
        <f>'hub DBFM'!BP25</f>
        <v>6</v>
      </c>
      <c r="BR27" s="3">
        <f>'hub DBFM'!BQ25</f>
        <v>6</v>
      </c>
      <c r="BS27" s="3">
        <f>'hub DBFM'!BR25</f>
        <v>6</v>
      </c>
      <c r="BT27" s="3">
        <f>'hub DBFM'!BS25</f>
        <v>6</v>
      </c>
      <c r="BU27" s="3">
        <f>'hub DBFM'!BT25</f>
        <v>6</v>
      </c>
      <c r="BV27" s="3">
        <f>'hub DBFM'!BU25</f>
        <v>6</v>
      </c>
      <c r="BW27" s="3">
        <f>'hub DBFM'!BV25</f>
        <v>6</v>
      </c>
      <c r="BX27" s="3">
        <f>'hub DBFM'!BW25</f>
        <v>6</v>
      </c>
      <c r="BY27" s="3">
        <f>'hub DBFM'!BX25</f>
        <v>6</v>
      </c>
      <c r="BZ27" s="3">
        <f>'hub DBFM'!BY25</f>
        <v>7</v>
      </c>
      <c r="CA27" s="3">
        <f>'hub DBFM'!BZ25</f>
        <v>7</v>
      </c>
      <c r="CB27" s="3">
        <f>'hub DBFM'!CA25</f>
        <v>7</v>
      </c>
      <c r="CC27" s="3">
        <f>'hub DBFM'!CB25</f>
        <v>7</v>
      </c>
      <c r="CD27" s="3">
        <f>'hub DBFM'!CC25</f>
        <v>7</v>
      </c>
      <c r="CE27" s="3">
        <f>'hub DBFM'!CD25</f>
        <v>7</v>
      </c>
      <c r="CF27" s="3">
        <f>'hub DBFM'!CE25</f>
        <v>7</v>
      </c>
      <c r="CG27" s="3">
        <f>'hub DBFM'!CF25</f>
        <v>7</v>
      </c>
      <c r="CH27" s="3">
        <f>'hub DBFM'!CG25</f>
        <v>7</v>
      </c>
      <c r="CI27" s="3">
        <f>'hub DBFM'!CH25</f>
        <v>7</v>
      </c>
      <c r="CJ27" s="3">
        <f>'hub DBFM'!CI25</f>
        <v>7</v>
      </c>
      <c r="CK27" s="3">
        <f>'hub DBFM'!CJ25</f>
        <v>7</v>
      </c>
      <c r="CL27" s="3">
        <f>'hub DBFM'!CK25</f>
        <v>8</v>
      </c>
      <c r="CM27" s="3">
        <f>'hub DBFM'!CL25</f>
        <v>8</v>
      </c>
      <c r="CN27" s="3">
        <f>'hub DBFM'!CM25</f>
        <v>8</v>
      </c>
      <c r="CO27" s="3">
        <f>'hub DBFM'!CN25</f>
        <v>8</v>
      </c>
      <c r="CP27" s="3">
        <f>'hub DBFM'!CO25</f>
        <v>8</v>
      </c>
      <c r="CQ27" s="3">
        <f>'hub DBFM'!CP25</f>
        <v>8</v>
      </c>
      <c r="CR27" s="3">
        <f>'hub DBFM'!CQ25</f>
        <v>8</v>
      </c>
      <c r="CS27" s="3">
        <f>'hub DBFM'!CR25</f>
        <v>8</v>
      </c>
      <c r="CT27" s="3">
        <f>'hub DBFM'!CS25</f>
        <v>8</v>
      </c>
      <c r="CU27" s="3">
        <f>'hub DBFM'!CT25</f>
        <v>8</v>
      </c>
      <c r="CV27" s="3">
        <f>'hub DBFM'!CU25</f>
        <v>8</v>
      </c>
      <c r="CW27" s="3">
        <f>'hub DBFM'!CV25</f>
        <v>8</v>
      </c>
      <c r="CX27" s="3">
        <f>'hub DBFM'!CW25</f>
        <v>9</v>
      </c>
      <c r="CY27" s="3">
        <f>'hub DBFM'!CX25</f>
        <v>9</v>
      </c>
      <c r="CZ27" s="3">
        <f>'hub DBFM'!CY25</f>
        <v>9</v>
      </c>
      <c r="DA27" s="3">
        <f>'hub DBFM'!CZ25</f>
        <v>9</v>
      </c>
      <c r="DB27" s="3">
        <f>'hub DBFM'!DA25</f>
        <v>9</v>
      </c>
      <c r="DC27" s="3">
        <f>'hub DBFM'!DB25</f>
        <v>9</v>
      </c>
      <c r="DD27" s="3">
        <f>'hub DBFM'!DC25</f>
        <v>9</v>
      </c>
      <c r="DE27" s="3">
        <f>'hub DBFM'!DD25</f>
        <v>9</v>
      </c>
      <c r="DF27" s="3">
        <f>'hub DBFM'!DE25</f>
        <v>9</v>
      </c>
      <c r="DG27" s="3">
        <f>'hub DBFM'!DF25</f>
        <v>9</v>
      </c>
      <c r="DH27" s="3">
        <f>'hub DBFM'!DG25</f>
        <v>9</v>
      </c>
      <c r="DI27" s="3">
        <f>'hub DBFM'!DH25</f>
        <v>9</v>
      </c>
      <c r="DJ27" s="3">
        <f>'hub DBFM'!DI25</f>
        <v>10</v>
      </c>
      <c r="DK27" s="3">
        <f>'hub DBFM'!DJ25</f>
        <v>10</v>
      </c>
      <c r="DL27" s="3">
        <f>'hub DBFM'!DK25</f>
        <v>10</v>
      </c>
      <c r="DM27" s="3">
        <f>'hub DBFM'!DL25</f>
        <v>10</v>
      </c>
      <c r="DN27" s="3">
        <f>'hub DBFM'!DM25</f>
        <v>10</v>
      </c>
      <c r="DO27" s="3">
        <f>'hub DBFM'!DN25</f>
        <v>10</v>
      </c>
      <c r="DP27" s="3">
        <f>'hub DBFM'!DO25</f>
        <v>10</v>
      </c>
      <c r="DQ27" s="3">
        <f>'hub DBFM'!DP25</f>
        <v>10</v>
      </c>
      <c r="DR27" s="3">
        <f>'hub DBFM'!DQ25</f>
        <v>10</v>
      </c>
      <c r="DS27" s="3">
        <f>'hub DBFM'!DR25</f>
        <v>10</v>
      </c>
      <c r="DT27" s="3">
        <f>'hub DBFM'!DS25</f>
        <v>10</v>
      </c>
      <c r="DU27" s="3">
        <f>'hub DBFM'!DT25</f>
        <v>10</v>
      </c>
    </row>
    <row r="28" spans="1:125" ht="14.25">
      <c r="A28" t="s">
        <v>14</v>
      </c>
      <c r="B28" t="s">
        <v>72</v>
      </c>
      <c r="C28" t="s">
        <v>166</v>
      </c>
      <c r="D28" t="s">
        <v>110</v>
      </c>
      <c r="E28" s="28">
        <f>SUM(F28:DU28)</f>
        <v>10500000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525000</v>
      </c>
      <c r="BP28" s="27">
        <v>315000</v>
      </c>
      <c r="BQ28" s="27">
        <v>630000</v>
      </c>
      <c r="BR28" s="27">
        <v>840000</v>
      </c>
      <c r="BS28" s="27">
        <v>1260000</v>
      </c>
      <c r="BT28" s="27">
        <v>1470000.0000000002</v>
      </c>
      <c r="BU28" s="27">
        <v>1470000.0000000002</v>
      </c>
      <c r="BV28" s="27">
        <v>1260000</v>
      </c>
      <c r="BW28" s="27">
        <v>840000</v>
      </c>
      <c r="BX28" s="27">
        <v>735000.0000000001</v>
      </c>
      <c r="BY28" s="27">
        <v>420000</v>
      </c>
      <c r="BZ28" s="48">
        <v>315000</v>
      </c>
      <c r="CA28" s="48">
        <v>210000</v>
      </c>
      <c r="CB28" s="48">
        <v>105000</v>
      </c>
      <c r="CC28" s="48">
        <v>105000</v>
      </c>
      <c r="CD28" s="48">
        <v>0</v>
      </c>
      <c r="CE28" s="48">
        <v>0</v>
      </c>
      <c r="CF28" s="48">
        <v>0</v>
      </c>
      <c r="CG28" s="48">
        <v>0</v>
      </c>
      <c r="CH28" s="48">
        <v>0</v>
      </c>
      <c r="CI28" s="48">
        <v>0</v>
      </c>
      <c r="CJ28" s="48">
        <v>0</v>
      </c>
      <c r="CK28" s="48">
        <v>0</v>
      </c>
      <c r="CL28" s="48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  <c r="DR28" s="47">
        <v>0</v>
      </c>
      <c r="DS28" s="47">
        <v>0</v>
      </c>
      <c r="DT28" s="47">
        <v>0</v>
      </c>
      <c r="DU28" s="47">
        <v>0</v>
      </c>
    </row>
    <row r="29" spans="1:125" ht="14.25">
      <c r="A29" t="s">
        <v>14</v>
      </c>
      <c r="B29" t="s">
        <v>72</v>
      </c>
      <c r="C29" t="s">
        <v>72</v>
      </c>
      <c r="D29" t="s">
        <v>111</v>
      </c>
      <c r="E29" s="28">
        <f aca="true" t="shared" si="14" ref="E29:E73">SUM(F29:DU29)</f>
        <v>17200000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0</v>
      </c>
      <c r="BY29" s="27">
        <v>0</v>
      </c>
      <c r="BZ29" s="48">
        <v>0</v>
      </c>
      <c r="CA29" s="48">
        <v>0</v>
      </c>
      <c r="CB29" s="48">
        <v>0</v>
      </c>
      <c r="CC29" s="48">
        <v>0</v>
      </c>
      <c r="CD29" s="48">
        <v>0</v>
      </c>
      <c r="CE29" s="48">
        <v>0</v>
      </c>
      <c r="CF29" s="48">
        <v>1032000</v>
      </c>
      <c r="CG29" s="48">
        <v>688000</v>
      </c>
      <c r="CH29" s="48">
        <v>516000</v>
      </c>
      <c r="CI29" s="48">
        <v>860000</v>
      </c>
      <c r="CJ29" s="48">
        <v>860000</v>
      </c>
      <c r="CK29" s="48">
        <v>1548000</v>
      </c>
      <c r="CL29" s="48">
        <v>1720000</v>
      </c>
      <c r="CM29" s="47">
        <v>1892000</v>
      </c>
      <c r="CN29" s="47">
        <v>1720000</v>
      </c>
      <c r="CO29" s="47">
        <v>1720000</v>
      </c>
      <c r="CP29" s="47">
        <v>1376000</v>
      </c>
      <c r="CQ29" s="47">
        <v>942560</v>
      </c>
      <c r="CR29" s="47">
        <v>1087040</v>
      </c>
      <c r="CS29" s="47">
        <v>533200</v>
      </c>
      <c r="CT29" s="47">
        <v>258000</v>
      </c>
      <c r="CU29" s="47">
        <v>258000</v>
      </c>
      <c r="CV29" s="47">
        <v>120400</v>
      </c>
      <c r="CW29" s="47">
        <v>68800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0</v>
      </c>
    </row>
    <row r="30" spans="1:125" ht="14.25">
      <c r="A30" t="s">
        <v>14</v>
      </c>
      <c r="B30" t="s">
        <v>165</v>
      </c>
      <c r="C30" t="s">
        <v>165</v>
      </c>
      <c r="D30" t="s">
        <v>112</v>
      </c>
      <c r="E30" s="28">
        <f t="shared" si="14"/>
        <v>2300000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138000</v>
      </c>
      <c r="AR30" s="27">
        <v>92000</v>
      </c>
      <c r="AS30" s="27">
        <v>138000</v>
      </c>
      <c r="AT30" s="27">
        <v>230000</v>
      </c>
      <c r="AU30" s="27">
        <v>345000</v>
      </c>
      <c r="AV30" s="27">
        <v>368000</v>
      </c>
      <c r="AW30" s="27">
        <v>345000</v>
      </c>
      <c r="AX30" s="27">
        <v>230000</v>
      </c>
      <c r="AY30" s="27">
        <v>207000</v>
      </c>
      <c r="AZ30" s="27">
        <v>92000</v>
      </c>
      <c r="BA30" s="27">
        <v>69000</v>
      </c>
      <c r="BB30" s="27">
        <v>46000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48">
        <v>0</v>
      </c>
      <c r="CA30" s="48">
        <v>0</v>
      </c>
      <c r="CB30" s="48">
        <v>0</v>
      </c>
      <c r="CC30" s="48">
        <v>0</v>
      </c>
      <c r="CD30" s="48">
        <v>0</v>
      </c>
      <c r="CE30" s="48">
        <v>0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0</v>
      </c>
      <c r="DI30" s="47">
        <v>0</v>
      </c>
      <c r="DJ30" s="47">
        <v>0</v>
      </c>
      <c r="DK30" s="47">
        <v>0</v>
      </c>
      <c r="DL30" s="47">
        <v>0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  <c r="DR30" s="47">
        <v>0</v>
      </c>
      <c r="DS30" s="47">
        <v>0</v>
      </c>
      <c r="DT30" s="47">
        <v>0</v>
      </c>
      <c r="DU30" s="47">
        <v>0</v>
      </c>
    </row>
    <row r="31" spans="1:125" ht="14.25">
      <c r="A31" t="s">
        <v>14</v>
      </c>
      <c r="B31" t="s">
        <v>72</v>
      </c>
      <c r="C31" t="s">
        <v>72</v>
      </c>
      <c r="D31" t="s">
        <v>201</v>
      </c>
      <c r="E31" s="28">
        <f t="shared" si="14"/>
        <v>5400000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324000</v>
      </c>
      <c r="BI31" s="27">
        <v>216000</v>
      </c>
      <c r="BJ31" s="27">
        <v>324000</v>
      </c>
      <c r="BK31" s="27">
        <v>540000</v>
      </c>
      <c r="BL31" s="27">
        <v>810000</v>
      </c>
      <c r="BM31" s="27">
        <v>864000</v>
      </c>
      <c r="BN31" s="27">
        <v>810000</v>
      </c>
      <c r="BO31" s="27">
        <v>540000</v>
      </c>
      <c r="BP31" s="27">
        <v>486000</v>
      </c>
      <c r="BQ31" s="27">
        <v>216000</v>
      </c>
      <c r="BR31" s="27">
        <v>162000</v>
      </c>
      <c r="BS31" s="27">
        <v>108000</v>
      </c>
      <c r="BT31" s="27">
        <v>0</v>
      </c>
      <c r="BU31" s="27">
        <v>0</v>
      </c>
      <c r="BV31" s="27">
        <v>0</v>
      </c>
      <c r="BW31" s="27">
        <v>0</v>
      </c>
      <c r="BX31" s="27">
        <v>0</v>
      </c>
      <c r="BY31" s="27">
        <v>0</v>
      </c>
      <c r="BZ31" s="48">
        <v>0</v>
      </c>
      <c r="CA31" s="48">
        <v>0</v>
      </c>
      <c r="CB31" s="48">
        <v>0</v>
      </c>
      <c r="CC31" s="48">
        <v>0</v>
      </c>
      <c r="CD31" s="48">
        <v>0</v>
      </c>
      <c r="CE31" s="48">
        <v>0</v>
      </c>
      <c r="CF31" s="48">
        <v>0</v>
      </c>
      <c r="CG31" s="48">
        <v>0</v>
      </c>
      <c r="CH31" s="48">
        <v>0</v>
      </c>
      <c r="CI31" s="48">
        <v>0</v>
      </c>
      <c r="CJ31" s="48">
        <v>0</v>
      </c>
      <c r="CK31" s="48">
        <v>0</v>
      </c>
      <c r="CL31" s="48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  <c r="DR31" s="47">
        <v>0</v>
      </c>
      <c r="DS31" s="47">
        <v>0</v>
      </c>
      <c r="DT31" s="47">
        <v>0</v>
      </c>
      <c r="DU31" s="47">
        <v>0</v>
      </c>
    </row>
    <row r="32" spans="1:125" ht="14.25">
      <c r="A32" t="s">
        <v>15</v>
      </c>
      <c r="B32" t="s">
        <v>72</v>
      </c>
      <c r="C32" t="s">
        <v>166</v>
      </c>
      <c r="D32" t="s">
        <v>182</v>
      </c>
      <c r="E32" s="28">
        <f t="shared" si="14"/>
        <v>24700000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1111500</v>
      </c>
      <c r="BT32" s="27">
        <v>988000</v>
      </c>
      <c r="BU32" s="27">
        <v>741000</v>
      </c>
      <c r="BV32" s="27">
        <v>741000</v>
      </c>
      <c r="BW32" s="27">
        <v>988000</v>
      </c>
      <c r="BX32" s="27">
        <v>1235000</v>
      </c>
      <c r="BY32" s="27">
        <v>1976000</v>
      </c>
      <c r="BZ32" s="48">
        <v>2470000</v>
      </c>
      <c r="CA32" s="48">
        <v>2223000</v>
      </c>
      <c r="CB32" s="48">
        <v>2223000</v>
      </c>
      <c r="CC32" s="48">
        <v>1976000</v>
      </c>
      <c r="CD32" s="48">
        <v>1976000</v>
      </c>
      <c r="CE32" s="48">
        <v>1235000</v>
      </c>
      <c r="CF32" s="48">
        <v>988000</v>
      </c>
      <c r="CG32" s="48">
        <v>741000</v>
      </c>
      <c r="CH32" s="48">
        <v>494000</v>
      </c>
      <c r="CI32" s="48">
        <v>494000</v>
      </c>
      <c r="CJ32" s="48">
        <v>494000</v>
      </c>
      <c r="CK32" s="48">
        <v>494000</v>
      </c>
      <c r="CL32" s="48">
        <v>370500</v>
      </c>
      <c r="CM32" s="47">
        <v>247000</v>
      </c>
      <c r="CN32" s="47">
        <v>247000</v>
      </c>
      <c r="CO32" s="47">
        <v>123500</v>
      </c>
      <c r="CP32" s="47">
        <v>123500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  <c r="DR32" s="47">
        <v>0</v>
      </c>
      <c r="DS32" s="47">
        <v>0</v>
      </c>
      <c r="DT32" s="47">
        <v>0</v>
      </c>
      <c r="DU32" s="47">
        <v>0</v>
      </c>
    </row>
    <row r="33" spans="1:125" ht="14.25">
      <c r="A33" t="s">
        <v>15</v>
      </c>
      <c r="B33" t="s">
        <v>72</v>
      </c>
      <c r="C33" t="s">
        <v>72</v>
      </c>
      <c r="D33" t="s">
        <v>181</v>
      </c>
      <c r="E33" s="28">
        <f t="shared" si="14"/>
        <v>3600000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48">
        <v>0</v>
      </c>
      <c r="CA33" s="48">
        <v>0</v>
      </c>
      <c r="CB33" s="48">
        <v>0</v>
      </c>
      <c r="CC33" s="48">
        <v>180000</v>
      </c>
      <c r="CD33" s="48">
        <v>108000</v>
      </c>
      <c r="CE33" s="48">
        <v>216000</v>
      </c>
      <c r="CF33" s="48">
        <v>288000</v>
      </c>
      <c r="CG33" s="48">
        <v>432000</v>
      </c>
      <c r="CH33" s="48">
        <v>504000.00000000006</v>
      </c>
      <c r="CI33" s="48">
        <v>504000.00000000006</v>
      </c>
      <c r="CJ33" s="48">
        <v>432000</v>
      </c>
      <c r="CK33" s="48">
        <v>288000</v>
      </c>
      <c r="CL33" s="48">
        <v>252000.00000000003</v>
      </c>
      <c r="CM33" s="47">
        <v>144000</v>
      </c>
      <c r="CN33" s="47">
        <v>108000</v>
      </c>
      <c r="CO33" s="47">
        <v>72000</v>
      </c>
      <c r="CP33" s="47">
        <v>36000</v>
      </c>
      <c r="CQ33" s="47">
        <v>36000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0</v>
      </c>
      <c r="DL33" s="47">
        <v>0</v>
      </c>
      <c r="DM33" s="47">
        <v>0</v>
      </c>
      <c r="DN33" s="47">
        <v>0</v>
      </c>
      <c r="DO33" s="47">
        <v>0</v>
      </c>
      <c r="DP33" s="47">
        <v>0</v>
      </c>
      <c r="DQ33" s="47">
        <v>0</v>
      </c>
      <c r="DR33" s="47">
        <v>0</v>
      </c>
      <c r="DS33" s="47">
        <v>0</v>
      </c>
      <c r="DT33" s="47">
        <v>0</v>
      </c>
      <c r="DU33" s="47">
        <v>0</v>
      </c>
    </row>
    <row r="34" spans="1:125" ht="14.25">
      <c r="A34" t="s">
        <v>15</v>
      </c>
      <c r="B34" t="s">
        <v>72</v>
      </c>
      <c r="C34" t="s">
        <v>72</v>
      </c>
      <c r="D34" t="s">
        <v>195</v>
      </c>
      <c r="E34" s="28">
        <f t="shared" si="14"/>
        <v>5800000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48">
        <v>0</v>
      </c>
      <c r="CA34" s="48">
        <v>0</v>
      </c>
      <c r="CB34" s="48">
        <v>0</v>
      </c>
      <c r="CC34" s="48">
        <v>290000</v>
      </c>
      <c r="CD34" s="48">
        <v>174000</v>
      </c>
      <c r="CE34" s="48">
        <v>348000</v>
      </c>
      <c r="CF34" s="48">
        <v>464000</v>
      </c>
      <c r="CG34" s="48">
        <v>696000</v>
      </c>
      <c r="CH34" s="48">
        <v>812000.0000000001</v>
      </c>
      <c r="CI34" s="48">
        <v>812000.0000000001</v>
      </c>
      <c r="CJ34" s="48">
        <v>696000</v>
      </c>
      <c r="CK34" s="48">
        <v>464000</v>
      </c>
      <c r="CL34" s="48">
        <v>406000.00000000006</v>
      </c>
      <c r="CM34" s="47">
        <v>232000</v>
      </c>
      <c r="CN34" s="47">
        <v>174000</v>
      </c>
      <c r="CO34" s="47">
        <v>116000</v>
      </c>
      <c r="CP34" s="47">
        <v>58000</v>
      </c>
      <c r="CQ34" s="47">
        <v>58000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  <c r="DR34" s="47">
        <v>0</v>
      </c>
      <c r="DS34" s="47">
        <v>0</v>
      </c>
      <c r="DT34" s="47">
        <v>0</v>
      </c>
      <c r="DU34" s="47">
        <v>0</v>
      </c>
    </row>
    <row r="35" spans="1:125" ht="14.25">
      <c r="A35" t="s">
        <v>14</v>
      </c>
      <c r="B35" t="s">
        <v>72</v>
      </c>
      <c r="C35" t="s">
        <v>166</v>
      </c>
      <c r="D35" t="s">
        <v>225</v>
      </c>
      <c r="E35" s="28">
        <f t="shared" si="14"/>
        <v>9300000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  <c r="BW35" s="27">
        <v>0</v>
      </c>
      <c r="BX35" s="27">
        <v>0</v>
      </c>
      <c r="BY35" s="27">
        <v>0</v>
      </c>
      <c r="BZ35" s="48">
        <v>0</v>
      </c>
      <c r="CA35" s="48">
        <v>0</v>
      </c>
      <c r="CB35" s="48">
        <v>0</v>
      </c>
      <c r="CC35" s="48">
        <v>0</v>
      </c>
      <c r="CD35" s="48">
        <v>0</v>
      </c>
      <c r="CE35" s="48">
        <v>0</v>
      </c>
      <c r="CF35" s="48">
        <v>0</v>
      </c>
      <c r="CG35" s="48">
        <v>0</v>
      </c>
      <c r="CH35" s="48">
        <v>0</v>
      </c>
      <c r="CI35" s="48">
        <v>0</v>
      </c>
      <c r="CJ35" s="48">
        <v>0</v>
      </c>
      <c r="CK35" s="48">
        <v>0</v>
      </c>
      <c r="CL35" s="48">
        <v>0</v>
      </c>
      <c r="CM35" s="47">
        <v>0</v>
      </c>
      <c r="CN35" s="47">
        <v>0</v>
      </c>
      <c r="CO35" s="47">
        <v>465000</v>
      </c>
      <c r="CP35" s="47">
        <v>279000</v>
      </c>
      <c r="CQ35" s="47">
        <v>558000</v>
      </c>
      <c r="CR35" s="47">
        <v>744000</v>
      </c>
      <c r="CS35" s="47">
        <v>1116000</v>
      </c>
      <c r="CT35" s="47">
        <v>1302000.0000000002</v>
      </c>
      <c r="CU35" s="47">
        <v>1302000.0000000002</v>
      </c>
      <c r="CV35" s="47">
        <v>1116000</v>
      </c>
      <c r="CW35" s="47">
        <v>744000</v>
      </c>
      <c r="CX35" s="47">
        <v>651000.0000000001</v>
      </c>
      <c r="CY35" s="47">
        <v>372000</v>
      </c>
      <c r="CZ35" s="47">
        <v>279000</v>
      </c>
      <c r="DA35" s="47">
        <v>186000</v>
      </c>
      <c r="DB35" s="47">
        <v>93000</v>
      </c>
      <c r="DC35" s="47">
        <v>93000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</row>
    <row r="36" spans="1:125" ht="14.25">
      <c r="A36" t="s">
        <v>14</v>
      </c>
      <c r="B36" t="s">
        <v>83</v>
      </c>
      <c r="C36" t="s">
        <v>166</v>
      </c>
      <c r="D36" t="s">
        <v>362</v>
      </c>
      <c r="E36" s="28">
        <f t="shared" si="14"/>
        <v>7200000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324000</v>
      </c>
      <c r="CW36" s="47">
        <v>288000</v>
      </c>
      <c r="CX36" s="47">
        <v>216000</v>
      </c>
      <c r="CY36" s="47">
        <v>216000</v>
      </c>
      <c r="CZ36" s="47">
        <v>288000</v>
      </c>
      <c r="DA36" s="47">
        <v>360000</v>
      </c>
      <c r="DB36" s="47">
        <v>576000</v>
      </c>
      <c r="DC36" s="47">
        <v>720000</v>
      </c>
      <c r="DD36" s="47">
        <v>648000</v>
      </c>
      <c r="DE36" s="47">
        <v>648000</v>
      </c>
      <c r="DF36" s="47">
        <v>576000</v>
      </c>
      <c r="DG36" s="47">
        <v>576000</v>
      </c>
      <c r="DH36" s="47">
        <v>360000</v>
      </c>
      <c r="DI36" s="47">
        <v>288000</v>
      </c>
      <c r="DJ36" s="47">
        <v>216000</v>
      </c>
      <c r="DK36" s="47">
        <v>144000</v>
      </c>
      <c r="DL36" s="47">
        <v>144000</v>
      </c>
      <c r="DM36" s="47">
        <v>144000</v>
      </c>
      <c r="DN36" s="47">
        <v>144000</v>
      </c>
      <c r="DO36" s="47">
        <v>108000</v>
      </c>
      <c r="DP36" s="47">
        <v>72000</v>
      </c>
      <c r="DQ36" s="47">
        <v>72000</v>
      </c>
      <c r="DR36" s="47">
        <v>36000</v>
      </c>
      <c r="DS36" s="47">
        <v>36000</v>
      </c>
      <c r="DT36" s="47">
        <v>0</v>
      </c>
      <c r="DU36" s="47">
        <v>0</v>
      </c>
    </row>
    <row r="37" spans="1:125" ht="14.25">
      <c r="A37" t="s">
        <v>15</v>
      </c>
      <c r="B37" t="s">
        <v>72</v>
      </c>
      <c r="C37" t="s">
        <v>166</v>
      </c>
      <c r="D37" t="s">
        <v>328</v>
      </c>
      <c r="E37" s="28">
        <f t="shared" si="14"/>
        <v>12000000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48">
        <v>0</v>
      </c>
      <c r="CA37" s="48">
        <v>0</v>
      </c>
      <c r="CB37" s="48">
        <v>0</v>
      </c>
      <c r="CC37" s="48">
        <v>0</v>
      </c>
      <c r="CD37" s="48">
        <v>0</v>
      </c>
      <c r="CE37" s="48">
        <v>0</v>
      </c>
      <c r="CF37" s="48">
        <v>0</v>
      </c>
      <c r="CG37" s="48">
        <v>0</v>
      </c>
      <c r="CH37" s="48">
        <v>0</v>
      </c>
      <c r="CI37" s="48">
        <v>0</v>
      </c>
      <c r="CJ37" s="48">
        <v>0</v>
      </c>
      <c r="CK37" s="48">
        <v>0</v>
      </c>
      <c r="CL37" s="48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600000</v>
      </c>
      <c r="CX37" s="47">
        <v>360000</v>
      </c>
      <c r="CY37" s="47">
        <v>720000</v>
      </c>
      <c r="CZ37" s="47">
        <v>960000</v>
      </c>
      <c r="DA37" s="47">
        <v>1440000</v>
      </c>
      <c r="DB37" s="47">
        <v>1680000.0000000002</v>
      </c>
      <c r="DC37" s="47">
        <v>1680000.0000000002</v>
      </c>
      <c r="DD37" s="47">
        <v>1440000</v>
      </c>
      <c r="DE37" s="47">
        <v>960000</v>
      </c>
      <c r="DF37" s="47">
        <v>840000.0000000001</v>
      </c>
      <c r="DG37" s="47">
        <v>480000</v>
      </c>
      <c r="DH37" s="47">
        <v>360000</v>
      </c>
      <c r="DI37" s="47">
        <v>240000</v>
      </c>
      <c r="DJ37" s="47">
        <v>120000</v>
      </c>
      <c r="DK37" s="47">
        <v>120000</v>
      </c>
      <c r="DL37" s="47">
        <v>0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</row>
    <row r="38" spans="1:125" ht="14.25">
      <c r="A38" t="s">
        <v>13</v>
      </c>
      <c r="B38" t="s">
        <v>83</v>
      </c>
      <c r="C38" t="s">
        <v>83</v>
      </c>
      <c r="D38" t="s">
        <v>334</v>
      </c>
      <c r="E38" s="28">
        <f t="shared" si="14"/>
        <v>1500000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48">
        <v>0</v>
      </c>
      <c r="CA38" s="48">
        <v>0</v>
      </c>
      <c r="CB38" s="48">
        <v>0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0</v>
      </c>
      <c r="CK38" s="48">
        <v>0</v>
      </c>
      <c r="CL38" s="48">
        <v>90000</v>
      </c>
      <c r="CM38" s="47">
        <v>60000</v>
      </c>
      <c r="CN38" s="47">
        <v>90000</v>
      </c>
      <c r="CO38" s="47">
        <v>150000</v>
      </c>
      <c r="CP38" s="47">
        <v>225000</v>
      </c>
      <c r="CQ38" s="47">
        <v>240000</v>
      </c>
      <c r="CR38" s="47">
        <v>225000</v>
      </c>
      <c r="CS38" s="47">
        <v>150000</v>
      </c>
      <c r="CT38" s="47">
        <v>135000</v>
      </c>
      <c r="CU38" s="47">
        <v>60000</v>
      </c>
      <c r="CV38" s="47">
        <v>45000</v>
      </c>
      <c r="CW38" s="47">
        <v>30000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47">
        <v>0</v>
      </c>
    </row>
    <row r="39" spans="1:125" ht="14.25">
      <c r="A39" t="s">
        <v>13</v>
      </c>
      <c r="B39" t="s">
        <v>72</v>
      </c>
      <c r="C39" t="s">
        <v>72</v>
      </c>
      <c r="D39" t="s">
        <v>335</v>
      </c>
      <c r="E39" s="28">
        <f t="shared" si="14"/>
        <v>1100000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0</v>
      </c>
      <c r="CG39" s="48">
        <v>0</v>
      </c>
      <c r="CH39" s="48">
        <v>0</v>
      </c>
      <c r="CI39" s="48">
        <v>0</v>
      </c>
      <c r="CJ39" s="48">
        <v>0</v>
      </c>
      <c r="CK39" s="48">
        <v>0</v>
      </c>
      <c r="CL39" s="48">
        <v>66000</v>
      </c>
      <c r="CM39" s="47">
        <v>44000</v>
      </c>
      <c r="CN39" s="47">
        <v>66000</v>
      </c>
      <c r="CO39" s="47">
        <v>110000</v>
      </c>
      <c r="CP39" s="47">
        <v>165000</v>
      </c>
      <c r="CQ39" s="47">
        <v>176000</v>
      </c>
      <c r="CR39" s="47">
        <v>165000</v>
      </c>
      <c r="CS39" s="47">
        <v>110000</v>
      </c>
      <c r="CT39" s="47">
        <v>99000</v>
      </c>
      <c r="CU39" s="47">
        <v>44000</v>
      </c>
      <c r="CV39" s="47">
        <v>33000</v>
      </c>
      <c r="CW39" s="47">
        <v>22000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v>0</v>
      </c>
      <c r="DK39" s="47">
        <v>0</v>
      </c>
      <c r="DL39" s="47">
        <v>0</v>
      </c>
      <c r="DM39" s="47">
        <v>0</v>
      </c>
      <c r="DN39" s="47">
        <v>0</v>
      </c>
      <c r="DO39" s="47">
        <v>0</v>
      </c>
      <c r="DP39" s="47">
        <v>0</v>
      </c>
      <c r="DQ39" s="47">
        <v>0</v>
      </c>
      <c r="DR39" s="47">
        <v>0</v>
      </c>
      <c r="DS39" s="47">
        <v>0</v>
      </c>
      <c r="DT39" s="47">
        <v>0</v>
      </c>
      <c r="DU39" s="47">
        <v>0</v>
      </c>
    </row>
    <row r="40" spans="1:125" ht="14.25">
      <c r="A40" t="s">
        <v>13</v>
      </c>
      <c r="B40" t="s">
        <v>72</v>
      </c>
      <c r="C40" t="s">
        <v>72</v>
      </c>
      <c r="D40" t="s">
        <v>336</v>
      </c>
      <c r="E40" s="28">
        <f t="shared" si="14"/>
        <v>1000000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48">
        <v>0</v>
      </c>
      <c r="CA40" s="48">
        <v>0</v>
      </c>
      <c r="CB40" s="48">
        <v>0</v>
      </c>
      <c r="CC40" s="48">
        <v>0</v>
      </c>
      <c r="CD40" s="48">
        <v>0</v>
      </c>
      <c r="CE40" s="48">
        <v>0</v>
      </c>
      <c r="CF40" s="48">
        <v>0</v>
      </c>
      <c r="CG40" s="48">
        <v>0</v>
      </c>
      <c r="CH40" s="48">
        <v>0</v>
      </c>
      <c r="CI40" s="48">
        <v>0</v>
      </c>
      <c r="CJ40" s="48">
        <v>0</v>
      </c>
      <c r="CK40" s="48">
        <v>0</v>
      </c>
      <c r="CL40" s="48">
        <v>60000</v>
      </c>
      <c r="CM40" s="47">
        <v>40000</v>
      </c>
      <c r="CN40" s="47">
        <v>60000</v>
      </c>
      <c r="CO40" s="47">
        <v>100000</v>
      </c>
      <c r="CP40" s="47">
        <v>150000</v>
      </c>
      <c r="CQ40" s="47">
        <v>160000</v>
      </c>
      <c r="CR40" s="47">
        <v>150000</v>
      </c>
      <c r="CS40" s="47">
        <v>100000</v>
      </c>
      <c r="CT40" s="47">
        <v>90000</v>
      </c>
      <c r="CU40" s="47">
        <v>40000</v>
      </c>
      <c r="CV40" s="47">
        <v>30000</v>
      </c>
      <c r="CW40" s="47">
        <v>20000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0</v>
      </c>
      <c r="DI40" s="47">
        <v>0</v>
      </c>
      <c r="DJ40" s="47">
        <v>0</v>
      </c>
      <c r="DK40" s="47">
        <v>0</v>
      </c>
      <c r="DL40" s="47">
        <v>0</v>
      </c>
      <c r="DM40" s="47">
        <v>0</v>
      </c>
      <c r="DN40" s="47">
        <v>0</v>
      </c>
      <c r="DO40" s="47">
        <v>0</v>
      </c>
      <c r="DP40" s="47">
        <v>0</v>
      </c>
      <c r="DQ40" s="47">
        <v>0</v>
      </c>
      <c r="DR40" s="47">
        <v>0</v>
      </c>
      <c r="DS40" s="47">
        <v>0</v>
      </c>
      <c r="DT40" s="47">
        <v>0</v>
      </c>
      <c r="DU40" s="47">
        <v>0</v>
      </c>
    </row>
    <row r="41" spans="1:125" ht="14.25">
      <c r="A41" t="s">
        <v>13</v>
      </c>
      <c r="B41" t="s">
        <v>72</v>
      </c>
      <c r="C41" t="s">
        <v>72</v>
      </c>
      <c r="D41" t="s">
        <v>337</v>
      </c>
      <c r="E41" s="28">
        <f t="shared" si="14"/>
        <v>800000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48">
        <v>0</v>
      </c>
      <c r="CA41" s="48">
        <v>0</v>
      </c>
      <c r="CB41" s="48">
        <v>0</v>
      </c>
      <c r="CC41" s="48">
        <v>0</v>
      </c>
      <c r="CD41" s="48">
        <v>0</v>
      </c>
      <c r="CE41" s="48">
        <v>0</v>
      </c>
      <c r="CF41" s="48">
        <v>0</v>
      </c>
      <c r="CG41" s="48">
        <v>0</v>
      </c>
      <c r="CH41" s="48">
        <v>0</v>
      </c>
      <c r="CI41" s="48">
        <v>0</v>
      </c>
      <c r="CJ41" s="48">
        <v>0</v>
      </c>
      <c r="CK41" s="48">
        <v>0</v>
      </c>
      <c r="CL41" s="48">
        <v>48000</v>
      </c>
      <c r="CM41" s="47">
        <v>32000</v>
      </c>
      <c r="CN41" s="47">
        <v>48000</v>
      </c>
      <c r="CO41" s="47">
        <v>80000</v>
      </c>
      <c r="CP41" s="47">
        <v>120000</v>
      </c>
      <c r="CQ41" s="47">
        <v>128000</v>
      </c>
      <c r="CR41" s="47">
        <v>120000</v>
      </c>
      <c r="CS41" s="47">
        <v>80000</v>
      </c>
      <c r="CT41" s="47">
        <v>72000</v>
      </c>
      <c r="CU41" s="47">
        <v>32000</v>
      </c>
      <c r="CV41" s="47">
        <v>24000</v>
      </c>
      <c r="CW41" s="47">
        <v>16000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47">
        <v>0</v>
      </c>
      <c r="DG41" s="47">
        <v>0</v>
      </c>
      <c r="DH41" s="47">
        <v>0</v>
      </c>
      <c r="DI41" s="47">
        <v>0</v>
      </c>
      <c r="DJ41" s="47">
        <v>0</v>
      </c>
      <c r="DK41" s="47">
        <v>0</v>
      </c>
      <c r="DL41" s="47">
        <v>0</v>
      </c>
      <c r="DM41" s="47">
        <v>0</v>
      </c>
      <c r="DN41" s="47">
        <v>0</v>
      </c>
      <c r="DO41" s="47">
        <v>0</v>
      </c>
      <c r="DP41" s="47">
        <v>0</v>
      </c>
      <c r="DQ41" s="47">
        <v>0</v>
      </c>
      <c r="DR41" s="47">
        <v>0</v>
      </c>
      <c r="DS41" s="47">
        <v>0</v>
      </c>
      <c r="DT41" s="47">
        <v>0</v>
      </c>
      <c r="DU41" s="47">
        <v>0</v>
      </c>
    </row>
    <row r="42" spans="1:125" ht="14.25">
      <c r="A42" t="s">
        <v>13</v>
      </c>
      <c r="B42" t="s">
        <v>72</v>
      </c>
      <c r="C42" t="s">
        <v>72</v>
      </c>
      <c r="D42" t="s">
        <v>338</v>
      </c>
      <c r="E42" s="28">
        <f t="shared" si="14"/>
        <v>500000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0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30000</v>
      </c>
      <c r="CM42" s="47">
        <v>20000</v>
      </c>
      <c r="CN42" s="47">
        <v>30000</v>
      </c>
      <c r="CO42" s="47">
        <v>50000</v>
      </c>
      <c r="CP42" s="47">
        <v>75000</v>
      </c>
      <c r="CQ42" s="47">
        <v>80000</v>
      </c>
      <c r="CR42" s="47">
        <v>75000</v>
      </c>
      <c r="CS42" s="47">
        <v>50000</v>
      </c>
      <c r="CT42" s="47">
        <v>45000</v>
      </c>
      <c r="CU42" s="47">
        <v>20000</v>
      </c>
      <c r="CV42" s="47">
        <v>15000</v>
      </c>
      <c r="CW42" s="47">
        <v>10000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0</v>
      </c>
      <c r="DI42" s="47">
        <v>0</v>
      </c>
      <c r="DJ42" s="47">
        <v>0</v>
      </c>
      <c r="DK42" s="47">
        <v>0</v>
      </c>
      <c r="DL42" s="47">
        <v>0</v>
      </c>
      <c r="DM42" s="47">
        <v>0</v>
      </c>
      <c r="DN42" s="47">
        <v>0</v>
      </c>
      <c r="DO42" s="47">
        <v>0</v>
      </c>
      <c r="DP42" s="47">
        <v>0</v>
      </c>
      <c r="DQ42" s="47">
        <v>0</v>
      </c>
      <c r="DR42" s="47">
        <v>0</v>
      </c>
      <c r="DS42" s="47">
        <v>0</v>
      </c>
      <c r="DT42" s="47">
        <v>0</v>
      </c>
      <c r="DU42" s="47">
        <v>0</v>
      </c>
    </row>
    <row r="43" spans="1:125" ht="14.25">
      <c r="A43" t="s">
        <v>13</v>
      </c>
      <c r="B43" t="s">
        <v>72</v>
      </c>
      <c r="C43" t="s">
        <v>72</v>
      </c>
      <c r="D43" t="s">
        <v>339</v>
      </c>
      <c r="E43" s="28">
        <f t="shared" si="14"/>
        <v>960000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57600</v>
      </c>
      <c r="CM43" s="47">
        <v>38400</v>
      </c>
      <c r="CN43" s="47">
        <v>57600</v>
      </c>
      <c r="CO43" s="47">
        <v>96000</v>
      </c>
      <c r="CP43" s="47">
        <v>144000</v>
      </c>
      <c r="CQ43" s="47">
        <v>153600</v>
      </c>
      <c r="CR43" s="47">
        <v>144000</v>
      </c>
      <c r="CS43" s="47">
        <v>96000</v>
      </c>
      <c r="CT43" s="47">
        <v>86400</v>
      </c>
      <c r="CU43" s="47">
        <v>38400</v>
      </c>
      <c r="CV43" s="47">
        <v>28800</v>
      </c>
      <c r="CW43" s="47">
        <v>19200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47">
        <v>0</v>
      </c>
      <c r="DG43" s="47">
        <v>0</v>
      </c>
      <c r="DH43" s="47">
        <v>0</v>
      </c>
      <c r="DI43" s="47">
        <v>0</v>
      </c>
      <c r="DJ43" s="47">
        <v>0</v>
      </c>
      <c r="DK43" s="47">
        <v>0</v>
      </c>
      <c r="DL43" s="47">
        <v>0</v>
      </c>
      <c r="DM43" s="47">
        <v>0</v>
      </c>
      <c r="DN43" s="47">
        <v>0</v>
      </c>
      <c r="DO43" s="47">
        <v>0</v>
      </c>
      <c r="DP43" s="47">
        <v>0</v>
      </c>
      <c r="DQ43" s="47">
        <v>0</v>
      </c>
      <c r="DR43" s="47">
        <v>0</v>
      </c>
      <c r="DS43" s="47">
        <v>0</v>
      </c>
      <c r="DT43" s="47">
        <v>0</v>
      </c>
      <c r="DU43" s="47">
        <v>0</v>
      </c>
    </row>
    <row r="44" spans="1:125" ht="14.25">
      <c r="A44" t="s">
        <v>13</v>
      </c>
      <c r="B44" t="s">
        <v>72</v>
      </c>
      <c r="C44" t="s">
        <v>72</v>
      </c>
      <c r="D44" t="s">
        <v>340</v>
      </c>
      <c r="E44" s="28">
        <f t="shared" si="14"/>
        <v>760000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48">
        <v>0</v>
      </c>
      <c r="CA44" s="48">
        <v>0</v>
      </c>
      <c r="CB44" s="48">
        <v>0</v>
      </c>
      <c r="CC44" s="48">
        <v>0</v>
      </c>
      <c r="CD44" s="48">
        <v>0</v>
      </c>
      <c r="CE44" s="48">
        <v>0</v>
      </c>
      <c r="CF44" s="48">
        <v>0</v>
      </c>
      <c r="CG44" s="48">
        <v>0</v>
      </c>
      <c r="CH44" s="48">
        <v>0</v>
      </c>
      <c r="CI44" s="48">
        <v>0</v>
      </c>
      <c r="CJ44" s="48">
        <v>0</v>
      </c>
      <c r="CK44" s="48">
        <v>0</v>
      </c>
      <c r="CL44" s="48">
        <v>45600</v>
      </c>
      <c r="CM44" s="47">
        <v>30400</v>
      </c>
      <c r="CN44" s="47">
        <v>45600</v>
      </c>
      <c r="CO44" s="47">
        <v>76000</v>
      </c>
      <c r="CP44" s="47">
        <v>114000</v>
      </c>
      <c r="CQ44" s="47">
        <v>121600</v>
      </c>
      <c r="CR44" s="47">
        <v>114000</v>
      </c>
      <c r="CS44" s="47">
        <v>76000</v>
      </c>
      <c r="CT44" s="47">
        <v>68400</v>
      </c>
      <c r="CU44" s="47">
        <v>30400</v>
      </c>
      <c r="CV44" s="47">
        <v>22800</v>
      </c>
      <c r="CW44" s="47">
        <v>15200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0</v>
      </c>
      <c r="DI44" s="47">
        <v>0</v>
      </c>
      <c r="DJ44" s="47">
        <v>0</v>
      </c>
      <c r="DK44" s="47">
        <v>0</v>
      </c>
      <c r="DL44" s="47">
        <v>0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  <c r="DR44" s="47">
        <v>0</v>
      </c>
      <c r="DS44" s="47">
        <v>0</v>
      </c>
      <c r="DT44" s="47">
        <v>0</v>
      </c>
      <c r="DU44" s="47">
        <v>0</v>
      </c>
    </row>
    <row r="45" spans="1:125" ht="14.25">
      <c r="A45" t="s">
        <v>13</v>
      </c>
      <c r="B45" t="s">
        <v>72</v>
      </c>
      <c r="C45" t="s">
        <v>72</v>
      </c>
      <c r="D45" t="s">
        <v>341</v>
      </c>
      <c r="E45" s="28">
        <f t="shared" si="14"/>
        <v>1060000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63600</v>
      </c>
      <c r="CM45" s="47">
        <v>42400</v>
      </c>
      <c r="CN45" s="47">
        <v>63600</v>
      </c>
      <c r="CO45" s="47">
        <v>106000</v>
      </c>
      <c r="CP45" s="47">
        <v>159000</v>
      </c>
      <c r="CQ45" s="47">
        <v>169600</v>
      </c>
      <c r="CR45" s="47">
        <v>159000</v>
      </c>
      <c r="CS45" s="47">
        <v>106000</v>
      </c>
      <c r="CT45" s="47">
        <v>95400</v>
      </c>
      <c r="CU45" s="47">
        <v>42400</v>
      </c>
      <c r="CV45" s="47">
        <v>31800</v>
      </c>
      <c r="CW45" s="47">
        <v>21200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0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  <c r="DR45" s="47">
        <v>0</v>
      </c>
      <c r="DS45" s="47">
        <v>0</v>
      </c>
      <c r="DT45" s="47">
        <v>0</v>
      </c>
      <c r="DU45" s="47">
        <v>0</v>
      </c>
    </row>
    <row r="46" spans="1:125" ht="14.25">
      <c r="A46" t="s">
        <v>13</v>
      </c>
      <c r="B46" t="s">
        <v>72</v>
      </c>
      <c r="C46" t="s">
        <v>72</v>
      </c>
      <c r="D46" t="s">
        <v>342</v>
      </c>
      <c r="E46" s="28">
        <f t="shared" si="14"/>
        <v>700000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48">
        <v>0</v>
      </c>
      <c r="CA46" s="48">
        <v>0</v>
      </c>
      <c r="CB46" s="48">
        <v>0</v>
      </c>
      <c r="CC46" s="48">
        <v>0</v>
      </c>
      <c r="CD46" s="48">
        <v>0</v>
      </c>
      <c r="CE46" s="48">
        <v>0</v>
      </c>
      <c r="CF46" s="48">
        <v>0</v>
      </c>
      <c r="CG46" s="48">
        <v>0</v>
      </c>
      <c r="CH46" s="48">
        <v>0</v>
      </c>
      <c r="CI46" s="48">
        <v>0</v>
      </c>
      <c r="CJ46" s="48">
        <v>0</v>
      </c>
      <c r="CK46" s="48">
        <v>0</v>
      </c>
      <c r="CL46" s="48">
        <v>42000</v>
      </c>
      <c r="CM46" s="47">
        <v>28000</v>
      </c>
      <c r="CN46" s="47">
        <v>42000</v>
      </c>
      <c r="CO46" s="47">
        <v>70000</v>
      </c>
      <c r="CP46" s="47">
        <v>105000</v>
      </c>
      <c r="CQ46" s="47">
        <v>112000</v>
      </c>
      <c r="CR46" s="47">
        <v>105000</v>
      </c>
      <c r="CS46" s="47">
        <v>70000</v>
      </c>
      <c r="CT46" s="47">
        <v>63000</v>
      </c>
      <c r="CU46" s="47">
        <v>28000</v>
      </c>
      <c r="CV46" s="47">
        <v>21000</v>
      </c>
      <c r="CW46" s="47">
        <v>14000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0</v>
      </c>
      <c r="DL46" s="47">
        <v>0</v>
      </c>
      <c r="DM46" s="47">
        <v>0</v>
      </c>
      <c r="DN46" s="47">
        <v>0</v>
      </c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</row>
    <row r="47" spans="1:125" ht="14.25">
      <c r="A47" t="s">
        <v>17</v>
      </c>
      <c r="B47" t="s">
        <v>11</v>
      </c>
      <c r="C47" t="s">
        <v>165</v>
      </c>
      <c r="D47" t="s">
        <v>351</v>
      </c>
      <c r="E47" s="28">
        <f t="shared" si="14"/>
        <v>1700000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48">
        <v>0</v>
      </c>
      <c r="CA47" s="48">
        <v>0</v>
      </c>
      <c r="CB47" s="48">
        <v>0</v>
      </c>
      <c r="CC47" s="48">
        <v>0</v>
      </c>
      <c r="CD47" s="48">
        <v>0</v>
      </c>
      <c r="CE47" s="48">
        <v>0</v>
      </c>
      <c r="CF47" s="48">
        <v>0</v>
      </c>
      <c r="CG47" s="48">
        <v>0</v>
      </c>
      <c r="CH47" s="48">
        <v>0</v>
      </c>
      <c r="CI47" s="48">
        <v>0</v>
      </c>
      <c r="CJ47" s="48">
        <v>0</v>
      </c>
      <c r="CK47" s="48">
        <v>0</v>
      </c>
      <c r="CL47" s="48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102000</v>
      </c>
      <c r="CS47" s="47">
        <v>68000</v>
      </c>
      <c r="CT47" s="47">
        <v>102000</v>
      </c>
      <c r="CU47" s="47">
        <v>170000</v>
      </c>
      <c r="CV47" s="47">
        <v>255000</v>
      </c>
      <c r="CW47" s="47">
        <v>272000</v>
      </c>
      <c r="CX47" s="47">
        <v>255000</v>
      </c>
      <c r="CY47" s="47">
        <v>170000</v>
      </c>
      <c r="CZ47" s="47">
        <v>153000</v>
      </c>
      <c r="DA47" s="47">
        <v>68000</v>
      </c>
      <c r="DB47" s="47">
        <v>51000</v>
      </c>
      <c r="DC47" s="47">
        <v>34000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0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  <c r="DR47" s="47">
        <v>0</v>
      </c>
      <c r="DS47" s="47">
        <v>0</v>
      </c>
      <c r="DT47" s="47">
        <v>0</v>
      </c>
      <c r="DU47" s="47">
        <v>0</v>
      </c>
    </row>
    <row r="48" spans="1:125" ht="14.25">
      <c r="A48" t="s">
        <v>13</v>
      </c>
      <c r="B48" t="s">
        <v>11</v>
      </c>
      <c r="C48" t="s">
        <v>165</v>
      </c>
      <c r="D48" t="s">
        <v>284</v>
      </c>
      <c r="E48" s="28">
        <f t="shared" si="14"/>
        <v>700000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42000</v>
      </c>
      <c r="BQ48" s="27">
        <v>28000</v>
      </c>
      <c r="BR48" s="27">
        <v>21000</v>
      </c>
      <c r="BS48" s="27">
        <v>35000</v>
      </c>
      <c r="BT48" s="27">
        <v>35000</v>
      </c>
      <c r="BU48" s="27">
        <v>63000</v>
      </c>
      <c r="BV48" s="27">
        <v>70000</v>
      </c>
      <c r="BW48" s="27">
        <v>77000</v>
      </c>
      <c r="BX48" s="27">
        <v>70000</v>
      </c>
      <c r="BY48" s="27">
        <v>70000</v>
      </c>
      <c r="BZ48" s="48">
        <v>56000</v>
      </c>
      <c r="CA48" s="48">
        <v>38360</v>
      </c>
      <c r="CB48" s="48">
        <v>44240.00000000001</v>
      </c>
      <c r="CC48" s="48">
        <v>21700</v>
      </c>
      <c r="CD48" s="48">
        <v>10500</v>
      </c>
      <c r="CE48" s="48">
        <v>10500</v>
      </c>
      <c r="CF48" s="48">
        <v>4900</v>
      </c>
      <c r="CG48" s="48">
        <v>2800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0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  <c r="DR48" s="47">
        <v>0</v>
      </c>
      <c r="DS48" s="47">
        <v>0</v>
      </c>
      <c r="DT48" s="47">
        <v>0</v>
      </c>
      <c r="DU48" s="47">
        <v>0</v>
      </c>
    </row>
    <row r="49" spans="1:125" ht="14.25">
      <c r="A49" t="s">
        <v>13</v>
      </c>
      <c r="B49" t="s">
        <v>11</v>
      </c>
      <c r="C49" t="s">
        <v>165</v>
      </c>
      <c r="D49" t="s">
        <v>228</v>
      </c>
      <c r="E49" s="28">
        <f t="shared" si="14"/>
        <v>8400000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48">
        <v>0</v>
      </c>
      <c r="CA49" s="48">
        <v>420000</v>
      </c>
      <c r="CB49" s="48">
        <v>252000</v>
      </c>
      <c r="CC49" s="48">
        <v>504000</v>
      </c>
      <c r="CD49" s="48">
        <v>672000</v>
      </c>
      <c r="CE49" s="48">
        <v>1008000</v>
      </c>
      <c r="CF49" s="48">
        <v>1176000</v>
      </c>
      <c r="CG49" s="48">
        <v>1176000</v>
      </c>
      <c r="CH49" s="48">
        <v>1008000</v>
      </c>
      <c r="CI49" s="48">
        <v>672000</v>
      </c>
      <c r="CJ49" s="48">
        <v>588000</v>
      </c>
      <c r="CK49" s="48">
        <v>336000</v>
      </c>
      <c r="CL49" s="48">
        <v>252000</v>
      </c>
      <c r="CM49" s="47">
        <v>168000</v>
      </c>
      <c r="CN49" s="47">
        <v>84000</v>
      </c>
      <c r="CO49" s="47">
        <v>84000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0</v>
      </c>
      <c r="DM49" s="47">
        <v>0</v>
      </c>
      <c r="DN49" s="47">
        <v>0</v>
      </c>
      <c r="DO49" s="47">
        <v>0</v>
      </c>
      <c r="DP49" s="47">
        <v>0</v>
      </c>
      <c r="DQ49" s="47">
        <v>0</v>
      </c>
      <c r="DR49" s="47">
        <v>0</v>
      </c>
      <c r="DS49" s="47">
        <v>0</v>
      </c>
      <c r="DT49" s="47">
        <v>0</v>
      </c>
      <c r="DU49" s="47">
        <v>0</v>
      </c>
    </row>
    <row r="50" spans="1:125" ht="14.25">
      <c r="A50" t="s">
        <v>13</v>
      </c>
      <c r="B50" t="s">
        <v>72</v>
      </c>
      <c r="C50" t="s">
        <v>358</v>
      </c>
      <c r="D50" t="s">
        <v>285</v>
      </c>
      <c r="E50" s="28">
        <f t="shared" si="14"/>
        <v>6000000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  <c r="BW50" s="27">
        <v>0</v>
      </c>
      <c r="BX50" s="27">
        <v>0</v>
      </c>
      <c r="BY50" s="27">
        <v>360000</v>
      </c>
      <c r="BZ50" s="48">
        <v>240000</v>
      </c>
      <c r="CA50" s="48">
        <v>360000</v>
      </c>
      <c r="CB50" s="48">
        <v>600000</v>
      </c>
      <c r="CC50" s="48">
        <v>900000</v>
      </c>
      <c r="CD50" s="48">
        <v>960000</v>
      </c>
      <c r="CE50" s="48">
        <v>900000</v>
      </c>
      <c r="CF50" s="48">
        <v>600000</v>
      </c>
      <c r="CG50" s="48">
        <v>540000</v>
      </c>
      <c r="CH50" s="48">
        <v>240000</v>
      </c>
      <c r="CI50" s="48">
        <v>180000</v>
      </c>
      <c r="CJ50" s="48">
        <v>120000</v>
      </c>
      <c r="CK50" s="48">
        <v>0</v>
      </c>
      <c r="CL50" s="48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0</v>
      </c>
      <c r="DI50" s="47">
        <v>0</v>
      </c>
      <c r="DJ50" s="47">
        <v>0</v>
      </c>
      <c r="DK50" s="47">
        <v>0</v>
      </c>
      <c r="DL50" s="47">
        <v>0</v>
      </c>
      <c r="DM50" s="47">
        <v>0</v>
      </c>
      <c r="DN50" s="47">
        <v>0</v>
      </c>
      <c r="DO50" s="47">
        <v>0</v>
      </c>
      <c r="DP50" s="47">
        <v>0</v>
      </c>
      <c r="DQ50" s="47">
        <v>0</v>
      </c>
      <c r="DR50" s="47">
        <v>0</v>
      </c>
      <c r="DS50" s="47">
        <v>0</v>
      </c>
      <c r="DT50" s="47">
        <v>0</v>
      </c>
      <c r="DU50" s="47">
        <v>0</v>
      </c>
    </row>
    <row r="51" spans="1:125" ht="14.25">
      <c r="A51" t="s">
        <v>13</v>
      </c>
      <c r="B51" t="s">
        <v>72</v>
      </c>
      <c r="C51" t="s">
        <v>72</v>
      </c>
      <c r="D51" t="s">
        <v>343</v>
      </c>
      <c r="E51" s="28">
        <f t="shared" si="14"/>
        <v>1000000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48">
        <v>0</v>
      </c>
      <c r="CA51" s="48">
        <v>0</v>
      </c>
      <c r="CB51" s="48">
        <v>0</v>
      </c>
      <c r="CC51" s="48">
        <v>60000</v>
      </c>
      <c r="CD51" s="48">
        <v>40000</v>
      </c>
      <c r="CE51" s="48">
        <v>60000</v>
      </c>
      <c r="CF51" s="48">
        <v>100000</v>
      </c>
      <c r="CG51" s="48">
        <v>150000</v>
      </c>
      <c r="CH51" s="48">
        <v>160000</v>
      </c>
      <c r="CI51" s="48">
        <v>150000</v>
      </c>
      <c r="CJ51" s="48">
        <v>100000</v>
      </c>
      <c r="CK51" s="48">
        <v>90000</v>
      </c>
      <c r="CL51" s="48">
        <v>40000</v>
      </c>
      <c r="CM51" s="47">
        <v>30000</v>
      </c>
      <c r="CN51" s="47">
        <v>20000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47">
        <v>0</v>
      </c>
      <c r="DG51" s="47">
        <v>0</v>
      </c>
      <c r="DH51" s="47">
        <v>0</v>
      </c>
      <c r="DI51" s="47">
        <v>0</v>
      </c>
      <c r="DJ51" s="47">
        <v>0</v>
      </c>
      <c r="DK51" s="47">
        <v>0</v>
      </c>
      <c r="DL51" s="47">
        <v>0</v>
      </c>
      <c r="DM51" s="47">
        <v>0</v>
      </c>
      <c r="DN51" s="47">
        <v>0</v>
      </c>
      <c r="DO51" s="47">
        <v>0</v>
      </c>
      <c r="DP51" s="47">
        <v>0</v>
      </c>
      <c r="DQ51" s="47">
        <v>0</v>
      </c>
      <c r="DR51" s="47">
        <v>0</v>
      </c>
      <c r="DS51" s="47">
        <v>0</v>
      </c>
      <c r="DT51" s="47">
        <v>0</v>
      </c>
      <c r="DU51" s="47">
        <v>0</v>
      </c>
    </row>
    <row r="52" spans="1:125" ht="14.25">
      <c r="A52" t="s">
        <v>13</v>
      </c>
      <c r="B52" t="s">
        <v>72</v>
      </c>
      <c r="C52" t="s">
        <v>358</v>
      </c>
      <c r="D52" t="s">
        <v>344</v>
      </c>
      <c r="E52" s="28">
        <f t="shared" si="14"/>
        <v>750000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48">
        <v>45000</v>
      </c>
      <c r="CA52" s="48">
        <v>30000</v>
      </c>
      <c r="CB52" s="48">
        <v>45000</v>
      </c>
      <c r="CC52" s="48">
        <v>75000</v>
      </c>
      <c r="CD52" s="48">
        <v>112500</v>
      </c>
      <c r="CE52" s="48">
        <v>120000</v>
      </c>
      <c r="CF52" s="48">
        <v>112500</v>
      </c>
      <c r="CG52" s="48">
        <v>75000</v>
      </c>
      <c r="CH52" s="48">
        <v>67500</v>
      </c>
      <c r="CI52" s="48">
        <v>30000</v>
      </c>
      <c r="CJ52" s="48">
        <v>22500</v>
      </c>
      <c r="CK52" s="48">
        <v>15000</v>
      </c>
      <c r="CL52" s="48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0</v>
      </c>
      <c r="DI52" s="47">
        <v>0</v>
      </c>
      <c r="DJ52" s="47">
        <v>0</v>
      </c>
      <c r="DK52" s="47">
        <v>0</v>
      </c>
      <c r="DL52" s="47">
        <v>0</v>
      </c>
      <c r="DM52" s="47">
        <v>0</v>
      </c>
      <c r="DN52" s="47">
        <v>0</v>
      </c>
      <c r="DO52" s="47">
        <v>0</v>
      </c>
      <c r="DP52" s="47">
        <v>0</v>
      </c>
      <c r="DQ52" s="47">
        <v>0</v>
      </c>
      <c r="DR52" s="47">
        <v>0</v>
      </c>
      <c r="DS52" s="47">
        <v>0</v>
      </c>
      <c r="DT52" s="47">
        <v>0</v>
      </c>
      <c r="DU52" s="47">
        <v>0</v>
      </c>
    </row>
    <row r="53" spans="1:125" ht="14.25">
      <c r="A53" t="s">
        <v>13</v>
      </c>
      <c r="B53" t="s">
        <v>72</v>
      </c>
      <c r="C53" t="s">
        <v>72</v>
      </c>
      <c r="D53" t="s">
        <v>345</v>
      </c>
      <c r="E53" s="28">
        <f t="shared" si="14"/>
        <v>1300000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48">
        <v>0</v>
      </c>
      <c r="CA53" s="48">
        <v>0</v>
      </c>
      <c r="CB53" s="48">
        <v>78000</v>
      </c>
      <c r="CC53" s="48">
        <v>52000</v>
      </c>
      <c r="CD53" s="48">
        <v>78000</v>
      </c>
      <c r="CE53" s="48">
        <v>130000</v>
      </c>
      <c r="CF53" s="48">
        <v>195000</v>
      </c>
      <c r="CG53" s="48">
        <v>208000</v>
      </c>
      <c r="CH53" s="48">
        <v>195000</v>
      </c>
      <c r="CI53" s="48">
        <v>130000</v>
      </c>
      <c r="CJ53" s="48">
        <v>117000</v>
      </c>
      <c r="CK53" s="48">
        <v>52000</v>
      </c>
      <c r="CL53" s="48">
        <v>39000</v>
      </c>
      <c r="CM53" s="47">
        <v>26000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0</v>
      </c>
      <c r="DI53" s="47">
        <v>0</v>
      </c>
      <c r="DJ53" s="47">
        <v>0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  <c r="DR53" s="47">
        <v>0</v>
      </c>
      <c r="DS53" s="47">
        <v>0</v>
      </c>
      <c r="DT53" s="47">
        <v>0</v>
      </c>
      <c r="DU53" s="47">
        <v>0</v>
      </c>
    </row>
    <row r="54" spans="1:125" ht="14.25">
      <c r="A54" t="s">
        <v>13</v>
      </c>
      <c r="B54" t="s">
        <v>72</v>
      </c>
      <c r="C54" t="s">
        <v>72</v>
      </c>
      <c r="D54" t="s">
        <v>346</v>
      </c>
      <c r="E54" s="28">
        <f t="shared" si="14"/>
        <v>600000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48">
        <v>36000</v>
      </c>
      <c r="CA54" s="48">
        <v>24000</v>
      </c>
      <c r="CB54" s="48">
        <v>36000</v>
      </c>
      <c r="CC54" s="48">
        <v>60000</v>
      </c>
      <c r="CD54" s="48">
        <v>90000</v>
      </c>
      <c r="CE54" s="48">
        <v>96000</v>
      </c>
      <c r="CF54" s="48">
        <v>90000</v>
      </c>
      <c r="CG54" s="48">
        <v>60000</v>
      </c>
      <c r="CH54" s="48">
        <v>54000</v>
      </c>
      <c r="CI54" s="48">
        <v>24000</v>
      </c>
      <c r="CJ54" s="48">
        <v>18000</v>
      </c>
      <c r="CK54" s="48">
        <v>12000</v>
      </c>
      <c r="CL54" s="48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0</v>
      </c>
      <c r="DI54" s="47">
        <v>0</v>
      </c>
      <c r="DJ54" s="47">
        <v>0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0</v>
      </c>
      <c r="DR54" s="47">
        <v>0</v>
      </c>
      <c r="DS54" s="47">
        <v>0</v>
      </c>
      <c r="DT54" s="47">
        <v>0</v>
      </c>
      <c r="DU54" s="47">
        <v>0</v>
      </c>
    </row>
    <row r="55" spans="1:125" ht="14.25">
      <c r="A55" t="s">
        <v>13</v>
      </c>
      <c r="B55" t="s">
        <v>72</v>
      </c>
      <c r="C55" t="s">
        <v>165</v>
      </c>
      <c r="D55" t="s">
        <v>347</v>
      </c>
      <c r="E55" s="28">
        <f t="shared" si="14"/>
        <v>900000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48">
        <v>0</v>
      </c>
      <c r="CA55" s="48">
        <v>0</v>
      </c>
      <c r="CB55" s="48">
        <v>54000</v>
      </c>
      <c r="CC55" s="48">
        <v>36000</v>
      </c>
      <c r="CD55" s="48">
        <v>54000</v>
      </c>
      <c r="CE55" s="48">
        <v>90000</v>
      </c>
      <c r="CF55" s="48">
        <v>135000</v>
      </c>
      <c r="CG55" s="48">
        <v>144000</v>
      </c>
      <c r="CH55" s="48">
        <v>135000</v>
      </c>
      <c r="CI55" s="48">
        <v>90000</v>
      </c>
      <c r="CJ55" s="48">
        <v>81000</v>
      </c>
      <c r="CK55" s="48">
        <v>36000</v>
      </c>
      <c r="CL55" s="48">
        <v>27000</v>
      </c>
      <c r="CM55" s="47">
        <v>18000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0</v>
      </c>
      <c r="DI55" s="47">
        <v>0</v>
      </c>
      <c r="DJ55" s="47">
        <v>0</v>
      </c>
      <c r="DK55" s="47">
        <v>0</v>
      </c>
      <c r="DL55" s="47">
        <v>0</v>
      </c>
      <c r="DM55" s="47">
        <v>0</v>
      </c>
      <c r="DN55" s="47">
        <v>0</v>
      </c>
      <c r="DO55" s="47">
        <v>0</v>
      </c>
      <c r="DP55" s="47">
        <v>0</v>
      </c>
      <c r="DQ55" s="47">
        <v>0</v>
      </c>
      <c r="DR55" s="47">
        <v>0</v>
      </c>
      <c r="DS55" s="47">
        <v>0</v>
      </c>
      <c r="DT55" s="47">
        <v>0</v>
      </c>
      <c r="DU55" s="47">
        <v>0</v>
      </c>
    </row>
    <row r="56" spans="1:125" ht="14.25">
      <c r="A56" t="s">
        <v>13</v>
      </c>
      <c r="B56" t="s">
        <v>72</v>
      </c>
      <c r="C56" t="s">
        <v>72</v>
      </c>
      <c r="D56" t="s">
        <v>92</v>
      </c>
      <c r="E56" s="28">
        <f t="shared" si="14"/>
        <v>3200000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192000</v>
      </c>
      <c r="BO56" s="27">
        <v>128000</v>
      </c>
      <c r="BP56" s="27">
        <v>192000</v>
      </c>
      <c r="BQ56" s="27">
        <v>320000</v>
      </c>
      <c r="BR56" s="27">
        <v>480000</v>
      </c>
      <c r="BS56" s="27">
        <v>512000</v>
      </c>
      <c r="BT56" s="27">
        <v>480000</v>
      </c>
      <c r="BU56" s="27">
        <v>320000</v>
      </c>
      <c r="BV56" s="27">
        <v>288000</v>
      </c>
      <c r="BW56" s="27">
        <v>128000</v>
      </c>
      <c r="BX56" s="27">
        <v>96000</v>
      </c>
      <c r="BY56" s="27">
        <v>64000</v>
      </c>
      <c r="BZ56" s="48">
        <v>0</v>
      </c>
      <c r="CA56" s="48">
        <v>0</v>
      </c>
      <c r="CB56" s="48">
        <v>0</v>
      </c>
      <c r="CC56" s="48">
        <v>0</v>
      </c>
      <c r="CD56" s="48">
        <v>0</v>
      </c>
      <c r="CE56" s="48">
        <v>0</v>
      </c>
      <c r="CF56" s="48">
        <v>0</v>
      </c>
      <c r="CG56" s="48">
        <v>0</v>
      </c>
      <c r="CH56" s="48">
        <v>0</v>
      </c>
      <c r="CI56" s="48">
        <v>0</v>
      </c>
      <c r="CJ56" s="48">
        <v>0</v>
      </c>
      <c r="CK56" s="48">
        <v>0</v>
      </c>
      <c r="CL56" s="48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0</v>
      </c>
      <c r="DI56" s="47">
        <v>0</v>
      </c>
      <c r="DJ56" s="47">
        <v>0</v>
      </c>
      <c r="DK56" s="47">
        <v>0</v>
      </c>
      <c r="DL56" s="47">
        <v>0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  <c r="DR56" s="47">
        <v>0</v>
      </c>
      <c r="DS56" s="47">
        <v>0</v>
      </c>
      <c r="DT56" s="47">
        <v>0</v>
      </c>
      <c r="DU56" s="47">
        <v>0</v>
      </c>
    </row>
    <row r="57" spans="1:125" ht="14.25">
      <c r="A57" t="s">
        <v>13</v>
      </c>
      <c r="B57" t="s">
        <v>11</v>
      </c>
      <c r="C57" t="s">
        <v>165</v>
      </c>
      <c r="D57" t="s">
        <v>116</v>
      </c>
      <c r="E57" s="28">
        <f t="shared" si="14"/>
        <v>8100000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486000</v>
      </c>
      <c r="AJ57" s="27">
        <v>324000</v>
      </c>
      <c r="AK57" s="27">
        <v>486000</v>
      </c>
      <c r="AL57" s="27">
        <v>810000</v>
      </c>
      <c r="AM57" s="27">
        <v>1215000</v>
      </c>
      <c r="AN57" s="27">
        <v>1296000</v>
      </c>
      <c r="AO57" s="27">
        <v>1215000</v>
      </c>
      <c r="AP57" s="27">
        <v>810000</v>
      </c>
      <c r="AQ57" s="27">
        <v>729000</v>
      </c>
      <c r="AR57" s="27">
        <v>324000</v>
      </c>
      <c r="AS57" s="27">
        <v>243000</v>
      </c>
      <c r="AT57" s="27">
        <v>162000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0</v>
      </c>
      <c r="CJ57" s="48">
        <v>0</v>
      </c>
      <c r="CK57" s="48">
        <v>0</v>
      </c>
      <c r="CL57" s="48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47">
        <v>0</v>
      </c>
      <c r="DG57" s="47">
        <v>0</v>
      </c>
      <c r="DH57" s="47">
        <v>0</v>
      </c>
      <c r="DI57" s="47">
        <v>0</v>
      </c>
      <c r="DJ57" s="47">
        <v>0</v>
      </c>
      <c r="DK57" s="47">
        <v>0</v>
      </c>
      <c r="DL57" s="47">
        <v>0</v>
      </c>
      <c r="DM57" s="47">
        <v>0</v>
      </c>
      <c r="DN57" s="47">
        <v>0</v>
      </c>
      <c r="DO57" s="47">
        <v>0</v>
      </c>
      <c r="DP57" s="47">
        <v>0</v>
      </c>
      <c r="DQ57" s="47">
        <v>0</v>
      </c>
      <c r="DR57" s="47">
        <v>0</v>
      </c>
      <c r="DS57" s="47">
        <v>0</v>
      </c>
      <c r="DT57" s="47">
        <v>0</v>
      </c>
      <c r="DU57" s="47">
        <v>0</v>
      </c>
    </row>
    <row r="58" spans="1:125" ht="14.25">
      <c r="A58" t="s">
        <v>13</v>
      </c>
      <c r="B58" t="s">
        <v>11</v>
      </c>
      <c r="C58" t="s">
        <v>165</v>
      </c>
      <c r="D58" t="s">
        <v>229</v>
      </c>
      <c r="E58" s="28">
        <f t="shared" si="14"/>
        <v>4500000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>
        <v>0</v>
      </c>
      <c r="Y58" s="27">
        <v>0</v>
      </c>
      <c r="Z58" s="27">
        <v>0</v>
      </c>
      <c r="AA58" s="27">
        <v>270000</v>
      </c>
      <c r="AB58" s="27">
        <v>180000</v>
      </c>
      <c r="AC58" s="27">
        <v>270000</v>
      </c>
      <c r="AD58" s="27">
        <v>450000</v>
      </c>
      <c r="AE58" s="27">
        <v>675000</v>
      </c>
      <c r="AF58" s="27">
        <v>720000</v>
      </c>
      <c r="AG58" s="27">
        <v>675000</v>
      </c>
      <c r="AH58" s="27">
        <v>450000</v>
      </c>
      <c r="AI58" s="27">
        <v>405000</v>
      </c>
      <c r="AJ58" s="27">
        <v>180000</v>
      </c>
      <c r="AK58" s="27">
        <v>135000</v>
      </c>
      <c r="AL58" s="27">
        <v>90000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48">
        <v>0</v>
      </c>
      <c r="CA58" s="48">
        <v>0</v>
      </c>
      <c r="CB58" s="48">
        <v>0</v>
      </c>
      <c r="CC58" s="48">
        <v>0</v>
      </c>
      <c r="CD58" s="48">
        <v>0</v>
      </c>
      <c r="CE58" s="48">
        <v>0</v>
      </c>
      <c r="CF58" s="48">
        <v>0</v>
      </c>
      <c r="CG58" s="48">
        <v>0</v>
      </c>
      <c r="CH58" s="48">
        <v>0</v>
      </c>
      <c r="CI58" s="48">
        <v>0</v>
      </c>
      <c r="CJ58" s="48">
        <v>0</v>
      </c>
      <c r="CK58" s="48">
        <v>0</v>
      </c>
      <c r="CL58" s="48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47">
        <v>0</v>
      </c>
      <c r="DG58" s="47">
        <v>0</v>
      </c>
      <c r="DH58" s="47">
        <v>0</v>
      </c>
      <c r="DI58" s="47">
        <v>0</v>
      </c>
      <c r="DJ58" s="47">
        <v>0</v>
      </c>
      <c r="DK58" s="47">
        <v>0</v>
      </c>
      <c r="DL58" s="47">
        <v>0</v>
      </c>
      <c r="DM58" s="47">
        <v>0</v>
      </c>
      <c r="DN58" s="47">
        <v>0</v>
      </c>
      <c r="DO58" s="47">
        <v>0</v>
      </c>
      <c r="DP58" s="47">
        <v>0</v>
      </c>
      <c r="DQ58" s="47">
        <v>0</v>
      </c>
      <c r="DR58" s="47">
        <v>0</v>
      </c>
      <c r="DS58" s="47">
        <v>0</v>
      </c>
      <c r="DT58" s="47">
        <v>0</v>
      </c>
      <c r="DU58" s="47">
        <v>0</v>
      </c>
    </row>
    <row r="59" spans="1:125" ht="14.25">
      <c r="A59" t="s">
        <v>13</v>
      </c>
      <c r="B59" t="s">
        <v>72</v>
      </c>
      <c r="C59" t="s">
        <v>72</v>
      </c>
      <c r="D59" t="s">
        <v>200</v>
      </c>
      <c r="E59" s="28">
        <f t="shared" si="14"/>
        <v>3900000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234000</v>
      </c>
      <c r="BC59" s="27">
        <v>156000</v>
      </c>
      <c r="BD59" s="27">
        <v>234000</v>
      </c>
      <c r="BE59" s="27">
        <v>390000</v>
      </c>
      <c r="BF59" s="27">
        <v>585000</v>
      </c>
      <c r="BG59" s="27">
        <v>624000</v>
      </c>
      <c r="BH59" s="27">
        <v>585000</v>
      </c>
      <c r="BI59" s="27">
        <v>390000</v>
      </c>
      <c r="BJ59" s="27">
        <v>351000</v>
      </c>
      <c r="BK59" s="27">
        <v>156000</v>
      </c>
      <c r="BL59" s="27">
        <v>117000</v>
      </c>
      <c r="BM59" s="27">
        <v>78000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48">
        <v>0</v>
      </c>
      <c r="CA59" s="48">
        <v>0</v>
      </c>
      <c r="CB59" s="48">
        <v>0</v>
      </c>
      <c r="CC59" s="48">
        <v>0</v>
      </c>
      <c r="CD59" s="48">
        <v>0</v>
      </c>
      <c r="CE59" s="48">
        <v>0</v>
      </c>
      <c r="CF59" s="48">
        <v>0</v>
      </c>
      <c r="CG59" s="48">
        <v>0</v>
      </c>
      <c r="CH59" s="48">
        <v>0</v>
      </c>
      <c r="CI59" s="48">
        <v>0</v>
      </c>
      <c r="CJ59" s="48">
        <v>0</v>
      </c>
      <c r="CK59" s="48">
        <v>0</v>
      </c>
      <c r="CL59" s="48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47">
        <v>0</v>
      </c>
      <c r="DG59" s="47">
        <v>0</v>
      </c>
      <c r="DH59" s="47">
        <v>0</v>
      </c>
      <c r="DI59" s="47">
        <v>0</v>
      </c>
      <c r="DJ59" s="47">
        <v>0</v>
      </c>
      <c r="DK59" s="47">
        <v>0</v>
      </c>
      <c r="DL59" s="47">
        <v>0</v>
      </c>
      <c r="DM59" s="47">
        <v>0</v>
      </c>
      <c r="DN59" s="47">
        <v>0</v>
      </c>
      <c r="DO59" s="47">
        <v>0</v>
      </c>
      <c r="DP59" s="47">
        <v>0</v>
      </c>
      <c r="DQ59" s="47">
        <v>0</v>
      </c>
      <c r="DR59" s="47">
        <v>0</v>
      </c>
      <c r="DS59" s="47">
        <v>0</v>
      </c>
      <c r="DT59" s="47">
        <v>0</v>
      </c>
      <c r="DU59" s="47">
        <v>0</v>
      </c>
    </row>
    <row r="60" spans="1:125" ht="14.25">
      <c r="A60" t="s">
        <v>13</v>
      </c>
      <c r="B60" t="s">
        <v>72</v>
      </c>
      <c r="C60" t="s">
        <v>72</v>
      </c>
      <c r="D60" t="s">
        <v>117</v>
      </c>
      <c r="E60" s="28">
        <f t="shared" si="14"/>
        <v>2500000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150000</v>
      </c>
      <c r="BC60" s="27">
        <v>100000</v>
      </c>
      <c r="BD60" s="27">
        <v>150000</v>
      </c>
      <c r="BE60" s="27">
        <v>250000</v>
      </c>
      <c r="BF60" s="27">
        <v>375000</v>
      </c>
      <c r="BG60" s="27">
        <v>400000</v>
      </c>
      <c r="BH60" s="27">
        <v>375000</v>
      </c>
      <c r="BI60" s="27">
        <v>250000</v>
      </c>
      <c r="BJ60" s="27">
        <v>225000</v>
      </c>
      <c r="BK60" s="27">
        <v>100000</v>
      </c>
      <c r="BL60" s="27">
        <v>75000</v>
      </c>
      <c r="BM60" s="27">
        <v>50000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0</v>
      </c>
      <c r="CF60" s="48">
        <v>0</v>
      </c>
      <c r="CG60" s="48">
        <v>0</v>
      </c>
      <c r="CH60" s="48">
        <v>0</v>
      </c>
      <c r="CI60" s="48">
        <v>0</v>
      </c>
      <c r="CJ60" s="48">
        <v>0</v>
      </c>
      <c r="CK60" s="48">
        <v>0</v>
      </c>
      <c r="CL60" s="48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47">
        <v>0</v>
      </c>
      <c r="DG60" s="47">
        <v>0</v>
      </c>
      <c r="DH60" s="47">
        <v>0</v>
      </c>
      <c r="DI60" s="47">
        <v>0</v>
      </c>
      <c r="DJ60" s="47">
        <v>0</v>
      </c>
      <c r="DK60" s="47">
        <v>0</v>
      </c>
      <c r="DL60" s="47">
        <v>0</v>
      </c>
      <c r="DM60" s="47">
        <v>0</v>
      </c>
      <c r="DN60" s="47">
        <v>0</v>
      </c>
      <c r="DO60" s="47">
        <v>0</v>
      </c>
      <c r="DP60" s="47">
        <v>0</v>
      </c>
      <c r="DQ60" s="47">
        <v>0</v>
      </c>
      <c r="DR60" s="47">
        <v>0</v>
      </c>
      <c r="DS60" s="47">
        <v>0</v>
      </c>
      <c r="DT60" s="47">
        <v>0</v>
      </c>
      <c r="DU60" s="47">
        <v>0</v>
      </c>
    </row>
    <row r="61" spans="1:125" ht="14.25">
      <c r="A61" t="s">
        <v>13</v>
      </c>
      <c r="B61" t="s">
        <v>11</v>
      </c>
      <c r="C61" t="s">
        <v>165</v>
      </c>
      <c r="D61" t="s">
        <v>118</v>
      </c>
      <c r="E61" s="28">
        <f t="shared" si="14"/>
        <v>700000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42000</v>
      </c>
      <c r="BG61" s="27">
        <v>28000</v>
      </c>
      <c r="BH61" s="27">
        <v>42000</v>
      </c>
      <c r="BI61" s="27">
        <v>70000</v>
      </c>
      <c r="BJ61" s="27">
        <v>105000</v>
      </c>
      <c r="BK61" s="27">
        <v>112000</v>
      </c>
      <c r="BL61" s="27">
        <v>105000</v>
      </c>
      <c r="BM61" s="27">
        <v>70000</v>
      </c>
      <c r="BN61" s="27">
        <v>63000</v>
      </c>
      <c r="BO61" s="27">
        <v>28000</v>
      </c>
      <c r="BP61" s="27">
        <v>21000</v>
      </c>
      <c r="BQ61" s="27">
        <v>14000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48">
        <v>0</v>
      </c>
      <c r="CA61" s="48">
        <v>0</v>
      </c>
      <c r="CB61" s="48">
        <v>0</v>
      </c>
      <c r="CC61" s="48">
        <v>0</v>
      </c>
      <c r="CD61" s="48">
        <v>0</v>
      </c>
      <c r="CE61" s="48">
        <v>0</v>
      </c>
      <c r="CF61" s="48">
        <v>0</v>
      </c>
      <c r="CG61" s="48">
        <v>0</v>
      </c>
      <c r="CH61" s="48">
        <v>0</v>
      </c>
      <c r="CI61" s="48">
        <v>0</v>
      </c>
      <c r="CJ61" s="48">
        <v>0</v>
      </c>
      <c r="CK61" s="48">
        <v>0</v>
      </c>
      <c r="CL61" s="48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47">
        <v>0</v>
      </c>
      <c r="DG61" s="47">
        <v>0</v>
      </c>
      <c r="DH61" s="47">
        <v>0</v>
      </c>
      <c r="DI61" s="47">
        <v>0</v>
      </c>
      <c r="DJ61" s="47">
        <v>0</v>
      </c>
      <c r="DK61" s="47">
        <v>0</v>
      </c>
      <c r="DL61" s="47">
        <v>0</v>
      </c>
      <c r="DM61" s="47">
        <v>0</v>
      </c>
      <c r="DN61" s="47">
        <v>0</v>
      </c>
      <c r="DO61" s="47">
        <v>0</v>
      </c>
      <c r="DP61" s="47">
        <v>0</v>
      </c>
      <c r="DQ61" s="47">
        <v>0</v>
      </c>
      <c r="DR61" s="47">
        <v>0</v>
      </c>
      <c r="DS61" s="47">
        <v>0</v>
      </c>
      <c r="DT61" s="47">
        <v>0</v>
      </c>
      <c r="DU61" s="47">
        <v>0</v>
      </c>
    </row>
    <row r="62" spans="1:125" ht="14.25">
      <c r="A62" t="s">
        <v>13</v>
      </c>
      <c r="B62" t="s">
        <v>11</v>
      </c>
      <c r="C62" t="s">
        <v>165</v>
      </c>
      <c r="D62" t="s">
        <v>348</v>
      </c>
      <c r="E62" s="28">
        <f t="shared" si="14"/>
        <v>700000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42000</v>
      </c>
      <c r="BR62" s="27">
        <v>28000</v>
      </c>
      <c r="BS62" s="27">
        <v>42000</v>
      </c>
      <c r="BT62" s="27">
        <v>70000</v>
      </c>
      <c r="BU62" s="27">
        <v>105000</v>
      </c>
      <c r="BV62" s="27">
        <v>112000</v>
      </c>
      <c r="BW62" s="27">
        <v>105000</v>
      </c>
      <c r="BX62" s="27">
        <v>70000</v>
      </c>
      <c r="BY62" s="27">
        <v>63000</v>
      </c>
      <c r="BZ62" s="48">
        <v>28000</v>
      </c>
      <c r="CA62" s="48">
        <v>21000</v>
      </c>
      <c r="CB62" s="48">
        <v>14000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47">
        <v>0</v>
      </c>
      <c r="DG62" s="47">
        <v>0</v>
      </c>
      <c r="DH62" s="47">
        <v>0</v>
      </c>
      <c r="DI62" s="47">
        <v>0</v>
      </c>
      <c r="DJ62" s="47">
        <v>0</v>
      </c>
      <c r="DK62" s="47">
        <v>0</v>
      </c>
      <c r="DL62" s="47">
        <v>0</v>
      </c>
      <c r="DM62" s="47">
        <v>0</v>
      </c>
      <c r="DN62" s="47">
        <v>0</v>
      </c>
      <c r="DO62" s="47">
        <v>0</v>
      </c>
      <c r="DP62" s="47">
        <v>0</v>
      </c>
      <c r="DQ62" s="47">
        <v>0</v>
      </c>
      <c r="DR62" s="47">
        <v>0</v>
      </c>
      <c r="DS62" s="47">
        <v>0</v>
      </c>
      <c r="DT62" s="47">
        <v>0</v>
      </c>
      <c r="DU62" s="47">
        <v>0</v>
      </c>
    </row>
    <row r="63" spans="1:125" ht="14.25">
      <c r="A63" t="s">
        <v>13</v>
      </c>
      <c r="B63" t="s">
        <v>11</v>
      </c>
      <c r="C63" t="s">
        <v>165</v>
      </c>
      <c r="D63" t="s">
        <v>349</v>
      </c>
      <c r="E63" s="28">
        <f t="shared" si="14"/>
        <v>2400000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144000</v>
      </c>
      <c r="BP63" s="27">
        <v>96000</v>
      </c>
      <c r="BQ63" s="27">
        <v>144000</v>
      </c>
      <c r="BR63" s="27">
        <v>240000</v>
      </c>
      <c r="BS63" s="27">
        <v>360000</v>
      </c>
      <c r="BT63" s="27">
        <v>384000</v>
      </c>
      <c r="BU63" s="27">
        <v>360000</v>
      </c>
      <c r="BV63" s="27">
        <v>240000</v>
      </c>
      <c r="BW63" s="27">
        <v>216000</v>
      </c>
      <c r="BX63" s="27">
        <v>96000</v>
      </c>
      <c r="BY63" s="27">
        <v>72000</v>
      </c>
      <c r="BZ63" s="48">
        <v>48000</v>
      </c>
      <c r="CA63" s="48">
        <v>0</v>
      </c>
      <c r="CB63" s="48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7">
        <v>0</v>
      </c>
      <c r="CN63" s="47">
        <v>0</v>
      </c>
      <c r="CO63" s="47">
        <v>0</v>
      </c>
      <c r="CP63" s="47">
        <v>0</v>
      </c>
      <c r="CQ63" s="47">
        <v>0</v>
      </c>
      <c r="CR63" s="47">
        <v>0</v>
      </c>
      <c r="CS63" s="47">
        <v>0</v>
      </c>
      <c r="CT63" s="47">
        <v>0</v>
      </c>
      <c r="CU63" s="47">
        <v>0</v>
      </c>
      <c r="CV63" s="47">
        <v>0</v>
      </c>
      <c r="CW63" s="47">
        <v>0</v>
      </c>
      <c r="CX63" s="47">
        <v>0</v>
      </c>
      <c r="CY63" s="47">
        <v>0</v>
      </c>
      <c r="CZ63" s="47">
        <v>0</v>
      </c>
      <c r="DA63" s="47">
        <v>0</v>
      </c>
      <c r="DB63" s="47">
        <v>0</v>
      </c>
      <c r="DC63" s="47">
        <v>0</v>
      </c>
      <c r="DD63" s="47">
        <v>0</v>
      </c>
      <c r="DE63" s="47">
        <v>0</v>
      </c>
      <c r="DF63" s="47">
        <v>0</v>
      </c>
      <c r="DG63" s="47">
        <v>0</v>
      </c>
      <c r="DH63" s="47">
        <v>0</v>
      </c>
      <c r="DI63" s="47">
        <v>0</v>
      </c>
      <c r="DJ63" s="47">
        <v>0</v>
      </c>
      <c r="DK63" s="47">
        <v>0</v>
      </c>
      <c r="DL63" s="47">
        <v>0</v>
      </c>
      <c r="DM63" s="47">
        <v>0</v>
      </c>
      <c r="DN63" s="47">
        <v>0</v>
      </c>
      <c r="DO63" s="47">
        <v>0</v>
      </c>
      <c r="DP63" s="47">
        <v>0</v>
      </c>
      <c r="DQ63" s="47">
        <v>0</v>
      </c>
      <c r="DR63" s="47">
        <v>0</v>
      </c>
      <c r="DS63" s="47">
        <v>0</v>
      </c>
      <c r="DT63" s="47">
        <v>0</v>
      </c>
      <c r="DU63" s="47">
        <v>0</v>
      </c>
    </row>
    <row r="64" spans="1:125" ht="14.25">
      <c r="A64" t="s">
        <v>15</v>
      </c>
      <c r="B64" t="s">
        <v>11</v>
      </c>
      <c r="C64" t="s">
        <v>165</v>
      </c>
      <c r="D64" t="s">
        <v>278</v>
      </c>
      <c r="E64" s="28">
        <f t="shared" si="14"/>
        <v>2100000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48">
        <v>0</v>
      </c>
      <c r="CA64" s="48">
        <v>0</v>
      </c>
      <c r="CB64" s="48">
        <v>0</v>
      </c>
      <c r="CC64" s="48">
        <v>126000</v>
      </c>
      <c r="CD64" s="48">
        <v>84000</v>
      </c>
      <c r="CE64" s="48">
        <v>126000</v>
      </c>
      <c r="CF64" s="48">
        <v>210000</v>
      </c>
      <c r="CG64" s="48">
        <v>315000</v>
      </c>
      <c r="CH64" s="48">
        <v>336000</v>
      </c>
      <c r="CI64" s="48">
        <v>315000</v>
      </c>
      <c r="CJ64" s="48">
        <v>210000</v>
      </c>
      <c r="CK64" s="48">
        <v>189000</v>
      </c>
      <c r="CL64" s="48">
        <v>84000</v>
      </c>
      <c r="CM64" s="47">
        <v>63000</v>
      </c>
      <c r="CN64" s="47">
        <v>42000</v>
      </c>
      <c r="CO64" s="47">
        <v>0</v>
      </c>
      <c r="CP64" s="47">
        <v>0</v>
      </c>
      <c r="CQ64" s="47">
        <v>0</v>
      </c>
      <c r="CR64" s="47">
        <v>0</v>
      </c>
      <c r="CS64" s="47">
        <v>0</v>
      </c>
      <c r="CT64" s="47">
        <v>0</v>
      </c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47">
        <v>0</v>
      </c>
      <c r="DB64" s="47">
        <v>0</v>
      </c>
      <c r="DC64" s="47">
        <v>0</v>
      </c>
      <c r="DD64" s="47">
        <v>0</v>
      </c>
      <c r="DE64" s="47">
        <v>0</v>
      </c>
      <c r="DF64" s="47">
        <v>0</v>
      </c>
      <c r="DG64" s="47">
        <v>0</v>
      </c>
      <c r="DH64" s="47">
        <v>0</v>
      </c>
      <c r="DI64" s="47">
        <v>0</v>
      </c>
      <c r="DJ64" s="47">
        <v>0</v>
      </c>
      <c r="DK64" s="47">
        <v>0</v>
      </c>
      <c r="DL64" s="47">
        <v>0</v>
      </c>
      <c r="DM64" s="47">
        <v>0</v>
      </c>
      <c r="DN64" s="47">
        <v>0</v>
      </c>
      <c r="DO64" s="47">
        <v>0</v>
      </c>
      <c r="DP64" s="47">
        <v>0</v>
      </c>
      <c r="DQ64" s="47">
        <v>0</v>
      </c>
      <c r="DR64" s="47">
        <v>0</v>
      </c>
      <c r="DS64" s="47">
        <v>0</v>
      </c>
      <c r="DT64" s="47">
        <v>0</v>
      </c>
      <c r="DU64" s="47">
        <v>0</v>
      </c>
    </row>
    <row r="65" spans="1:125" ht="14.25">
      <c r="A65" t="s">
        <v>15</v>
      </c>
      <c r="B65" t="s">
        <v>72</v>
      </c>
      <c r="C65" t="s">
        <v>166</v>
      </c>
      <c r="D65" t="s">
        <v>97</v>
      </c>
      <c r="E65" s="28">
        <f t="shared" si="14"/>
        <v>11200000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48">
        <v>0</v>
      </c>
      <c r="CA65" s="48">
        <v>0</v>
      </c>
      <c r="CB65" s="48">
        <v>0</v>
      </c>
      <c r="CC65" s="48">
        <v>0</v>
      </c>
      <c r="CD65" s="48">
        <v>0</v>
      </c>
      <c r="CE65" s="48">
        <v>0</v>
      </c>
      <c r="CF65" s="48">
        <v>0</v>
      </c>
      <c r="CG65" s="48">
        <v>0</v>
      </c>
      <c r="CH65" s="48">
        <v>0</v>
      </c>
      <c r="CI65" s="48">
        <v>0</v>
      </c>
      <c r="CJ65" s="48">
        <v>0</v>
      </c>
      <c r="CK65" s="48">
        <v>0</v>
      </c>
      <c r="CL65" s="48">
        <v>0</v>
      </c>
      <c r="CM65" s="47">
        <v>0</v>
      </c>
      <c r="CN65" s="47">
        <v>0</v>
      </c>
      <c r="CO65" s="47">
        <v>0</v>
      </c>
      <c r="CP65" s="47">
        <v>0</v>
      </c>
      <c r="CQ65" s="47">
        <v>0</v>
      </c>
      <c r="CR65" s="47">
        <v>0</v>
      </c>
      <c r="CS65" s="47">
        <v>0</v>
      </c>
      <c r="CT65" s="47">
        <v>0</v>
      </c>
      <c r="CU65" s="47">
        <v>672000</v>
      </c>
      <c r="CV65" s="47">
        <v>448000</v>
      </c>
      <c r="CW65" s="47">
        <v>672000</v>
      </c>
      <c r="CX65" s="47">
        <v>1120000</v>
      </c>
      <c r="CY65" s="47">
        <v>1680000</v>
      </c>
      <c r="CZ65" s="47">
        <v>1792000</v>
      </c>
      <c r="DA65" s="47">
        <v>1680000</v>
      </c>
      <c r="DB65" s="47">
        <v>1120000</v>
      </c>
      <c r="DC65" s="47">
        <v>1008000</v>
      </c>
      <c r="DD65" s="47">
        <v>448000</v>
      </c>
      <c r="DE65" s="47">
        <v>336000</v>
      </c>
      <c r="DF65" s="47">
        <v>224000</v>
      </c>
      <c r="DG65" s="47">
        <v>0</v>
      </c>
      <c r="DH65" s="47">
        <v>0</v>
      </c>
      <c r="DI65" s="47">
        <v>0</v>
      </c>
      <c r="DJ65" s="47">
        <v>0</v>
      </c>
      <c r="DK65" s="47">
        <v>0</v>
      </c>
      <c r="DL65" s="47">
        <v>0</v>
      </c>
      <c r="DM65" s="47">
        <v>0</v>
      </c>
      <c r="DN65" s="47">
        <v>0</v>
      </c>
      <c r="DO65" s="47">
        <v>0</v>
      </c>
      <c r="DP65" s="47">
        <v>0</v>
      </c>
      <c r="DQ65" s="47">
        <v>0</v>
      </c>
      <c r="DR65" s="47">
        <v>0</v>
      </c>
      <c r="DS65" s="47">
        <v>0</v>
      </c>
      <c r="DT65" s="47">
        <v>0</v>
      </c>
      <c r="DU65" s="47">
        <v>0</v>
      </c>
    </row>
    <row r="66" spans="1:125" ht="14.25">
      <c r="A66" t="s">
        <v>15</v>
      </c>
      <c r="B66" t="s">
        <v>11</v>
      </c>
      <c r="C66" t="s">
        <v>165</v>
      </c>
      <c r="D66" t="s">
        <v>199</v>
      </c>
      <c r="E66" s="28">
        <f t="shared" si="14"/>
        <v>1700000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48">
        <v>0</v>
      </c>
      <c r="CA66" s="48">
        <v>0</v>
      </c>
      <c r="CB66" s="48">
        <v>0</v>
      </c>
      <c r="CC66" s="48">
        <v>102000</v>
      </c>
      <c r="CD66" s="48">
        <v>68000</v>
      </c>
      <c r="CE66" s="48">
        <v>102000</v>
      </c>
      <c r="CF66" s="48">
        <v>170000</v>
      </c>
      <c r="CG66" s="48">
        <v>255000</v>
      </c>
      <c r="CH66" s="48">
        <v>272000</v>
      </c>
      <c r="CI66" s="48">
        <v>255000</v>
      </c>
      <c r="CJ66" s="48">
        <v>170000</v>
      </c>
      <c r="CK66" s="48">
        <v>153000</v>
      </c>
      <c r="CL66" s="48">
        <v>68000</v>
      </c>
      <c r="CM66" s="47">
        <v>51000</v>
      </c>
      <c r="CN66" s="47">
        <v>34000</v>
      </c>
      <c r="CO66" s="47">
        <v>0</v>
      </c>
      <c r="CP66" s="47">
        <v>0</v>
      </c>
      <c r="CQ66" s="47">
        <v>0</v>
      </c>
      <c r="CR66" s="47">
        <v>0</v>
      </c>
      <c r="CS66" s="47">
        <v>0</v>
      </c>
      <c r="CT66" s="47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47">
        <v>0</v>
      </c>
      <c r="DB66" s="47">
        <v>0</v>
      </c>
      <c r="DC66" s="47">
        <v>0</v>
      </c>
      <c r="DD66" s="47">
        <v>0</v>
      </c>
      <c r="DE66" s="47">
        <v>0</v>
      </c>
      <c r="DF66" s="47">
        <v>0</v>
      </c>
      <c r="DG66" s="47">
        <v>0</v>
      </c>
      <c r="DH66" s="47">
        <v>0</v>
      </c>
      <c r="DI66" s="47">
        <v>0</v>
      </c>
      <c r="DJ66" s="47">
        <v>0</v>
      </c>
      <c r="DK66" s="47">
        <v>0</v>
      </c>
      <c r="DL66" s="47">
        <v>0</v>
      </c>
      <c r="DM66" s="47">
        <v>0</v>
      </c>
      <c r="DN66" s="47">
        <v>0</v>
      </c>
      <c r="DO66" s="47">
        <v>0</v>
      </c>
      <c r="DP66" s="47">
        <v>0</v>
      </c>
      <c r="DQ66" s="47">
        <v>0</v>
      </c>
      <c r="DR66" s="47">
        <v>0</v>
      </c>
      <c r="DS66" s="47">
        <v>0</v>
      </c>
      <c r="DT66" s="47">
        <v>0</v>
      </c>
      <c r="DU66" s="47">
        <v>0</v>
      </c>
    </row>
    <row r="67" spans="1:125" ht="14.25">
      <c r="A67" t="s">
        <v>15</v>
      </c>
      <c r="B67" t="s">
        <v>11</v>
      </c>
      <c r="C67" t="s">
        <v>165</v>
      </c>
      <c r="D67" t="s">
        <v>96</v>
      </c>
      <c r="E67" s="28">
        <f t="shared" si="14"/>
        <v>1900000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114000</v>
      </c>
      <c r="BG67" s="27">
        <v>76000</v>
      </c>
      <c r="BH67" s="27">
        <v>114000</v>
      </c>
      <c r="BI67" s="27">
        <v>190000</v>
      </c>
      <c r="BJ67" s="27">
        <v>285000</v>
      </c>
      <c r="BK67" s="27">
        <v>304000</v>
      </c>
      <c r="BL67" s="27">
        <v>285000</v>
      </c>
      <c r="BM67" s="27">
        <v>190000</v>
      </c>
      <c r="BN67" s="27">
        <v>171000</v>
      </c>
      <c r="BO67" s="27">
        <v>76000</v>
      </c>
      <c r="BP67" s="27">
        <v>57000</v>
      </c>
      <c r="BQ67" s="27">
        <v>38000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48">
        <v>0</v>
      </c>
      <c r="CA67" s="48">
        <v>0</v>
      </c>
      <c r="CB67" s="48">
        <v>0</v>
      </c>
      <c r="CC67" s="48">
        <v>0</v>
      </c>
      <c r="CD67" s="48">
        <v>0</v>
      </c>
      <c r="CE67" s="48">
        <v>0</v>
      </c>
      <c r="CF67" s="48">
        <v>0</v>
      </c>
      <c r="CG67" s="48">
        <v>0</v>
      </c>
      <c r="CH67" s="48">
        <v>0</v>
      </c>
      <c r="CI67" s="48">
        <v>0</v>
      </c>
      <c r="CJ67" s="48">
        <v>0</v>
      </c>
      <c r="CK67" s="48">
        <v>0</v>
      </c>
      <c r="CL67" s="48">
        <v>0</v>
      </c>
      <c r="CM67" s="47">
        <v>0</v>
      </c>
      <c r="CN67" s="47">
        <v>0</v>
      </c>
      <c r="CO67" s="47">
        <v>0</v>
      </c>
      <c r="CP67" s="47">
        <v>0</v>
      </c>
      <c r="CQ67" s="47">
        <v>0</v>
      </c>
      <c r="CR67" s="47">
        <v>0</v>
      </c>
      <c r="CS67" s="47">
        <v>0</v>
      </c>
      <c r="CT67" s="47"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47">
        <v>0</v>
      </c>
      <c r="DB67" s="47">
        <v>0</v>
      </c>
      <c r="DC67" s="47">
        <v>0</v>
      </c>
      <c r="DD67" s="47">
        <v>0</v>
      </c>
      <c r="DE67" s="47">
        <v>0</v>
      </c>
      <c r="DF67" s="47">
        <v>0</v>
      </c>
      <c r="DG67" s="47">
        <v>0</v>
      </c>
      <c r="DH67" s="47">
        <v>0</v>
      </c>
      <c r="DI67" s="47">
        <v>0</v>
      </c>
      <c r="DJ67" s="47">
        <v>0</v>
      </c>
      <c r="DK67" s="47">
        <v>0</v>
      </c>
      <c r="DL67" s="47">
        <v>0</v>
      </c>
      <c r="DM67" s="47">
        <v>0</v>
      </c>
      <c r="DN67" s="47">
        <v>0</v>
      </c>
      <c r="DO67" s="47">
        <v>0</v>
      </c>
      <c r="DP67" s="47">
        <v>0</v>
      </c>
      <c r="DQ67" s="47">
        <v>0</v>
      </c>
      <c r="DR67" s="47">
        <v>0</v>
      </c>
      <c r="DS67" s="47">
        <v>0</v>
      </c>
      <c r="DT67" s="47">
        <v>0</v>
      </c>
      <c r="DU67" s="47">
        <v>0</v>
      </c>
    </row>
    <row r="68" spans="1:125" ht="14.25">
      <c r="A68" t="s">
        <v>15</v>
      </c>
      <c r="B68" t="s">
        <v>11</v>
      </c>
      <c r="C68" t="s">
        <v>165</v>
      </c>
      <c r="D68" t="s">
        <v>98</v>
      </c>
      <c r="E68" s="28">
        <f t="shared" si="14"/>
        <v>3000000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150000</v>
      </c>
      <c r="BE68" s="27">
        <v>90000</v>
      </c>
      <c r="BF68" s="27">
        <v>180000</v>
      </c>
      <c r="BG68" s="27">
        <v>240000</v>
      </c>
      <c r="BH68" s="27">
        <v>360000</v>
      </c>
      <c r="BI68" s="27">
        <v>420000.00000000006</v>
      </c>
      <c r="BJ68" s="27">
        <v>420000.00000000006</v>
      </c>
      <c r="BK68" s="27">
        <v>360000</v>
      </c>
      <c r="BL68" s="27">
        <v>240000</v>
      </c>
      <c r="BM68" s="27">
        <v>210000.00000000003</v>
      </c>
      <c r="BN68" s="27">
        <v>120000</v>
      </c>
      <c r="BO68" s="27">
        <v>90000</v>
      </c>
      <c r="BP68" s="27">
        <v>60000</v>
      </c>
      <c r="BQ68" s="27">
        <v>30000</v>
      </c>
      <c r="BR68" s="27">
        <v>30000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48">
        <v>0</v>
      </c>
      <c r="CA68" s="48">
        <v>0</v>
      </c>
      <c r="CB68" s="48">
        <v>0</v>
      </c>
      <c r="CC68" s="48">
        <v>0</v>
      </c>
      <c r="CD68" s="48">
        <v>0</v>
      </c>
      <c r="CE68" s="48">
        <v>0</v>
      </c>
      <c r="CF68" s="48">
        <v>0</v>
      </c>
      <c r="CG68" s="48">
        <v>0</v>
      </c>
      <c r="CH68" s="48">
        <v>0</v>
      </c>
      <c r="CI68" s="48">
        <v>0</v>
      </c>
      <c r="CJ68" s="48">
        <v>0</v>
      </c>
      <c r="CK68" s="48">
        <v>0</v>
      </c>
      <c r="CL68" s="48">
        <v>0</v>
      </c>
      <c r="CM68" s="47">
        <v>0</v>
      </c>
      <c r="CN68" s="47">
        <v>0</v>
      </c>
      <c r="CO68" s="47">
        <v>0</v>
      </c>
      <c r="CP68" s="47">
        <v>0</v>
      </c>
      <c r="CQ68" s="47">
        <v>0</v>
      </c>
      <c r="CR68" s="47">
        <v>0</v>
      </c>
      <c r="CS68" s="47">
        <v>0</v>
      </c>
      <c r="CT68" s="47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47">
        <v>0</v>
      </c>
      <c r="DB68" s="47">
        <v>0</v>
      </c>
      <c r="DC68" s="47">
        <v>0</v>
      </c>
      <c r="DD68" s="47">
        <v>0</v>
      </c>
      <c r="DE68" s="47">
        <v>0</v>
      </c>
      <c r="DF68" s="47">
        <v>0</v>
      </c>
      <c r="DG68" s="47">
        <v>0</v>
      </c>
      <c r="DH68" s="47">
        <v>0</v>
      </c>
      <c r="DI68" s="47">
        <v>0</v>
      </c>
      <c r="DJ68" s="47">
        <v>0</v>
      </c>
      <c r="DK68" s="47">
        <v>0</v>
      </c>
      <c r="DL68" s="47">
        <v>0</v>
      </c>
      <c r="DM68" s="47">
        <v>0</v>
      </c>
      <c r="DN68" s="47">
        <v>0</v>
      </c>
      <c r="DO68" s="47">
        <v>0</v>
      </c>
      <c r="DP68" s="47">
        <v>0</v>
      </c>
      <c r="DQ68" s="47">
        <v>0</v>
      </c>
      <c r="DR68" s="47">
        <v>0</v>
      </c>
      <c r="DS68" s="47">
        <v>0</v>
      </c>
      <c r="DT68" s="47">
        <v>0</v>
      </c>
      <c r="DU68" s="47">
        <v>0</v>
      </c>
    </row>
    <row r="69" spans="1:125" ht="14.25">
      <c r="A69" t="s">
        <v>15</v>
      </c>
      <c r="B69" t="s">
        <v>72</v>
      </c>
      <c r="C69" t="s">
        <v>166</v>
      </c>
      <c r="D69" t="s">
        <v>183</v>
      </c>
      <c r="E69" s="28">
        <f t="shared" si="14"/>
        <v>8300000.000000001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415000.00000000006</v>
      </c>
      <c r="BF69" s="27">
        <v>249000.00000000003</v>
      </c>
      <c r="BG69" s="27">
        <v>498000.00000000006</v>
      </c>
      <c r="BH69" s="27">
        <v>664000.0000000001</v>
      </c>
      <c r="BI69" s="27">
        <v>996000.0000000001</v>
      </c>
      <c r="BJ69" s="27">
        <v>1162000.0000000002</v>
      </c>
      <c r="BK69" s="27">
        <v>1162000.0000000002</v>
      </c>
      <c r="BL69" s="27">
        <v>996000.0000000001</v>
      </c>
      <c r="BM69" s="27">
        <v>664000.0000000001</v>
      </c>
      <c r="BN69" s="27">
        <v>581000.0000000001</v>
      </c>
      <c r="BO69" s="27">
        <v>332000.00000000006</v>
      </c>
      <c r="BP69" s="27">
        <v>249000.00000000003</v>
      </c>
      <c r="BQ69" s="27">
        <v>166000.00000000003</v>
      </c>
      <c r="BR69" s="27">
        <v>83000.00000000001</v>
      </c>
      <c r="BS69" s="27">
        <v>83000.00000000001</v>
      </c>
      <c r="BT69" s="27">
        <v>0</v>
      </c>
      <c r="BU69" s="27">
        <v>0</v>
      </c>
      <c r="BV69" s="27">
        <v>0</v>
      </c>
      <c r="BW69" s="27">
        <v>0</v>
      </c>
      <c r="BX69" s="27">
        <v>0</v>
      </c>
      <c r="BY69" s="27">
        <v>0</v>
      </c>
      <c r="BZ69" s="48">
        <v>0</v>
      </c>
      <c r="CA69" s="48">
        <v>0</v>
      </c>
      <c r="CB69" s="48">
        <v>0</v>
      </c>
      <c r="CC69" s="48">
        <v>0</v>
      </c>
      <c r="CD69" s="48">
        <v>0</v>
      </c>
      <c r="CE69" s="48">
        <v>0</v>
      </c>
      <c r="CF69" s="48">
        <v>0</v>
      </c>
      <c r="CG69" s="48">
        <v>0</v>
      </c>
      <c r="CH69" s="48">
        <v>0</v>
      </c>
      <c r="CI69" s="48">
        <v>0</v>
      </c>
      <c r="CJ69" s="48">
        <v>0</v>
      </c>
      <c r="CK69" s="48">
        <v>0</v>
      </c>
      <c r="CL69" s="48">
        <v>0</v>
      </c>
      <c r="CM69" s="47">
        <v>0</v>
      </c>
      <c r="CN69" s="47">
        <v>0</v>
      </c>
      <c r="CO69" s="47">
        <v>0</v>
      </c>
      <c r="CP69" s="47">
        <v>0</v>
      </c>
      <c r="CQ69" s="47">
        <v>0</v>
      </c>
      <c r="CR69" s="47">
        <v>0</v>
      </c>
      <c r="CS69" s="47">
        <v>0</v>
      </c>
      <c r="CT69" s="47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47">
        <v>0</v>
      </c>
      <c r="DB69" s="47">
        <v>0</v>
      </c>
      <c r="DC69" s="47">
        <v>0</v>
      </c>
      <c r="DD69" s="47">
        <v>0</v>
      </c>
      <c r="DE69" s="47">
        <v>0</v>
      </c>
      <c r="DF69" s="47">
        <v>0</v>
      </c>
      <c r="DG69" s="47">
        <v>0</v>
      </c>
      <c r="DH69" s="47">
        <v>0</v>
      </c>
      <c r="DI69" s="47">
        <v>0</v>
      </c>
      <c r="DJ69" s="47">
        <v>0</v>
      </c>
      <c r="DK69" s="47">
        <v>0</v>
      </c>
      <c r="DL69" s="47">
        <v>0</v>
      </c>
      <c r="DM69" s="47">
        <v>0</v>
      </c>
      <c r="DN69" s="47">
        <v>0</v>
      </c>
      <c r="DO69" s="47">
        <v>0</v>
      </c>
      <c r="DP69" s="47">
        <v>0</v>
      </c>
      <c r="DQ69" s="47">
        <v>0</v>
      </c>
      <c r="DR69" s="47">
        <v>0</v>
      </c>
      <c r="DS69" s="47">
        <v>0</v>
      </c>
      <c r="DT69" s="47">
        <v>0</v>
      </c>
      <c r="DU69" s="47">
        <v>0</v>
      </c>
    </row>
    <row r="70" spans="1:125" ht="14.25">
      <c r="A70" t="s">
        <v>16</v>
      </c>
      <c r="B70" t="s">
        <v>11</v>
      </c>
      <c r="C70" t="s">
        <v>165</v>
      </c>
      <c r="D70" t="s">
        <v>140</v>
      </c>
      <c r="E70" s="28">
        <f t="shared" si="14"/>
        <v>1568000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94080</v>
      </c>
      <c r="AW70" s="27">
        <v>62720</v>
      </c>
      <c r="AX70" s="27">
        <v>94080</v>
      </c>
      <c r="AY70" s="27">
        <v>156800</v>
      </c>
      <c r="AZ70" s="27">
        <v>235200</v>
      </c>
      <c r="BA70" s="27">
        <v>250880</v>
      </c>
      <c r="BB70" s="27">
        <v>235200</v>
      </c>
      <c r="BC70" s="27">
        <v>156800</v>
      </c>
      <c r="BD70" s="27">
        <v>141120</v>
      </c>
      <c r="BE70" s="27">
        <v>62720</v>
      </c>
      <c r="BF70" s="27">
        <v>47040</v>
      </c>
      <c r="BG70" s="27">
        <v>31360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48">
        <v>0</v>
      </c>
      <c r="CA70" s="48">
        <v>0</v>
      </c>
      <c r="CB70" s="48">
        <v>0</v>
      </c>
      <c r="CC70" s="48">
        <v>0</v>
      </c>
      <c r="CD70" s="48">
        <v>0</v>
      </c>
      <c r="CE70" s="48">
        <v>0</v>
      </c>
      <c r="CF70" s="48">
        <v>0</v>
      </c>
      <c r="CG70" s="48">
        <v>0</v>
      </c>
      <c r="CH70" s="48">
        <v>0</v>
      </c>
      <c r="CI70" s="48">
        <v>0</v>
      </c>
      <c r="CJ70" s="48">
        <v>0</v>
      </c>
      <c r="CK70" s="48">
        <v>0</v>
      </c>
      <c r="CL70" s="48">
        <v>0</v>
      </c>
      <c r="CM70" s="47">
        <v>0</v>
      </c>
      <c r="CN70" s="47">
        <v>0</v>
      </c>
      <c r="CO70" s="47">
        <v>0</v>
      </c>
      <c r="CP70" s="47">
        <v>0</v>
      </c>
      <c r="CQ70" s="47">
        <v>0</v>
      </c>
      <c r="CR70" s="47">
        <v>0</v>
      </c>
      <c r="CS70" s="47">
        <v>0</v>
      </c>
      <c r="CT70" s="47">
        <v>0</v>
      </c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47">
        <v>0</v>
      </c>
      <c r="DB70" s="47">
        <v>0</v>
      </c>
      <c r="DC70" s="47">
        <v>0</v>
      </c>
      <c r="DD70" s="47">
        <v>0</v>
      </c>
      <c r="DE70" s="47">
        <v>0</v>
      </c>
      <c r="DF70" s="47">
        <v>0</v>
      </c>
      <c r="DG70" s="47">
        <v>0</v>
      </c>
      <c r="DH70" s="47">
        <v>0</v>
      </c>
      <c r="DI70" s="47">
        <v>0</v>
      </c>
      <c r="DJ70" s="47">
        <v>0</v>
      </c>
      <c r="DK70" s="47">
        <v>0</v>
      </c>
      <c r="DL70" s="47">
        <v>0</v>
      </c>
      <c r="DM70" s="47">
        <v>0</v>
      </c>
      <c r="DN70" s="47">
        <v>0</v>
      </c>
      <c r="DO70" s="47">
        <v>0</v>
      </c>
      <c r="DP70" s="47">
        <v>0</v>
      </c>
      <c r="DQ70" s="47">
        <v>0</v>
      </c>
      <c r="DR70" s="47">
        <v>0</v>
      </c>
      <c r="DS70" s="47">
        <v>0</v>
      </c>
      <c r="DT70" s="47">
        <v>0</v>
      </c>
      <c r="DU70" s="47">
        <v>0</v>
      </c>
    </row>
    <row r="71" spans="1:125" ht="14.25">
      <c r="A71" t="s">
        <v>14</v>
      </c>
      <c r="B71" t="s">
        <v>11</v>
      </c>
      <c r="C71" t="s">
        <v>83</v>
      </c>
      <c r="D71" t="s">
        <v>333</v>
      </c>
      <c r="E71" s="28">
        <f t="shared" si="14"/>
        <v>2500000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48">
        <v>0</v>
      </c>
      <c r="CA71" s="48">
        <v>0</v>
      </c>
      <c r="CB71" s="48">
        <v>0</v>
      </c>
      <c r="CC71" s="48">
        <v>0</v>
      </c>
      <c r="CD71" s="48">
        <v>0</v>
      </c>
      <c r="CE71" s="48">
        <v>0</v>
      </c>
      <c r="CF71" s="48">
        <v>0</v>
      </c>
      <c r="CG71" s="48">
        <v>0</v>
      </c>
      <c r="CH71" s="48">
        <v>0</v>
      </c>
      <c r="CI71" s="48">
        <v>0</v>
      </c>
      <c r="CJ71" s="48">
        <v>0</v>
      </c>
      <c r="CK71" s="48">
        <v>0</v>
      </c>
      <c r="CL71" s="48">
        <v>0</v>
      </c>
      <c r="CM71" s="47">
        <v>0</v>
      </c>
      <c r="CN71" s="47">
        <v>0</v>
      </c>
      <c r="CO71" s="47">
        <v>0</v>
      </c>
      <c r="CP71" s="47">
        <v>0</v>
      </c>
      <c r="CQ71" s="47">
        <v>0</v>
      </c>
      <c r="CR71" s="47">
        <v>0</v>
      </c>
      <c r="CS71" s="47">
        <v>0</v>
      </c>
      <c r="CT71" s="47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150000</v>
      </c>
      <c r="DA71" s="47">
        <v>100000</v>
      </c>
      <c r="DB71" s="47">
        <v>150000</v>
      </c>
      <c r="DC71" s="47">
        <v>250000</v>
      </c>
      <c r="DD71" s="47">
        <v>375000</v>
      </c>
      <c r="DE71" s="47">
        <v>400000</v>
      </c>
      <c r="DF71" s="47">
        <v>375000</v>
      </c>
      <c r="DG71" s="47">
        <v>250000</v>
      </c>
      <c r="DH71" s="47">
        <v>225000</v>
      </c>
      <c r="DI71" s="47">
        <v>100000</v>
      </c>
      <c r="DJ71" s="47">
        <v>75000</v>
      </c>
      <c r="DK71" s="47">
        <v>50000</v>
      </c>
      <c r="DL71" s="47">
        <v>0</v>
      </c>
      <c r="DM71" s="47">
        <v>0</v>
      </c>
      <c r="DN71" s="47">
        <v>0</v>
      </c>
      <c r="DO71" s="47">
        <v>0</v>
      </c>
      <c r="DP71" s="47">
        <v>0</v>
      </c>
      <c r="DQ71" s="47">
        <v>0</v>
      </c>
      <c r="DR71" s="47">
        <v>0</v>
      </c>
      <c r="DS71" s="47">
        <v>0</v>
      </c>
      <c r="DT71" s="47">
        <v>0</v>
      </c>
      <c r="DU71" s="47">
        <v>0</v>
      </c>
    </row>
    <row r="72" spans="1:125" ht="14.25">
      <c r="A72" t="s">
        <v>17</v>
      </c>
      <c r="B72" t="s">
        <v>72</v>
      </c>
      <c r="C72" t="s">
        <v>166</v>
      </c>
      <c r="D72" t="s">
        <v>232</v>
      </c>
      <c r="E72" s="28">
        <f t="shared" si="14"/>
        <v>38300000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48">
        <v>0</v>
      </c>
      <c r="CA72" s="48">
        <v>0</v>
      </c>
      <c r="CB72" s="48">
        <v>0</v>
      </c>
      <c r="CC72" s="48">
        <v>0</v>
      </c>
      <c r="CD72" s="48">
        <v>0</v>
      </c>
      <c r="CE72" s="48">
        <v>0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0</v>
      </c>
      <c r="CM72" s="47">
        <v>0</v>
      </c>
      <c r="CN72" s="47">
        <v>0</v>
      </c>
      <c r="CO72" s="47">
        <v>0</v>
      </c>
      <c r="CP72" s="47">
        <v>2298000</v>
      </c>
      <c r="CQ72" s="47">
        <v>1532000</v>
      </c>
      <c r="CR72" s="47">
        <v>1149000</v>
      </c>
      <c r="CS72" s="47">
        <v>1915000</v>
      </c>
      <c r="CT72" s="47">
        <v>1915000</v>
      </c>
      <c r="CU72" s="47">
        <v>3447000</v>
      </c>
      <c r="CV72" s="47">
        <v>3830000</v>
      </c>
      <c r="CW72" s="47">
        <v>4213000</v>
      </c>
      <c r="CX72" s="47">
        <v>3830000</v>
      </c>
      <c r="CY72" s="47">
        <v>3830000</v>
      </c>
      <c r="CZ72" s="47">
        <v>3064000</v>
      </c>
      <c r="DA72" s="47">
        <v>2098840</v>
      </c>
      <c r="DB72" s="47">
        <v>2420560.0000000005</v>
      </c>
      <c r="DC72" s="47">
        <v>1187300</v>
      </c>
      <c r="DD72" s="47">
        <v>574500</v>
      </c>
      <c r="DE72" s="47">
        <v>574500</v>
      </c>
      <c r="DF72" s="47">
        <v>268100</v>
      </c>
      <c r="DG72" s="47">
        <v>153200</v>
      </c>
      <c r="DH72" s="47">
        <v>0</v>
      </c>
      <c r="DI72" s="47">
        <v>0</v>
      </c>
      <c r="DJ72" s="47">
        <v>0</v>
      </c>
      <c r="DK72" s="47">
        <v>0</v>
      </c>
      <c r="DL72" s="47">
        <v>0</v>
      </c>
      <c r="DM72" s="47">
        <v>0</v>
      </c>
      <c r="DN72" s="47">
        <v>0</v>
      </c>
      <c r="DO72" s="47">
        <v>0</v>
      </c>
      <c r="DP72" s="47">
        <v>0</v>
      </c>
      <c r="DQ72" s="47">
        <v>0</v>
      </c>
      <c r="DR72" s="47">
        <v>0</v>
      </c>
      <c r="DS72" s="47">
        <v>0</v>
      </c>
      <c r="DT72" s="47">
        <v>0</v>
      </c>
      <c r="DU72" s="47">
        <v>0</v>
      </c>
    </row>
    <row r="73" spans="1:125" ht="14.25">
      <c r="A73" t="s">
        <v>15</v>
      </c>
      <c r="B73" t="s">
        <v>72</v>
      </c>
      <c r="C73" t="s">
        <v>166</v>
      </c>
      <c r="D73" t="s">
        <v>99</v>
      </c>
      <c r="E73" s="28">
        <f t="shared" si="14"/>
        <v>30200000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1510000</v>
      </c>
      <c r="BI73" s="27">
        <v>453000</v>
      </c>
      <c r="BJ73" s="27">
        <v>453000</v>
      </c>
      <c r="BK73" s="27">
        <v>453000</v>
      </c>
      <c r="BL73" s="27">
        <v>604000</v>
      </c>
      <c r="BM73" s="27">
        <v>604000</v>
      </c>
      <c r="BN73" s="27">
        <v>906000</v>
      </c>
      <c r="BO73" s="27">
        <v>1208000</v>
      </c>
      <c r="BP73" s="27">
        <v>1208000</v>
      </c>
      <c r="BQ73" s="27">
        <v>1510000</v>
      </c>
      <c r="BR73" s="27">
        <v>2114000</v>
      </c>
      <c r="BS73" s="27">
        <v>2114000</v>
      </c>
      <c r="BT73" s="27">
        <v>2416000</v>
      </c>
      <c r="BU73" s="27">
        <v>2416000</v>
      </c>
      <c r="BV73" s="27">
        <v>2416000</v>
      </c>
      <c r="BW73" s="27">
        <v>2114000</v>
      </c>
      <c r="BX73" s="27">
        <v>2114000</v>
      </c>
      <c r="BY73" s="27">
        <v>1208000</v>
      </c>
      <c r="BZ73" s="48">
        <v>906000</v>
      </c>
      <c r="CA73" s="48">
        <v>906000</v>
      </c>
      <c r="CB73" s="48">
        <v>453000</v>
      </c>
      <c r="CC73" s="48">
        <v>453000</v>
      </c>
      <c r="CD73" s="48">
        <v>302000</v>
      </c>
      <c r="CE73" s="48">
        <v>302000</v>
      </c>
      <c r="CF73" s="48">
        <v>302000</v>
      </c>
      <c r="CG73" s="48">
        <v>151000</v>
      </c>
      <c r="CH73" s="48">
        <v>151000</v>
      </c>
      <c r="CI73" s="48">
        <v>151000</v>
      </c>
      <c r="CJ73" s="48">
        <v>151000</v>
      </c>
      <c r="CK73" s="48">
        <v>151000</v>
      </c>
      <c r="CL73" s="48">
        <v>0</v>
      </c>
      <c r="CM73" s="47">
        <v>0</v>
      </c>
      <c r="CN73" s="47">
        <v>0</v>
      </c>
      <c r="CO73" s="47">
        <v>0</v>
      </c>
      <c r="CP73" s="47">
        <v>0</v>
      </c>
      <c r="CQ73" s="47">
        <v>0</v>
      </c>
      <c r="CR73" s="47">
        <v>0</v>
      </c>
      <c r="CS73" s="47">
        <v>0</v>
      </c>
      <c r="CT73" s="47">
        <v>0</v>
      </c>
      <c r="CU73" s="47">
        <v>0</v>
      </c>
      <c r="CV73" s="47">
        <v>0</v>
      </c>
      <c r="CW73" s="47">
        <v>0</v>
      </c>
      <c r="CX73" s="47">
        <v>0</v>
      </c>
      <c r="CY73" s="47">
        <v>0</v>
      </c>
      <c r="CZ73" s="47">
        <v>0</v>
      </c>
      <c r="DA73" s="47">
        <v>0</v>
      </c>
      <c r="DB73" s="47">
        <v>0</v>
      </c>
      <c r="DC73" s="47">
        <v>0</v>
      </c>
      <c r="DD73" s="47">
        <v>0</v>
      </c>
      <c r="DE73" s="47">
        <v>0</v>
      </c>
      <c r="DF73" s="47">
        <v>0</v>
      </c>
      <c r="DG73" s="47">
        <v>0</v>
      </c>
      <c r="DH73" s="47">
        <v>0</v>
      </c>
      <c r="DI73" s="47">
        <v>0</v>
      </c>
      <c r="DJ73" s="47">
        <v>0</v>
      </c>
      <c r="DK73" s="47">
        <v>0</v>
      </c>
      <c r="DL73" s="47">
        <v>0</v>
      </c>
      <c r="DM73" s="47">
        <v>0</v>
      </c>
      <c r="DN73" s="47">
        <v>0</v>
      </c>
      <c r="DO73" s="47">
        <v>0</v>
      </c>
      <c r="DP73" s="47">
        <v>0</v>
      </c>
      <c r="DQ73" s="47">
        <v>0</v>
      </c>
      <c r="DR73" s="47">
        <v>0</v>
      </c>
      <c r="DS73" s="47">
        <v>0</v>
      </c>
      <c r="DT73" s="47">
        <v>0</v>
      </c>
      <c r="DU73" s="47">
        <v>0</v>
      </c>
    </row>
    <row r="74" spans="1:125" ht="14.25">
      <c r="A74" t="s">
        <v>16</v>
      </c>
      <c r="B74" t="s">
        <v>72</v>
      </c>
      <c r="C74" t="s">
        <v>166</v>
      </c>
      <c r="D74" t="s">
        <v>144</v>
      </c>
      <c r="E74" s="28">
        <f aca="true" t="shared" si="15" ref="E74:E137">SUM(F74:DU74)</f>
        <v>7300000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365000</v>
      </c>
      <c r="BN74" s="27">
        <v>219000</v>
      </c>
      <c r="BO74" s="27">
        <v>438000</v>
      </c>
      <c r="BP74" s="27">
        <v>584000</v>
      </c>
      <c r="BQ74" s="27">
        <v>876000</v>
      </c>
      <c r="BR74" s="27">
        <v>1022000.0000000001</v>
      </c>
      <c r="BS74" s="27">
        <v>1022000.0000000001</v>
      </c>
      <c r="BT74" s="27">
        <v>876000</v>
      </c>
      <c r="BU74" s="27">
        <v>584000</v>
      </c>
      <c r="BV74" s="27">
        <v>511000.00000000006</v>
      </c>
      <c r="BW74" s="27">
        <v>292000</v>
      </c>
      <c r="BX74" s="27">
        <v>219000</v>
      </c>
      <c r="BY74" s="27">
        <v>146000</v>
      </c>
      <c r="BZ74" s="48">
        <v>73000</v>
      </c>
      <c r="CA74" s="48">
        <v>73000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0</v>
      </c>
      <c r="CJ74" s="48">
        <v>0</v>
      </c>
      <c r="CK74" s="48">
        <v>0</v>
      </c>
      <c r="CL74" s="48">
        <v>0</v>
      </c>
      <c r="CM74" s="47">
        <v>0</v>
      </c>
      <c r="CN74" s="47">
        <v>0</v>
      </c>
      <c r="CO74" s="47">
        <v>0</v>
      </c>
      <c r="CP74" s="47">
        <v>0</v>
      </c>
      <c r="CQ74" s="47">
        <v>0</v>
      </c>
      <c r="CR74" s="47">
        <v>0</v>
      </c>
      <c r="CS74" s="47">
        <v>0</v>
      </c>
      <c r="CT74" s="47">
        <v>0</v>
      </c>
      <c r="CU74" s="47">
        <v>0</v>
      </c>
      <c r="CV74" s="47">
        <v>0</v>
      </c>
      <c r="CW74" s="47">
        <v>0</v>
      </c>
      <c r="CX74" s="47">
        <v>0</v>
      </c>
      <c r="CY74" s="47">
        <v>0</v>
      </c>
      <c r="CZ74" s="47">
        <v>0</v>
      </c>
      <c r="DA74" s="47">
        <v>0</v>
      </c>
      <c r="DB74" s="47">
        <v>0</v>
      </c>
      <c r="DC74" s="47">
        <v>0</v>
      </c>
      <c r="DD74" s="47">
        <v>0</v>
      </c>
      <c r="DE74" s="47">
        <v>0</v>
      </c>
      <c r="DF74" s="47">
        <v>0</v>
      </c>
      <c r="DG74" s="47">
        <v>0</v>
      </c>
      <c r="DH74" s="47">
        <v>0</v>
      </c>
      <c r="DI74" s="47">
        <v>0</v>
      </c>
      <c r="DJ74" s="47">
        <v>0</v>
      </c>
      <c r="DK74" s="47">
        <v>0</v>
      </c>
      <c r="DL74" s="47">
        <v>0</v>
      </c>
      <c r="DM74" s="47">
        <v>0</v>
      </c>
      <c r="DN74" s="47">
        <v>0</v>
      </c>
      <c r="DO74" s="47">
        <v>0</v>
      </c>
      <c r="DP74" s="47">
        <v>0</v>
      </c>
      <c r="DQ74" s="47">
        <v>0</v>
      </c>
      <c r="DR74" s="47">
        <v>0</v>
      </c>
      <c r="DS74" s="47">
        <v>0</v>
      </c>
      <c r="DT74" s="47">
        <v>0</v>
      </c>
      <c r="DU74" s="47">
        <v>0</v>
      </c>
    </row>
    <row r="75" spans="1:125" ht="14.25">
      <c r="A75" t="s">
        <v>16</v>
      </c>
      <c r="B75" t="s">
        <v>11</v>
      </c>
      <c r="C75" t="s">
        <v>165</v>
      </c>
      <c r="D75" t="s">
        <v>145</v>
      </c>
      <c r="E75" s="28">
        <f t="shared" si="15"/>
        <v>4200000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252000</v>
      </c>
      <c r="BY75" s="27">
        <v>168000</v>
      </c>
      <c r="BZ75" s="48">
        <v>252000</v>
      </c>
      <c r="CA75" s="48">
        <v>420000</v>
      </c>
      <c r="CB75" s="48">
        <v>630000</v>
      </c>
      <c r="CC75" s="48">
        <v>672000</v>
      </c>
      <c r="CD75" s="48">
        <v>630000</v>
      </c>
      <c r="CE75" s="48">
        <v>420000</v>
      </c>
      <c r="CF75" s="48">
        <v>378000</v>
      </c>
      <c r="CG75" s="48">
        <v>168000</v>
      </c>
      <c r="CH75" s="48">
        <v>126000</v>
      </c>
      <c r="CI75" s="48">
        <v>84000</v>
      </c>
      <c r="CJ75" s="48">
        <v>0</v>
      </c>
      <c r="CK75" s="48">
        <v>0</v>
      </c>
      <c r="CL75" s="48">
        <v>0</v>
      </c>
      <c r="CM75" s="47">
        <v>0</v>
      </c>
      <c r="CN75" s="47">
        <v>0</v>
      </c>
      <c r="CO75" s="47">
        <v>0</v>
      </c>
      <c r="CP75" s="47">
        <v>0</v>
      </c>
      <c r="CQ75" s="47">
        <v>0</v>
      </c>
      <c r="CR75" s="47">
        <v>0</v>
      </c>
      <c r="CS75" s="47">
        <v>0</v>
      </c>
      <c r="CT75" s="47">
        <v>0</v>
      </c>
      <c r="CU75" s="47">
        <v>0</v>
      </c>
      <c r="CV75" s="47">
        <v>0</v>
      </c>
      <c r="CW75" s="47">
        <v>0</v>
      </c>
      <c r="CX75" s="47">
        <v>0</v>
      </c>
      <c r="CY75" s="47">
        <v>0</v>
      </c>
      <c r="CZ75" s="47">
        <v>0</v>
      </c>
      <c r="DA75" s="47">
        <v>0</v>
      </c>
      <c r="DB75" s="47">
        <v>0</v>
      </c>
      <c r="DC75" s="47">
        <v>0</v>
      </c>
      <c r="DD75" s="47">
        <v>0</v>
      </c>
      <c r="DE75" s="47">
        <v>0</v>
      </c>
      <c r="DF75" s="47">
        <v>0</v>
      </c>
      <c r="DG75" s="47">
        <v>0</v>
      </c>
      <c r="DH75" s="47">
        <v>0</v>
      </c>
      <c r="DI75" s="47">
        <v>0</v>
      </c>
      <c r="DJ75" s="47">
        <v>0</v>
      </c>
      <c r="DK75" s="47">
        <v>0</v>
      </c>
      <c r="DL75" s="47">
        <v>0</v>
      </c>
      <c r="DM75" s="47">
        <v>0</v>
      </c>
      <c r="DN75" s="47">
        <v>0</v>
      </c>
      <c r="DO75" s="47">
        <v>0</v>
      </c>
      <c r="DP75" s="47">
        <v>0</v>
      </c>
      <c r="DQ75" s="47">
        <v>0</v>
      </c>
      <c r="DR75" s="47">
        <v>0</v>
      </c>
      <c r="DS75" s="47">
        <v>0</v>
      </c>
      <c r="DT75" s="47">
        <v>0</v>
      </c>
      <c r="DU75" s="47">
        <v>0</v>
      </c>
    </row>
    <row r="76" spans="1:125" ht="14.25">
      <c r="A76" t="s">
        <v>16</v>
      </c>
      <c r="B76" t="s">
        <v>11</v>
      </c>
      <c r="C76" t="s">
        <v>165</v>
      </c>
      <c r="D76" t="s">
        <v>353</v>
      </c>
      <c r="E76" s="28">
        <f t="shared" si="15"/>
        <v>4200000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48">
        <v>0</v>
      </c>
      <c r="CA76" s="48">
        <v>0</v>
      </c>
      <c r="CB76" s="48">
        <v>0</v>
      </c>
      <c r="CC76" s="48">
        <v>0</v>
      </c>
      <c r="CD76" s="48">
        <v>0</v>
      </c>
      <c r="CE76" s="48">
        <v>0</v>
      </c>
      <c r="CF76" s="48">
        <v>0</v>
      </c>
      <c r="CG76" s="48">
        <v>0</v>
      </c>
      <c r="CH76" s="48">
        <v>0</v>
      </c>
      <c r="CI76" s="48">
        <v>0</v>
      </c>
      <c r="CJ76" s="48">
        <v>252000</v>
      </c>
      <c r="CK76" s="48">
        <v>168000</v>
      </c>
      <c r="CL76" s="48">
        <v>252000</v>
      </c>
      <c r="CM76" s="47">
        <v>420000</v>
      </c>
      <c r="CN76" s="47">
        <v>630000</v>
      </c>
      <c r="CO76" s="47">
        <v>672000</v>
      </c>
      <c r="CP76" s="47">
        <v>630000</v>
      </c>
      <c r="CQ76" s="47">
        <v>420000</v>
      </c>
      <c r="CR76" s="47">
        <v>378000</v>
      </c>
      <c r="CS76" s="47">
        <v>168000</v>
      </c>
      <c r="CT76" s="47">
        <v>126000</v>
      </c>
      <c r="CU76" s="47">
        <v>84000</v>
      </c>
      <c r="CV76" s="47">
        <v>0</v>
      </c>
      <c r="CW76" s="47">
        <v>0</v>
      </c>
      <c r="CX76" s="47">
        <v>0</v>
      </c>
      <c r="CY76" s="47">
        <v>0</v>
      </c>
      <c r="CZ76" s="47">
        <v>0</v>
      </c>
      <c r="DA76" s="47">
        <v>0</v>
      </c>
      <c r="DB76" s="47">
        <v>0</v>
      </c>
      <c r="DC76" s="47">
        <v>0</v>
      </c>
      <c r="DD76" s="47">
        <v>0</v>
      </c>
      <c r="DE76" s="47">
        <v>0</v>
      </c>
      <c r="DF76" s="47">
        <v>0</v>
      </c>
      <c r="DG76" s="47">
        <v>0</v>
      </c>
      <c r="DH76" s="47">
        <v>0</v>
      </c>
      <c r="DI76" s="47">
        <v>0</v>
      </c>
      <c r="DJ76" s="47">
        <v>0</v>
      </c>
      <c r="DK76" s="47">
        <v>0</v>
      </c>
      <c r="DL76" s="47">
        <v>0</v>
      </c>
      <c r="DM76" s="47">
        <v>0</v>
      </c>
      <c r="DN76" s="47">
        <v>0</v>
      </c>
      <c r="DO76" s="47">
        <v>0</v>
      </c>
      <c r="DP76" s="47">
        <v>0</v>
      </c>
      <c r="DQ76" s="47">
        <v>0</v>
      </c>
      <c r="DR76" s="47">
        <v>0</v>
      </c>
      <c r="DS76" s="47">
        <v>0</v>
      </c>
      <c r="DT76" s="47">
        <v>0</v>
      </c>
      <c r="DU76" s="47">
        <v>0</v>
      </c>
    </row>
    <row r="77" spans="1:125" ht="14.25">
      <c r="A77" t="s">
        <v>16</v>
      </c>
      <c r="B77" t="s">
        <v>72</v>
      </c>
      <c r="C77" t="s">
        <v>166</v>
      </c>
      <c r="D77" t="s">
        <v>147</v>
      </c>
      <c r="E77" s="28">
        <f t="shared" si="15"/>
        <v>10800000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48">
        <v>0</v>
      </c>
      <c r="CA77" s="48">
        <v>0</v>
      </c>
      <c r="CB77" s="48">
        <v>0</v>
      </c>
      <c r="CC77" s="48">
        <v>0</v>
      </c>
      <c r="CD77" s="48">
        <v>0</v>
      </c>
      <c r="CE77" s="48">
        <v>540000</v>
      </c>
      <c r="CF77" s="48">
        <v>324000</v>
      </c>
      <c r="CG77" s="48">
        <v>648000</v>
      </c>
      <c r="CH77" s="48">
        <v>864000</v>
      </c>
      <c r="CI77" s="48">
        <v>1296000</v>
      </c>
      <c r="CJ77" s="48">
        <v>1512000.0000000002</v>
      </c>
      <c r="CK77" s="48">
        <v>1512000.0000000002</v>
      </c>
      <c r="CL77" s="48">
        <v>1296000</v>
      </c>
      <c r="CM77" s="47">
        <v>864000</v>
      </c>
      <c r="CN77" s="47">
        <v>756000.0000000001</v>
      </c>
      <c r="CO77" s="47">
        <v>432000</v>
      </c>
      <c r="CP77" s="47">
        <v>324000</v>
      </c>
      <c r="CQ77" s="47">
        <v>216000</v>
      </c>
      <c r="CR77" s="47">
        <v>108000</v>
      </c>
      <c r="CS77" s="47">
        <v>108000</v>
      </c>
      <c r="CT77" s="47">
        <v>0</v>
      </c>
      <c r="CU77" s="47">
        <v>0</v>
      </c>
      <c r="CV77" s="47">
        <v>0</v>
      </c>
      <c r="CW77" s="47">
        <v>0</v>
      </c>
      <c r="CX77" s="47">
        <v>0</v>
      </c>
      <c r="CY77" s="47">
        <v>0</v>
      </c>
      <c r="CZ77" s="47">
        <v>0</v>
      </c>
      <c r="DA77" s="47">
        <v>0</v>
      </c>
      <c r="DB77" s="47">
        <v>0</v>
      </c>
      <c r="DC77" s="47">
        <v>0</v>
      </c>
      <c r="DD77" s="47">
        <v>0</v>
      </c>
      <c r="DE77" s="47">
        <v>0</v>
      </c>
      <c r="DF77" s="47">
        <v>0</v>
      </c>
      <c r="DG77" s="47">
        <v>0</v>
      </c>
      <c r="DH77" s="47">
        <v>0</v>
      </c>
      <c r="DI77" s="47">
        <v>0</v>
      </c>
      <c r="DJ77" s="47">
        <v>0</v>
      </c>
      <c r="DK77" s="47">
        <v>0</v>
      </c>
      <c r="DL77" s="47">
        <v>0</v>
      </c>
      <c r="DM77" s="47">
        <v>0</v>
      </c>
      <c r="DN77" s="47">
        <v>0</v>
      </c>
      <c r="DO77" s="47">
        <v>0</v>
      </c>
      <c r="DP77" s="47">
        <v>0</v>
      </c>
      <c r="DQ77" s="47">
        <v>0</v>
      </c>
      <c r="DR77" s="47">
        <v>0</v>
      </c>
      <c r="DS77" s="47">
        <v>0</v>
      </c>
      <c r="DT77" s="47">
        <v>0</v>
      </c>
      <c r="DU77" s="47">
        <v>0</v>
      </c>
    </row>
    <row r="78" spans="1:125" ht="14.25">
      <c r="A78" t="s">
        <v>16</v>
      </c>
      <c r="B78" t="s">
        <v>72</v>
      </c>
      <c r="C78" t="s">
        <v>72</v>
      </c>
      <c r="D78" t="s">
        <v>146</v>
      </c>
      <c r="E78" s="28">
        <f t="shared" si="15"/>
        <v>12200000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48">
        <v>0</v>
      </c>
      <c r="CA78" s="48">
        <v>0</v>
      </c>
      <c r="CB78" s="48">
        <v>0</v>
      </c>
      <c r="CC78" s="48">
        <v>0</v>
      </c>
      <c r="CD78" s="48">
        <v>0</v>
      </c>
      <c r="CE78" s="48">
        <v>0</v>
      </c>
      <c r="CF78" s="48">
        <v>0</v>
      </c>
      <c r="CG78" s="48">
        <v>0</v>
      </c>
      <c r="CH78" s="48">
        <v>610000</v>
      </c>
      <c r="CI78" s="48">
        <v>366000</v>
      </c>
      <c r="CJ78" s="48">
        <v>732000</v>
      </c>
      <c r="CK78" s="48">
        <v>976000</v>
      </c>
      <c r="CL78" s="48">
        <v>1464000</v>
      </c>
      <c r="CM78" s="47">
        <v>1708000.0000000002</v>
      </c>
      <c r="CN78" s="47">
        <v>1708000.0000000002</v>
      </c>
      <c r="CO78" s="47">
        <v>1464000</v>
      </c>
      <c r="CP78" s="47">
        <v>976000</v>
      </c>
      <c r="CQ78" s="47">
        <v>854000.0000000001</v>
      </c>
      <c r="CR78" s="47">
        <v>488000</v>
      </c>
      <c r="CS78" s="47">
        <v>366000</v>
      </c>
      <c r="CT78" s="47">
        <v>244000</v>
      </c>
      <c r="CU78" s="47">
        <v>122000</v>
      </c>
      <c r="CV78" s="47">
        <v>122000</v>
      </c>
      <c r="CW78" s="47">
        <v>0</v>
      </c>
      <c r="CX78" s="47">
        <v>0</v>
      </c>
      <c r="CY78" s="47">
        <v>0</v>
      </c>
      <c r="CZ78" s="47">
        <v>0</v>
      </c>
      <c r="DA78" s="47">
        <v>0</v>
      </c>
      <c r="DB78" s="47">
        <v>0</v>
      </c>
      <c r="DC78" s="47">
        <v>0</v>
      </c>
      <c r="DD78" s="47">
        <v>0</v>
      </c>
      <c r="DE78" s="47">
        <v>0</v>
      </c>
      <c r="DF78" s="47">
        <v>0</v>
      </c>
      <c r="DG78" s="47">
        <v>0</v>
      </c>
      <c r="DH78" s="47">
        <v>0</v>
      </c>
      <c r="DI78" s="47">
        <v>0</v>
      </c>
      <c r="DJ78" s="47">
        <v>0</v>
      </c>
      <c r="DK78" s="47">
        <v>0</v>
      </c>
      <c r="DL78" s="47">
        <v>0</v>
      </c>
      <c r="DM78" s="47">
        <v>0</v>
      </c>
      <c r="DN78" s="47">
        <v>0</v>
      </c>
      <c r="DO78" s="47">
        <v>0</v>
      </c>
      <c r="DP78" s="47">
        <v>0</v>
      </c>
      <c r="DQ78" s="47">
        <v>0</v>
      </c>
      <c r="DR78" s="47">
        <v>0</v>
      </c>
      <c r="DS78" s="47">
        <v>0</v>
      </c>
      <c r="DT78" s="47">
        <v>0</v>
      </c>
      <c r="DU78" s="47">
        <v>0</v>
      </c>
    </row>
    <row r="79" spans="1:125" ht="14.25">
      <c r="A79" t="s">
        <v>16</v>
      </c>
      <c r="B79" t="s">
        <v>11</v>
      </c>
      <c r="C79" t="s">
        <v>165</v>
      </c>
      <c r="D79" t="s">
        <v>141</v>
      </c>
      <c r="E79" s="28">
        <f t="shared" si="15"/>
        <v>2900000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48">
        <v>0</v>
      </c>
      <c r="CA79" s="48">
        <v>0</v>
      </c>
      <c r="CB79" s="48">
        <v>0</v>
      </c>
      <c r="CC79" s="48">
        <v>0</v>
      </c>
      <c r="CD79" s="48">
        <v>0</v>
      </c>
      <c r="CE79" s="48">
        <v>0</v>
      </c>
      <c r="CF79" s="48">
        <v>0</v>
      </c>
      <c r="CG79" s="48">
        <v>0</v>
      </c>
      <c r="CH79" s="48">
        <v>0</v>
      </c>
      <c r="CI79" s="48">
        <v>0</v>
      </c>
      <c r="CJ79" s="48">
        <v>0</v>
      </c>
      <c r="CK79" s="48">
        <v>174000</v>
      </c>
      <c r="CL79" s="48">
        <v>116000</v>
      </c>
      <c r="CM79" s="47">
        <v>174000</v>
      </c>
      <c r="CN79" s="47">
        <v>290000</v>
      </c>
      <c r="CO79" s="47">
        <v>435000</v>
      </c>
      <c r="CP79" s="47">
        <v>464000</v>
      </c>
      <c r="CQ79" s="47">
        <v>435000</v>
      </c>
      <c r="CR79" s="47">
        <v>290000</v>
      </c>
      <c r="CS79" s="47">
        <v>261000</v>
      </c>
      <c r="CT79" s="47">
        <v>116000</v>
      </c>
      <c r="CU79" s="47">
        <v>87000</v>
      </c>
      <c r="CV79" s="47">
        <v>58000</v>
      </c>
      <c r="CW79" s="47">
        <v>0</v>
      </c>
      <c r="CX79" s="47">
        <v>0</v>
      </c>
      <c r="CY79" s="47">
        <v>0</v>
      </c>
      <c r="CZ79" s="47">
        <v>0</v>
      </c>
      <c r="DA79" s="47">
        <v>0</v>
      </c>
      <c r="DB79" s="47">
        <v>0</v>
      </c>
      <c r="DC79" s="47">
        <v>0</v>
      </c>
      <c r="DD79" s="47">
        <v>0</v>
      </c>
      <c r="DE79" s="47">
        <v>0</v>
      </c>
      <c r="DF79" s="47">
        <v>0</v>
      </c>
      <c r="DG79" s="47">
        <v>0</v>
      </c>
      <c r="DH79" s="47">
        <v>0</v>
      </c>
      <c r="DI79" s="47">
        <v>0</v>
      </c>
      <c r="DJ79" s="47">
        <v>0</v>
      </c>
      <c r="DK79" s="47">
        <v>0</v>
      </c>
      <c r="DL79" s="47">
        <v>0</v>
      </c>
      <c r="DM79" s="47">
        <v>0</v>
      </c>
      <c r="DN79" s="47">
        <v>0</v>
      </c>
      <c r="DO79" s="47">
        <v>0</v>
      </c>
      <c r="DP79" s="47">
        <v>0</v>
      </c>
      <c r="DQ79" s="47">
        <v>0</v>
      </c>
      <c r="DR79" s="47">
        <v>0</v>
      </c>
      <c r="DS79" s="47">
        <v>0</v>
      </c>
      <c r="DT79" s="47">
        <v>0</v>
      </c>
      <c r="DU79" s="47">
        <v>0</v>
      </c>
    </row>
    <row r="80" spans="1:125" ht="14.25">
      <c r="A80" t="s">
        <v>16</v>
      </c>
      <c r="B80" t="s">
        <v>11</v>
      </c>
      <c r="C80" t="s">
        <v>165</v>
      </c>
      <c r="D80" t="s">
        <v>142</v>
      </c>
      <c r="E80" s="28">
        <f t="shared" si="15"/>
        <v>5000000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48">
        <v>0</v>
      </c>
      <c r="CA80" s="48">
        <v>0</v>
      </c>
      <c r="CB80" s="48">
        <v>0</v>
      </c>
      <c r="CC80" s="48">
        <v>0</v>
      </c>
      <c r="CD80" s="48">
        <v>0</v>
      </c>
      <c r="CE80" s="48">
        <v>0</v>
      </c>
      <c r="CF80" s="48">
        <v>0</v>
      </c>
      <c r="CG80" s="48">
        <v>0</v>
      </c>
      <c r="CH80" s="48">
        <v>0</v>
      </c>
      <c r="CI80" s="48">
        <v>0</v>
      </c>
      <c r="CJ80" s="48">
        <v>0</v>
      </c>
      <c r="CK80" s="48">
        <v>0</v>
      </c>
      <c r="CL80" s="48">
        <v>0</v>
      </c>
      <c r="CM80" s="47">
        <v>0</v>
      </c>
      <c r="CN80" s="47">
        <v>0</v>
      </c>
      <c r="CO80" s="47">
        <v>0</v>
      </c>
      <c r="CP80" s="47">
        <v>0</v>
      </c>
      <c r="CQ80" s="47">
        <v>0</v>
      </c>
      <c r="CR80" s="47">
        <v>0</v>
      </c>
      <c r="CS80" s="47">
        <v>0</v>
      </c>
      <c r="CT80" s="47">
        <v>0</v>
      </c>
      <c r="CU80" s="47">
        <v>0</v>
      </c>
      <c r="CV80" s="47">
        <v>0</v>
      </c>
      <c r="CW80" s="47">
        <v>0</v>
      </c>
      <c r="CX80" s="47">
        <v>0</v>
      </c>
      <c r="CY80" s="47">
        <v>250000</v>
      </c>
      <c r="CZ80" s="47">
        <v>150000</v>
      </c>
      <c r="DA80" s="47">
        <v>300000</v>
      </c>
      <c r="DB80" s="47">
        <v>400000</v>
      </c>
      <c r="DC80" s="47">
        <v>600000</v>
      </c>
      <c r="DD80" s="47">
        <v>700000.0000000001</v>
      </c>
      <c r="DE80" s="47">
        <v>700000.0000000001</v>
      </c>
      <c r="DF80" s="47">
        <v>600000</v>
      </c>
      <c r="DG80" s="47">
        <v>400000</v>
      </c>
      <c r="DH80" s="47">
        <v>350000.00000000006</v>
      </c>
      <c r="DI80" s="47">
        <v>200000</v>
      </c>
      <c r="DJ80" s="47">
        <v>150000</v>
      </c>
      <c r="DK80" s="47">
        <v>100000</v>
      </c>
      <c r="DL80" s="47">
        <v>50000</v>
      </c>
      <c r="DM80" s="47">
        <v>50000</v>
      </c>
      <c r="DN80" s="47">
        <v>0</v>
      </c>
      <c r="DO80" s="47">
        <v>0</v>
      </c>
      <c r="DP80" s="47">
        <v>0</v>
      </c>
      <c r="DQ80" s="47">
        <v>0</v>
      </c>
      <c r="DR80" s="47">
        <v>0</v>
      </c>
      <c r="DS80" s="47">
        <v>0</v>
      </c>
      <c r="DT80" s="47">
        <v>0</v>
      </c>
      <c r="DU80" s="47">
        <v>0</v>
      </c>
    </row>
    <row r="81" spans="1:125" ht="14.25">
      <c r="A81" t="s">
        <v>16</v>
      </c>
      <c r="B81" t="s">
        <v>11</v>
      </c>
      <c r="C81" t="s">
        <v>165</v>
      </c>
      <c r="D81" t="s">
        <v>354</v>
      </c>
      <c r="E81" s="28">
        <f t="shared" si="15"/>
        <v>5500000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48">
        <v>0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7">
        <v>0</v>
      </c>
      <c r="CN81" s="47">
        <v>0</v>
      </c>
      <c r="CO81" s="47">
        <v>0</v>
      </c>
      <c r="CP81" s="47">
        <v>0</v>
      </c>
      <c r="CQ81" s="47">
        <v>0</v>
      </c>
      <c r="CR81" s="47">
        <v>0</v>
      </c>
      <c r="CS81" s="47">
        <v>0</v>
      </c>
      <c r="CT81" s="47">
        <v>0</v>
      </c>
      <c r="CU81" s="47">
        <v>275000</v>
      </c>
      <c r="CV81" s="47">
        <v>275000</v>
      </c>
      <c r="CW81" s="47">
        <v>165000</v>
      </c>
      <c r="CX81" s="47">
        <v>165000</v>
      </c>
      <c r="CY81" s="47">
        <v>220000</v>
      </c>
      <c r="CZ81" s="47">
        <v>330000</v>
      </c>
      <c r="DA81" s="47">
        <v>440000</v>
      </c>
      <c r="DB81" s="47">
        <v>550000</v>
      </c>
      <c r="DC81" s="47">
        <v>550000</v>
      </c>
      <c r="DD81" s="47">
        <v>550000</v>
      </c>
      <c r="DE81" s="47">
        <v>495000</v>
      </c>
      <c r="DF81" s="47">
        <v>440000</v>
      </c>
      <c r="DG81" s="47">
        <v>330000</v>
      </c>
      <c r="DH81" s="47">
        <v>220000</v>
      </c>
      <c r="DI81" s="47">
        <v>165000</v>
      </c>
      <c r="DJ81" s="47">
        <v>165000</v>
      </c>
      <c r="DK81" s="47">
        <v>55000</v>
      </c>
      <c r="DL81" s="47">
        <v>55000</v>
      </c>
      <c r="DM81" s="47">
        <v>27500</v>
      </c>
      <c r="DN81" s="47">
        <v>27500</v>
      </c>
      <c r="DO81" s="47">
        <v>0</v>
      </c>
      <c r="DP81" s="47">
        <v>0</v>
      </c>
      <c r="DQ81" s="47">
        <v>0</v>
      </c>
      <c r="DR81" s="47">
        <v>0</v>
      </c>
      <c r="DS81" s="47">
        <v>0</v>
      </c>
      <c r="DT81" s="47">
        <v>0</v>
      </c>
      <c r="DU81" s="47">
        <v>0</v>
      </c>
    </row>
    <row r="82" spans="1:125" ht="14.25">
      <c r="A82" t="s">
        <v>16</v>
      </c>
      <c r="B82" t="s">
        <v>11</v>
      </c>
      <c r="C82" t="s">
        <v>165</v>
      </c>
      <c r="D82" t="s">
        <v>355</v>
      </c>
      <c r="E82" s="28">
        <f t="shared" si="15"/>
        <v>2400000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48">
        <v>0</v>
      </c>
      <c r="CA82" s="48">
        <v>0</v>
      </c>
      <c r="CB82" s="48">
        <v>0</v>
      </c>
      <c r="CC82" s="48">
        <v>0</v>
      </c>
      <c r="CD82" s="48">
        <v>0</v>
      </c>
      <c r="CE82" s="48">
        <v>0</v>
      </c>
      <c r="CF82" s="48">
        <v>0</v>
      </c>
      <c r="CG82" s="48">
        <v>0</v>
      </c>
      <c r="CH82" s="48">
        <v>0</v>
      </c>
      <c r="CI82" s="48">
        <v>0</v>
      </c>
      <c r="CJ82" s="48">
        <v>0</v>
      </c>
      <c r="CK82" s="48">
        <v>0</v>
      </c>
      <c r="CL82" s="48">
        <v>0</v>
      </c>
      <c r="CM82" s="47">
        <v>144000</v>
      </c>
      <c r="CN82" s="47">
        <v>96000</v>
      </c>
      <c r="CO82" s="47">
        <v>144000</v>
      </c>
      <c r="CP82" s="47">
        <v>240000</v>
      </c>
      <c r="CQ82" s="47">
        <v>360000</v>
      </c>
      <c r="CR82" s="47">
        <v>384000</v>
      </c>
      <c r="CS82" s="47">
        <v>360000</v>
      </c>
      <c r="CT82" s="47">
        <v>240000</v>
      </c>
      <c r="CU82" s="47">
        <v>216000</v>
      </c>
      <c r="CV82" s="47">
        <v>96000</v>
      </c>
      <c r="CW82" s="47">
        <v>72000</v>
      </c>
      <c r="CX82" s="47">
        <v>48000</v>
      </c>
      <c r="CY82" s="47">
        <v>0</v>
      </c>
      <c r="CZ82" s="47">
        <v>0</v>
      </c>
      <c r="DA82" s="47">
        <v>0</v>
      </c>
      <c r="DB82" s="47">
        <v>0</v>
      </c>
      <c r="DC82" s="47">
        <v>0</v>
      </c>
      <c r="DD82" s="47">
        <v>0</v>
      </c>
      <c r="DE82" s="47">
        <v>0</v>
      </c>
      <c r="DF82" s="47">
        <v>0</v>
      </c>
      <c r="DG82" s="47">
        <v>0</v>
      </c>
      <c r="DH82" s="47">
        <v>0</v>
      </c>
      <c r="DI82" s="47">
        <v>0</v>
      </c>
      <c r="DJ82" s="47">
        <v>0</v>
      </c>
      <c r="DK82" s="47">
        <v>0</v>
      </c>
      <c r="DL82" s="47">
        <v>0</v>
      </c>
      <c r="DM82" s="47">
        <v>0</v>
      </c>
      <c r="DN82" s="47">
        <v>0</v>
      </c>
      <c r="DO82" s="47">
        <v>0</v>
      </c>
      <c r="DP82" s="47">
        <v>0</v>
      </c>
      <c r="DQ82" s="47">
        <v>0</v>
      </c>
      <c r="DR82" s="47">
        <v>0</v>
      </c>
      <c r="DS82" s="47">
        <v>0</v>
      </c>
      <c r="DT82" s="47">
        <v>0</v>
      </c>
      <c r="DU82" s="47">
        <v>0</v>
      </c>
    </row>
    <row r="83" spans="1:125" ht="14.25">
      <c r="A83" t="s">
        <v>16</v>
      </c>
      <c r="B83" t="s">
        <v>11</v>
      </c>
      <c r="C83" t="s">
        <v>165</v>
      </c>
      <c r="D83" t="s">
        <v>143</v>
      </c>
      <c r="E83" s="28">
        <f t="shared" si="15"/>
        <v>500000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30000</v>
      </c>
      <c r="AT83" s="27">
        <v>20000</v>
      </c>
      <c r="AU83" s="27">
        <v>30000</v>
      </c>
      <c r="AV83" s="27">
        <v>50000</v>
      </c>
      <c r="AW83" s="27">
        <v>75000</v>
      </c>
      <c r="AX83" s="27">
        <v>80000</v>
      </c>
      <c r="AY83" s="27">
        <v>75000</v>
      </c>
      <c r="AZ83" s="27">
        <v>50000</v>
      </c>
      <c r="BA83" s="27">
        <v>45000</v>
      </c>
      <c r="BB83" s="27">
        <v>20000</v>
      </c>
      <c r="BC83" s="27">
        <v>15000</v>
      </c>
      <c r="BD83" s="27">
        <v>10000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0</v>
      </c>
      <c r="BY83" s="27">
        <v>0</v>
      </c>
      <c r="BZ83" s="48">
        <v>0</v>
      </c>
      <c r="CA83" s="48">
        <v>0</v>
      </c>
      <c r="CB83" s="48">
        <v>0</v>
      </c>
      <c r="CC83" s="48">
        <v>0</v>
      </c>
      <c r="CD83" s="48">
        <v>0</v>
      </c>
      <c r="CE83" s="48">
        <v>0</v>
      </c>
      <c r="CF83" s="48">
        <v>0</v>
      </c>
      <c r="CG83" s="48">
        <v>0</v>
      </c>
      <c r="CH83" s="48">
        <v>0</v>
      </c>
      <c r="CI83" s="48">
        <v>0</v>
      </c>
      <c r="CJ83" s="48">
        <v>0</v>
      </c>
      <c r="CK83" s="48">
        <v>0</v>
      </c>
      <c r="CL83" s="48">
        <v>0</v>
      </c>
      <c r="CM83" s="47">
        <v>0</v>
      </c>
      <c r="CN83" s="47">
        <v>0</v>
      </c>
      <c r="CO83" s="47">
        <v>0</v>
      </c>
      <c r="CP83" s="47">
        <v>0</v>
      </c>
      <c r="CQ83" s="47">
        <v>0</v>
      </c>
      <c r="CR83" s="47">
        <v>0</v>
      </c>
      <c r="CS83" s="47">
        <v>0</v>
      </c>
      <c r="CT83" s="47">
        <v>0</v>
      </c>
      <c r="CU83" s="47">
        <v>0</v>
      </c>
      <c r="CV83" s="47">
        <v>0</v>
      </c>
      <c r="CW83" s="47">
        <v>0</v>
      </c>
      <c r="CX83" s="47">
        <v>0</v>
      </c>
      <c r="CY83" s="47">
        <v>0</v>
      </c>
      <c r="CZ83" s="47">
        <v>0</v>
      </c>
      <c r="DA83" s="47">
        <v>0</v>
      </c>
      <c r="DB83" s="47">
        <v>0</v>
      </c>
      <c r="DC83" s="47">
        <v>0</v>
      </c>
      <c r="DD83" s="47">
        <v>0</v>
      </c>
      <c r="DE83" s="47">
        <v>0</v>
      </c>
      <c r="DF83" s="47">
        <v>0</v>
      </c>
      <c r="DG83" s="47">
        <v>0</v>
      </c>
      <c r="DH83" s="47">
        <v>0</v>
      </c>
      <c r="DI83" s="47">
        <v>0</v>
      </c>
      <c r="DJ83" s="47">
        <v>0</v>
      </c>
      <c r="DK83" s="47">
        <v>0</v>
      </c>
      <c r="DL83" s="47">
        <v>0</v>
      </c>
      <c r="DM83" s="47">
        <v>0</v>
      </c>
      <c r="DN83" s="47">
        <v>0</v>
      </c>
      <c r="DO83" s="47">
        <v>0</v>
      </c>
      <c r="DP83" s="47">
        <v>0</v>
      </c>
      <c r="DQ83" s="47">
        <v>0</v>
      </c>
      <c r="DR83" s="47">
        <v>0</v>
      </c>
      <c r="DS83" s="47">
        <v>0</v>
      </c>
      <c r="DT83" s="47">
        <v>0</v>
      </c>
      <c r="DU83" s="47">
        <v>0</v>
      </c>
    </row>
    <row r="84" spans="1:125" ht="14.25">
      <c r="A84" t="s">
        <v>16</v>
      </c>
      <c r="B84" t="s">
        <v>72</v>
      </c>
      <c r="C84" t="s">
        <v>72</v>
      </c>
      <c r="D84" t="s">
        <v>148</v>
      </c>
      <c r="E84" s="28">
        <f t="shared" si="15"/>
        <v>9700000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7">
        <v>0</v>
      </c>
      <c r="CN84" s="47">
        <v>0</v>
      </c>
      <c r="CO84" s="47">
        <v>0</v>
      </c>
      <c r="CP84" s="47">
        <v>0</v>
      </c>
      <c r="CQ84" s="47">
        <v>0</v>
      </c>
      <c r="CR84" s="47">
        <v>0</v>
      </c>
      <c r="CS84" s="47">
        <v>0</v>
      </c>
      <c r="CT84" s="47">
        <v>485000</v>
      </c>
      <c r="CU84" s="47">
        <v>291000</v>
      </c>
      <c r="CV84" s="47">
        <v>582000</v>
      </c>
      <c r="CW84" s="47">
        <v>776000</v>
      </c>
      <c r="CX84" s="47">
        <v>1164000</v>
      </c>
      <c r="CY84" s="47">
        <v>1358000.0000000002</v>
      </c>
      <c r="CZ84" s="47">
        <v>1358000.0000000002</v>
      </c>
      <c r="DA84" s="47">
        <v>1164000</v>
      </c>
      <c r="DB84" s="47">
        <v>776000</v>
      </c>
      <c r="DC84" s="47">
        <v>679000.0000000001</v>
      </c>
      <c r="DD84" s="47">
        <v>388000</v>
      </c>
      <c r="DE84" s="47">
        <v>291000</v>
      </c>
      <c r="DF84" s="47">
        <v>194000</v>
      </c>
      <c r="DG84" s="47">
        <v>97000</v>
      </c>
      <c r="DH84" s="47">
        <v>97000</v>
      </c>
      <c r="DI84" s="47">
        <v>0</v>
      </c>
      <c r="DJ84" s="47">
        <v>0</v>
      </c>
      <c r="DK84" s="47">
        <v>0</v>
      </c>
      <c r="DL84" s="47">
        <v>0</v>
      </c>
      <c r="DM84" s="47">
        <v>0</v>
      </c>
      <c r="DN84" s="47">
        <v>0</v>
      </c>
      <c r="DO84" s="47">
        <v>0</v>
      </c>
      <c r="DP84" s="47">
        <v>0</v>
      </c>
      <c r="DQ84" s="47">
        <v>0</v>
      </c>
      <c r="DR84" s="47">
        <v>0</v>
      </c>
      <c r="DS84" s="47">
        <v>0</v>
      </c>
      <c r="DT84" s="47">
        <v>0</v>
      </c>
      <c r="DU84" s="47">
        <v>0</v>
      </c>
    </row>
    <row r="85" spans="1:125" ht="14.25">
      <c r="A85" t="s">
        <v>16</v>
      </c>
      <c r="B85" t="s">
        <v>11</v>
      </c>
      <c r="C85" t="s">
        <v>165</v>
      </c>
      <c r="D85" t="s">
        <v>184</v>
      </c>
      <c r="E85" s="28">
        <f t="shared" si="15"/>
        <v>2500000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150000</v>
      </c>
      <c r="BK85" s="27">
        <v>100000</v>
      </c>
      <c r="BL85" s="27">
        <v>150000</v>
      </c>
      <c r="BM85" s="27">
        <v>250000</v>
      </c>
      <c r="BN85" s="27">
        <v>375000</v>
      </c>
      <c r="BO85" s="27">
        <v>400000</v>
      </c>
      <c r="BP85" s="27">
        <v>375000</v>
      </c>
      <c r="BQ85" s="27">
        <v>250000</v>
      </c>
      <c r="BR85" s="27">
        <v>225000</v>
      </c>
      <c r="BS85" s="27">
        <v>100000</v>
      </c>
      <c r="BT85" s="27">
        <v>75000</v>
      </c>
      <c r="BU85" s="27">
        <v>50000</v>
      </c>
      <c r="BV85" s="27">
        <v>0</v>
      </c>
      <c r="BW85" s="27">
        <v>0</v>
      </c>
      <c r="BX85" s="27">
        <v>0</v>
      </c>
      <c r="BY85" s="27">
        <v>0</v>
      </c>
      <c r="BZ85" s="48">
        <v>0</v>
      </c>
      <c r="CA85" s="48">
        <v>0</v>
      </c>
      <c r="CB85" s="48">
        <v>0</v>
      </c>
      <c r="CC85" s="48">
        <v>0</v>
      </c>
      <c r="CD85" s="48">
        <v>0</v>
      </c>
      <c r="CE85" s="48">
        <v>0</v>
      </c>
      <c r="CF85" s="48">
        <v>0</v>
      </c>
      <c r="CG85" s="48">
        <v>0</v>
      </c>
      <c r="CH85" s="48">
        <v>0</v>
      </c>
      <c r="CI85" s="48">
        <v>0</v>
      </c>
      <c r="CJ85" s="48">
        <v>0</v>
      </c>
      <c r="CK85" s="48">
        <v>0</v>
      </c>
      <c r="CL85" s="48">
        <v>0</v>
      </c>
      <c r="CM85" s="47">
        <v>0</v>
      </c>
      <c r="CN85" s="47">
        <v>0</v>
      </c>
      <c r="CO85" s="47">
        <v>0</v>
      </c>
      <c r="CP85" s="47">
        <v>0</v>
      </c>
      <c r="CQ85" s="47">
        <v>0</v>
      </c>
      <c r="CR85" s="47">
        <v>0</v>
      </c>
      <c r="CS85" s="47">
        <v>0</v>
      </c>
      <c r="CT85" s="47">
        <v>0</v>
      </c>
      <c r="CU85" s="47">
        <v>0</v>
      </c>
      <c r="CV85" s="47">
        <v>0</v>
      </c>
      <c r="CW85" s="47">
        <v>0</v>
      </c>
      <c r="CX85" s="47">
        <v>0</v>
      </c>
      <c r="CY85" s="47">
        <v>0</v>
      </c>
      <c r="CZ85" s="47">
        <v>0</v>
      </c>
      <c r="DA85" s="47">
        <v>0</v>
      </c>
      <c r="DB85" s="47">
        <v>0</v>
      </c>
      <c r="DC85" s="47">
        <v>0</v>
      </c>
      <c r="DD85" s="47">
        <v>0</v>
      </c>
      <c r="DE85" s="47">
        <v>0</v>
      </c>
      <c r="DF85" s="47">
        <v>0</v>
      </c>
      <c r="DG85" s="47">
        <v>0</v>
      </c>
      <c r="DH85" s="47">
        <v>0</v>
      </c>
      <c r="DI85" s="47">
        <v>0</v>
      </c>
      <c r="DJ85" s="47">
        <v>0</v>
      </c>
      <c r="DK85" s="47">
        <v>0</v>
      </c>
      <c r="DL85" s="47">
        <v>0</v>
      </c>
      <c r="DM85" s="47">
        <v>0</v>
      </c>
      <c r="DN85" s="47">
        <v>0</v>
      </c>
      <c r="DO85" s="47">
        <v>0</v>
      </c>
      <c r="DP85" s="47">
        <v>0</v>
      </c>
      <c r="DQ85" s="47">
        <v>0</v>
      </c>
      <c r="DR85" s="47">
        <v>0</v>
      </c>
      <c r="DS85" s="47">
        <v>0</v>
      </c>
      <c r="DT85" s="47">
        <v>0</v>
      </c>
      <c r="DU85" s="47">
        <v>0</v>
      </c>
    </row>
    <row r="86" spans="1:125" ht="14.25">
      <c r="A86" t="s">
        <v>13</v>
      </c>
      <c r="B86" t="s">
        <v>72</v>
      </c>
      <c r="C86" t="s">
        <v>72</v>
      </c>
      <c r="D86" t="s">
        <v>283</v>
      </c>
      <c r="E86" s="28">
        <f t="shared" si="15"/>
        <v>3700000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222000</v>
      </c>
      <c r="BW86" s="27">
        <v>148000</v>
      </c>
      <c r="BX86" s="27">
        <v>222000</v>
      </c>
      <c r="BY86" s="27">
        <v>370000</v>
      </c>
      <c r="BZ86" s="48">
        <v>555000</v>
      </c>
      <c r="CA86" s="48">
        <v>592000</v>
      </c>
      <c r="CB86" s="48">
        <v>555000</v>
      </c>
      <c r="CC86" s="48">
        <v>370000</v>
      </c>
      <c r="CD86" s="48">
        <v>333000</v>
      </c>
      <c r="CE86" s="48">
        <v>148000</v>
      </c>
      <c r="CF86" s="48">
        <v>111000</v>
      </c>
      <c r="CG86" s="48">
        <v>74000</v>
      </c>
      <c r="CH86" s="48">
        <v>0</v>
      </c>
      <c r="CI86" s="48">
        <v>0</v>
      </c>
      <c r="CJ86" s="48">
        <v>0</v>
      </c>
      <c r="CK86" s="48">
        <v>0</v>
      </c>
      <c r="CL86" s="48">
        <v>0</v>
      </c>
      <c r="CM86" s="47">
        <v>0</v>
      </c>
      <c r="CN86" s="47">
        <v>0</v>
      </c>
      <c r="CO86" s="47">
        <v>0</v>
      </c>
      <c r="CP86" s="47">
        <v>0</v>
      </c>
      <c r="CQ86" s="47">
        <v>0</v>
      </c>
      <c r="CR86" s="47">
        <v>0</v>
      </c>
      <c r="CS86" s="47">
        <v>0</v>
      </c>
      <c r="CT86" s="47">
        <v>0</v>
      </c>
      <c r="CU86" s="47">
        <v>0</v>
      </c>
      <c r="CV86" s="47">
        <v>0</v>
      </c>
      <c r="CW86" s="47">
        <v>0</v>
      </c>
      <c r="CX86" s="47">
        <v>0</v>
      </c>
      <c r="CY86" s="47">
        <v>0</v>
      </c>
      <c r="CZ86" s="47">
        <v>0</v>
      </c>
      <c r="DA86" s="47">
        <v>0</v>
      </c>
      <c r="DB86" s="47">
        <v>0</v>
      </c>
      <c r="DC86" s="47">
        <v>0</v>
      </c>
      <c r="DD86" s="47">
        <v>0</v>
      </c>
      <c r="DE86" s="47">
        <v>0</v>
      </c>
      <c r="DF86" s="47">
        <v>0</v>
      </c>
      <c r="DG86" s="47">
        <v>0</v>
      </c>
      <c r="DH86" s="47">
        <v>0</v>
      </c>
      <c r="DI86" s="47">
        <v>0</v>
      </c>
      <c r="DJ86" s="47">
        <v>0</v>
      </c>
      <c r="DK86" s="47">
        <v>0</v>
      </c>
      <c r="DL86" s="47">
        <v>0</v>
      </c>
      <c r="DM86" s="47">
        <v>0</v>
      </c>
      <c r="DN86" s="47">
        <v>0</v>
      </c>
      <c r="DO86" s="47">
        <v>0</v>
      </c>
      <c r="DP86" s="47">
        <v>0</v>
      </c>
      <c r="DQ86" s="47">
        <v>0</v>
      </c>
      <c r="DR86" s="47">
        <v>0</v>
      </c>
      <c r="DS86" s="47">
        <v>0</v>
      </c>
      <c r="DT86" s="47">
        <v>0</v>
      </c>
      <c r="DU86" s="47">
        <v>0</v>
      </c>
    </row>
    <row r="87" spans="1:125" ht="14.25">
      <c r="A87" t="s">
        <v>13</v>
      </c>
      <c r="B87" t="s">
        <v>72</v>
      </c>
      <c r="C87" t="s">
        <v>166</v>
      </c>
      <c r="D87" t="s">
        <v>119</v>
      </c>
      <c r="E87" s="28">
        <f t="shared" si="15"/>
        <v>10200000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510000</v>
      </c>
      <c r="AK87" s="27">
        <v>306000</v>
      </c>
      <c r="AL87" s="27">
        <v>612000</v>
      </c>
      <c r="AM87" s="27">
        <v>816000</v>
      </c>
      <c r="AN87" s="27">
        <v>1224000</v>
      </c>
      <c r="AO87" s="27">
        <v>1428000.0000000002</v>
      </c>
      <c r="AP87" s="27">
        <v>1428000.0000000002</v>
      </c>
      <c r="AQ87" s="27">
        <v>1224000</v>
      </c>
      <c r="AR87" s="27">
        <v>816000</v>
      </c>
      <c r="AS87" s="27">
        <v>714000.0000000001</v>
      </c>
      <c r="AT87" s="27">
        <v>408000</v>
      </c>
      <c r="AU87" s="27">
        <v>306000</v>
      </c>
      <c r="AV87" s="27">
        <v>204000</v>
      </c>
      <c r="AW87" s="27">
        <v>102000</v>
      </c>
      <c r="AX87" s="27">
        <v>102000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7">
        <v>0</v>
      </c>
      <c r="BX87" s="27">
        <v>0</v>
      </c>
      <c r="BY87" s="27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7">
        <v>0</v>
      </c>
      <c r="CN87" s="47">
        <v>0</v>
      </c>
      <c r="CO87" s="47">
        <v>0</v>
      </c>
      <c r="CP87" s="47">
        <v>0</v>
      </c>
      <c r="CQ87" s="47">
        <v>0</v>
      </c>
      <c r="CR87" s="47">
        <v>0</v>
      </c>
      <c r="CS87" s="47">
        <v>0</v>
      </c>
      <c r="CT87" s="47">
        <v>0</v>
      </c>
      <c r="CU87" s="47">
        <v>0</v>
      </c>
      <c r="CV87" s="47">
        <v>0</v>
      </c>
      <c r="CW87" s="47">
        <v>0</v>
      </c>
      <c r="CX87" s="47">
        <v>0</v>
      </c>
      <c r="CY87" s="47">
        <v>0</v>
      </c>
      <c r="CZ87" s="47">
        <v>0</v>
      </c>
      <c r="DA87" s="47">
        <v>0</v>
      </c>
      <c r="DB87" s="47">
        <v>0</v>
      </c>
      <c r="DC87" s="47">
        <v>0</v>
      </c>
      <c r="DD87" s="47">
        <v>0</v>
      </c>
      <c r="DE87" s="47">
        <v>0</v>
      </c>
      <c r="DF87" s="47">
        <v>0</v>
      </c>
      <c r="DG87" s="47">
        <v>0</v>
      </c>
      <c r="DH87" s="47">
        <v>0</v>
      </c>
      <c r="DI87" s="47">
        <v>0</v>
      </c>
      <c r="DJ87" s="47">
        <v>0</v>
      </c>
      <c r="DK87" s="47">
        <v>0</v>
      </c>
      <c r="DL87" s="47">
        <v>0</v>
      </c>
      <c r="DM87" s="47">
        <v>0</v>
      </c>
      <c r="DN87" s="47">
        <v>0</v>
      </c>
      <c r="DO87" s="47">
        <v>0</v>
      </c>
      <c r="DP87" s="47">
        <v>0</v>
      </c>
      <c r="DQ87" s="47">
        <v>0</v>
      </c>
      <c r="DR87" s="47">
        <v>0</v>
      </c>
      <c r="DS87" s="47">
        <v>0</v>
      </c>
      <c r="DT87" s="47">
        <v>0</v>
      </c>
      <c r="DU87" s="47">
        <v>0</v>
      </c>
    </row>
    <row r="88" spans="1:125" ht="14.25">
      <c r="A88" t="s">
        <v>15</v>
      </c>
      <c r="B88" t="s">
        <v>72</v>
      </c>
      <c r="C88" t="s">
        <v>166</v>
      </c>
      <c r="D88" t="s">
        <v>197</v>
      </c>
      <c r="E88" s="28">
        <f t="shared" si="15"/>
        <v>17700000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48">
        <v>0</v>
      </c>
      <c r="CA88" s="48">
        <v>0</v>
      </c>
      <c r="CB88" s="48">
        <v>0</v>
      </c>
      <c r="CC88" s="48">
        <v>0</v>
      </c>
      <c r="CD88" s="48">
        <v>0</v>
      </c>
      <c r="CE88" s="48">
        <v>0</v>
      </c>
      <c r="CF88" s="48">
        <v>0</v>
      </c>
      <c r="CG88" s="48">
        <v>0</v>
      </c>
      <c r="CH88" s="48">
        <v>0</v>
      </c>
      <c r="CI88" s="48">
        <v>0</v>
      </c>
      <c r="CJ88" s="48">
        <v>0</v>
      </c>
      <c r="CK88" s="48">
        <v>0</v>
      </c>
      <c r="CL88" s="48">
        <v>0</v>
      </c>
      <c r="CM88" s="47">
        <v>0</v>
      </c>
      <c r="CN88" s="47">
        <v>885000</v>
      </c>
      <c r="CO88" s="47">
        <v>531000</v>
      </c>
      <c r="CP88" s="47">
        <v>1062000</v>
      </c>
      <c r="CQ88" s="47">
        <v>1416000</v>
      </c>
      <c r="CR88" s="47">
        <v>2124000</v>
      </c>
      <c r="CS88" s="47">
        <v>2478000.0000000005</v>
      </c>
      <c r="CT88" s="47">
        <v>2478000.0000000005</v>
      </c>
      <c r="CU88" s="47">
        <v>2124000</v>
      </c>
      <c r="CV88" s="47">
        <v>1416000</v>
      </c>
      <c r="CW88" s="47">
        <v>1239000.0000000002</v>
      </c>
      <c r="CX88" s="47">
        <v>708000</v>
      </c>
      <c r="CY88" s="47">
        <v>531000</v>
      </c>
      <c r="CZ88" s="47">
        <v>354000</v>
      </c>
      <c r="DA88" s="47">
        <v>177000</v>
      </c>
      <c r="DB88" s="47">
        <v>177000</v>
      </c>
      <c r="DC88" s="47">
        <v>0</v>
      </c>
      <c r="DD88" s="47">
        <v>0</v>
      </c>
      <c r="DE88" s="47">
        <v>0</v>
      </c>
      <c r="DF88" s="47">
        <v>0</v>
      </c>
      <c r="DG88" s="47">
        <v>0</v>
      </c>
      <c r="DH88" s="47">
        <v>0</v>
      </c>
      <c r="DI88" s="47">
        <v>0</v>
      </c>
      <c r="DJ88" s="47">
        <v>0</v>
      </c>
      <c r="DK88" s="47">
        <v>0</v>
      </c>
      <c r="DL88" s="47">
        <v>0</v>
      </c>
      <c r="DM88" s="47">
        <v>0</v>
      </c>
      <c r="DN88" s="47">
        <v>0</v>
      </c>
      <c r="DO88" s="47">
        <v>0</v>
      </c>
      <c r="DP88" s="47">
        <v>0</v>
      </c>
      <c r="DQ88" s="47">
        <v>0</v>
      </c>
      <c r="DR88" s="47">
        <v>0</v>
      </c>
      <c r="DS88" s="47">
        <v>0</v>
      </c>
      <c r="DT88" s="47">
        <v>0</v>
      </c>
      <c r="DU88" s="47">
        <v>0</v>
      </c>
    </row>
    <row r="89" spans="1:125" ht="14.25">
      <c r="A89" t="s">
        <v>15</v>
      </c>
      <c r="B89" t="s">
        <v>11</v>
      </c>
      <c r="C89" t="s">
        <v>165</v>
      </c>
      <c r="D89" t="s">
        <v>196</v>
      </c>
      <c r="E89" s="28">
        <f t="shared" si="15"/>
        <v>14000000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48">
        <v>0</v>
      </c>
      <c r="CA89" s="48">
        <v>0</v>
      </c>
      <c r="CB89" s="48">
        <v>0</v>
      </c>
      <c r="CC89" s="48">
        <v>0</v>
      </c>
      <c r="CD89" s="48">
        <v>0</v>
      </c>
      <c r="CE89" s="48">
        <v>0</v>
      </c>
      <c r="CF89" s="48">
        <v>0</v>
      </c>
      <c r="CG89" s="48">
        <v>0</v>
      </c>
      <c r="CH89" s="48">
        <v>0</v>
      </c>
      <c r="CI89" s="48">
        <v>0</v>
      </c>
      <c r="CJ89" s="48">
        <v>700000</v>
      </c>
      <c r="CK89" s="48">
        <v>420000</v>
      </c>
      <c r="CL89" s="48">
        <v>840000</v>
      </c>
      <c r="CM89" s="47">
        <v>1120000</v>
      </c>
      <c r="CN89" s="47">
        <v>1680000</v>
      </c>
      <c r="CO89" s="47">
        <v>1960000.0000000002</v>
      </c>
      <c r="CP89" s="47">
        <v>1960000.0000000002</v>
      </c>
      <c r="CQ89" s="47">
        <v>1680000</v>
      </c>
      <c r="CR89" s="47">
        <v>1120000</v>
      </c>
      <c r="CS89" s="47">
        <v>980000.0000000001</v>
      </c>
      <c r="CT89" s="47">
        <v>560000</v>
      </c>
      <c r="CU89" s="47">
        <v>420000</v>
      </c>
      <c r="CV89" s="47">
        <v>280000</v>
      </c>
      <c r="CW89" s="47">
        <v>140000</v>
      </c>
      <c r="CX89" s="47">
        <v>140000</v>
      </c>
      <c r="CY89" s="47">
        <v>0</v>
      </c>
      <c r="CZ89" s="47">
        <v>0</v>
      </c>
      <c r="DA89" s="47">
        <v>0</v>
      </c>
      <c r="DB89" s="47">
        <v>0</v>
      </c>
      <c r="DC89" s="47">
        <v>0</v>
      </c>
      <c r="DD89" s="47">
        <v>0</v>
      </c>
      <c r="DE89" s="47">
        <v>0</v>
      </c>
      <c r="DF89" s="47">
        <v>0</v>
      </c>
      <c r="DG89" s="47">
        <v>0</v>
      </c>
      <c r="DH89" s="47">
        <v>0</v>
      </c>
      <c r="DI89" s="47">
        <v>0</v>
      </c>
      <c r="DJ89" s="47">
        <v>0</v>
      </c>
      <c r="DK89" s="47">
        <v>0</v>
      </c>
      <c r="DL89" s="47">
        <v>0</v>
      </c>
      <c r="DM89" s="47">
        <v>0</v>
      </c>
      <c r="DN89" s="47">
        <v>0</v>
      </c>
      <c r="DO89" s="47">
        <v>0</v>
      </c>
      <c r="DP89" s="47">
        <v>0</v>
      </c>
      <c r="DQ89" s="47">
        <v>0</v>
      </c>
      <c r="DR89" s="47">
        <v>0</v>
      </c>
      <c r="DS89" s="47">
        <v>0</v>
      </c>
      <c r="DT89" s="47">
        <v>0</v>
      </c>
      <c r="DU89" s="47">
        <v>0</v>
      </c>
    </row>
    <row r="90" spans="1:125" ht="14.25">
      <c r="A90" t="s">
        <v>15</v>
      </c>
      <c r="B90" t="s">
        <v>11</v>
      </c>
      <c r="C90" s="90" t="s">
        <v>165</v>
      </c>
      <c r="D90" t="s">
        <v>100</v>
      </c>
      <c r="E90" s="28">
        <f t="shared" si="15"/>
        <v>5700000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342000</v>
      </c>
      <c r="BM90" s="27">
        <v>228000</v>
      </c>
      <c r="BN90" s="27">
        <v>171000</v>
      </c>
      <c r="BO90" s="27">
        <v>285000</v>
      </c>
      <c r="BP90" s="27">
        <v>285000</v>
      </c>
      <c r="BQ90" s="27">
        <v>513000</v>
      </c>
      <c r="BR90" s="27">
        <v>570000</v>
      </c>
      <c r="BS90" s="27">
        <v>627000</v>
      </c>
      <c r="BT90" s="27">
        <v>570000</v>
      </c>
      <c r="BU90" s="27">
        <v>570000</v>
      </c>
      <c r="BV90" s="27">
        <v>456000</v>
      </c>
      <c r="BW90" s="27">
        <v>312360</v>
      </c>
      <c r="BX90" s="27">
        <v>360240.00000000006</v>
      </c>
      <c r="BY90" s="27">
        <v>176700</v>
      </c>
      <c r="BZ90" s="48">
        <v>85500</v>
      </c>
      <c r="CA90" s="48">
        <v>85500</v>
      </c>
      <c r="CB90" s="48">
        <v>39900</v>
      </c>
      <c r="CC90" s="48">
        <v>22800</v>
      </c>
      <c r="CD90" s="48">
        <v>0</v>
      </c>
      <c r="CE90" s="48">
        <v>0</v>
      </c>
      <c r="CF90" s="48">
        <v>0</v>
      </c>
      <c r="CG90" s="48">
        <v>0</v>
      </c>
      <c r="CH90" s="48">
        <v>0</v>
      </c>
      <c r="CI90" s="48">
        <v>0</v>
      </c>
      <c r="CJ90" s="48">
        <v>0</v>
      </c>
      <c r="CK90" s="48">
        <v>0</v>
      </c>
      <c r="CL90" s="48">
        <v>0</v>
      </c>
      <c r="CM90" s="47">
        <v>0</v>
      </c>
      <c r="CN90" s="47">
        <v>0</v>
      </c>
      <c r="CO90" s="47">
        <v>0</v>
      </c>
      <c r="CP90" s="47">
        <v>0</v>
      </c>
      <c r="CQ90" s="47">
        <v>0</v>
      </c>
      <c r="CR90" s="47">
        <v>0</v>
      </c>
      <c r="CS90" s="47">
        <v>0</v>
      </c>
      <c r="CT90" s="47">
        <v>0</v>
      </c>
      <c r="CU90" s="47">
        <v>0</v>
      </c>
      <c r="CV90" s="47">
        <v>0</v>
      </c>
      <c r="CW90" s="47">
        <v>0</v>
      </c>
      <c r="CX90" s="47">
        <v>0</v>
      </c>
      <c r="CY90" s="47">
        <v>0</v>
      </c>
      <c r="CZ90" s="47">
        <v>0</v>
      </c>
      <c r="DA90" s="47">
        <v>0</v>
      </c>
      <c r="DB90" s="47">
        <v>0</v>
      </c>
      <c r="DC90" s="47">
        <v>0</v>
      </c>
      <c r="DD90" s="47">
        <v>0</v>
      </c>
      <c r="DE90" s="47">
        <v>0</v>
      </c>
      <c r="DF90" s="47">
        <v>0</v>
      </c>
      <c r="DG90" s="47">
        <v>0</v>
      </c>
      <c r="DH90" s="47">
        <v>0</v>
      </c>
      <c r="DI90" s="47">
        <v>0</v>
      </c>
      <c r="DJ90" s="47">
        <v>0</v>
      </c>
      <c r="DK90" s="47">
        <v>0</v>
      </c>
      <c r="DL90" s="47">
        <v>0</v>
      </c>
      <c r="DM90" s="47">
        <v>0</v>
      </c>
      <c r="DN90" s="47">
        <v>0</v>
      </c>
      <c r="DO90" s="47">
        <v>0</v>
      </c>
      <c r="DP90" s="47">
        <v>0</v>
      </c>
      <c r="DQ90" s="47">
        <v>0</v>
      </c>
      <c r="DR90" s="47">
        <v>0</v>
      </c>
      <c r="DS90" s="47">
        <v>0</v>
      </c>
      <c r="DT90" s="47">
        <v>0</v>
      </c>
      <c r="DU90" s="47">
        <v>0</v>
      </c>
    </row>
    <row r="91" spans="1:125" ht="14.25">
      <c r="A91" t="s">
        <v>15</v>
      </c>
      <c r="B91" t="s">
        <v>11</v>
      </c>
      <c r="C91" t="s">
        <v>165</v>
      </c>
      <c r="D91" t="s">
        <v>102</v>
      </c>
      <c r="E91" s="28">
        <f t="shared" si="15"/>
        <v>7000000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350000</v>
      </c>
      <c r="BV91" s="27">
        <v>350000</v>
      </c>
      <c r="BW91" s="27">
        <v>210000</v>
      </c>
      <c r="BX91" s="27">
        <v>210000</v>
      </c>
      <c r="BY91" s="27">
        <v>280000</v>
      </c>
      <c r="BZ91" s="48">
        <v>420000</v>
      </c>
      <c r="CA91" s="48">
        <v>560000</v>
      </c>
      <c r="CB91" s="48">
        <v>700000</v>
      </c>
      <c r="CC91" s="48">
        <v>700000</v>
      </c>
      <c r="CD91" s="48">
        <v>700000</v>
      </c>
      <c r="CE91" s="48">
        <v>630000</v>
      </c>
      <c r="CF91" s="48">
        <v>560000</v>
      </c>
      <c r="CG91" s="48">
        <v>420000</v>
      </c>
      <c r="CH91" s="48">
        <v>280000</v>
      </c>
      <c r="CI91" s="48">
        <v>210000</v>
      </c>
      <c r="CJ91" s="48">
        <v>210000</v>
      </c>
      <c r="CK91" s="48">
        <v>70000</v>
      </c>
      <c r="CL91" s="48">
        <v>70000</v>
      </c>
      <c r="CM91" s="47">
        <v>35000</v>
      </c>
      <c r="CN91" s="47">
        <v>35000</v>
      </c>
      <c r="CO91" s="47">
        <v>0</v>
      </c>
      <c r="CP91" s="47">
        <v>0</v>
      </c>
      <c r="CQ91" s="47">
        <v>0</v>
      </c>
      <c r="CR91" s="47">
        <v>0</v>
      </c>
      <c r="CS91" s="47">
        <v>0</v>
      </c>
      <c r="CT91" s="47">
        <v>0</v>
      </c>
      <c r="CU91" s="47">
        <v>0</v>
      </c>
      <c r="CV91" s="47">
        <v>0</v>
      </c>
      <c r="CW91" s="47">
        <v>0</v>
      </c>
      <c r="CX91" s="47">
        <v>0</v>
      </c>
      <c r="CY91" s="47">
        <v>0</v>
      </c>
      <c r="CZ91" s="47">
        <v>0</v>
      </c>
      <c r="DA91" s="47">
        <v>0</v>
      </c>
      <c r="DB91" s="47">
        <v>0</v>
      </c>
      <c r="DC91" s="47">
        <v>0</v>
      </c>
      <c r="DD91" s="47">
        <v>0</v>
      </c>
      <c r="DE91" s="47">
        <v>0</v>
      </c>
      <c r="DF91" s="47">
        <v>0</v>
      </c>
      <c r="DG91" s="47">
        <v>0</v>
      </c>
      <c r="DH91" s="47">
        <v>0</v>
      </c>
      <c r="DI91" s="47">
        <v>0</v>
      </c>
      <c r="DJ91" s="47">
        <v>0</v>
      </c>
      <c r="DK91" s="47">
        <v>0</v>
      </c>
      <c r="DL91" s="47">
        <v>0</v>
      </c>
      <c r="DM91" s="47">
        <v>0</v>
      </c>
      <c r="DN91" s="47">
        <v>0</v>
      </c>
      <c r="DO91" s="47">
        <v>0</v>
      </c>
      <c r="DP91" s="47">
        <v>0</v>
      </c>
      <c r="DQ91" s="47">
        <v>0</v>
      </c>
      <c r="DR91" s="47">
        <v>0</v>
      </c>
      <c r="DS91" s="47">
        <v>0</v>
      </c>
      <c r="DT91" s="47">
        <v>0</v>
      </c>
      <c r="DU91" s="47">
        <v>0</v>
      </c>
    </row>
    <row r="92" spans="1:125" ht="14.25">
      <c r="A92" t="s">
        <v>15</v>
      </c>
      <c r="B92" t="s">
        <v>72</v>
      </c>
      <c r="C92" s="90" t="s">
        <v>72</v>
      </c>
      <c r="D92" t="s">
        <v>198</v>
      </c>
      <c r="E92" s="28">
        <f t="shared" si="15"/>
        <v>1000000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48">
        <v>0</v>
      </c>
      <c r="CA92" s="48">
        <v>0</v>
      </c>
      <c r="CB92" s="48">
        <v>0</v>
      </c>
      <c r="CC92" s="48">
        <v>0</v>
      </c>
      <c r="CD92" s="48">
        <v>0</v>
      </c>
      <c r="CE92" s="48">
        <v>0</v>
      </c>
      <c r="CF92" s="48">
        <v>0</v>
      </c>
      <c r="CG92" s="48">
        <v>0</v>
      </c>
      <c r="CH92" s="48">
        <v>60000</v>
      </c>
      <c r="CI92" s="48">
        <v>40000</v>
      </c>
      <c r="CJ92" s="48">
        <v>60000</v>
      </c>
      <c r="CK92" s="48">
        <v>100000</v>
      </c>
      <c r="CL92" s="48">
        <v>150000</v>
      </c>
      <c r="CM92" s="47">
        <v>160000</v>
      </c>
      <c r="CN92" s="47">
        <v>150000</v>
      </c>
      <c r="CO92" s="47">
        <v>100000</v>
      </c>
      <c r="CP92" s="47">
        <v>90000</v>
      </c>
      <c r="CQ92" s="47">
        <v>40000</v>
      </c>
      <c r="CR92" s="47">
        <v>30000</v>
      </c>
      <c r="CS92" s="47">
        <v>20000</v>
      </c>
      <c r="CT92" s="47">
        <v>0</v>
      </c>
      <c r="CU92" s="47">
        <v>0</v>
      </c>
      <c r="CV92" s="47">
        <v>0</v>
      </c>
      <c r="CW92" s="47">
        <v>0</v>
      </c>
      <c r="CX92" s="47">
        <v>0</v>
      </c>
      <c r="CY92" s="47">
        <v>0</v>
      </c>
      <c r="CZ92" s="47">
        <v>0</v>
      </c>
      <c r="DA92" s="47">
        <v>0</v>
      </c>
      <c r="DB92" s="47">
        <v>0</v>
      </c>
      <c r="DC92" s="47">
        <v>0</v>
      </c>
      <c r="DD92" s="47">
        <v>0</v>
      </c>
      <c r="DE92" s="47">
        <v>0</v>
      </c>
      <c r="DF92" s="47">
        <v>0</v>
      </c>
      <c r="DG92" s="47">
        <v>0</v>
      </c>
      <c r="DH92" s="47">
        <v>0</v>
      </c>
      <c r="DI92" s="47">
        <v>0</v>
      </c>
      <c r="DJ92" s="47">
        <v>0</v>
      </c>
      <c r="DK92" s="47">
        <v>0</v>
      </c>
      <c r="DL92" s="47">
        <v>0</v>
      </c>
      <c r="DM92" s="47">
        <v>0</v>
      </c>
      <c r="DN92" s="47">
        <v>0</v>
      </c>
      <c r="DO92" s="47">
        <v>0</v>
      </c>
      <c r="DP92" s="47">
        <v>0</v>
      </c>
      <c r="DQ92" s="47">
        <v>0</v>
      </c>
      <c r="DR92" s="47">
        <v>0</v>
      </c>
      <c r="DS92" s="47">
        <v>0</v>
      </c>
      <c r="DT92" s="47">
        <v>0</v>
      </c>
      <c r="DU92" s="47">
        <v>0</v>
      </c>
    </row>
    <row r="93" spans="1:125" ht="14.25">
      <c r="A93" t="s">
        <v>15</v>
      </c>
      <c r="B93" t="s">
        <v>72</v>
      </c>
      <c r="C93" t="s">
        <v>72</v>
      </c>
      <c r="D93" t="s">
        <v>103</v>
      </c>
      <c r="E93" s="28">
        <f t="shared" si="15"/>
        <v>40000000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7">
        <v>0</v>
      </c>
      <c r="BX93" s="27">
        <v>0</v>
      </c>
      <c r="BY93" s="27">
        <v>0</v>
      </c>
      <c r="BZ93" s="48">
        <v>0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7">
        <v>0</v>
      </c>
      <c r="CN93" s="47">
        <v>0</v>
      </c>
      <c r="CO93" s="47">
        <v>0</v>
      </c>
      <c r="CP93" s="47">
        <v>0</v>
      </c>
      <c r="CQ93" s="47">
        <v>0</v>
      </c>
      <c r="CR93" s="47">
        <v>0</v>
      </c>
      <c r="CS93" s="47">
        <v>1800000</v>
      </c>
      <c r="CT93" s="47">
        <v>1600000</v>
      </c>
      <c r="CU93" s="47">
        <v>1200000</v>
      </c>
      <c r="CV93" s="47">
        <v>1200000</v>
      </c>
      <c r="CW93" s="47">
        <v>1600000</v>
      </c>
      <c r="CX93" s="47">
        <v>2000000</v>
      </c>
      <c r="CY93" s="47">
        <v>3200000</v>
      </c>
      <c r="CZ93" s="47">
        <v>4000000</v>
      </c>
      <c r="DA93" s="47">
        <v>3600000</v>
      </c>
      <c r="DB93" s="47">
        <v>3600000</v>
      </c>
      <c r="DC93" s="47">
        <v>3200000</v>
      </c>
      <c r="DD93" s="47">
        <v>3200000</v>
      </c>
      <c r="DE93" s="47">
        <v>2000000</v>
      </c>
      <c r="DF93" s="47">
        <v>1600000</v>
      </c>
      <c r="DG93" s="47">
        <v>1200000</v>
      </c>
      <c r="DH93" s="47">
        <v>800000</v>
      </c>
      <c r="DI93" s="47">
        <v>800000</v>
      </c>
      <c r="DJ93" s="47">
        <v>800000</v>
      </c>
      <c r="DK93" s="47">
        <v>800000</v>
      </c>
      <c r="DL93" s="47">
        <v>600000</v>
      </c>
      <c r="DM93" s="47">
        <v>400000</v>
      </c>
      <c r="DN93" s="47">
        <v>400000</v>
      </c>
      <c r="DO93" s="47">
        <v>200000</v>
      </c>
      <c r="DP93" s="47">
        <v>200000</v>
      </c>
      <c r="DQ93" s="47">
        <v>0</v>
      </c>
      <c r="DR93" s="47">
        <v>0</v>
      </c>
      <c r="DS93" s="47">
        <v>0</v>
      </c>
      <c r="DT93" s="47">
        <v>0</v>
      </c>
      <c r="DU93" s="47">
        <v>0</v>
      </c>
    </row>
    <row r="94" spans="1:125" ht="14.25">
      <c r="A94" t="s">
        <v>15</v>
      </c>
      <c r="B94" t="s">
        <v>72</v>
      </c>
      <c r="C94" t="s">
        <v>72</v>
      </c>
      <c r="D94" t="s">
        <v>101</v>
      </c>
      <c r="E94" s="28">
        <f t="shared" si="15"/>
        <v>11400000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684000</v>
      </c>
      <c r="BI94" s="27">
        <v>456000</v>
      </c>
      <c r="BJ94" s="27">
        <v>684000</v>
      </c>
      <c r="BK94" s="27">
        <v>1140000</v>
      </c>
      <c r="BL94" s="27">
        <v>1710000</v>
      </c>
      <c r="BM94" s="27">
        <v>1824000</v>
      </c>
      <c r="BN94" s="27">
        <v>1710000</v>
      </c>
      <c r="BO94" s="27">
        <v>1140000</v>
      </c>
      <c r="BP94" s="27">
        <v>1026000</v>
      </c>
      <c r="BQ94" s="27">
        <v>456000</v>
      </c>
      <c r="BR94" s="27">
        <v>342000</v>
      </c>
      <c r="BS94" s="27">
        <v>228000</v>
      </c>
      <c r="BT94" s="27">
        <v>0</v>
      </c>
      <c r="BU94" s="27">
        <v>0</v>
      </c>
      <c r="BV94" s="27">
        <v>0</v>
      </c>
      <c r="BW94" s="27">
        <v>0</v>
      </c>
      <c r="BX94" s="27">
        <v>0</v>
      </c>
      <c r="BY94" s="27">
        <v>0</v>
      </c>
      <c r="BZ94" s="48">
        <v>0</v>
      </c>
      <c r="CA94" s="48">
        <v>0</v>
      </c>
      <c r="CB94" s="48">
        <v>0</v>
      </c>
      <c r="CC94" s="48">
        <v>0</v>
      </c>
      <c r="CD94" s="48">
        <v>0</v>
      </c>
      <c r="CE94" s="48">
        <v>0</v>
      </c>
      <c r="CF94" s="48">
        <v>0</v>
      </c>
      <c r="CG94" s="48">
        <v>0</v>
      </c>
      <c r="CH94" s="48">
        <v>0</v>
      </c>
      <c r="CI94" s="48">
        <v>0</v>
      </c>
      <c r="CJ94" s="48">
        <v>0</v>
      </c>
      <c r="CK94" s="48">
        <v>0</v>
      </c>
      <c r="CL94" s="48">
        <v>0</v>
      </c>
      <c r="CM94" s="47">
        <v>0</v>
      </c>
      <c r="CN94" s="47">
        <v>0</v>
      </c>
      <c r="CO94" s="47">
        <v>0</v>
      </c>
      <c r="CP94" s="47">
        <v>0</v>
      </c>
      <c r="CQ94" s="47">
        <v>0</v>
      </c>
      <c r="CR94" s="47">
        <v>0</v>
      </c>
      <c r="CS94" s="47">
        <v>0</v>
      </c>
      <c r="CT94" s="47">
        <v>0</v>
      </c>
      <c r="CU94" s="47">
        <v>0</v>
      </c>
      <c r="CV94" s="47">
        <v>0</v>
      </c>
      <c r="CW94" s="47">
        <v>0</v>
      </c>
      <c r="CX94" s="47">
        <v>0</v>
      </c>
      <c r="CY94" s="47">
        <v>0</v>
      </c>
      <c r="CZ94" s="47">
        <v>0</v>
      </c>
      <c r="DA94" s="47">
        <v>0</v>
      </c>
      <c r="DB94" s="47">
        <v>0</v>
      </c>
      <c r="DC94" s="47">
        <v>0</v>
      </c>
      <c r="DD94" s="47">
        <v>0</v>
      </c>
      <c r="DE94" s="47">
        <v>0</v>
      </c>
      <c r="DF94" s="47">
        <v>0</v>
      </c>
      <c r="DG94" s="47">
        <v>0</v>
      </c>
      <c r="DH94" s="47">
        <v>0</v>
      </c>
      <c r="DI94" s="47">
        <v>0</v>
      </c>
      <c r="DJ94" s="47">
        <v>0</v>
      </c>
      <c r="DK94" s="47">
        <v>0</v>
      </c>
      <c r="DL94" s="47">
        <v>0</v>
      </c>
      <c r="DM94" s="47">
        <v>0</v>
      </c>
      <c r="DN94" s="47">
        <v>0</v>
      </c>
      <c r="DO94" s="47">
        <v>0</v>
      </c>
      <c r="DP94" s="47">
        <v>0</v>
      </c>
      <c r="DQ94" s="47">
        <v>0</v>
      </c>
      <c r="DR94" s="47">
        <v>0</v>
      </c>
      <c r="DS94" s="47">
        <v>0</v>
      </c>
      <c r="DT94" s="47">
        <v>0</v>
      </c>
      <c r="DU94" s="47">
        <v>0</v>
      </c>
    </row>
    <row r="95" spans="1:125" ht="14.25">
      <c r="A95" t="s">
        <v>15</v>
      </c>
      <c r="B95" t="s">
        <v>72</v>
      </c>
      <c r="C95" t="s">
        <v>166</v>
      </c>
      <c r="D95" t="s">
        <v>329</v>
      </c>
      <c r="E95" s="28">
        <f t="shared" si="15"/>
        <v>22200000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  <c r="BW95" s="27">
        <v>0</v>
      </c>
      <c r="BX95" s="27">
        <v>0</v>
      </c>
      <c r="BY95" s="27">
        <v>0</v>
      </c>
      <c r="BZ95" s="48">
        <v>0</v>
      </c>
      <c r="CA95" s="48">
        <v>0</v>
      </c>
      <c r="CB95" s="48">
        <v>0</v>
      </c>
      <c r="CC95" s="48">
        <v>0</v>
      </c>
      <c r="CD95" s="48">
        <v>0</v>
      </c>
      <c r="CE95" s="48">
        <v>0</v>
      </c>
      <c r="CF95" s="48">
        <v>0</v>
      </c>
      <c r="CG95" s="48">
        <v>0</v>
      </c>
      <c r="CH95" s="48">
        <v>1110000</v>
      </c>
      <c r="CI95" s="48">
        <v>666000</v>
      </c>
      <c r="CJ95" s="48">
        <v>1332000</v>
      </c>
      <c r="CK95" s="48">
        <v>1776000</v>
      </c>
      <c r="CL95" s="48">
        <v>2664000</v>
      </c>
      <c r="CM95" s="47">
        <v>3108000.0000000005</v>
      </c>
      <c r="CN95" s="47">
        <v>3108000.0000000005</v>
      </c>
      <c r="CO95" s="47">
        <v>2664000</v>
      </c>
      <c r="CP95" s="47">
        <v>1776000</v>
      </c>
      <c r="CQ95" s="47">
        <v>1554000.0000000002</v>
      </c>
      <c r="CR95" s="47">
        <v>888000</v>
      </c>
      <c r="CS95" s="47">
        <v>666000</v>
      </c>
      <c r="CT95" s="47">
        <v>444000</v>
      </c>
      <c r="CU95" s="47">
        <v>222000</v>
      </c>
      <c r="CV95" s="47">
        <v>222000</v>
      </c>
      <c r="CW95" s="47">
        <v>0</v>
      </c>
      <c r="CX95" s="47">
        <v>0</v>
      </c>
      <c r="CY95" s="47">
        <v>0</v>
      </c>
      <c r="CZ95" s="47">
        <v>0</v>
      </c>
      <c r="DA95" s="47">
        <v>0</v>
      </c>
      <c r="DB95" s="47">
        <v>0</v>
      </c>
      <c r="DC95" s="47">
        <v>0</v>
      </c>
      <c r="DD95" s="47">
        <v>0</v>
      </c>
      <c r="DE95" s="47">
        <v>0</v>
      </c>
      <c r="DF95" s="47">
        <v>0</v>
      </c>
      <c r="DG95" s="47">
        <v>0</v>
      </c>
      <c r="DH95" s="47">
        <v>0</v>
      </c>
      <c r="DI95" s="47">
        <v>0</v>
      </c>
      <c r="DJ95" s="47">
        <v>0</v>
      </c>
      <c r="DK95" s="47">
        <v>0</v>
      </c>
      <c r="DL95" s="47">
        <v>0</v>
      </c>
      <c r="DM95" s="47">
        <v>0</v>
      </c>
      <c r="DN95" s="47">
        <v>0</v>
      </c>
      <c r="DO95" s="47">
        <v>0</v>
      </c>
      <c r="DP95" s="47">
        <v>0</v>
      </c>
      <c r="DQ95" s="47">
        <v>0</v>
      </c>
      <c r="DR95" s="47">
        <v>0</v>
      </c>
      <c r="DS95" s="47">
        <v>0</v>
      </c>
      <c r="DT95" s="47">
        <v>0</v>
      </c>
      <c r="DU95" s="47">
        <v>0</v>
      </c>
    </row>
    <row r="96" spans="1:125" ht="14.25">
      <c r="A96" t="s">
        <v>16</v>
      </c>
      <c r="B96" t="s">
        <v>11</v>
      </c>
      <c r="C96" t="s">
        <v>165</v>
      </c>
      <c r="D96" t="s">
        <v>186</v>
      </c>
      <c r="E96" s="28">
        <f t="shared" si="15"/>
        <v>900000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54000</v>
      </c>
      <c r="BW96" s="27">
        <v>36000</v>
      </c>
      <c r="BX96" s="27">
        <v>54000</v>
      </c>
      <c r="BY96" s="27">
        <v>90000</v>
      </c>
      <c r="BZ96" s="48">
        <v>135000</v>
      </c>
      <c r="CA96" s="48">
        <v>144000</v>
      </c>
      <c r="CB96" s="48">
        <v>135000</v>
      </c>
      <c r="CC96" s="48">
        <v>90000</v>
      </c>
      <c r="CD96" s="48">
        <v>81000</v>
      </c>
      <c r="CE96" s="48">
        <v>36000</v>
      </c>
      <c r="CF96" s="48">
        <v>27000</v>
      </c>
      <c r="CG96" s="48">
        <v>18000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7">
        <v>0</v>
      </c>
      <c r="CN96" s="47">
        <v>0</v>
      </c>
      <c r="CO96" s="47">
        <v>0</v>
      </c>
      <c r="CP96" s="47">
        <v>0</v>
      </c>
      <c r="CQ96" s="47">
        <v>0</v>
      </c>
      <c r="CR96" s="47">
        <v>0</v>
      </c>
      <c r="CS96" s="47">
        <v>0</v>
      </c>
      <c r="CT96" s="47">
        <v>0</v>
      </c>
      <c r="CU96" s="47">
        <v>0</v>
      </c>
      <c r="CV96" s="47">
        <v>0</v>
      </c>
      <c r="CW96" s="47">
        <v>0</v>
      </c>
      <c r="CX96" s="47">
        <v>0</v>
      </c>
      <c r="CY96" s="47">
        <v>0</v>
      </c>
      <c r="CZ96" s="47">
        <v>0</v>
      </c>
      <c r="DA96" s="47">
        <v>0</v>
      </c>
      <c r="DB96" s="47">
        <v>0</v>
      </c>
      <c r="DC96" s="47">
        <v>0</v>
      </c>
      <c r="DD96" s="47">
        <v>0</v>
      </c>
      <c r="DE96" s="47">
        <v>0</v>
      </c>
      <c r="DF96" s="47">
        <v>0</v>
      </c>
      <c r="DG96" s="47">
        <v>0</v>
      </c>
      <c r="DH96" s="47">
        <v>0</v>
      </c>
      <c r="DI96" s="47">
        <v>0</v>
      </c>
      <c r="DJ96" s="47">
        <v>0</v>
      </c>
      <c r="DK96" s="47">
        <v>0</v>
      </c>
      <c r="DL96" s="47">
        <v>0</v>
      </c>
      <c r="DM96" s="47">
        <v>0</v>
      </c>
      <c r="DN96" s="47">
        <v>0</v>
      </c>
      <c r="DO96" s="47">
        <v>0</v>
      </c>
      <c r="DP96" s="47">
        <v>0</v>
      </c>
      <c r="DQ96" s="47">
        <v>0</v>
      </c>
      <c r="DR96" s="47">
        <v>0</v>
      </c>
      <c r="DS96" s="47">
        <v>0</v>
      </c>
      <c r="DT96" s="47">
        <v>0</v>
      </c>
      <c r="DU96" s="47">
        <v>0</v>
      </c>
    </row>
    <row r="97" spans="1:125" ht="14.25">
      <c r="A97" t="s">
        <v>14</v>
      </c>
      <c r="B97" t="s">
        <v>72</v>
      </c>
      <c r="C97" t="s">
        <v>166</v>
      </c>
      <c r="D97" t="s">
        <v>226</v>
      </c>
      <c r="E97" s="28">
        <f t="shared" si="15"/>
        <v>35400000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1770000</v>
      </c>
      <c r="BS97" s="27">
        <v>1770000</v>
      </c>
      <c r="BT97" s="27">
        <v>1062000</v>
      </c>
      <c r="BU97" s="27">
        <v>1062000</v>
      </c>
      <c r="BV97" s="27">
        <v>1416000</v>
      </c>
      <c r="BW97" s="27">
        <v>2124000</v>
      </c>
      <c r="BX97" s="27">
        <v>2832000</v>
      </c>
      <c r="BY97" s="27">
        <v>3540000</v>
      </c>
      <c r="BZ97" s="48">
        <v>3540000</v>
      </c>
      <c r="CA97" s="48">
        <v>3540000</v>
      </c>
      <c r="CB97" s="48">
        <v>3186000</v>
      </c>
      <c r="CC97" s="48">
        <v>2832000</v>
      </c>
      <c r="CD97" s="48">
        <v>2124000</v>
      </c>
      <c r="CE97" s="48">
        <v>1416000</v>
      </c>
      <c r="CF97" s="48">
        <v>1062000</v>
      </c>
      <c r="CG97" s="48">
        <v>1062000</v>
      </c>
      <c r="CH97" s="48">
        <v>354000</v>
      </c>
      <c r="CI97" s="48">
        <v>354000</v>
      </c>
      <c r="CJ97" s="48">
        <v>177000</v>
      </c>
      <c r="CK97" s="48">
        <v>177000</v>
      </c>
      <c r="CL97" s="48">
        <v>0</v>
      </c>
      <c r="CM97" s="47">
        <v>0</v>
      </c>
      <c r="CN97" s="47">
        <v>0</v>
      </c>
      <c r="CO97" s="47">
        <v>0</v>
      </c>
      <c r="CP97" s="47">
        <v>0</v>
      </c>
      <c r="CQ97" s="47">
        <v>0</v>
      </c>
      <c r="CR97" s="47">
        <v>0</v>
      </c>
      <c r="CS97" s="47">
        <v>0</v>
      </c>
      <c r="CT97" s="47">
        <v>0</v>
      </c>
      <c r="CU97" s="47">
        <v>0</v>
      </c>
      <c r="CV97" s="47">
        <v>0</v>
      </c>
      <c r="CW97" s="47">
        <v>0</v>
      </c>
      <c r="CX97" s="47">
        <v>0</v>
      </c>
      <c r="CY97" s="47">
        <v>0</v>
      </c>
      <c r="CZ97" s="47">
        <v>0</v>
      </c>
      <c r="DA97" s="47">
        <v>0</v>
      </c>
      <c r="DB97" s="47">
        <v>0</v>
      </c>
      <c r="DC97" s="47">
        <v>0</v>
      </c>
      <c r="DD97" s="47">
        <v>0</v>
      </c>
      <c r="DE97" s="47">
        <v>0</v>
      </c>
      <c r="DF97" s="47">
        <v>0</v>
      </c>
      <c r="DG97" s="47">
        <v>0</v>
      </c>
      <c r="DH97" s="47">
        <v>0</v>
      </c>
      <c r="DI97" s="47">
        <v>0</v>
      </c>
      <c r="DJ97" s="47">
        <v>0</v>
      </c>
      <c r="DK97" s="47">
        <v>0</v>
      </c>
      <c r="DL97" s="47">
        <v>0</v>
      </c>
      <c r="DM97" s="47">
        <v>0</v>
      </c>
      <c r="DN97" s="47">
        <v>0</v>
      </c>
      <c r="DO97" s="47">
        <v>0</v>
      </c>
      <c r="DP97" s="47">
        <v>0</v>
      </c>
      <c r="DQ97" s="47">
        <v>0</v>
      </c>
      <c r="DR97" s="47">
        <v>0</v>
      </c>
      <c r="DS97" s="47">
        <v>0</v>
      </c>
      <c r="DT97" s="47">
        <v>0</v>
      </c>
      <c r="DU97" s="47">
        <v>0</v>
      </c>
    </row>
    <row r="98" spans="1:125" ht="14.25">
      <c r="A98" t="s">
        <v>14</v>
      </c>
      <c r="B98" t="s">
        <v>72</v>
      </c>
      <c r="C98" t="s">
        <v>72</v>
      </c>
      <c r="D98" t="s">
        <v>227</v>
      </c>
      <c r="E98" s="28">
        <f t="shared" si="15"/>
        <v>15400000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7">
        <v>0</v>
      </c>
      <c r="BH98" s="27">
        <v>0</v>
      </c>
      <c r="BI98" s="27">
        <v>0</v>
      </c>
      <c r="BJ98" s="27">
        <v>0</v>
      </c>
      <c r="BK98" s="27">
        <v>0</v>
      </c>
      <c r="BL98" s="27">
        <v>0</v>
      </c>
      <c r="BM98" s="27">
        <v>693000</v>
      </c>
      <c r="BN98" s="27">
        <v>616000</v>
      </c>
      <c r="BO98" s="27">
        <v>462000</v>
      </c>
      <c r="BP98" s="27">
        <v>462000</v>
      </c>
      <c r="BQ98" s="27">
        <v>616000</v>
      </c>
      <c r="BR98" s="27">
        <v>770000</v>
      </c>
      <c r="BS98" s="27">
        <v>1232000</v>
      </c>
      <c r="BT98" s="27">
        <v>1540000</v>
      </c>
      <c r="BU98" s="27">
        <v>1386000</v>
      </c>
      <c r="BV98" s="27">
        <v>1386000</v>
      </c>
      <c r="BW98" s="27">
        <v>1232000</v>
      </c>
      <c r="BX98" s="27">
        <v>1232000</v>
      </c>
      <c r="BY98" s="27">
        <v>770000</v>
      </c>
      <c r="BZ98" s="48">
        <v>616000</v>
      </c>
      <c r="CA98" s="48">
        <v>462000</v>
      </c>
      <c r="CB98" s="48">
        <v>308000</v>
      </c>
      <c r="CC98" s="48">
        <v>308000</v>
      </c>
      <c r="CD98" s="48">
        <v>308000</v>
      </c>
      <c r="CE98" s="48">
        <v>308000</v>
      </c>
      <c r="CF98" s="48">
        <v>231000</v>
      </c>
      <c r="CG98" s="48">
        <v>154000</v>
      </c>
      <c r="CH98" s="48">
        <v>154000</v>
      </c>
      <c r="CI98" s="48">
        <v>77000</v>
      </c>
      <c r="CJ98" s="48">
        <v>77000</v>
      </c>
      <c r="CK98" s="48">
        <v>0</v>
      </c>
      <c r="CL98" s="48">
        <v>0</v>
      </c>
      <c r="CM98" s="47">
        <v>0</v>
      </c>
      <c r="CN98" s="47">
        <v>0</v>
      </c>
      <c r="CO98" s="47">
        <v>0</v>
      </c>
      <c r="CP98" s="47">
        <v>0</v>
      </c>
      <c r="CQ98" s="47">
        <v>0</v>
      </c>
      <c r="CR98" s="47">
        <v>0</v>
      </c>
      <c r="CS98" s="47">
        <v>0</v>
      </c>
      <c r="CT98" s="47">
        <v>0</v>
      </c>
      <c r="CU98" s="47">
        <v>0</v>
      </c>
      <c r="CV98" s="47">
        <v>0</v>
      </c>
      <c r="CW98" s="47">
        <v>0</v>
      </c>
      <c r="CX98" s="47">
        <v>0</v>
      </c>
      <c r="CY98" s="47">
        <v>0</v>
      </c>
      <c r="CZ98" s="47">
        <v>0</v>
      </c>
      <c r="DA98" s="47">
        <v>0</v>
      </c>
      <c r="DB98" s="47">
        <v>0</v>
      </c>
      <c r="DC98" s="47">
        <v>0</v>
      </c>
      <c r="DD98" s="47">
        <v>0</v>
      </c>
      <c r="DE98" s="47">
        <v>0</v>
      </c>
      <c r="DF98" s="47">
        <v>0</v>
      </c>
      <c r="DG98" s="47">
        <v>0</v>
      </c>
      <c r="DH98" s="47">
        <v>0</v>
      </c>
      <c r="DI98" s="47">
        <v>0</v>
      </c>
      <c r="DJ98" s="47">
        <v>0</v>
      </c>
      <c r="DK98" s="47">
        <v>0</v>
      </c>
      <c r="DL98" s="47">
        <v>0</v>
      </c>
      <c r="DM98" s="47">
        <v>0</v>
      </c>
      <c r="DN98" s="47">
        <v>0</v>
      </c>
      <c r="DO98" s="47">
        <v>0</v>
      </c>
      <c r="DP98" s="47">
        <v>0</v>
      </c>
      <c r="DQ98" s="47">
        <v>0</v>
      </c>
      <c r="DR98" s="47">
        <v>0</v>
      </c>
      <c r="DS98" s="47">
        <v>0</v>
      </c>
      <c r="DT98" s="47">
        <v>0</v>
      </c>
      <c r="DU98" s="47">
        <v>0</v>
      </c>
    </row>
    <row r="99" spans="1:125" ht="14.25">
      <c r="A99" t="s">
        <v>16</v>
      </c>
      <c r="B99" t="s">
        <v>72</v>
      </c>
      <c r="C99" t="s">
        <v>166</v>
      </c>
      <c r="D99" t="s">
        <v>235</v>
      </c>
      <c r="E99" s="28">
        <f t="shared" si="15"/>
        <v>6900000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345000</v>
      </c>
      <c r="CF99" s="48">
        <v>207000</v>
      </c>
      <c r="CG99" s="48">
        <v>414000</v>
      </c>
      <c r="CH99" s="48">
        <v>552000</v>
      </c>
      <c r="CI99" s="48">
        <v>828000</v>
      </c>
      <c r="CJ99" s="48">
        <v>966000.0000000001</v>
      </c>
      <c r="CK99" s="48">
        <v>966000.0000000001</v>
      </c>
      <c r="CL99" s="48">
        <v>828000</v>
      </c>
      <c r="CM99" s="47">
        <v>552000</v>
      </c>
      <c r="CN99" s="47">
        <v>483000.00000000006</v>
      </c>
      <c r="CO99" s="47">
        <v>276000</v>
      </c>
      <c r="CP99" s="47">
        <v>207000</v>
      </c>
      <c r="CQ99" s="47">
        <v>138000</v>
      </c>
      <c r="CR99" s="47">
        <v>69000</v>
      </c>
      <c r="CS99" s="47">
        <v>69000</v>
      </c>
      <c r="CT99" s="47">
        <v>0</v>
      </c>
      <c r="CU99" s="47">
        <v>0</v>
      </c>
      <c r="CV99" s="47">
        <v>0</v>
      </c>
      <c r="CW99" s="47">
        <v>0</v>
      </c>
      <c r="CX99" s="47">
        <v>0</v>
      </c>
      <c r="CY99" s="47">
        <v>0</v>
      </c>
      <c r="CZ99" s="47">
        <v>0</v>
      </c>
      <c r="DA99" s="47">
        <v>0</v>
      </c>
      <c r="DB99" s="47">
        <v>0</v>
      </c>
      <c r="DC99" s="47">
        <v>0</v>
      </c>
      <c r="DD99" s="47">
        <v>0</v>
      </c>
      <c r="DE99" s="47">
        <v>0</v>
      </c>
      <c r="DF99" s="47">
        <v>0</v>
      </c>
      <c r="DG99" s="47">
        <v>0</v>
      </c>
      <c r="DH99" s="47">
        <v>0</v>
      </c>
      <c r="DI99" s="47">
        <v>0</v>
      </c>
      <c r="DJ99" s="47">
        <v>0</v>
      </c>
      <c r="DK99" s="47">
        <v>0</v>
      </c>
      <c r="DL99" s="47">
        <v>0</v>
      </c>
      <c r="DM99" s="47">
        <v>0</v>
      </c>
      <c r="DN99" s="47">
        <v>0</v>
      </c>
      <c r="DO99" s="47">
        <v>0</v>
      </c>
      <c r="DP99" s="47">
        <v>0</v>
      </c>
      <c r="DQ99" s="47">
        <v>0</v>
      </c>
      <c r="DR99" s="47">
        <v>0</v>
      </c>
      <c r="DS99" s="47">
        <v>0</v>
      </c>
      <c r="DT99" s="47">
        <v>0</v>
      </c>
      <c r="DU99" s="47">
        <v>0</v>
      </c>
    </row>
    <row r="100" spans="1:125" ht="14.25">
      <c r="A100" t="s">
        <v>16</v>
      </c>
      <c r="B100" t="s">
        <v>72</v>
      </c>
      <c r="C100" t="s">
        <v>166</v>
      </c>
      <c r="D100" t="s">
        <v>356</v>
      </c>
      <c r="E100" s="28">
        <f t="shared" si="15"/>
        <v>8100000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48">
        <v>0</v>
      </c>
      <c r="CA100" s="48">
        <v>0</v>
      </c>
      <c r="CB100" s="48">
        <v>0</v>
      </c>
      <c r="CC100" s="48">
        <v>0</v>
      </c>
      <c r="CD100" s="48">
        <v>0</v>
      </c>
      <c r="CE100" s="48">
        <v>0</v>
      </c>
      <c r="CF100" s="48">
        <v>0</v>
      </c>
      <c r="CG100" s="48">
        <v>0</v>
      </c>
      <c r="CH100" s="48">
        <v>0</v>
      </c>
      <c r="CI100" s="48">
        <v>0</v>
      </c>
      <c r="CJ100" s="48">
        <v>0</v>
      </c>
      <c r="CK100" s="48">
        <v>0</v>
      </c>
      <c r="CL100" s="48">
        <v>0</v>
      </c>
      <c r="CM100" s="47">
        <v>486000</v>
      </c>
      <c r="CN100" s="47">
        <v>324000</v>
      </c>
      <c r="CO100" s="47">
        <v>486000</v>
      </c>
      <c r="CP100" s="47">
        <v>810000</v>
      </c>
      <c r="CQ100" s="47">
        <v>1215000</v>
      </c>
      <c r="CR100" s="47">
        <v>1296000</v>
      </c>
      <c r="CS100" s="47">
        <v>1215000</v>
      </c>
      <c r="CT100" s="47">
        <v>810000</v>
      </c>
      <c r="CU100" s="47">
        <v>729000</v>
      </c>
      <c r="CV100" s="47">
        <v>324000</v>
      </c>
      <c r="CW100" s="47">
        <v>243000</v>
      </c>
      <c r="CX100" s="47">
        <v>162000</v>
      </c>
      <c r="CY100" s="47">
        <v>0</v>
      </c>
      <c r="CZ100" s="47">
        <v>0</v>
      </c>
      <c r="DA100" s="47">
        <v>0</v>
      </c>
      <c r="DB100" s="47">
        <v>0</v>
      </c>
      <c r="DC100" s="47">
        <v>0</v>
      </c>
      <c r="DD100" s="47">
        <v>0</v>
      </c>
      <c r="DE100" s="47">
        <v>0</v>
      </c>
      <c r="DF100" s="47">
        <v>0</v>
      </c>
      <c r="DG100" s="47">
        <v>0</v>
      </c>
      <c r="DH100" s="47">
        <v>0</v>
      </c>
      <c r="DI100" s="47">
        <v>0</v>
      </c>
      <c r="DJ100" s="47">
        <v>0</v>
      </c>
      <c r="DK100" s="47">
        <v>0</v>
      </c>
      <c r="DL100" s="47">
        <v>0</v>
      </c>
      <c r="DM100" s="47">
        <v>0</v>
      </c>
      <c r="DN100" s="47">
        <v>0</v>
      </c>
      <c r="DO100" s="47">
        <v>0</v>
      </c>
      <c r="DP100" s="47">
        <v>0</v>
      </c>
      <c r="DQ100" s="47">
        <v>0</v>
      </c>
      <c r="DR100" s="47">
        <v>0</v>
      </c>
      <c r="DS100" s="47">
        <v>0</v>
      </c>
      <c r="DT100" s="47">
        <v>0</v>
      </c>
      <c r="DU100" s="47">
        <v>0</v>
      </c>
    </row>
    <row r="101" spans="1:125" ht="14.25">
      <c r="A101" t="s">
        <v>16</v>
      </c>
      <c r="B101" t="s">
        <v>72</v>
      </c>
      <c r="C101" t="s">
        <v>166</v>
      </c>
      <c r="D101" t="s">
        <v>357</v>
      </c>
      <c r="E101" s="28">
        <f t="shared" si="15"/>
        <v>4200000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0</v>
      </c>
      <c r="BQ101" s="27">
        <v>0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0</v>
      </c>
      <c r="BY101" s="27">
        <v>0</v>
      </c>
      <c r="BZ101" s="48">
        <v>0</v>
      </c>
      <c r="CA101" s="48">
        <v>0</v>
      </c>
      <c r="CB101" s="48">
        <v>0</v>
      </c>
      <c r="CC101" s="48">
        <v>0</v>
      </c>
      <c r="CD101" s="48">
        <v>0</v>
      </c>
      <c r="CE101" s="48">
        <v>0</v>
      </c>
      <c r="CF101" s="48">
        <v>252000</v>
      </c>
      <c r="CG101" s="48">
        <v>168000</v>
      </c>
      <c r="CH101" s="48">
        <v>252000</v>
      </c>
      <c r="CI101" s="48">
        <v>420000</v>
      </c>
      <c r="CJ101" s="48">
        <v>630000</v>
      </c>
      <c r="CK101" s="48">
        <v>672000</v>
      </c>
      <c r="CL101" s="48">
        <v>630000</v>
      </c>
      <c r="CM101" s="47">
        <v>420000</v>
      </c>
      <c r="CN101" s="47">
        <v>378000</v>
      </c>
      <c r="CO101" s="47">
        <v>168000</v>
      </c>
      <c r="CP101" s="47">
        <v>126000</v>
      </c>
      <c r="CQ101" s="47">
        <v>84000</v>
      </c>
      <c r="CR101" s="47">
        <v>0</v>
      </c>
      <c r="CS101" s="47">
        <v>0</v>
      </c>
      <c r="CT101" s="47">
        <v>0</v>
      </c>
      <c r="CU101" s="47">
        <v>0</v>
      </c>
      <c r="CV101" s="47">
        <v>0</v>
      </c>
      <c r="CW101" s="47">
        <v>0</v>
      </c>
      <c r="CX101" s="47">
        <v>0</v>
      </c>
      <c r="CY101" s="47">
        <v>0</v>
      </c>
      <c r="CZ101" s="47">
        <v>0</v>
      </c>
      <c r="DA101" s="47">
        <v>0</v>
      </c>
      <c r="DB101" s="47">
        <v>0</v>
      </c>
      <c r="DC101" s="47">
        <v>0</v>
      </c>
      <c r="DD101" s="47">
        <v>0</v>
      </c>
      <c r="DE101" s="47">
        <v>0</v>
      </c>
      <c r="DF101" s="47">
        <v>0</v>
      </c>
      <c r="DG101" s="47">
        <v>0</v>
      </c>
      <c r="DH101" s="47">
        <v>0</v>
      </c>
      <c r="DI101" s="47">
        <v>0</v>
      </c>
      <c r="DJ101" s="47">
        <v>0</v>
      </c>
      <c r="DK101" s="47">
        <v>0</v>
      </c>
      <c r="DL101" s="47">
        <v>0</v>
      </c>
      <c r="DM101" s="47">
        <v>0</v>
      </c>
      <c r="DN101" s="47">
        <v>0</v>
      </c>
      <c r="DO101" s="47">
        <v>0</v>
      </c>
      <c r="DP101" s="47">
        <v>0</v>
      </c>
      <c r="DQ101" s="47">
        <v>0</v>
      </c>
      <c r="DR101" s="47">
        <v>0</v>
      </c>
      <c r="DS101" s="47">
        <v>0</v>
      </c>
      <c r="DT101" s="47">
        <v>0</v>
      </c>
      <c r="DU101" s="47">
        <v>0</v>
      </c>
    </row>
    <row r="102" spans="1:125" ht="14.25">
      <c r="A102" t="s">
        <v>17</v>
      </c>
      <c r="B102" t="s">
        <v>11</v>
      </c>
      <c r="C102" t="s">
        <v>165</v>
      </c>
      <c r="D102" t="s">
        <v>128</v>
      </c>
      <c r="E102" s="28">
        <f t="shared" si="15"/>
        <v>3100000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186000</v>
      </c>
      <c r="BS102" s="27">
        <v>124000</v>
      </c>
      <c r="BT102" s="27">
        <v>186000</v>
      </c>
      <c r="BU102" s="27">
        <v>310000</v>
      </c>
      <c r="BV102" s="27">
        <v>465000</v>
      </c>
      <c r="BW102" s="27">
        <v>496000</v>
      </c>
      <c r="BX102" s="27">
        <v>465000</v>
      </c>
      <c r="BY102" s="27">
        <v>310000</v>
      </c>
      <c r="BZ102" s="48">
        <v>279000</v>
      </c>
      <c r="CA102" s="48">
        <v>124000</v>
      </c>
      <c r="CB102" s="48">
        <v>93000</v>
      </c>
      <c r="CC102" s="48">
        <v>62000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7">
        <v>0</v>
      </c>
      <c r="CN102" s="47">
        <v>0</v>
      </c>
      <c r="CO102" s="47">
        <v>0</v>
      </c>
      <c r="CP102" s="47">
        <v>0</v>
      </c>
      <c r="CQ102" s="47">
        <v>0</v>
      </c>
      <c r="CR102" s="47">
        <v>0</v>
      </c>
      <c r="CS102" s="47">
        <v>0</v>
      </c>
      <c r="CT102" s="47">
        <v>0</v>
      </c>
      <c r="CU102" s="47">
        <v>0</v>
      </c>
      <c r="CV102" s="47">
        <v>0</v>
      </c>
      <c r="CW102" s="47">
        <v>0</v>
      </c>
      <c r="CX102" s="47">
        <v>0</v>
      </c>
      <c r="CY102" s="47">
        <v>0</v>
      </c>
      <c r="CZ102" s="47">
        <v>0</v>
      </c>
      <c r="DA102" s="47">
        <v>0</v>
      </c>
      <c r="DB102" s="47">
        <v>0</v>
      </c>
      <c r="DC102" s="47">
        <v>0</v>
      </c>
      <c r="DD102" s="47">
        <v>0</v>
      </c>
      <c r="DE102" s="47">
        <v>0</v>
      </c>
      <c r="DF102" s="47">
        <v>0</v>
      </c>
      <c r="DG102" s="47">
        <v>0</v>
      </c>
      <c r="DH102" s="47">
        <v>0</v>
      </c>
      <c r="DI102" s="47">
        <v>0</v>
      </c>
      <c r="DJ102" s="47">
        <v>0</v>
      </c>
      <c r="DK102" s="47">
        <v>0</v>
      </c>
      <c r="DL102" s="47">
        <v>0</v>
      </c>
      <c r="DM102" s="47">
        <v>0</v>
      </c>
      <c r="DN102" s="47">
        <v>0</v>
      </c>
      <c r="DO102" s="47">
        <v>0</v>
      </c>
      <c r="DP102" s="47">
        <v>0</v>
      </c>
      <c r="DQ102" s="47">
        <v>0</v>
      </c>
      <c r="DR102" s="47">
        <v>0</v>
      </c>
      <c r="DS102" s="47">
        <v>0</v>
      </c>
      <c r="DT102" s="47">
        <v>0</v>
      </c>
      <c r="DU102" s="47">
        <v>0</v>
      </c>
    </row>
    <row r="103" spans="1:125" ht="14.25">
      <c r="A103" t="s">
        <v>17</v>
      </c>
      <c r="B103" t="s">
        <v>83</v>
      </c>
      <c r="C103" t="s">
        <v>83</v>
      </c>
      <c r="D103" t="s">
        <v>129</v>
      </c>
      <c r="E103" s="28">
        <f t="shared" si="15"/>
        <v>2400000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144000</v>
      </c>
      <c r="BH103" s="27">
        <v>96000</v>
      </c>
      <c r="BI103" s="27">
        <v>144000</v>
      </c>
      <c r="BJ103" s="27">
        <v>240000</v>
      </c>
      <c r="BK103" s="27">
        <v>360000</v>
      </c>
      <c r="BL103" s="27">
        <v>384000</v>
      </c>
      <c r="BM103" s="27">
        <v>360000</v>
      </c>
      <c r="BN103" s="27">
        <v>240000</v>
      </c>
      <c r="BO103" s="27">
        <v>216000</v>
      </c>
      <c r="BP103" s="27">
        <v>96000</v>
      </c>
      <c r="BQ103" s="27">
        <v>72000</v>
      </c>
      <c r="BR103" s="27">
        <v>48000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48">
        <v>0</v>
      </c>
      <c r="CA103" s="48">
        <v>0</v>
      </c>
      <c r="CB103" s="48">
        <v>0</v>
      </c>
      <c r="CC103" s="48">
        <v>0</v>
      </c>
      <c r="CD103" s="48">
        <v>0</v>
      </c>
      <c r="CE103" s="48">
        <v>0</v>
      </c>
      <c r="CF103" s="48">
        <v>0</v>
      </c>
      <c r="CG103" s="48">
        <v>0</v>
      </c>
      <c r="CH103" s="48">
        <v>0</v>
      </c>
      <c r="CI103" s="48">
        <v>0</v>
      </c>
      <c r="CJ103" s="48">
        <v>0</v>
      </c>
      <c r="CK103" s="48">
        <v>0</v>
      </c>
      <c r="CL103" s="48">
        <v>0</v>
      </c>
      <c r="CM103" s="47">
        <v>0</v>
      </c>
      <c r="CN103" s="47">
        <v>0</v>
      </c>
      <c r="CO103" s="47">
        <v>0</v>
      </c>
      <c r="CP103" s="47">
        <v>0</v>
      </c>
      <c r="CQ103" s="47">
        <v>0</v>
      </c>
      <c r="CR103" s="47">
        <v>0</v>
      </c>
      <c r="CS103" s="47">
        <v>0</v>
      </c>
      <c r="CT103" s="47">
        <v>0</v>
      </c>
      <c r="CU103" s="47">
        <v>0</v>
      </c>
      <c r="CV103" s="47">
        <v>0</v>
      </c>
      <c r="CW103" s="47">
        <v>0</v>
      </c>
      <c r="CX103" s="47">
        <v>0</v>
      </c>
      <c r="CY103" s="47">
        <v>0</v>
      </c>
      <c r="CZ103" s="47">
        <v>0</v>
      </c>
      <c r="DA103" s="47">
        <v>0</v>
      </c>
      <c r="DB103" s="47">
        <v>0</v>
      </c>
      <c r="DC103" s="47">
        <v>0</v>
      </c>
      <c r="DD103" s="47">
        <v>0</v>
      </c>
      <c r="DE103" s="47">
        <v>0</v>
      </c>
      <c r="DF103" s="47">
        <v>0</v>
      </c>
      <c r="DG103" s="47">
        <v>0</v>
      </c>
      <c r="DH103" s="47">
        <v>0</v>
      </c>
      <c r="DI103" s="47">
        <v>0</v>
      </c>
      <c r="DJ103" s="47">
        <v>0</v>
      </c>
      <c r="DK103" s="47">
        <v>0</v>
      </c>
      <c r="DL103" s="47">
        <v>0</v>
      </c>
      <c r="DM103" s="47">
        <v>0</v>
      </c>
      <c r="DN103" s="47">
        <v>0</v>
      </c>
      <c r="DO103" s="47">
        <v>0</v>
      </c>
      <c r="DP103" s="47">
        <v>0</v>
      </c>
      <c r="DQ103" s="47">
        <v>0</v>
      </c>
      <c r="DR103" s="47">
        <v>0</v>
      </c>
      <c r="DS103" s="47">
        <v>0</v>
      </c>
      <c r="DT103" s="47">
        <v>0</v>
      </c>
      <c r="DU103" s="47">
        <v>0</v>
      </c>
    </row>
    <row r="104" spans="1:125" ht="14.25">
      <c r="A104" t="s">
        <v>17</v>
      </c>
      <c r="B104" t="s">
        <v>11</v>
      </c>
      <c r="C104" t="s">
        <v>165</v>
      </c>
      <c r="D104" t="s">
        <v>130</v>
      </c>
      <c r="E104" s="28">
        <f t="shared" si="15"/>
        <v>1900000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114000</v>
      </c>
      <c r="BJ104" s="27">
        <v>76000</v>
      </c>
      <c r="BK104" s="27">
        <v>114000</v>
      </c>
      <c r="BL104" s="27">
        <v>190000</v>
      </c>
      <c r="BM104" s="27">
        <v>285000</v>
      </c>
      <c r="BN104" s="27">
        <v>304000</v>
      </c>
      <c r="BO104" s="27">
        <v>285000</v>
      </c>
      <c r="BP104" s="27">
        <v>190000</v>
      </c>
      <c r="BQ104" s="27">
        <v>171000</v>
      </c>
      <c r="BR104" s="27">
        <v>76000</v>
      </c>
      <c r="BS104" s="27">
        <v>57000</v>
      </c>
      <c r="BT104" s="27">
        <v>38000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48">
        <v>0</v>
      </c>
      <c r="CA104" s="48">
        <v>0</v>
      </c>
      <c r="CB104" s="48">
        <v>0</v>
      </c>
      <c r="CC104" s="48">
        <v>0</v>
      </c>
      <c r="CD104" s="48">
        <v>0</v>
      </c>
      <c r="CE104" s="48">
        <v>0</v>
      </c>
      <c r="CF104" s="48">
        <v>0</v>
      </c>
      <c r="CG104" s="48">
        <v>0</v>
      </c>
      <c r="CH104" s="48">
        <v>0</v>
      </c>
      <c r="CI104" s="48">
        <v>0</v>
      </c>
      <c r="CJ104" s="48">
        <v>0</v>
      </c>
      <c r="CK104" s="48">
        <v>0</v>
      </c>
      <c r="CL104" s="48">
        <v>0</v>
      </c>
      <c r="CM104" s="47">
        <v>0</v>
      </c>
      <c r="CN104" s="47">
        <v>0</v>
      </c>
      <c r="CO104" s="47">
        <v>0</v>
      </c>
      <c r="CP104" s="47">
        <v>0</v>
      </c>
      <c r="CQ104" s="47">
        <v>0</v>
      </c>
      <c r="CR104" s="47">
        <v>0</v>
      </c>
      <c r="CS104" s="47">
        <v>0</v>
      </c>
      <c r="CT104" s="47">
        <v>0</v>
      </c>
      <c r="CU104" s="47">
        <v>0</v>
      </c>
      <c r="CV104" s="47">
        <v>0</v>
      </c>
      <c r="CW104" s="47">
        <v>0</v>
      </c>
      <c r="CX104" s="47">
        <v>0</v>
      </c>
      <c r="CY104" s="47">
        <v>0</v>
      </c>
      <c r="CZ104" s="47">
        <v>0</v>
      </c>
      <c r="DA104" s="47">
        <v>0</v>
      </c>
      <c r="DB104" s="47">
        <v>0</v>
      </c>
      <c r="DC104" s="47">
        <v>0</v>
      </c>
      <c r="DD104" s="47">
        <v>0</v>
      </c>
      <c r="DE104" s="47">
        <v>0</v>
      </c>
      <c r="DF104" s="47">
        <v>0</v>
      </c>
      <c r="DG104" s="47">
        <v>0</v>
      </c>
      <c r="DH104" s="47">
        <v>0</v>
      </c>
      <c r="DI104" s="47">
        <v>0</v>
      </c>
      <c r="DJ104" s="47">
        <v>0</v>
      </c>
      <c r="DK104" s="47">
        <v>0</v>
      </c>
      <c r="DL104" s="47">
        <v>0</v>
      </c>
      <c r="DM104" s="47">
        <v>0</v>
      </c>
      <c r="DN104" s="47">
        <v>0</v>
      </c>
      <c r="DO104" s="47">
        <v>0</v>
      </c>
      <c r="DP104" s="47">
        <v>0</v>
      </c>
      <c r="DQ104" s="47">
        <v>0</v>
      </c>
      <c r="DR104" s="47">
        <v>0</v>
      </c>
      <c r="DS104" s="47">
        <v>0</v>
      </c>
      <c r="DT104" s="47">
        <v>0</v>
      </c>
      <c r="DU104" s="47">
        <v>0</v>
      </c>
    </row>
    <row r="105" spans="1:125" ht="14.25">
      <c r="A105" t="s">
        <v>13</v>
      </c>
      <c r="B105" t="s">
        <v>72</v>
      </c>
      <c r="C105" t="s">
        <v>72</v>
      </c>
      <c r="D105" t="s">
        <v>120</v>
      </c>
      <c r="E105" s="28">
        <f t="shared" si="15"/>
        <v>1000000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60000</v>
      </c>
      <c r="BF105" s="27">
        <v>40000</v>
      </c>
      <c r="BG105" s="27">
        <v>60000</v>
      </c>
      <c r="BH105" s="27">
        <v>100000</v>
      </c>
      <c r="BI105" s="27">
        <v>150000</v>
      </c>
      <c r="BJ105" s="27">
        <v>160000</v>
      </c>
      <c r="BK105" s="27">
        <v>150000</v>
      </c>
      <c r="BL105" s="27">
        <v>100000</v>
      </c>
      <c r="BM105" s="27">
        <v>90000</v>
      </c>
      <c r="BN105" s="27">
        <v>40000</v>
      </c>
      <c r="BO105" s="27">
        <v>30000</v>
      </c>
      <c r="BP105" s="27">
        <v>20000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7">
        <v>0</v>
      </c>
      <c r="CN105" s="47">
        <v>0</v>
      </c>
      <c r="CO105" s="47">
        <v>0</v>
      </c>
      <c r="CP105" s="47">
        <v>0</v>
      </c>
      <c r="CQ105" s="47">
        <v>0</v>
      </c>
      <c r="CR105" s="47">
        <v>0</v>
      </c>
      <c r="CS105" s="47">
        <v>0</v>
      </c>
      <c r="CT105" s="47">
        <v>0</v>
      </c>
      <c r="CU105" s="47">
        <v>0</v>
      </c>
      <c r="CV105" s="47">
        <v>0</v>
      </c>
      <c r="CW105" s="47">
        <v>0</v>
      </c>
      <c r="CX105" s="47">
        <v>0</v>
      </c>
      <c r="CY105" s="47">
        <v>0</v>
      </c>
      <c r="CZ105" s="47">
        <v>0</v>
      </c>
      <c r="DA105" s="47">
        <v>0</v>
      </c>
      <c r="DB105" s="47">
        <v>0</v>
      </c>
      <c r="DC105" s="47">
        <v>0</v>
      </c>
      <c r="DD105" s="47">
        <v>0</v>
      </c>
      <c r="DE105" s="47">
        <v>0</v>
      </c>
      <c r="DF105" s="47">
        <v>0</v>
      </c>
      <c r="DG105" s="47">
        <v>0</v>
      </c>
      <c r="DH105" s="47">
        <v>0</v>
      </c>
      <c r="DI105" s="47">
        <v>0</v>
      </c>
      <c r="DJ105" s="47">
        <v>0</v>
      </c>
      <c r="DK105" s="47">
        <v>0</v>
      </c>
      <c r="DL105" s="47">
        <v>0</v>
      </c>
      <c r="DM105" s="47">
        <v>0</v>
      </c>
      <c r="DN105" s="47">
        <v>0</v>
      </c>
      <c r="DO105" s="47">
        <v>0</v>
      </c>
      <c r="DP105" s="47">
        <v>0</v>
      </c>
      <c r="DQ105" s="47">
        <v>0</v>
      </c>
      <c r="DR105" s="47">
        <v>0</v>
      </c>
      <c r="DS105" s="47">
        <v>0</v>
      </c>
      <c r="DT105" s="47">
        <v>0</v>
      </c>
      <c r="DU105" s="47">
        <v>0</v>
      </c>
    </row>
    <row r="106" spans="1:125" ht="14.25">
      <c r="A106" t="s">
        <v>17</v>
      </c>
      <c r="B106" t="s">
        <v>83</v>
      </c>
      <c r="C106" t="s">
        <v>83</v>
      </c>
      <c r="D106" t="s">
        <v>86</v>
      </c>
      <c r="E106" s="28">
        <f t="shared" si="15"/>
        <v>5900000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0</v>
      </c>
      <c r="BQ106" s="27">
        <v>0</v>
      </c>
      <c r="BR106" s="27">
        <v>0</v>
      </c>
      <c r="BS106" s="27">
        <v>0</v>
      </c>
      <c r="BT106" s="27">
        <v>0</v>
      </c>
      <c r="BU106" s="27">
        <v>0</v>
      </c>
      <c r="BV106" s="27">
        <v>0</v>
      </c>
      <c r="BW106" s="27">
        <v>0</v>
      </c>
      <c r="BX106" s="27">
        <v>0</v>
      </c>
      <c r="BY106" s="27">
        <v>0</v>
      </c>
      <c r="BZ106" s="48">
        <v>0</v>
      </c>
      <c r="CA106" s="48">
        <v>0</v>
      </c>
      <c r="CB106" s="48">
        <v>0</v>
      </c>
      <c r="CC106" s="48">
        <v>0</v>
      </c>
      <c r="CD106" s="48">
        <v>0</v>
      </c>
      <c r="CE106" s="48">
        <v>0</v>
      </c>
      <c r="CF106" s="48">
        <v>0</v>
      </c>
      <c r="CG106" s="48">
        <v>0</v>
      </c>
      <c r="CH106" s="48">
        <v>0</v>
      </c>
      <c r="CI106" s="48">
        <v>0</v>
      </c>
      <c r="CJ106" s="48">
        <v>0</v>
      </c>
      <c r="CK106" s="48">
        <v>0</v>
      </c>
      <c r="CL106" s="48">
        <v>0</v>
      </c>
      <c r="CM106" s="47">
        <v>0</v>
      </c>
      <c r="CN106" s="47">
        <v>0</v>
      </c>
      <c r="CO106" s="47">
        <v>0</v>
      </c>
      <c r="CP106" s="47">
        <v>0</v>
      </c>
      <c r="CQ106" s="47">
        <v>0</v>
      </c>
      <c r="CR106" s="47">
        <v>0</v>
      </c>
      <c r="CS106" s="47">
        <v>0</v>
      </c>
      <c r="CT106" s="47">
        <v>0</v>
      </c>
      <c r="CU106" s="47">
        <v>0</v>
      </c>
      <c r="CV106" s="47">
        <v>0</v>
      </c>
      <c r="CW106" s="47">
        <v>354000</v>
      </c>
      <c r="CX106" s="47">
        <v>236000</v>
      </c>
      <c r="CY106" s="47">
        <v>354000</v>
      </c>
      <c r="CZ106" s="47">
        <v>590000</v>
      </c>
      <c r="DA106" s="47">
        <v>885000</v>
      </c>
      <c r="DB106" s="47">
        <v>944000</v>
      </c>
      <c r="DC106" s="47">
        <v>885000</v>
      </c>
      <c r="DD106" s="47">
        <v>590000</v>
      </c>
      <c r="DE106" s="47">
        <v>531000</v>
      </c>
      <c r="DF106" s="47">
        <v>236000</v>
      </c>
      <c r="DG106" s="47">
        <v>177000</v>
      </c>
      <c r="DH106" s="47">
        <v>118000</v>
      </c>
      <c r="DI106" s="47">
        <v>0</v>
      </c>
      <c r="DJ106" s="47">
        <v>0</v>
      </c>
      <c r="DK106" s="47">
        <v>0</v>
      </c>
      <c r="DL106" s="47">
        <v>0</v>
      </c>
      <c r="DM106" s="47">
        <v>0</v>
      </c>
      <c r="DN106" s="47">
        <v>0</v>
      </c>
      <c r="DO106" s="47">
        <v>0</v>
      </c>
      <c r="DP106" s="47">
        <v>0</v>
      </c>
      <c r="DQ106" s="47">
        <v>0</v>
      </c>
      <c r="DR106" s="47">
        <v>0</v>
      </c>
      <c r="DS106" s="47">
        <v>0</v>
      </c>
      <c r="DT106" s="47">
        <v>0</v>
      </c>
      <c r="DU106" s="47">
        <v>0</v>
      </c>
    </row>
    <row r="107" spans="1:125" ht="14.25">
      <c r="A107" t="s">
        <v>17</v>
      </c>
      <c r="B107" t="s">
        <v>83</v>
      </c>
      <c r="C107" t="s">
        <v>83</v>
      </c>
      <c r="D107" t="s">
        <v>87</v>
      </c>
      <c r="E107" s="28">
        <f t="shared" si="15"/>
        <v>4900000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0</v>
      </c>
      <c r="BQ107" s="27">
        <v>0</v>
      </c>
      <c r="BR107" s="27">
        <v>0</v>
      </c>
      <c r="BS107" s="27">
        <v>0</v>
      </c>
      <c r="BT107" s="27">
        <v>0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48">
        <v>0</v>
      </c>
      <c r="CA107" s="48">
        <v>0</v>
      </c>
      <c r="CB107" s="48">
        <v>0</v>
      </c>
      <c r="CC107" s="48">
        <v>0</v>
      </c>
      <c r="CD107" s="48">
        <v>0</v>
      </c>
      <c r="CE107" s="48">
        <v>0</v>
      </c>
      <c r="CF107" s="48">
        <v>0</v>
      </c>
      <c r="CG107" s="48">
        <v>0</v>
      </c>
      <c r="CH107" s="48">
        <v>0</v>
      </c>
      <c r="CI107" s="48">
        <v>0</v>
      </c>
      <c r="CJ107" s="48">
        <v>0</v>
      </c>
      <c r="CK107" s="48">
        <v>0</v>
      </c>
      <c r="CL107" s="48">
        <v>0</v>
      </c>
      <c r="CM107" s="47">
        <v>0</v>
      </c>
      <c r="CN107" s="47">
        <v>0</v>
      </c>
      <c r="CO107" s="47">
        <v>0</v>
      </c>
      <c r="CP107" s="47">
        <v>0</v>
      </c>
      <c r="CQ107" s="47">
        <v>0</v>
      </c>
      <c r="CR107" s="47">
        <v>0</v>
      </c>
      <c r="CS107" s="47">
        <v>0</v>
      </c>
      <c r="CT107" s="47">
        <v>0</v>
      </c>
      <c r="CU107" s="47">
        <v>0</v>
      </c>
      <c r="CV107" s="47">
        <v>0</v>
      </c>
      <c r="CW107" s="47">
        <v>294000</v>
      </c>
      <c r="CX107" s="47">
        <v>196000</v>
      </c>
      <c r="CY107" s="47">
        <v>294000</v>
      </c>
      <c r="CZ107" s="47">
        <v>490000</v>
      </c>
      <c r="DA107" s="47">
        <v>735000</v>
      </c>
      <c r="DB107" s="47">
        <v>784000</v>
      </c>
      <c r="DC107" s="47">
        <v>735000</v>
      </c>
      <c r="DD107" s="47">
        <v>490000</v>
      </c>
      <c r="DE107" s="47">
        <v>441000</v>
      </c>
      <c r="DF107" s="47">
        <v>196000</v>
      </c>
      <c r="DG107" s="47">
        <v>147000</v>
      </c>
      <c r="DH107" s="47">
        <v>98000</v>
      </c>
      <c r="DI107" s="47">
        <v>0</v>
      </c>
      <c r="DJ107" s="47">
        <v>0</v>
      </c>
      <c r="DK107" s="47">
        <v>0</v>
      </c>
      <c r="DL107" s="47">
        <v>0</v>
      </c>
      <c r="DM107" s="47">
        <v>0</v>
      </c>
      <c r="DN107" s="47">
        <v>0</v>
      </c>
      <c r="DO107" s="47">
        <v>0</v>
      </c>
      <c r="DP107" s="47">
        <v>0</v>
      </c>
      <c r="DQ107" s="47">
        <v>0</v>
      </c>
      <c r="DR107" s="47">
        <v>0</v>
      </c>
      <c r="DS107" s="47">
        <v>0</v>
      </c>
      <c r="DT107" s="47">
        <v>0</v>
      </c>
      <c r="DU107" s="47">
        <v>0</v>
      </c>
    </row>
    <row r="108" spans="1:125" ht="14.25">
      <c r="A108" t="s">
        <v>17</v>
      </c>
      <c r="B108" t="s">
        <v>83</v>
      </c>
      <c r="C108" t="s">
        <v>83</v>
      </c>
      <c r="D108" t="s">
        <v>94</v>
      </c>
      <c r="E108" s="28">
        <f t="shared" si="15"/>
        <v>5700000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7">
        <v>0</v>
      </c>
      <c r="CN108" s="47">
        <v>0</v>
      </c>
      <c r="CO108" s="47">
        <v>0</v>
      </c>
      <c r="CP108" s="47">
        <v>0</v>
      </c>
      <c r="CQ108" s="47">
        <v>0</v>
      </c>
      <c r="CR108" s="47">
        <v>0</v>
      </c>
      <c r="CS108" s="47">
        <v>0</v>
      </c>
      <c r="CT108" s="47">
        <v>0</v>
      </c>
      <c r="CU108" s="47">
        <v>0</v>
      </c>
      <c r="CV108" s="47">
        <v>0</v>
      </c>
      <c r="CW108" s="47">
        <v>342000</v>
      </c>
      <c r="CX108" s="47">
        <v>228000</v>
      </c>
      <c r="CY108" s="47">
        <v>342000</v>
      </c>
      <c r="CZ108" s="47">
        <v>570000</v>
      </c>
      <c r="DA108" s="47">
        <v>855000</v>
      </c>
      <c r="DB108" s="47">
        <v>912000</v>
      </c>
      <c r="DC108" s="47">
        <v>855000</v>
      </c>
      <c r="DD108" s="47">
        <v>570000</v>
      </c>
      <c r="DE108" s="47">
        <v>513000</v>
      </c>
      <c r="DF108" s="47">
        <v>228000</v>
      </c>
      <c r="DG108" s="47">
        <v>171000</v>
      </c>
      <c r="DH108" s="47">
        <v>114000</v>
      </c>
      <c r="DI108" s="47">
        <v>0</v>
      </c>
      <c r="DJ108" s="47">
        <v>0</v>
      </c>
      <c r="DK108" s="47">
        <v>0</v>
      </c>
      <c r="DL108" s="47">
        <v>0</v>
      </c>
      <c r="DM108" s="47">
        <v>0</v>
      </c>
      <c r="DN108" s="47">
        <v>0</v>
      </c>
      <c r="DO108" s="47">
        <v>0</v>
      </c>
      <c r="DP108" s="47">
        <v>0</v>
      </c>
      <c r="DQ108" s="47">
        <v>0</v>
      </c>
      <c r="DR108" s="47">
        <v>0</v>
      </c>
      <c r="DS108" s="47">
        <v>0</v>
      </c>
      <c r="DT108" s="47">
        <v>0</v>
      </c>
      <c r="DU108" s="47">
        <v>0</v>
      </c>
    </row>
    <row r="109" spans="1:125" ht="14.25">
      <c r="A109" t="s">
        <v>13</v>
      </c>
      <c r="B109" t="s">
        <v>83</v>
      </c>
      <c r="C109" t="s">
        <v>83</v>
      </c>
      <c r="D109" t="s">
        <v>122</v>
      </c>
      <c r="E109" s="28">
        <f t="shared" si="15"/>
        <v>1800000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0</v>
      </c>
      <c r="BO109" s="27">
        <v>0</v>
      </c>
      <c r="BP109" s="27">
        <v>0</v>
      </c>
      <c r="BQ109" s="27">
        <v>0</v>
      </c>
      <c r="BR109" s="27">
        <v>0</v>
      </c>
      <c r="BS109" s="27">
        <v>0</v>
      </c>
      <c r="BT109" s="27">
        <v>0</v>
      </c>
      <c r="BU109" s="27">
        <v>0</v>
      </c>
      <c r="BV109" s="27">
        <v>0</v>
      </c>
      <c r="BW109" s="27">
        <v>0</v>
      </c>
      <c r="BX109" s="27">
        <v>0</v>
      </c>
      <c r="BY109" s="27">
        <v>0</v>
      </c>
      <c r="BZ109" s="48">
        <v>0</v>
      </c>
      <c r="CA109" s="48">
        <v>0</v>
      </c>
      <c r="CB109" s="48">
        <v>0</v>
      </c>
      <c r="CC109" s="48">
        <v>0</v>
      </c>
      <c r="CD109" s="48">
        <v>0</v>
      </c>
      <c r="CE109" s="48">
        <v>0</v>
      </c>
      <c r="CF109" s="48">
        <v>0</v>
      </c>
      <c r="CG109" s="48">
        <v>0</v>
      </c>
      <c r="CH109" s="48">
        <v>0</v>
      </c>
      <c r="CI109" s="48">
        <v>0</v>
      </c>
      <c r="CJ109" s="48">
        <v>0</v>
      </c>
      <c r="CK109" s="48">
        <v>0</v>
      </c>
      <c r="CL109" s="48">
        <v>0</v>
      </c>
      <c r="CM109" s="47">
        <v>108000</v>
      </c>
      <c r="CN109" s="47">
        <v>72000</v>
      </c>
      <c r="CO109" s="47">
        <v>108000</v>
      </c>
      <c r="CP109" s="47">
        <v>180000</v>
      </c>
      <c r="CQ109" s="47">
        <v>270000</v>
      </c>
      <c r="CR109" s="47">
        <v>288000</v>
      </c>
      <c r="CS109" s="47">
        <v>270000</v>
      </c>
      <c r="CT109" s="47">
        <v>180000</v>
      </c>
      <c r="CU109" s="47">
        <v>162000</v>
      </c>
      <c r="CV109" s="47">
        <v>72000</v>
      </c>
      <c r="CW109" s="47">
        <v>54000</v>
      </c>
      <c r="CX109" s="47">
        <v>36000</v>
      </c>
      <c r="CY109" s="47">
        <v>0</v>
      </c>
      <c r="CZ109" s="47">
        <v>0</v>
      </c>
      <c r="DA109" s="47">
        <v>0</v>
      </c>
      <c r="DB109" s="47">
        <v>0</v>
      </c>
      <c r="DC109" s="47">
        <v>0</v>
      </c>
      <c r="DD109" s="47">
        <v>0</v>
      </c>
      <c r="DE109" s="47">
        <v>0</v>
      </c>
      <c r="DF109" s="47">
        <v>0</v>
      </c>
      <c r="DG109" s="47">
        <v>0</v>
      </c>
      <c r="DH109" s="47">
        <v>0</v>
      </c>
      <c r="DI109" s="47">
        <v>0</v>
      </c>
      <c r="DJ109" s="47">
        <v>0</v>
      </c>
      <c r="DK109" s="47">
        <v>0</v>
      </c>
      <c r="DL109" s="47">
        <v>0</v>
      </c>
      <c r="DM109" s="47">
        <v>0</v>
      </c>
      <c r="DN109" s="47">
        <v>0</v>
      </c>
      <c r="DO109" s="47">
        <v>0</v>
      </c>
      <c r="DP109" s="47">
        <v>0</v>
      </c>
      <c r="DQ109" s="47">
        <v>0</v>
      </c>
      <c r="DR109" s="47">
        <v>0</v>
      </c>
      <c r="DS109" s="47">
        <v>0</v>
      </c>
      <c r="DT109" s="47">
        <v>0</v>
      </c>
      <c r="DU109" s="47">
        <v>0</v>
      </c>
    </row>
    <row r="110" spans="1:125" ht="14.25">
      <c r="A110" t="s">
        <v>13</v>
      </c>
      <c r="B110" t="s">
        <v>83</v>
      </c>
      <c r="C110" t="s">
        <v>83</v>
      </c>
      <c r="D110" t="s">
        <v>121</v>
      </c>
      <c r="E110" s="28">
        <f t="shared" si="15"/>
        <v>1200000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72000</v>
      </c>
      <c r="AX110" s="27">
        <v>48000</v>
      </c>
      <c r="AY110" s="27">
        <v>72000</v>
      </c>
      <c r="AZ110" s="27">
        <v>120000</v>
      </c>
      <c r="BA110" s="27">
        <v>180000</v>
      </c>
      <c r="BB110" s="27">
        <v>192000</v>
      </c>
      <c r="BC110" s="27">
        <v>180000</v>
      </c>
      <c r="BD110" s="27">
        <v>120000</v>
      </c>
      <c r="BE110" s="27">
        <v>108000</v>
      </c>
      <c r="BF110" s="27">
        <v>48000</v>
      </c>
      <c r="BG110" s="27">
        <v>36000</v>
      </c>
      <c r="BH110" s="27">
        <v>24000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0</v>
      </c>
      <c r="BO110" s="27">
        <v>0</v>
      </c>
      <c r="BP110" s="27">
        <v>0</v>
      </c>
      <c r="BQ110" s="27">
        <v>0</v>
      </c>
      <c r="BR110" s="27">
        <v>0</v>
      </c>
      <c r="BS110" s="27">
        <v>0</v>
      </c>
      <c r="BT110" s="27">
        <v>0</v>
      </c>
      <c r="BU110" s="27">
        <v>0</v>
      </c>
      <c r="BV110" s="27">
        <v>0</v>
      </c>
      <c r="BW110" s="27">
        <v>0</v>
      </c>
      <c r="BX110" s="27">
        <v>0</v>
      </c>
      <c r="BY110" s="27">
        <v>0</v>
      </c>
      <c r="BZ110" s="48">
        <v>0</v>
      </c>
      <c r="CA110" s="48">
        <v>0</v>
      </c>
      <c r="CB110" s="48">
        <v>0</v>
      </c>
      <c r="CC110" s="48">
        <v>0</v>
      </c>
      <c r="CD110" s="48">
        <v>0</v>
      </c>
      <c r="CE110" s="48">
        <v>0</v>
      </c>
      <c r="CF110" s="48">
        <v>0</v>
      </c>
      <c r="CG110" s="48">
        <v>0</v>
      </c>
      <c r="CH110" s="48">
        <v>0</v>
      </c>
      <c r="CI110" s="48">
        <v>0</v>
      </c>
      <c r="CJ110" s="48">
        <v>0</v>
      </c>
      <c r="CK110" s="48">
        <v>0</v>
      </c>
      <c r="CL110" s="48">
        <v>0</v>
      </c>
      <c r="CM110" s="47">
        <v>0</v>
      </c>
      <c r="CN110" s="47">
        <v>0</v>
      </c>
      <c r="CO110" s="47">
        <v>0</v>
      </c>
      <c r="CP110" s="47">
        <v>0</v>
      </c>
      <c r="CQ110" s="47">
        <v>0</v>
      </c>
      <c r="CR110" s="47">
        <v>0</v>
      </c>
      <c r="CS110" s="47">
        <v>0</v>
      </c>
      <c r="CT110" s="47">
        <v>0</v>
      </c>
      <c r="CU110" s="47">
        <v>0</v>
      </c>
      <c r="CV110" s="47">
        <v>0</v>
      </c>
      <c r="CW110" s="47">
        <v>0</v>
      </c>
      <c r="CX110" s="47">
        <v>0</v>
      </c>
      <c r="CY110" s="47">
        <v>0</v>
      </c>
      <c r="CZ110" s="47">
        <v>0</v>
      </c>
      <c r="DA110" s="47">
        <v>0</v>
      </c>
      <c r="DB110" s="47">
        <v>0</v>
      </c>
      <c r="DC110" s="47">
        <v>0</v>
      </c>
      <c r="DD110" s="47">
        <v>0</v>
      </c>
      <c r="DE110" s="47">
        <v>0</v>
      </c>
      <c r="DF110" s="47">
        <v>0</v>
      </c>
      <c r="DG110" s="47">
        <v>0</v>
      </c>
      <c r="DH110" s="47">
        <v>0</v>
      </c>
      <c r="DI110" s="47">
        <v>0</v>
      </c>
      <c r="DJ110" s="47">
        <v>0</v>
      </c>
      <c r="DK110" s="47">
        <v>0</v>
      </c>
      <c r="DL110" s="47">
        <v>0</v>
      </c>
      <c r="DM110" s="47">
        <v>0</v>
      </c>
      <c r="DN110" s="47">
        <v>0</v>
      </c>
      <c r="DO110" s="47">
        <v>0</v>
      </c>
      <c r="DP110" s="47">
        <v>0</v>
      </c>
      <c r="DQ110" s="47">
        <v>0</v>
      </c>
      <c r="DR110" s="47">
        <v>0</v>
      </c>
      <c r="DS110" s="47">
        <v>0</v>
      </c>
      <c r="DT110" s="47">
        <v>0</v>
      </c>
      <c r="DU110" s="47">
        <v>0</v>
      </c>
    </row>
    <row r="111" spans="1:125" ht="14.25">
      <c r="A111" t="s">
        <v>17</v>
      </c>
      <c r="B111" t="s">
        <v>83</v>
      </c>
      <c r="C111" t="s">
        <v>83</v>
      </c>
      <c r="D111" t="s">
        <v>131</v>
      </c>
      <c r="E111" s="28">
        <f t="shared" si="15"/>
        <v>1600000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7">
        <v>0</v>
      </c>
      <c r="BH111" s="27">
        <v>96000</v>
      </c>
      <c r="BI111" s="27">
        <v>64000</v>
      </c>
      <c r="BJ111" s="27">
        <v>96000</v>
      </c>
      <c r="BK111" s="27">
        <v>160000</v>
      </c>
      <c r="BL111" s="27">
        <v>240000</v>
      </c>
      <c r="BM111" s="27">
        <v>256000</v>
      </c>
      <c r="BN111" s="27">
        <v>240000</v>
      </c>
      <c r="BO111" s="27">
        <v>160000</v>
      </c>
      <c r="BP111" s="27">
        <v>144000</v>
      </c>
      <c r="BQ111" s="27">
        <v>64000</v>
      </c>
      <c r="BR111" s="27">
        <v>48000</v>
      </c>
      <c r="BS111" s="27">
        <v>32000</v>
      </c>
      <c r="BT111" s="27">
        <v>0</v>
      </c>
      <c r="BU111" s="27">
        <v>0</v>
      </c>
      <c r="BV111" s="27">
        <v>0</v>
      </c>
      <c r="BW111" s="27">
        <v>0</v>
      </c>
      <c r="BX111" s="27">
        <v>0</v>
      </c>
      <c r="BY111" s="27">
        <v>0</v>
      </c>
      <c r="BZ111" s="48">
        <v>0</v>
      </c>
      <c r="CA111" s="48">
        <v>0</v>
      </c>
      <c r="CB111" s="48">
        <v>0</v>
      </c>
      <c r="CC111" s="48">
        <v>0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7">
        <v>0</v>
      </c>
      <c r="CN111" s="47">
        <v>0</v>
      </c>
      <c r="CO111" s="47">
        <v>0</v>
      </c>
      <c r="CP111" s="47">
        <v>0</v>
      </c>
      <c r="CQ111" s="47">
        <v>0</v>
      </c>
      <c r="CR111" s="47">
        <v>0</v>
      </c>
      <c r="CS111" s="47">
        <v>0</v>
      </c>
      <c r="CT111" s="47">
        <v>0</v>
      </c>
      <c r="CU111" s="47">
        <v>0</v>
      </c>
      <c r="CV111" s="47">
        <v>0</v>
      </c>
      <c r="CW111" s="47">
        <v>0</v>
      </c>
      <c r="CX111" s="47">
        <v>0</v>
      </c>
      <c r="CY111" s="47">
        <v>0</v>
      </c>
      <c r="CZ111" s="47">
        <v>0</v>
      </c>
      <c r="DA111" s="47">
        <v>0</v>
      </c>
      <c r="DB111" s="47">
        <v>0</v>
      </c>
      <c r="DC111" s="47">
        <v>0</v>
      </c>
      <c r="DD111" s="47">
        <v>0</v>
      </c>
      <c r="DE111" s="47">
        <v>0</v>
      </c>
      <c r="DF111" s="47">
        <v>0</v>
      </c>
      <c r="DG111" s="47">
        <v>0</v>
      </c>
      <c r="DH111" s="47">
        <v>0</v>
      </c>
      <c r="DI111" s="47">
        <v>0</v>
      </c>
      <c r="DJ111" s="47">
        <v>0</v>
      </c>
      <c r="DK111" s="47">
        <v>0</v>
      </c>
      <c r="DL111" s="47">
        <v>0</v>
      </c>
      <c r="DM111" s="47">
        <v>0</v>
      </c>
      <c r="DN111" s="47">
        <v>0</v>
      </c>
      <c r="DO111" s="47">
        <v>0</v>
      </c>
      <c r="DP111" s="47">
        <v>0</v>
      </c>
      <c r="DQ111" s="47">
        <v>0</v>
      </c>
      <c r="DR111" s="47">
        <v>0</v>
      </c>
      <c r="DS111" s="47">
        <v>0</v>
      </c>
      <c r="DT111" s="47">
        <v>0</v>
      </c>
      <c r="DU111" s="47">
        <v>0</v>
      </c>
    </row>
    <row r="112" spans="1:125" ht="14.25">
      <c r="A112" t="s">
        <v>17</v>
      </c>
      <c r="B112" t="s">
        <v>83</v>
      </c>
      <c r="C112" t="s">
        <v>83</v>
      </c>
      <c r="D112" t="s">
        <v>132</v>
      </c>
      <c r="E112" s="28">
        <f t="shared" si="15"/>
        <v>1200000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72000</v>
      </c>
      <c r="BI112" s="27">
        <v>48000</v>
      </c>
      <c r="BJ112" s="27">
        <v>72000</v>
      </c>
      <c r="BK112" s="27">
        <v>120000</v>
      </c>
      <c r="BL112" s="27">
        <v>180000</v>
      </c>
      <c r="BM112" s="27">
        <v>192000</v>
      </c>
      <c r="BN112" s="27">
        <v>180000</v>
      </c>
      <c r="BO112" s="27">
        <v>120000</v>
      </c>
      <c r="BP112" s="27">
        <v>108000</v>
      </c>
      <c r="BQ112" s="27">
        <v>48000</v>
      </c>
      <c r="BR112" s="27">
        <v>36000</v>
      </c>
      <c r="BS112" s="27">
        <v>24000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48">
        <v>0</v>
      </c>
      <c r="CA112" s="48">
        <v>0</v>
      </c>
      <c r="CB112" s="48">
        <v>0</v>
      </c>
      <c r="CC112" s="48">
        <v>0</v>
      </c>
      <c r="CD112" s="48">
        <v>0</v>
      </c>
      <c r="CE112" s="48">
        <v>0</v>
      </c>
      <c r="CF112" s="48">
        <v>0</v>
      </c>
      <c r="CG112" s="48">
        <v>0</v>
      </c>
      <c r="CH112" s="48">
        <v>0</v>
      </c>
      <c r="CI112" s="48">
        <v>0</v>
      </c>
      <c r="CJ112" s="48">
        <v>0</v>
      </c>
      <c r="CK112" s="48">
        <v>0</v>
      </c>
      <c r="CL112" s="48">
        <v>0</v>
      </c>
      <c r="CM112" s="47">
        <v>0</v>
      </c>
      <c r="CN112" s="47">
        <v>0</v>
      </c>
      <c r="CO112" s="47">
        <v>0</v>
      </c>
      <c r="CP112" s="47">
        <v>0</v>
      </c>
      <c r="CQ112" s="47">
        <v>0</v>
      </c>
      <c r="CR112" s="47">
        <v>0</v>
      </c>
      <c r="CS112" s="47">
        <v>0</v>
      </c>
      <c r="CT112" s="47">
        <v>0</v>
      </c>
      <c r="CU112" s="47">
        <v>0</v>
      </c>
      <c r="CV112" s="47">
        <v>0</v>
      </c>
      <c r="CW112" s="47">
        <v>0</v>
      </c>
      <c r="CX112" s="47">
        <v>0</v>
      </c>
      <c r="CY112" s="47">
        <v>0</v>
      </c>
      <c r="CZ112" s="47">
        <v>0</v>
      </c>
      <c r="DA112" s="47">
        <v>0</v>
      </c>
      <c r="DB112" s="47">
        <v>0</v>
      </c>
      <c r="DC112" s="47">
        <v>0</v>
      </c>
      <c r="DD112" s="47">
        <v>0</v>
      </c>
      <c r="DE112" s="47">
        <v>0</v>
      </c>
      <c r="DF112" s="47">
        <v>0</v>
      </c>
      <c r="DG112" s="47">
        <v>0</v>
      </c>
      <c r="DH112" s="47">
        <v>0</v>
      </c>
      <c r="DI112" s="47">
        <v>0</v>
      </c>
      <c r="DJ112" s="47">
        <v>0</v>
      </c>
      <c r="DK112" s="47">
        <v>0</v>
      </c>
      <c r="DL112" s="47">
        <v>0</v>
      </c>
      <c r="DM112" s="47">
        <v>0</v>
      </c>
      <c r="DN112" s="47">
        <v>0</v>
      </c>
      <c r="DO112" s="47">
        <v>0</v>
      </c>
      <c r="DP112" s="47">
        <v>0</v>
      </c>
      <c r="DQ112" s="47">
        <v>0</v>
      </c>
      <c r="DR112" s="47">
        <v>0</v>
      </c>
      <c r="DS112" s="47">
        <v>0</v>
      </c>
      <c r="DT112" s="47">
        <v>0</v>
      </c>
      <c r="DU112" s="47">
        <v>0</v>
      </c>
    </row>
    <row r="113" spans="1:125" ht="14.25">
      <c r="A113" t="s">
        <v>15</v>
      </c>
      <c r="B113" t="s">
        <v>83</v>
      </c>
      <c r="C113" t="s">
        <v>83</v>
      </c>
      <c r="D113" t="s">
        <v>241</v>
      </c>
      <c r="E113" s="28">
        <f t="shared" si="15"/>
        <v>5760000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0</v>
      </c>
      <c r="BV113" s="27">
        <v>0</v>
      </c>
      <c r="BW113" s="27">
        <v>0</v>
      </c>
      <c r="BX113" s="27">
        <v>0</v>
      </c>
      <c r="BY113" s="27">
        <v>0</v>
      </c>
      <c r="BZ113" s="48">
        <v>0</v>
      </c>
      <c r="CA113" s="48">
        <v>0</v>
      </c>
      <c r="CB113" s="48">
        <v>0</v>
      </c>
      <c r="CC113" s="48">
        <v>0</v>
      </c>
      <c r="CD113" s="48">
        <v>0</v>
      </c>
      <c r="CE113" s="48">
        <v>0</v>
      </c>
      <c r="CF113" s="48">
        <v>0</v>
      </c>
      <c r="CG113" s="48">
        <v>0</v>
      </c>
      <c r="CH113" s="48">
        <v>0</v>
      </c>
      <c r="CI113" s="48">
        <v>0</v>
      </c>
      <c r="CJ113" s="48">
        <v>0</v>
      </c>
      <c r="CK113" s="48">
        <v>0</v>
      </c>
      <c r="CL113" s="48">
        <v>0</v>
      </c>
      <c r="CM113" s="47">
        <v>0</v>
      </c>
      <c r="CN113" s="47">
        <v>0</v>
      </c>
      <c r="CO113" s="47">
        <v>0</v>
      </c>
      <c r="CP113" s="47">
        <v>0</v>
      </c>
      <c r="CQ113" s="47">
        <v>0</v>
      </c>
      <c r="CR113" s="47">
        <v>0</v>
      </c>
      <c r="CS113" s="47">
        <v>0</v>
      </c>
      <c r="CT113" s="47">
        <v>0</v>
      </c>
      <c r="CU113" s="47">
        <v>0</v>
      </c>
      <c r="CV113" s="47">
        <v>0</v>
      </c>
      <c r="CW113" s="47">
        <v>0</v>
      </c>
      <c r="CX113" s="47">
        <v>0</v>
      </c>
      <c r="CY113" s="47">
        <v>0</v>
      </c>
      <c r="CZ113" s="47">
        <v>0</v>
      </c>
      <c r="DA113" s="47">
        <v>0</v>
      </c>
      <c r="DB113" s="47">
        <v>0</v>
      </c>
      <c r="DC113" s="47">
        <v>0</v>
      </c>
      <c r="DD113" s="47">
        <v>0</v>
      </c>
      <c r="DE113" s="47">
        <v>0</v>
      </c>
      <c r="DF113" s="47">
        <v>0</v>
      </c>
      <c r="DG113" s="47">
        <v>0</v>
      </c>
      <c r="DH113" s="47">
        <v>0</v>
      </c>
      <c r="DI113" s="47">
        <v>0</v>
      </c>
      <c r="DJ113" s="47">
        <v>300000</v>
      </c>
      <c r="DK113" s="47">
        <v>180000</v>
      </c>
      <c r="DL113" s="47">
        <v>360000</v>
      </c>
      <c r="DM113" s="47">
        <v>480000</v>
      </c>
      <c r="DN113" s="47">
        <v>720000</v>
      </c>
      <c r="DO113" s="47">
        <v>840000.0000000001</v>
      </c>
      <c r="DP113" s="47">
        <v>840000.0000000001</v>
      </c>
      <c r="DQ113" s="47">
        <v>720000</v>
      </c>
      <c r="DR113" s="47">
        <v>480000</v>
      </c>
      <c r="DS113" s="47">
        <v>420000.00000000006</v>
      </c>
      <c r="DT113" s="47">
        <v>240000</v>
      </c>
      <c r="DU113" s="47">
        <v>180000</v>
      </c>
    </row>
    <row r="114" spans="1:125" ht="14.25">
      <c r="A114" t="s">
        <v>15</v>
      </c>
      <c r="B114" t="s">
        <v>83</v>
      </c>
      <c r="C114" t="s">
        <v>83</v>
      </c>
      <c r="D114" t="s">
        <v>104</v>
      </c>
      <c r="E114" s="28">
        <f t="shared" si="15"/>
        <v>4400000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264000</v>
      </c>
      <c r="BA114" s="27">
        <v>176000</v>
      </c>
      <c r="BB114" s="27">
        <v>264000</v>
      </c>
      <c r="BC114" s="27">
        <v>440000</v>
      </c>
      <c r="BD114" s="27">
        <v>660000</v>
      </c>
      <c r="BE114" s="27">
        <v>704000</v>
      </c>
      <c r="BF114" s="27">
        <v>660000</v>
      </c>
      <c r="BG114" s="27">
        <v>440000</v>
      </c>
      <c r="BH114" s="27">
        <v>396000</v>
      </c>
      <c r="BI114" s="27">
        <v>176000</v>
      </c>
      <c r="BJ114" s="27">
        <v>132000</v>
      </c>
      <c r="BK114" s="27">
        <v>88000</v>
      </c>
      <c r="BL114" s="27">
        <v>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0</v>
      </c>
      <c r="BS114" s="27">
        <v>0</v>
      </c>
      <c r="BT114" s="27">
        <v>0</v>
      </c>
      <c r="BU114" s="27">
        <v>0</v>
      </c>
      <c r="BV114" s="27">
        <v>0</v>
      </c>
      <c r="BW114" s="27">
        <v>0</v>
      </c>
      <c r="BX114" s="27">
        <v>0</v>
      </c>
      <c r="BY114" s="27">
        <v>0</v>
      </c>
      <c r="BZ114" s="48">
        <v>0</v>
      </c>
      <c r="CA114" s="48">
        <v>0</v>
      </c>
      <c r="CB114" s="48">
        <v>0</v>
      </c>
      <c r="CC114" s="48">
        <v>0</v>
      </c>
      <c r="CD114" s="48">
        <v>0</v>
      </c>
      <c r="CE114" s="48">
        <v>0</v>
      </c>
      <c r="CF114" s="48">
        <v>0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7">
        <v>0</v>
      </c>
      <c r="CN114" s="47">
        <v>0</v>
      </c>
      <c r="CO114" s="47">
        <v>0</v>
      </c>
      <c r="CP114" s="47">
        <v>0</v>
      </c>
      <c r="CQ114" s="47">
        <v>0</v>
      </c>
      <c r="CR114" s="47">
        <v>0</v>
      </c>
      <c r="CS114" s="47">
        <v>0</v>
      </c>
      <c r="CT114" s="47">
        <v>0</v>
      </c>
      <c r="CU114" s="47">
        <v>0</v>
      </c>
      <c r="CV114" s="47">
        <v>0</v>
      </c>
      <c r="CW114" s="47">
        <v>0</v>
      </c>
      <c r="CX114" s="47">
        <v>0</v>
      </c>
      <c r="CY114" s="47">
        <v>0</v>
      </c>
      <c r="CZ114" s="47">
        <v>0</v>
      </c>
      <c r="DA114" s="47">
        <v>0</v>
      </c>
      <c r="DB114" s="47">
        <v>0</v>
      </c>
      <c r="DC114" s="47">
        <v>0</v>
      </c>
      <c r="DD114" s="47">
        <v>0</v>
      </c>
      <c r="DE114" s="47">
        <v>0</v>
      </c>
      <c r="DF114" s="47">
        <v>0</v>
      </c>
      <c r="DG114" s="47">
        <v>0</v>
      </c>
      <c r="DH114" s="47">
        <v>0</v>
      </c>
      <c r="DI114" s="47">
        <v>0</v>
      </c>
      <c r="DJ114" s="47">
        <v>0</v>
      </c>
      <c r="DK114" s="47">
        <v>0</v>
      </c>
      <c r="DL114" s="47">
        <v>0</v>
      </c>
      <c r="DM114" s="47">
        <v>0</v>
      </c>
      <c r="DN114" s="47">
        <v>0</v>
      </c>
      <c r="DO114" s="47">
        <v>0</v>
      </c>
      <c r="DP114" s="47">
        <v>0</v>
      </c>
      <c r="DQ114" s="47">
        <v>0</v>
      </c>
      <c r="DR114" s="47">
        <v>0</v>
      </c>
      <c r="DS114" s="47">
        <v>0</v>
      </c>
      <c r="DT114" s="47">
        <v>0</v>
      </c>
      <c r="DU114" s="47">
        <v>0</v>
      </c>
    </row>
    <row r="115" spans="1:125" ht="14.25">
      <c r="A115" t="s">
        <v>15</v>
      </c>
      <c r="B115" t="s">
        <v>83</v>
      </c>
      <c r="C115" t="s">
        <v>83</v>
      </c>
      <c r="D115" t="s">
        <v>105</v>
      </c>
      <c r="E115" s="28">
        <f t="shared" si="15"/>
        <v>2000000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  <c r="BE115" s="27">
        <v>0</v>
      </c>
      <c r="BF115" s="27">
        <v>0</v>
      </c>
      <c r="BG115" s="27">
        <v>0</v>
      </c>
      <c r="BH115" s="27">
        <v>0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0</v>
      </c>
      <c r="BV115" s="27">
        <v>0</v>
      </c>
      <c r="BW115" s="27">
        <v>0</v>
      </c>
      <c r="BX115" s="27">
        <v>0</v>
      </c>
      <c r="BY115" s="27">
        <v>0</v>
      </c>
      <c r="BZ115" s="48">
        <v>0</v>
      </c>
      <c r="CA115" s="48">
        <v>0</v>
      </c>
      <c r="CB115" s="48">
        <v>0</v>
      </c>
      <c r="CC115" s="48">
        <v>0</v>
      </c>
      <c r="CD115" s="48">
        <v>0</v>
      </c>
      <c r="CE115" s="48">
        <v>0</v>
      </c>
      <c r="CF115" s="48">
        <v>0</v>
      </c>
      <c r="CG115" s="48">
        <v>0</v>
      </c>
      <c r="CH115" s="48">
        <v>0</v>
      </c>
      <c r="CI115" s="48">
        <v>0</v>
      </c>
      <c r="CJ115" s="48">
        <v>0</v>
      </c>
      <c r="CK115" s="48">
        <v>0</v>
      </c>
      <c r="CL115" s="48">
        <v>0</v>
      </c>
      <c r="CM115" s="47">
        <v>0</v>
      </c>
      <c r="CN115" s="47">
        <v>0</v>
      </c>
      <c r="CO115" s="47">
        <v>0</v>
      </c>
      <c r="CP115" s="47">
        <v>0</v>
      </c>
      <c r="CQ115" s="47">
        <v>0</v>
      </c>
      <c r="CR115" s="47">
        <v>0</v>
      </c>
      <c r="CS115" s="47">
        <v>120000</v>
      </c>
      <c r="CT115" s="47">
        <v>80000</v>
      </c>
      <c r="CU115" s="47">
        <v>120000</v>
      </c>
      <c r="CV115" s="47">
        <v>200000</v>
      </c>
      <c r="CW115" s="47">
        <v>300000</v>
      </c>
      <c r="CX115" s="47">
        <v>320000</v>
      </c>
      <c r="CY115" s="47">
        <v>300000</v>
      </c>
      <c r="CZ115" s="47">
        <v>200000</v>
      </c>
      <c r="DA115" s="47">
        <v>180000</v>
      </c>
      <c r="DB115" s="47">
        <v>80000</v>
      </c>
      <c r="DC115" s="47">
        <v>60000</v>
      </c>
      <c r="DD115" s="47">
        <v>40000</v>
      </c>
      <c r="DE115" s="47">
        <v>0</v>
      </c>
      <c r="DF115" s="47">
        <v>0</v>
      </c>
      <c r="DG115" s="47">
        <v>0</v>
      </c>
      <c r="DH115" s="47">
        <v>0</v>
      </c>
      <c r="DI115" s="47">
        <v>0</v>
      </c>
      <c r="DJ115" s="47">
        <v>0</v>
      </c>
      <c r="DK115" s="47">
        <v>0</v>
      </c>
      <c r="DL115" s="47">
        <v>0</v>
      </c>
      <c r="DM115" s="47">
        <v>0</v>
      </c>
      <c r="DN115" s="47">
        <v>0</v>
      </c>
      <c r="DO115" s="47">
        <v>0</v>
      </c>
      <c r="DP115" s="47">
        <v>0</v>
      </c>
      <c r="DQ115" s="47">
        <v>0</v>
      </c>
      <c r="DR115" s="47">
        <v>0</v>
      </c>
      <c r="DS115" s="47">
        <v>0</v>
      </c>
      <c r="DT115" s="47">
        <v>0</v>
      </c>
      <c r="DU115" s="47">
        <v>0</v>
      </c>
    </row>
    <row r="116" spans="1:125" ht="14.25">
      <c r="A116" t="s">
        <v>15</v>
      </c>
      <c r="B116" t="s">
        <v>83</v>
      </c>
      <c r="C116" t="s">
        <v>83</v>
      </c>
      <c r="D116" t="s">
        <v>279</v>
      </c>
      <c r="E116" s="28">
        <f t="shared" si="15"/>
        <v>2600000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156000</v>
      </c>
      <c r="BW116" s="27">
        <v>104000</v>
      </c>
      <c r="BX116" s="27">
        <v>156000</v>
      </c>
      <c r="BY116" s="27">
        <v>260000</v>
      </c>
      <c r="BZ116" s="48">
        <v>390000</v>
      </c>
      <c r="CA116" s="48">
        <v>416000</v>
      </c>
      <c r="CB116" s="48">
        <v>390000</v>
      </c>
      <c r="CC116" s="48">
        <v>260000</v>
      </c>
      <c r="CD116" s="48">
        <v>234000</v>
      </c>
      <c r="CE116" s="48">
        <v>104000</v>
      </c>
      <c r="CF116" s="48">
        <v>78000</v>
      </c>
      <c r="CG116" s="48">
        <v>52000</v>
      </c>
      <c r="CH116" s="48">
        <v>0</v>
      </c>
      <c r="CI116" s="48">
        <v>0</v>
      </c>
      <c r="CJ116" s="48">
        <v>0</v>
      </c>
      <c r="CK116" s="48">
        <v>0</v>
      </c>
      <c r="CL116" s="48">
        <v>0</v>
      </c>
      <c r="CM116" s="47">
        <v>0</v>
      </c>
      <c r="CN116" s="47">
        <v>0</v>
      </c>
      <c r="CO116" s="47">
        <v>0</v>
      </c>
      <c r="CP116" s="47">
        <v>0</v>
      </c>
      <c r="CQ116" s="47">
        <v>0</v>
      </c>
      <c r="CR116" s="47">
        <v>0</v>
      </c>
      <c r="CS116" s="47">
        <v>0</v>
      </c>
      <c r="CT116" s="47">
        <v>0</v>
      </c>
      <c r="CU116" s="47">
        <v>0</v>
      </c>
      <c r="CV116" s="47">
        <v>0</v>
      </c>
      <c r="CW116" s="47">
        <v>0</v>
      </c>
      <c r="CX116" s="47">
        <v>0</v>
      </c>
      <c r="CY116" s="47">
        <v>0</v>
      </c>
      <c r="CZ116" s="47">
        <v>0</v>
      </c>
      <c r="DA116" s="47">
        <v>0</v>
      </c>
      <c r="DB116" s="47">
        <v>0</v>
      </c>
      <c r="DC116" s="47">
        <v>0</v>
      </c>
      <c r="DD116" s="47">
        <v>0</v>
      </c>
      <c r="DE116" s="47">
        <v>0</v>
      </c>
      <c r="DF116" s="47">
        <v>0</v>
      </c>
      <c r="DG116" s="47">
        <v>0</v>
      </c>
      <c r="DH116" s="47">
        <v>0</v>
      </c>
      <c r="DI116" s="47">
        <v>0</v>
      </c>
      <c r="DJ116" s="47">
        <v>0</v>
      </c>
      <c r="DK116" s="47">
        <v>0</v>
      </c>
      <c r="DL116" s="47">
        <v>0</v>
      </c>
      <c r="DM116" s="47">
        <v>0</v>
      </c>
      <c r="DN116" s="47">
        <v>0</v>
      </c>
      <c r="DO116" s="47">
        <v>0</v>
      </c>
      <c r="DP116" s="47">
        <v>0</v>
      </c>
      <c r="DQ116" s="47">
        <v>0</v>
      </c>
      <c r="DR116" s="47">
        <v>0</v>
      </c>
      <c r="DS116" s="47">
        <v>0</v>
      </c>
      <c r="DT116" s="47">
        <v>0</v>
      </c>
      <c r="DU116" s="47">
        <v>0</v>
      </c>
    </row>
    <row r="117" spans="1:125" ht="14.25">
      <c r="A117" t="s">
        <v>15</v>
      </c>
      <c r="B117" t="s">
        <v>83</v>
      </c>
      <c r="C117" t="s">
        <v>83</v>
      </c>
      <c r="D117" t="s">
        <v>281</v>
      </c>
      <c r="E117" s="28">
        <f t="shared" si="15"/>
        <v>600000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0</v>
      </c>
      <c r="BG117" s="27">
        <v>0</v>
      </c>
      <c r="BH117" s="27">
        <v>0</v>
      </c>
      <c r="BI117" s="27">
        <v>0</v>
      </c>
      <c r="BJ117" s="27">
        <v>0</v>
      </c>
      <c r="BK117" s="27">
        <v>0</v>
      </c>
      <c r="BL117" s="27">
        <v>0</v>
      </c>
      <c r="BM117" s="27">
        <v>0</v>
      </c>
      <c r="BN117" s="27">
        <v>36000</v>
      </c>
      <c r="BO117" s="27">
        <v>24000</v>
      </c>
      <c r="BP117" s="27">
        <v>36000</v>
      </c>
      <c r="BQ117" s="27">
        <v>60000</v>
      </c>
      <c r="BR117" s="27">
        <v>90000</v>
      </c>
      <c r="BS117" s="27">
        <v>96000</v>
      </c>
      <c r="BT117" s="27">
        <v>90000</v>
      </c>
      <c r="BU117" s="27">
        <v>60000</v>
      </c>
      <c r="BV117" s="27">
        <v>54000</v>
      </c>
      <c r="BW117" s="27">
        <v>24000</v>
      </c>
      <c r="BX117" s="27">
        <v>18000</v>
      </c>
      <c r="BY117" s="27">
        <v>12000</v>
      </c>
      <c r="BZ117" s="48">
        <v>0</v>
      </c>
      <c r="CA117" s="48">
        <v>0</v>
      </c>
      <c r="CB117" s="48">
        <v>0</v>
      </c>
      <c r="CC117" s="48">
        <v>0</v>
      </c>
      <c r="CD117" s="48">
        <v>0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7">
        <v>0</v>
      </c>
      <c r="CN117" s="47">
        <v>0</v>
      </c>
      <c r="CO117" s="47">
        <v>0</v>
      </c>
      <c r="CP117" s="47">
        <v>0</v>
      </c>
      <c r="CQ117" s="47">
        <v>0</v>
      </c>
      <c r="CR117" s="47">
        <v>0</v>
      </c>
      <c r="CS117" s="47">
        <v>0</v>
      </c>
      <c r="CT117" s="47">
        <v>0</v>
      </c>
      <c r="CU117" s="47">
        <v>0</v>
      </c>
      <c r="CV117" s="47">
        <v>0</v>
      </c>
      <c r="CW117" s="47">
        <v>0</v>
      </c>
      <c r="CX117" s="47">
        <v>0</v>
      </c>
      <c r="CY117" s="47">
        <v>0</v>
      </c>
      <c r="CZ117" s="47">
        <v>0</v>
      </c>
      <c r="DA117" s="47">
        <v>0</v>
      </c>
      <c r="DB117" s="47">
        <v>0</v>
      </c>
      <c r="DC117" s="47">
        <v>0</v>
      </c>
      <c r="DD117" s="47">
        <v>0</v>
      </c>
      <c r="DE117" s="47">
        <v>0</v>
      </c>
      <c r="DF117" s="47">
        <v>0</v>
      </c>
      <c r="DG117" s="47">
        <v>0</v>
      </c>
      <c r="DH117" s="47">
        <v>0</v>
      </c>
      <c r="DI117" s="47">
        <v>0</v>
      </c>
      <c r="DJ117" s="47">
        <v>0</v>
      </c>
      <c r="DK117" s="47">
        <v>0</v>
      </c>
      <c r="DL117" s="47">
        <v>0</v>
      </c>
      <c r="DM117" s="47">
        <v>0</v>
      </c>
      <c r="DN117" s="47">
        <v>0</v>
      </c>
      <c r="DO117" s="47">
        <v>0</v>
      </c>
      <c r="DP117" s="47">
        <v>0</v>
      </c>
      <c r="DQ117" s="47">
        <v>0</v>
      </c>
      <c r="DR117" s="47">
        <v>0</v>
      </c>
      <c r="DS117" s="47">
        <v>0</v>
      </c>
      <c r="DT117" s="47">
        <v>0</v>
      </c>
      <c r="DU117" s="47">
        <v>0</v>
      </c>
    </row>
    <row r="118" spans="1:125" ht="14.25">
      <c r="A118" t="s">
        <v>14</v>
      </c>
      <c r="B118" t="s">
        <v>83</v>
      </c>
      <c r="C118" s="90" t="s">
        <v>83</v>
      </c>
      <c r="D118" t="s">
        <v>114</v>
      </c>
      <c r="E118" s="28">
        <f t="shared" si="15"/>
        <v>1500000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90000</v>
      </c>
      <c r="BB118" s="27">
        <v>60000</v>
      </c>
      <c r="BC118" s="27">
        <v>90000</v>
      </c>
      <c r="BD118" s="27">
        <v>150000</v>
      </c>
      <c r="BE118" s="27">
        <v>225000</v>
      </c>
      <c r="BF118" s="27">
        <v>240000</v>
      </c>
      <c r="BG118" s="27">
        <v>225000</v>
      </c>
      <c r="BH118" s="27">
        <v>150000</v>
      </c>
      <c r="BI118" s="27">
        <v>135000</v>
      </c>
      <c r="BJ118" s="27">
        <v>60000</v>
      </c>
      <c r="BK118" s="27">
        <v>45000</v>
      </c>
      <c r="BL118" s="27">
        <v>30000</v>
      </c>
      <c r="BM118" s="27">
        <v>0</v>
      </c>
      <c r="BN118" s="27">
        <v>0</v>
      </c>
      <c r="BO118" s="27">
        <v>0</v>
      </c>
      <c r="BP118" s="27">
        <v>0</v>
      </c>
      <c r="BQ118" s="27">
        <v>0</v>
      </c>
      <c r="BR118" s="27">
        <v>0</v>
      </c>
      <c r="BS118" s="27">
        <v>0</v>
      </c>
      <c r="BT118" s="27">
        <v>0</v>
      </c>
      <c r="BU118" s="27">
        <v>0</v>
      </c>
      <c r="BV118" s="27">
        <v>0</v>
      </c>
      <c r="BW118" s="27">
        <v>0</v>
      </c>
      <c r="BX118" s="27">
        <v>0</v>
      </c>
      <c r="BY118" s="27">
        <v>0</v>
      </c>
      <c r="BZ118" s="47">
        <v>0</v>
      </c>
      <c r="CA118" s="47">
        <v>0</v>
      </c>
      <c r="CB118" s="47">
        <v>0</v>
      </c>
      <c r="CC118" s="47">
        <v>0</v>
      </c>
      <c r="CD118" s="47">
        <v>0</v>
      </c>
      <c r="CE118" s="47">
        <v>0</v>
      </c>
      <c r="CF118" s="47">
        <v>0</v>
      </c>
      <c r="CG118" s="47">
        <v>0</v>
      </c>
      <c r="CH118" s="47">
        <v>0</v>
      </c>
      <c r="CI118" s="47">
        <v>0</v>
      </c>
      <c r="CJ118" s="47">
        <v>0</v>
      </c>
      <c r="CK118" s="47">
        <v>0</v>
      </c>
      <c r="CL118" s="47">
        <v>0</v>
      </c>
      <c r="CM118" s="47">
        <v>0</v>
      </c>
      <c r="CN118" s="47">
        <v>0</v>
      </c>
      <c r="CO118" s="47">
        <v>0</v>
      </c>
      <c r="CP118" s="47">
        <v>0</v>
      </c>
      <c r="CQ118" s="47">
        <v>0</v>
      </c>
      <c r="CR118" s="47">
        <v>0</v>
      </c>
      <c r="CS118" s="47">
        <v>0</v>
      </c>
      <c r="CT118" s="47">
        <v>0</v>
      </c>
      <c r="CU118" s="47">
        <v>0</v>
      </c>
      <c r="CV118" s="47">
        <v>0</v>
      </c>
      <c r="CW118" s="47">
        <v>0</v>
      </c>
      <c r="CX118" s="47">
        <v>0</v>
      </c>
      <c r="CY118" s="47">
        <v>0</v>
      </c>
      <c r="CZ118" s="47">
        <v>0</v>
      </c>
      <c r="DA118" s="47">
        <v>0</v>
      </c>
      <c r="DB118" s="47">
        <v>0</v>
      </c>
      <c r="DC118" s="47">
        <v>0</v>
      </c>
      <c r="DD118" s="47">
        <v>0</v>
      </c>
      <c r="DE118" s="47">
        <v>0</v>
      </c>
      <c r="DF118" s="47">
        <v>0</v>
      </c>
      <c r="DG118" s="47">
        <v>0</v>
      </c>
      <c r="DH118" s="47">
        <v>0</v>
      </c>
      <c r="DI118" s="47">
        <v>0</v>
      </c>
      <c r="DJ118" s="47">
        <v>0</v>
      </c>
      <c r="DK118" s="47">
        <v>0</v>
      </c>
      <c r="DL118" s="47">
        <v>0</v>
      </c>
      <c r="DM118" s="47">
        <v>0</v>
      </c>
      <c r="DN118" s="47">
        <v>0</v>
      </c>
      <c r="DO118" s="47">
        <v>0</v>
      </c>
      <c r="DP118" s="47">
        <v>0</v>
      </c>
      <c r="DQ118" s="47">
        <v>0</v>
      </c>
      <c r="DR118" s="47">
        <v>0</v>
      </c>
      <c r="DS118" s="47">
        <v>0</v>
      </c>
      <c r="DT118" s="47">
        <v>0</v>
      </c>
      <c r="DU118" s="47">
        <v>0</v>
      </c>
    </row>
    <row r="119" spans="1:125" ht="14.25">
      <c r="A119" t="s">
        <v>14</v>
      </c>
      <c r="B119" t="s">
        <v>83</v>
      </c>
      <c r="C119" t="s">
        <v>83</v>
      </c>
      <c r="D119" t="s">
        <v>363</v>
      </c>
      <c r="E119" s="28">
        <f t="shared" si="15"/>
        <v>4000000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0</v>
      </c>
      <c r="BD119" s="27">
        <v>0</v>
      </c>
      <c r="BE119" s="27">
        <v>0</v>
      </c>
      <c r="BF119" s="27">
        <v>0</v>
      </c>
      <c r="BG119" s="27">
        <v>0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0</v>
      </c>
      <c r="BQ119" s="27">
        <v>0</v>
      </c>
      <c r="BR119" s="27">
        <v>0</v>
      </c>
      <c r="BS119" s="27">
        <v>0</v>
      </c>
      <c r="BT119" s="27">
        <v>0</v>
      </c>
      <c r="BU119" s="27">
        <v>0</v>
      </c>
      <c r="BV119" s="27">
        <v>0</v>
      </c>
      <c r="BW119" s="27">
        <v>0</v>
      </c>
      <c r="BX119" s="27">
        <v>0</v>
      </c>
      <c r="BY119" s="27">
        <v>0</v>
      </c>
      <c r="BZ119" s="47">
        <v>0</v>
      </c>
      <c r="CA119" s="47">
        <v>0</v>
      </c>
      <c r="CB119" s="47">
        <v>0</v>
      </c>
      <c r="CC119" s="47">
        <v>0</v>
      </c>
      <c r="CD119" s="47">
        <v>0</v>
      </c>
      <c r="CE119" s="47">
        <v>0</v>
      </c>
      <c r="CF119" s="47">
        <v>0</v>
      </c>
      <c r="CG119" s="47">
        <v>0</v>
      </c>
      <c r="CH119" s="47">
        <v>0</v>
      </c>
      <c r="CI119" s="47">
        <v>0</v>
      </c>
      <c r="CJ119" s="47">
        <v>0</v>
      </c>
      <c r="CK119" s="47">
        <v>0</v>
      </c>
      <c r="CL119" s="47">
        <v>0</v>
      </c>
      <c r="CM119" s="47">
        <v>0</v>
      </c>
      <c r="CN119" s="47">
        <v>0</v>
      </c>
      <c r="CO119" s="47">
        <v>0</v>
      </c>
      <c r="CP119" s="47">
        <v>0</v>
      </c>
      <c r="CQ119" s="47">
        <v>0</v>
      </c>
      <c r="CR119" s="47">
        <v>0</v>
      </c>
      <c r="CS119" s="47">
        <v>0</v>
      </c>
      <c r="CT119" s="47">
        <v>0</v>
      </c>
      <c r="CU119" s="47">
        <v>0</v>
      </c>
      <c r="CV119" s="47">
        <v>0</v>
      </c>
      <c r="CW119" s="47">
        <v>0</v>
      </c>
      <c r="CX119" s="47">
        <v>0</v>
      </c>
      <c r="CY119" s="47">
        <v>0</v>
      </c>
      <c r="CZ119" s="47">
        <v>240000</v>
      </c>
      <c r="DA119" s="47">
        <v>160000</v>
      </c>
      <c r="DB119" s="47">
        <v>240000</v>
      </c>
      <c r="DC119" s="47">
        <v>400000</v>
      </c>
      <c r="DD119" s="47">
        <v>600000</v>
      </c>
      <c r="DE119" s="47">
        <v>640000</v>
      </c>
      <c r="DF119" s="47">
        <v>600000</v>
      </c>
      <c r="DG119" s="47">
        <v>400000</v>
      </c>
      <c r="DH119" s="47">
        <v>360000</v>
      </c>
      <c r="DI119" s="47">
        <v>160000</v>
      </c>
      <c r="DJ119" s="47">
        <v>120000</v>
      </c>
      <c r="DK119" s="47">
        <v>80000</v>
      </c>
      <c r="DL119" s="47">
        <v>0</v>
      </c>
      <c r="DM119" s="47">
        <v>0</v>
      </c>
      <c r="DN119" s="47">
        <v>0</v>
      </c>
      <c r="DO119" s="47">
        <v>0</v>
      </c>
      <c r="DP119" s="47">
        <v>0</v>
      </c>
      <c r="DQ119" s="47">
        <v>0</v>
      </c>
      <c r="DR119" s="47">
        <v>0</v>
      </c>
      <c r="DS119" s="47">
        <v>0</v>
      </c>
      <c r="DT119" s="47">
        <v>0</v>
      </c>
      <c r="DU119" s="47">
        <v>0</v>
      </c>
    </row>
    <row r="120" spans="1:139" ht="14.25">
      <c r="A120" t="s">
        <v>16</v>
      </c>
      <c r="B120" t="s">
        <v>83</v>
      </c>
      <c r="C120" t="s">
        <v>83</v>
      </c>
      <c r="D120" t="s">
        <v>234</v>
      </c>
      <c r="E120" s="28">
        <f t="shared" si="15"/>
        <v>2000000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120000</v>
      </c>
      <c r="BO120" s="27">
        <v>80000</v>
      </c>
      <c r="BP120" s="27">
        <v>120000</v>
      </c>
      <c r="BQ120" s="27">
        <v>200000</v>
      </c>
      <c r="BR120" s="27">
        <v>300000</v>
      </c>
      <c r="BS120" s="27">
        <v>320000</v>
      </c>
      <c r="BT120" s="27">
        <v>300000</v>
      </c>
      <c r="BU120" s="27">
        <v>200000</v>
      </c>
      <c r="BV120" s="27">
        <v>180000</v>
      </c>
      <c r="BW120" s="27">
        <v>80000</v>
      </c>
      <c r="BX120" s="27">
        <v>60000</v>
      </c>
      <c r="BY120" s="27">
        <v>40000</v>
      </c>
      <c r="BZ120" s="47">
        <v>0</v>
      </c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</row>
    <row r="121" spans="1:139" ht="14.25">
      <c r="A121" t="s">
        <v>13</v>
      </c>
      <c r="B121" t="s">
        <v>83</v>
      </c>
      <c r="C121" t="s">
        <v>83</v>
      </c>
      <c r="D121" t="s">
        <v>124</v>
      </c>
      <c r="E121" s="28">
        <f t="shared" si="15"/>
        <v>2900000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174000</v>
      </c>
      <c r="BA121" s="27">
        <v>116000</v>
      </c>
      <c r="BB121" s="27">
        <v>174000</v>
      </c>
      <c r="BC121" s="27">
        <v>290000</v>
      </c>
      <c r="BD121" s="27">
        <v>435000</v>
      </c>
      <c r="BE121" s="27">
        <v>464000</v>
      </c>
      <c r="BF121" s="27">
        <v>435000</v>
      </c>
      <c r="BG121" s="27">
        <v>290000</v>
      </c>
      <c r="BH121" s="27">
        <v>261000</v>
      </c>
      <c r="BI121" s="27">
        <v>116000</v>
      </c>
      <c r="BJ121" s="27">
        <v>87000</v>
      </c>
      <c r="BK121" s="27">
        <v>58000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47">
        <v>0</v>
      </c>
      <c r="CA121" s="47">
        <v>0</v>
      </c>
      <c r="CB121" s="47">
        <v>0</v>
      </c>
      <c r="CC121" s="47">
        <v>0</v>
      </c>
      <c r="CD121" s="47">
        <v>0</v>
      </c>
      <c r="CE121" s="47">
        <v>0</v>
      </c>
      <c r="CF121" s="47">
        <v>0</v>
      </c>
      <c r="CG121" s="47">
        <v>0</v>
      </c>
      <c r="CH121" s="47">
        <v>0</v>
      </c>
      <c r="CI121" s="47">
        <v>0</v>
      </c>
      <c r="CJ121" s="47">
        <v>0</v>
      </c>
      <c r="CK121" s="47">
        <v>0</v>
      </c>
      <c r="CL121" s="47">
        <v>0</v>
      </c>
      <c r="CM121" s="47">
        <v>0</v>
      </c>
      <c r="CN121" s="47">
        <v>0</v>
      </c>
      <c r="CO121" s="47">
        <v>0</v>
      </c>
      <c r="CP121" s="47">
        <v>0</v>
      </c>
      <c r="CQ121" s="47">
        <v>0</v>
      </c>
      <c r="CR121" s="47">
        <v>0</v>
      </c>
      <c r="CS121" s="47">
        <v>0</v>
      </c>
      <c r="CT121" s="47">
        <v>0</v>
      </c>
      <c r="CU121" s="47">
        <v>0</v>
      </c>
      <c r="CV121" s="47">
        <v>0</v>
      </c>
      <c r="CW121" s="47">
        <v>0</v>
      </c>
      <c r="CX121" s="47">
        <v>0</v>
      </c>
      <c r="CY121" s="47">
        <v>0</v>
      </c>
      <c r="CZ121" s="47">
        <v>0</v>
      </c>
      <c r="DA121" s="47">
        <v>0</v>
      </c>
      <c r="DB121" s="47">
        <v>0</v>
      </c>
      <c r="DC121" s="47">
        <v>0</v>
      </c>
      <c r="DD121" s="47">
        <v>0</v>
      </c>
      <c r="DE121" s="47">
        <v>0</v>
      </c>
      <c r="DF121" s="47">
        <v>0</v>
      </c>
      <c r="DG121" s="47">
        <v>0</v>
      </c>
      <c r="DH121" s="47">
        <v>0</v>
      </c>
      <c r="DI121" s="47">
        <v>0</v>
      </c>
      <c r="DJ121" s="47">
        <v>0</v>
      </c>
      <c r="DK121" s="47">
        <v>0</v>
      </c>
      <c r="DL121" s="47">
        <v>0</v>
      </c>
      <c r="DM121" s="47">
        <v>0</v>
      </c>
      <c r="DN121" s="47">
        <v>0</v>
      </c>
      <c r="DO121" s="47">
        <v>0</v>
      </c>
      <c r="DP121" s="47">
        <v>0</v>
      </c>
      <c r="DQ121" s="47">
        <v>0</v>
      </c>
      <c r="DR121" s="47">
        <v>0</v>
      </c>
      <c r="DS121" s="47">
        <v>0</v>
      </c>
      <c r="DT121" s="47">
        <v>0</v>
      </c>
      <c r="DU121" s="47">
        <v>0</v>
      </c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</row>
    <row r="122" spans="1:139" ht="14.25">
      <c r="A122" t="s">
        <v>13</v>
      </c>
      <c r="B122" t="s">
        <v>83</v>
      </c>
      <c r="C122" t="s">
        <v>83</v>
      </c>
      <c r="D122" t="s">
        <v>125</v>
      </c>
      <c r="E122" s="28">
        <f t="shared" si="15"/>
        <v>1100000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66000</v>
      </c>
      <c r="BK122" s="27">
        <v>44000</v>
      </c>
      <c r="BL122" s="27">
        <v>66000</v>
      </c>
      <c r="BM122" s="27">
        <v>110000</v>
      </c>
      <c r="BN122" s="27">
        <v>165000</v>
      </c>
      <c r="BO122" s="27">
        <v>176000</v>
      </c>
      <c r="BP122" s="27">
        <v>165000</v>
      </c>
      <c r="BQ122" s="27">
        <v>110000</v>
      </c>
      <c r="BR122" s="27">
        <v>99000</v>
      </c>
      <c r="BS122" s="27">
        <v>44000</v>
      </c>
      <c r="BT122" s="27">
        <v>33000</v>
      </c>
      <c r="BU122" s="27">
        <v>22000</v>
      </c>
      <c r="BV122" s="27">
        <v>0</v>
      </c>
      <c r="BW122" s="27">
        <v>0</v>
      </c>
      <c r="BX122" s="27">
        <v>0</v>
      </c>
      <c r="BY122" s="27">
        <v>0</v>
      </c>
      <c r="BZ122" s="47">
        <v>0</v>
      </c>
      <c r="CA122" s="47">
        <v>0</v>
      </c>
      <c r="CB122" s="47">
        <v>0</v>
      </c>
      <c r="CC122" s="47">
        <v>0</v>
      </c>
      <c r="CD122" s="47">
        <v>0</v>
      </c>
      <c r="CE122" s="47">
        <v>0</v>
      </c>
      <c r="CF122" s="47">
        <v>0</v>
      </c>
      <c r="CG122" s="47">
        <v>0</v>
      </c>
      <c r="CH122" s="47">
        <v>0</v>
      </c>
      <c r="CI122" s="47">
        <v>0</v>
      </c>
      <c r="CJ122" s="47">
        <v>0</v>
      </c>
      <c r="CK122" s="47">
        <v>0</v>
      </c>
      <c r="CL122" s="47">
        <v>0</v>
      </c>
      <c r="CM122" s="47">
        <v>0</v>
      </c>
      <c r="CN122" s="47">
        <v>0</v>
      </c>
      <c r="CO122" s="47">
        <v>0</v>
      </c>
      <c r="CP122" s="47">
        <v>0</v>
      </c>
      <c r="CQ122" s="47">
        <v>0</v>
      </c>
      <c r="CR122" s="47">
        <v>0</v>
      </c>
      <c r="CS122" s="47">
        <v>0</v>
      </c>
      <c r="CT122" s="47">
        <v>0</v>
      </c>
      <c r="CU122" s="47">
        <v>0</v>
      </c>
      <c r="CV122" s="47">
        <v>0</v>
      </c>
      <c r="CW122" s="47">
        <v>0</v>
      </c>
      <c r="CX122" s="47">
        <v>0</v>
      </c>
      <c r="CY122" s="47">
        <v>0</v>
      </c>
      <c r="CZ122" s="47">
        <v>0</v>
      </c>
      <c r="DA122" s="47">
        <v>0</v>
      </c>
      <c r="DB122" s="47">
        <v>0</v>
      </c>
      <c r="DC122" s="47">
        <v>0</v>
      </c>
      <c r="DD122" s="47">
        <v>0</v>
      </c>
      <c r="DE122" s="47">
        <v>0</v>
      </c>
      <c r="DF122" s="47">
        <v>0</v>
      </c>
      <c r="DG122" s="47">
        <v>0</v>
      </c>
      <c r="DH122" s="47">
        <v>0</v>
      </c>
      <c r="DI122" s="47">
        <v>0</v>
      </c>
      <c r="DJ122" s="47">
        <v>0</v>
      </c>
      <c r="DK122" s="47">
        <v>0</v>
      </c>
      <c r="DL122" s="47">
        <v>0</v>
      </c>
      <c r="DM122" s="47">
        <v>0</v>
      </c>
      <c r="DN122" s="47">
        <v>0</v>
      </c>
      <c r="DO122" s="47">
        <v>0</v>
      </c>
      <c r="DP122" s="47">
        <v>0</v>
      </c>
      <c r="DQ122" s="47">
        <v>0</v>
      </c>
      <c r="DR122" s="47">
        <v>0</v>
      </c>
      <c r="DS122" s="47">
        <v>0</v>
      </c>
      <c r="DT122" s="47">
        <v>0</v>
      </c>
      <c r="DU122" s="47">
        <v>0</v>
      </c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</row>
    <row r="123" spans="1:139" ht="14.25">
      <c r="A123" t="s">
        <v>13</v>
      </c>
      <c r="B123" t="s">
        <v>83</v>
      </c>
      <c r="C123" t="s">
        <v>83</v>
      </c>
      <c r="D123" t="s">
        <v>126</v>
      </c>
      <c r="E123" s="62">
        <f t="shared" si="15"/>
        <v>10500000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630000</v>
      </c>
      <c r="AO123" s="27">
        <v>420000</v>
      </c>
      <c r="AP123" s="27">
        <v>315000</v>
      </c>
      <c r="AQ123" s="27">
        <v>525000</v>
      </c>
      <c r="AR123" s="27">
        <v>525000</v>
      </c>
      <c r="AS123" s="27">
        <v>945000</v>
      </c>
      <c r="AT123" s="27">
        <v>1050000</v>
      </c>
      <c r="AU123" s="27">
        <v>1155000</v>
      </c>
      <c r="AV123" s="27">
        <v>1050000</v>
      </c>
      <c r="AW123" s="27">
        <v>1050000</v>
      </c>
      <c r="AX123" s="27">
        <v>840000</v>
      </c>
      <c r="AY123" s="27">
        <v>575400</v>
      </c>
      <c r="AZ123" s="27">
        <v>663600.0000000001</v>
      </c>
      <c r="BA123" s="27">
        <v>325500</v>
      </c>
      <c r="BB123" s="27">
        <v>157500</v>
      </c>
      <c r="BC123" s="27">
        <v>157500</v>
      </c>
      <c r="BD123" s="27">
        <v>73500</v>
      </c>
      <c r="BE123" s="27">
        <v>42000</v>
      </c>
      <c r="BF123" s="27">
        <v>0</v>
      </c>
      <c r="BG123" s="27">
        <v>0</v>
      </c>
      <c r="BH123" s="27">
        <v>0</v>
      </c>
      <c r="BI123" s="27">
        <v>0</v>
      </c>
      <c r="BJ123" s="27">
        <v>0</v>
      </c>
      <c r="BK123" s="27">
        <v>0</v>
      </c>
      <c r="BL123" s="27">
        <v>0</v>
      </c>
      <c r="BM123" s="27">
        <v>0</v>
      </c>
      <c r="BN123" s="27">
        <v>0</v>
      </c>
      <c r="BO123" s="27">
        <v>0</v>
      </c>
      <c r="BP123" s="27">
        <v>0</v>
      </c>
      <c r="BQ123" s="27">
        <v>0</v>
      </c>
      <c r="BR123" s="27">
        <v>0</v>
      </c>
      <c r="BS123" s="27">
        <v>0</v>
      </c>
      <c r="BT123" s="27">
        <v>0</v>
      </c>
      <c r="BU123" s="27">
        <v>0</v>
      </c>
      <c r="BV123" s="27">
        <v>0</v>
      </c>
      <c r="BW123" s="27">
        <v>0</v>
      </c>
      <c r="BX123" s="27">
        <v>0</v>
      </c>
      <c r="BY123" s="27">
        <v>0</v>
      </c>
      <c r="BZ123" s="47">
        <v>0</v>
      </c>
      <c r="CA123" s="47">
        <v>0</v>
      </c>
      <c r="CB123" s="47">
        <v>0</v>
      </c>
      <c r="CC123" s="47">
        <v>0</v>
      </c>
      <c r="CD123" s="47">
        <v>0</v>
      </c>
      <c r="CE123" s="47">
        <v>0</v>
      </c>
      <c r="CF123" s="47">
        <v>0</v>
      </c>
      <c r="CG123" s="47">
        <v>0</v>
      </c>
      <c r="CH123" s="47">
        <v>0</v>
      </c>
      <c r="CI123" s="47">
        <v>0</v>
      </c>
      <c r="CJ123" s="47">
        <v>0</v>
      </c>
      <c r="CK123" s="47">
        <v>0</v>
      </c>
      <c r="CL123" s="47">
        <v>0</v>
      </c>
      <c r="CM123" s="47">
        <v>0</v>
      </c>
      <c r="CN123" s="47">
        <v>0</v>
      </c>
      <c r="CO123" s="47">
        <v>0</v>
      </c>
      <c r="CP123" s="47">
        <v>0</v>
      </c>
      <c r="CQ123" s="47">
        <v>0</v>
      </c>
      <c r="CR123" s="47">
        <v>0</v>
      </c>
      <c r="CS123" s="47">
        <v>0</v>
      </c>
      <c r="CT123" s="47">
        <v>0</v>
      </c>
      <c r="CU123" s="47">
        <v>0</v>
      </c>
      <c r="CV123" s="47">
        <v>0</v>
      </c>
      <c r="CW123" s="47">
        <v>0</v>
      </c>
      <c r="CX123" s="47">
        <v>0</v>
      </c>
      <c r="CY123" s="47">
        <v>0</v>
      </c>
      <c r="CZ123" s="47">
        <v>0</v>
      </c>
      <c r="DA123" s="47">
        <v>0</v>
      </c>
      <c r="DB123" s="47">
        <v>0</v>
      </c>
      <c r="DC123" s="47">
        <v>0</v>
      </c>
      <c r="DD123" s="47">
        <v>0</v>
      </c>
      <c r="DE123" s="47">
        <v>0</v>
      </c>
      <c r="DF123" s="47">
        <v>0</v>
      </c>
      <c r="DG123" s="47">
        <v>0</v>
      </c>
      <c r="DH123" s="47">
        <v>0</v>
      </c>
      <c r="DI123" s="47">
        <v>0</v>
      </c>
      <c r="DJ123" s="47">
        <v>0</v>
      </c>
      <c r="DK123" s="47">
        <v>0</v>
      </c>
      <c r="DL123" s="47">
        <v>0</v>
      </c>
      <c r="DM123" s="47">
        <v>0</v>
      </c>
      <c r="DN123" s="47">
        <v>0</v>
      </c>
      <c r="DO123" s="47">
        <v>0</v>
      </c>
      <c r="DP123" s="47">
        <v>0</v>
      </c>
      <c r="DQ123" s="47">
        <v>0</v>
      </c>
      <c r="DR123" s="47">
        <v>0</v>
      </c>
      <c r="DS123" s="47">
        <v>0</v>
      </c>
      <c r="DT123" s="47">
        <v>0</v>
      </c>
      <c r="DU123" s="47">
        <v>0</v>
      </c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</row>
    <row r="124" spans="1:139" ht="14.25">
      <c r="A124" t="s">
        <v>15</v>
      </c>
      <c r="B124" t="s">
        <v>83</v>
      </c>
      <c r="C124" t="s">
        <v>83</v>
      </c>
      <c r="D124" t="s">
        <v>106</v>
      </c>
      <c r="E124" s="62">
        <f t="shared" si="15"/>
        <v>5800000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348000</v>
      </c>
      <c r="BM124" s="27">
        <v>232000</v>
      </c>
      <c r="BN124" s="27">
        <v>348000</v>
      </c>
      <c r="BO124" s="27">
        <v>580000</v>
      </c>
      <c r="BP124" s="27">
        <v>870000</v>
      </c>
      <c r="BQ124" s="27">
        <v>928000</v>
      </c>
      <c r="BR124" s="27">
        <v>870000</v>
      </c>
      <c r="BS124" s="27">
        <v>580000</v>
      </c>
      <c r="BT124" s="27">
        <v>522000</v>
      </c>
      <c r="BU124" s="27">
        <v>232000</v>
      </c>
      <c r="BV124" s="27">
        <v>174000</v>
      </c>
      <c r="BW124" s="27">
        <v>116000</v>
      </c>
      <c r="BX124" s="27">
        <v>0</v>
      </c>
      <c r="BY124" s="27">
        <v>0</v>
      </c>
      <c r="BZ124" s="47">
        <v>0</v>
      </c>
      <c r="CA124" s="47">
        <v>0</v>
      </c>
      <c r="CB124" s="47">
        <v>0</v>
      </c>
      <c r="CC124" s="47">
        <v>0</v>
      </c>
      <c r="CD124" s="47">
        <v>0</v>
      </c>
      <c r="CE124" s="47">
        <v>0</v>
      </c>
      <c r="CF124" s="47">
        <v>0</v>
      </c>
      <c r="CG124" s="47">
        <v>0</v>
      </c>
      <c r="CH124" s="47">
        <v>0</v>
      </c>
      <c r="CI124" s="47">
        <v>0</v>
      </c>
      <c r="CJ124" s="47">
        <v>0</v>
      </c>
      <c r="CK124" s="47">
        <v>0</v>
      </c>
      <c r="CL124" s="47">
        <v>0</v>
      </c>
      <c r="CM124" s="47">
        <v>0</v>
      </c>
      <c r="CN124" s="47">
        <v>0</v>
      </c>
      <c r="CO124" s="47">
        <v>0</v>
      </c>
      <c r="CP124" s="47">
        <v>0</v>
      </c>
      <c r="CQ124" s="47">
        <v>0</v>
      </c>
      <c r="CR124" s="47">
        <v>0</v>
      </c>
      <c r="CS124" s="47">
        <v>0</v>
      </c>
      <c r="CT124" s="47">
        <v>0</v>
      </c>
      <c r="CU124" s="47">
        <v>0</v>
      </c>
      <c r="CV124" s="47">
        <v>0</v>
      </c>
      <c r="CW124" s="47">
        <v>0</v>
      </c>
      <c r="CX124" s="47">
        <v>0</v>
      </c>
      <c r="CY124" s="47">
        <v>0</v>
      </c>
      <c r="CZ124" s="47">
        <v>0</v>
      </c>
      <c r="DA124" s="47">
        <v>0</v>
      </c>
      <c r="DB124" s="47">
        <v>0</v>
      </c>
      <c r="DC124" s="47">
        <v>0</v>
      </c>
      <c r="DD124" s="47">
        <v>0</v>
      </c>
      <c r="DE124" s="47">
        <v>0</v>
      </c>
      <c r="DF124" s="47">
        <v>0</v>
      </c>
      <c r="DG124" s="47">
        <v>0</v>
      </c>
      <c r="DH124" s="47">
        <v>0</v>
      </c>
      <c r="DI124" s="47">
        <v>0</v>
      </c>
      <c r="DJ124" s="47">
        <v>0</v>
      </c>
      <c r="DK124" s="47">
        <v>0</v>
      </c>
      <c r="DL124" s="47">
        <v>0</v>
      </c>
      <c r="DM124" s="47">
        <v>0</v>
      </c>
      <c r="DN124" s="47">
        <v>0</v>
      </c>
      <c r="DO124" s="47">
        <v>0</v>
      </c>
      <c r="DP124" s="47">
        <v>0</v>
      </c>
      <c r="DQ124" s="47">
        <v>0</v>
      </c>
      <c r="DR124" s="47">
        <v>0</v>
      </c>
      <c r="DS124" s="47">
        <v>0</v>
      </c>
      <c r="DT124" s="47">
        <v>0</v>
      </c>
      <c r="DU124" s="47">
        <v>0</v>
      </c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</row>
    <row r="125" spans="1:139" ht="14.25">
      <c r="A125" t="s">
        <v>14</v>
      </c>
      <c r="B125" t="s">
        <v>83</v>
      </c>
      <c r="C125" t="s">
        <v>83</v>
      </c>
      <c r="D125" t="s">
        <v>202</v>
      </c>
      <c r="E125" s="62">
        <f t="shared" si="15"/>
        <v>7000000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0</v>
      </c>
      <c r="BQ125" s="27">
        <v>0</v>
      </c>
      <c r="BR125" s="27">
        <v>0</v>
      </c>
      <c r="BS125" s="27">
        <v>0</v>
      </c>
      <c r="BT125" s="27">
        <v>0</v>
      </c>
      <c r="BU125" s="27">
        <v>0</v>
      </c>
      <c r="BV125" s="27">
        <v>0</v>
      </c>
      <c r="BW125" s="27">
        <v>0</v>
      </c>
      <c r="BX125" s="27">
        <v>0</v>
      </c>
      <c r="BY125" s="27">
        <v>0</v>
      </c>
      <c r="BZ125" s="47">
        <v>0</v>
      </c>
      <c r="CA125" s="47">
        <v>0</v>
      </c>
      <c r="CB125" s="47">
        <v>0</v>
      </c>
      <c r="CC125" s="47">
        <v>0</v>
      </c>
      <c r="CD125" s="47">
        <v>0</v>
      </c>
      <c r="CE125" s="47">
        <v>0</v>
      </c>
      <c r="CF125" s="47">
        <v>0</v>
      </c>
      <c r="CG125" s="47">
        <v>0</v>
      </c>
      <c r="CH125" s="47">
        <v>0</v>
      </c>
      <c r="CI125" s="47">
        <v>0</v>
      </c>
      <c r="CJ125" s="47">
        <v>0</v>
      </c>
      <c r="CK125" s="47">
        <v>0</v>
      </c>
      <c r="CL125" s="47">
        <v>0</v>
      </c>
      <c r="CM125" s="47">
        <v>0</v>
      </c>
      <c r="CN125" s="47">
        <v>0</v>
      </c>
      <c r="CO125" s="47">
        <v>0</v>
      </c>
      <c r="CP125" s="47">
        <v>0</v>
      </c>
      <c r="CQ125" s="47">
        <v>0</v>
      </c>
      <c r="CR125" s="47">
        <v>0</v>
      </c>
      <c r="CS125" s="47">
        <v>0</v>
      </c>
      <c r="CT125" s="47">
        <v>0</v>
      </c>
      <c r="CU125" s="47">
        <v>0</v>
      </c>
      <c r="CV125" s="47">
        <v>0</v>
      </c>
      <c r="CW125" s="47">
        <v>0</v>
      </c>
      <c r="CX125" s="47">
        <v>0</v>
      </c>
      <c r="CY125" s="47">
        <v>0</v>
      </c>
      <c r="CZ125" s="47">
        <v>420000</v>
      </c>
      <c r="DA125" s="47">
        <v>280000</v>
      </c>
      <c r="DB125" s="47">
        <v>210000</v>
      </c>
      <c r="DC125" s="47">
        <v>350000</v>
      </c>
      <c r="DD125" s="47">
        <v>350000</v>
      </c>
      <c r="DE125" s="47">
        <v>630000</v>
      </c>
      <c r="DF125" s="47">
        <v>700000</v>
      </c>
      <c r="DG125" s="47">
        <v>770000</v>
      </c>
      <c r="DH125" s="47">
        <v>700000</v>
      </c>
      <c r="DI125" s="47">
        <v>700000</v>
      </c>
      <c r="DJ125" s="47">
        <v>560000</v>
      </c>
      <c r="DK125" s="47">
        <v>383600</v>
      </c>
      <c r="DL125" s="47">
        <v>442400.00000000006</v>
      </c>
      <c r="DM125" s="47">
        <v>217000</v>
      </c>
      <c r="DN125" s="47">
        <v>105000</v>
      </c>
      <c r="DO125" s="47">
        <v>105000</v>
      </c>
      <c r="DP125" s="47">
        <v>49000</v>
      </c>
      <c r="DQ125" s="47">
        <v>28000</v>
      </c>
      <c r="DR125" s="47">
        <v>0</v>
      </c>
      <c r="DS125" s="47">
        <v>0</v>
      </c>
      <c r="DT125" s="47">
        <v>0</v>
      </c>
      <c r="DU125" s="47">
        <v>0</v>
      </c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</row>
    <row r="126" spans="1:139" ht="14.25">
      <c r="A126" t="s">
        <v>17</v>
      </c>
      <c r="B126" t="s">
        <v>72</v>
      </c>
      <c r="C126" t="s">
        <v>166</v>
      </c>
      <c r="D126" t="s">
        <v>45</v>
      </c>
      <c r="E126" s="62">
        <f t="shared" si="15"/>
        <v>36000000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0</v>
      </c>
      <c r="BD126" s="27">
        <v>0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0</v>
      </c>
      <c r="BQ126" s="27">
        <v>0</v>
      </c>
      <c r="BR126" s="27">
        <v>0</v>
      </c>
      <c r="BS126" s="27">
        <v>0</v>
      </c>
      <c r="BT126" s="27">
        <v>0</v>
      </c>
      <c r="BU126" s="27">
        <v>0</v>
      </c>
      <c r="BV126" s="27">
        <v>0</v>
      </c>
      <c r="BW126" s="27">
        <v>0</v>
      </c>
      <c r="BX126" s="27">
        <v>0</v>
      </c>
      <c r="BY126" s="27">
        <v>1800000</v>
      </c>
      <c r="BZ126" s="47">
        <v>1800000</v>
      </c>
      <c r="CA126" s="47">
        <v>1080000</v>
      </c>
      <c r="CB126" s="47">
        <v>1080000</v>
      </c>
      <c r="CC126" s="47">
        <v>1440000</v>
      </c>
      <c r="CD126" s="47">
        <v>2160000</v>
      </c>
      <c r="CE126" s="47">
        <v>2880000</v>
      </c>
      <c r="CF126" s="47">
        <v>3600000</v>
      </c>
      <c r="CG126" s="47">
        <v>3600000</v>
      </c>
      <c r="CH126" s="47">
        <v>3600000</v>
      </c>
      <c r="CI126" s="47">
        <v>3240000</v>
      </c>
      <c r="CJ126" s="47">
        <v>2880000</v>
      </c>
      <c r="CK126" s="47">
        <v>2160000</v>
      </c>
      <c r="CL126" s="47">
        <v>1440000</v>
      </c>
      <c r="CM126" s="47">
        <v>1080000</v>
      </c>
      <c r="CN126" s="47">
        <v>1080000</v>
      </c>
      <c r="CO126" s="47">
        <v>360000</v>
      </c>
      <c r="CP126" s="47">
        <v>360000</v>
      </c>
      <c r="CQ126" s="47">
        <v>180000</v>
      </c>
      <c r="CR126" s="47">
        <v>180000</v>
      </c>
      <c r="CS126" s="47">
        <v>0</v>
      </c>
      <c r="CT126" s="47">
        <v>0</v>
      </c>
      <c r="CU126" s="47">
        <v>0</v>
      </c>
      <c r="CV126" s="47">
        <v>0</v>
      </c>
      <c r="CW126" s="47">
        <v>0</v>
      </c>
      <c r="CX126" s="47">
        <v>0</v>
      </c>
      <c r="CY126" s="47">
        <v>0</v>
      </c>
      <c r="CZ126" s="47">
        <v>0</v>
      </c>
      <c r="DA126" s="47">
        <v>0</v>
      </c>
      <c r="DB126" s="47">
        <v>0</v>
      </c>
      <c r="DC126" s="47">
        <v>0</v>
      </c>
      <c r="DD126" s="47">
        <v>0</v>
      </c>
      <c r="DE126" s="47">
        <v>0</v>
      </c>
      <c r="DF126" s="47">
        <v>0</v>
      </c>
      <c r="DG126" s="47">
        <v>0</v>
      </c>
      <c r="DH126" s="47">
        <v>0</v>
      </c>
      <c r="DI126" s="47">
        <v>0</v>
      </c>
      <c r="DJ126" s="47">
        <v>0</v>
      </c>
      <c r="DK126" s="47">
        <v>0</v>
      </c>
      <c r="DL126" s="47">
        <v>0</v>
      </c>
      <c r="DM126" s="47">
        <v>0</v>
      </c>
      <c r="DN126" s="47">
        <v>0</v>
      </c>
      <c r="DO126" s="47">
        <v>0</v>
      </c>
      <c r="DP126" s="47">
        <v>0</v>
      </c>
      <c r="DQ126" s="47">
        <v>0</v>
      </c>
      <c r="DR126" s="47">
        <v>0</v>
      </c>
      <c r="DS126" s="47">
        <v>0</v>
      </c>
      <c r="DT126" s="47">
        <v>0</v>
      </c>
      <c r="DU126" s="47">
        <v>0</v>
      </c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</row>
    <row r="127" spans="1:139" ht="14.25">
      <c r="A127" t="s">
        <v>17</v>
      </c>
      <c r="B127" t="s">
        <v>72</v>
      </c>
      <c r="C127" t="s">
        <v>72</v>
      </c>
      <c r="D127" t="s">
        <v>134</v>
      </c>
      <c r="E127" s="62">
        <f t="shared" si="15"/>
        <v>9350000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0</v>
      </c>
      <c r="BQ127" s="27">
        <v>0</v>
      </c>
      <c r="BR127" s="27">
        <v>0</v>
      </c>
      <c r="BS127" s="27">
        <v>0</v>
      </c>
      <c r="BT127" s="27">
        <v>0</v>
      </c>
      <c r="BU127" s="27">
        <v>0</v>
      </c>
      <c r="BV127" s="27">
        <v>0</v>
      </c>
      <c r="BW127" s="27">
        <v>0</v>
      </c>
      <c r="BX127" s="27">
        <v>0</v>
      </c>
      <c r="BY127" s="27">
        <v>0</v>
      </c>
      <c r="BZ127" s="47">
        <v>0</v>
      </c>
      <c r="CA127" s="47">
        <v>0</v>
      </c>
      <c r="CB127" s="47">
        <v>0</v>
      </c>
      <c r="CC127" s="47">
        <v>0</v>
      </c>
      <c r="CD127" s="47">
        <v>0</v>
      </c>
      <c r="CE127" s="47">
        <v>0</v>
      </c>
      <c r="CF127" s="47">
        <v>0</v>
      </c>
      <c r="CG127" s="47">
        <v>0</v>
      </c>
      <c r="CH127" s="47">
        <v>0</v>
      </c>
      <c r="CI127" s="47">
        <v>0</v>
      </c>
      <c r="CJ127" s="47">
        <v>0</v>
      </c>
      <c r="CK127" s="47">
        <v>0</v>
      </c>
      <c r="CL127" s="47">
        <v>500000</v>
      </c>
      <c r="CM127" s="47">
        <v>100000</v>
      </c>
      <c r="CN127" s="47">
        <v>100000</v>
      </c>
      <c r="CO127" s="47">
        <v>100000</v>
      </c>
      <c r="CP127" s="47">
        <v>100000</v>
      </c>
      <c r="CQ127" s="47">
        <v>100000</v>
      </c>
      <c r="CR127" s="47">
        <v>100000</v>
      </c>
      <c r="CS127" s="47">
        <v>100000</v>
      </c>
      <c r="CT127" s="47">
        <v>100000</v>
      </c>
      <c r="CU127" s="47">
        <v>100000</v>
      </c>
      <c r="CV127" s="47">
        <v>150000</v>
      </c>
      <c r="CW127" s="47">
        <v>150000</v>
      </c>
      <c r="CX127" s="47">
        <v>250000</v>
      </c>
      <c r="CY127" s="47">
        <v>250000</v>
      </c>
      <c r="CZ127" s="47">
        <v>250000</v>
      </c>
      <c r="DA127" s="47">
        <v>300000</v>
      </c>
      <c r="DB127" s="47">
        <v>300000</v>
      </c>
      <c r="DC127" s="47">
        <v>300000</v>
      </c>
      <c r="DD127" s="47">
        <v>350000.00000000006</v>
      </c>
      <c r="DE127" s="47">
        <v>350000.00000000006</v>
      </c>
      <c r="DF127" s="47">
        <v>400000</v>
      </c>
      <c r="DG127" s="47">
        <v>400000</v>
      </c>
      <c r="DH127" s="47">
        <v>450000</v>
      </c>
      <c r="DI127" s="47">
        <v>450000</v>
      </c>
      <c r="DJ127" s="47">
        <v>450000</v>
      </c>
      <c r="DK127" s="47">
        <v>400000</v>
      </c>
      <c r="DL127" s="47">
        <v>400000</v>
      </c>
      <c r="DM127" s="47">
        <v>400000</v>
      </c>
      <c r="DN127" s="47">
        <v>400000</v>
      </c>
      <c r="DO127" s="47">
        <v>300000</v>
      </c>
      <c r="DP127" s="47">
        <v>250000</v>
      </c>
      <c r="DQ127" s="47">
        <v>250000</v>
      </c>
      <c r="DR127" s="47">
        <v>250000</v>
      </c>
      <c r="DS127" s="47">
        <v>200000</v>
      </c>
      <c r="DT127" s="47">
        <v>200000</v>
      </c>
      <c r="DU127" s="47">
        <v>100000</v>
      </c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</row>
    <row r="128" spans="1:139" ht="14.25">
      <c r="A128" t="s">
        <v>17</v>
      </c>
      <c r="B128" t="s">
        <v>11</v>
      </c>
      <c r="C128" t="s">
        <v>165</v>
      </c>
      <c r="D128" t="s">
        <v>133</v>
      </c>
      <c r="E128" s="62">
        <f t="shared" si="15"/>
        <v>4600000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276000</v>
      </c>
      <c r="BI128" s="27">
        <v>184000</v>
      </c>
      <c r="BJ128" s="27">
        <v>276000</v>
      </c>
      <c r="BK128" s="27">
        <v>460000</v>
      </c>
      <c r="BL128" s="27">
        <v>690000</v>
      </c>
      <c r="BM128" s="27">
        <v>736000</v>
      </c>
      <c r="BN128" s="27">
        <v>690000</v>
      </c>
      <c r="BO128" s="27">
        <v>460000</v>
      </c>
      <c r="BP128" s="27">
        <v>414000</v>
      </c>
      <c r="BQ128" s="27">
        <v>184000</v>
      </c>
      <c r="BR128" s="27">
        <v>138000</v>
      </c>
      <c r="BS128" s="27">
        <v>92000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47">
        <v>0</v>
      </c>
      <c r="CA128" s="47">
        <v>0</v>
      </c>
      <c r="CB128" s="47">
        <v>0</v>
      </c>
      <c r="CC128" s="47">
        <v>0</v>
      </c>
      <c r="CD128" s="47">
        <v>0</v>
      </c>
      <c r="CE128" s="47">
        <v>0</v>
      </c>
      <c r="CF128" s="47">
        <v>0</v>
      </c>
      <c r="CG128" s="47">
        <v>0</v>
      </c>
      <c r="CH128" s="47">
        <v>0</v>
      </c>
      <c r="CI128" s="47">
        <v>0</v>
      </c>
      <c r="CJ128" s="47">
        <v>0</v>
      </c>
      <c r="CK128" s="47">
        <v>0</v>
      </c>
      <c r="CL128" s="47">
        <v>0</v>
      </c>
      <c r="CM128" s="47">
        <v>0</v>
      </c>
      <c r="CN128" s="47">
        <v>0</v>
      </c>
      <c r="CO128" s="47">
        <v>0</v>
      </c>
      <c r="CP128" s="47">
        <v>0</v>
      </c>
      <c r="CQ128" s="47">
        <v>0</v>
      </c>
      <c r="CR128" s="47">
        <v>0</v>
      </c>
      <c r="CS128" s="47">
        <v>0</v>
      </c>
      <c r="CT128" s="47">
        <v>0</v>
      </c>
      <c r="CU128" s="47">
        <v>0</v>
      </c>
      <c r="CV128" s="47">
        <v>0</v>
      </c>
      <c r="CW128" s="47">
        <v>0</v>
      </c>
      <c r="CX128" s="47">
        <v>0</v>
      </c>
      <c r="CY128" s="47">
        <v>0</v>
      </c>
      <c r="CZ128" s="47">
        <v>0</v>
      </c>
      <c r="DA128" s="47">
        <v>0</v>
      </c>
      <c r="DB128" s="47">
        <v>0</v>
      </c>
      <c r="DC128" s="47">
        <v>0</v>
      </c>
      <c r="DD128" s="47">
        <v>0</v>
      </c>
      <c r="DE128" s="47">
        <v>0</v>
      </c>
      <c r="DF128" s="47">
        <v>0</v>
      </c>
      <c r="DG128" s="47">
        <v>0</v>
      </c>
      <c r="DH128" s="47">
        <v>0</v>
      </c>
      <c r="DI128" s="47">
        <v>0</v>
      </c>
      <c r="DJ128" s="47">
        <v>0</v>
      </c>
      <c r="DK128" s="47">
        <v>0</v>
      </c>
      <c r="DL128" s="47">
        <v>0</v>
      </c>
      <c r="DM128" s="47">
        <v>0</v>
      </c>
      <c r="DN128" s="47">
        <v>0</v>
      </c>
      <c r="DO128" s="47">
        <v>0</v>
      </c>
      <c r="DP128" s="47">
        <v>0</v>
      </c>
      <c r="DQ128" s="47">
        <v>0</v>
      </c>
      <c r="DR128" s="47">
        <v>0</v>
      </c>
      <c r="DS128" s="47">
        <v>0</v>
      </c>
      <c r="DT128" s="47">
        <v>0</v>
      </c>
      <c r="DU128" s="47">
        <v>0</v>
      </c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</row>
    <row r="129" spans="1:139" ht="14.25">
      <c r="A129" t="s">
        <v>17</v>
      </c>
      <c r="B129" t="s">
        <v>72</v>
      </c>
      <c r="C129" t="s">
        <v>166</v>
      </c>
      <c r="D129" t="s">
        <v>95</v>
      </c>
      <c r="E129" s="62">
        <f t="shared" si="15"/>
        <v>26400000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1584000</v>
      </c>
      <c r="BQ129" s="27">
        <v>1056000</v>
      </c>
      <c r="BR129" s="27">
        <v>792000</v>
      </c>
      <c r="BS129" s="27">
        <v>1320000</v>
      </c>
      <c r="BT129" s="27">
        <v>1320000</v>
      </c>
      <c r="BU129" s="27">
        <v>2376000</v>
      </c>
      <c r="BV129" s="27">
        <v>2640000</v>
      </c>
      <c r="BW129" s="27">
        <v>2904000</v>
      </c>
      <c r="BX129" s="27">
        <v>2640000</v>
      </c>
      <c r="BY129" s="27">
        <v>2640000</v>
      </c>
      <c r="BZ129" s="47">
        <v>2112000</v>
      </c>
      <c r="CA129" s="47">
        <v>1446720</v>
      </c>
      <c r="CB129" s="47">
        <v>1668480.0000000002</v>
      </c>
      <c r="CC129" s="47">
        <v>818400</v>
      </c>
      <c r="CD129" s="47">
        <v>396000</v>
      </c>
      <c r="CE129" s="47">
        <v>396000</v>
      </c>
      <c r="CF129" s="47">
        <v>184800</v>
      </c>
      <c r="CG129" s="47">
        <v>105600</v>
      </c>
      <c r="CH129" s="47">
        <v>0</v>
      </c>
      <c r="CI129" s="47">
        <v>0</v>
      </c>
      <c r="CJ129" s="47">
        <v>0</v>
      </c>
      <c r="CK129" s="47">
        <v>0</v>
      </c>
      <c r="CL129" s="47">
        <v>0</v>
      </c>
      <c r="CM129" s="47">
        <v>0</v>
      </c>
      <c r="CN129" s="47">
        <v>0</v>
      </c>
      <c r="CO129" s="47">
        <v>0</v>
      </c>
      <c r="CP129" s="47">
        <v>0</v>
      </c>
      <c r="CQ129" s="47">
        <v>0</v>
      </c>
      <c r="CR129" s="47">
        <v>0</v>
      </c>
      <c r="CS129" s="47">
        <v>0</v>
      </c>
      <c r="CT129" s="47">
        <v>0</v>
      </c>
      <c r="CU129" s="47">
        <v>0</v>
      </c>
      <c r="CV129" s="47">
        <v>0</v>
      </c>
      <c r="CW129" s="47">
        <v>0</v>
      </c>
      <c r="CX129" s="47">
        <v>0</v>
      </c>
      <c r="CY129" s="47">
        <v>0</v>
      </c>
      <c r="CZ129" s="47">
        <v>0</v>
      </c>
      <c r="DA129" s="47">
        <v>0</v>
      </c>
      <c r="DB129" s="47">
        <v>0</v>
      </c>
      <c r="DC129" s="47">
        <v>0</v>
      </c>
      <c r="DD129" s="47">
        <v>0</v>
      </c>
      <c r="DE129" s="47">
        <v>0</v>
      </c>
      <c r="DF129" s="47">
        <v>0</v>
      </c>
      <c r="DG129" s="47">
        <v>0</v>
      </c>
      <c r="DH129" s="47">
        <v>0</v>
      </c>
      <c r="DI129" s="47">
        <v>0</v>
      </c>
      <c r="DJ129" s="47">
        <v>0</v>
      </c>
      <c r="DK129" s="47">
        <v>0</v>
      </c>
      <c r="DL129" s="47">
        <v>0</v>
      </c>
      <c r="DM129" s="47">
        <v>0</v>
      </c>
      <c r="DN129" s="47">
        <v>0</v>
      </c>
      <c r="DO129" s="47">
        <v>0</v>
      </c>
      <c r="DP129" s="47">
        <v>0</v>
      </c>
      <c r="DQ129" s="47">
        <v>0</v>
      </c>
      <c r="DR129" s="47">
        <v>0</v>
      </c>
      <c r="DS129" s="47">
        <v>0</v>
      </c>
      <c r="DT129" s="47">
        <v>0</v>
      </c>
      <c r="DU129" s="47">
        <v>0</v>
      </c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</row>
    <row r="130" spans="1:139" ht="14.25">
      <c r="A130" t="s">
        <v>17</v>
      </c>
      <c r="B130" t="s">
        <v>11</v>
      </c>
      <c r="C130" t="s">
        <v>165</v>
      </c>
      <c r="D130" t="s">
        <v>135</v>
      </c>
      <c r="E130" s="62">
        <f t="shared" si="15"/>
        <v>9000000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0</v>
      </c>
      <c r="BQ130" s="27">
        <v>0</v>
      </c>
      <c r="BR130" s="27">
        <v>0</v>
      </c>
      <c r="BS130" s="27">
        <v>0</v>
      </c>
      <c r="BT130" s="27">
        <v>0</v>
      </c>
      <c r="BU130" s="27">
        <v>0</v>
      </c>
      <c r="BV130" s="27">
        <v>0</v>
      </c>
      <c r="BW130" s="27">
        <v>450000</v>
      </c>
      <c r="BX130" s="27">
        <v>450000</v>
      </c>
      <c r="BY130" s="27">
        <v>270000</v>
      </c>
      <c r="BZ130" s="47">
        <v>270000</v>
      </c>
      <c r="CA130" s="47">
        <v>360000</v>
      </c>
      <c r="CB130" s="47">
        <v>540000</v>
      </c>
      <c r="CC130" s="47">
        <v>720000</v>
      </c>
      <c r="CD130" s="47">
        <v>900000</v>
      </c>
      <c r="CE130" s="47">
        <v>900000</v>
      </c>
      <c r="CF130" s="47">
        <v>900000</v>
      </c>
      <c r="CG130" s="47">
        <v>810000</v>
      </c>
      <c r="CH130" s="47">
        <v>720000</v>
      </c>
      <c r="CI130" s="47">
        <v>540000</v>
      </c>
      <c r="CJ130" s="47">
        <v>360000</v>
      </c>
      <c r="CK130" s="47">
        <v>270000</v>
      </c>
      <c r="CL130" s="47">
        <v>270000</v>
      </c>
      <c r="CM130" s="47">
        <v>90000</v>
      </c>
      <c r="CN130" s="47">
        <v>90000</v>
      </c>
      <c r="CO130" s="47">
        <v>45000</v>
      </c>
      <c r="CP130" s="47">
        <v>45000</v>
      </c>
      <c r="CQ130" s="47">
        <v>0</v>
      </c>
      <c r="CR130" s="47">
        <v>0</v>
      </c>
      <c r="CS130" s="47">
        <v>0</v>
      </c>
      <c r="CT130" s="47">
        <v>0</v>
      </c>
      <c r="CU130" s="47">
        <v>0</v>
      </c>
      <c r="CV130" s="47">
        <v>0</v>
      </c>
      <c r="CW130" s="47">
        <v>0</v>
      </c>
      <c r="CX130" s="47">
        <v>0</v>
      </c>
      <c r="CY130" s="47">
        <v>0</v>
      </c>
      <c r="CZ130" s="47">
        <v>0</v>
      </c>
      <c r="DA130" s="47">
        <v>0</v>
      </c>
      <c r="DB130" s="47">
        <v>0</v>
      </c>
      <c r="DC130" s="47">
        <v>0</v>
      </c>
      <c r="DD130" s="47">
        <v>0</v>
      </c>
      <c r="DE130" s="47">
        <v>0</v>
      </c>
      <c r="DF130" s="47">
        <v>0</v>
      </c>
      <c r="DG130" s="47">
        <v>0</v>
      </c>
      <c r="DH130" s="47">
        <v>0</v>
      </c>
      <c r="DI130" s="47">
        <v>0</v>
      </c>
      <c r="DJ130" s="47">
        <v>0</v>
      </c>
      <c r="DK130" s="47">
        <v>0</v>
      </c>
      <c r="DL130" s="47">
        <v>0</v>
      </c>
      <c r="DM130" s="47">
        <v>0</v>
      </c>
      <c r="DN130" s="47">
        <v>0</v>
      </c>
      <c r="DO130" s="47">
        <v>0</v>
      </c>
      <c r="DP130" s="47">
        <v>0</v>
      </c>
      <c r="DQ130" s="47">
        <v>0</v>
      </c>
      <c r="DR130" s="47">
        <v>0</v>
      </c>
      <c r="DS130" s="47">
        <v>0</v>
      </c>
      <c r="DT130" s="47">
        <v>0</v>
      </c>
      <c r="DU130" s="47">
        <v>0</v>
      </c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</row>
    <row r="131" spans="1:139" ht="14.25">
      <c r="A131" t="s">
        <v>15</v>
      </c>
      <c r="B131" t="s">
        <v>72</v>
      </c>
      <c r="C131" t="s">
        <v>72</v>
      </c>
      <c r="D131" t="s">
        <v>108</v>
      </c>
      <c r="E131" s="62">
        <f t="shared" si="15"/>
        <v>9600000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576000</v>
      </c>
      <c r="BO131" s="27">
        <v>384000</v>
      </c>
      <c r="BP131" s="27">
        <v>576000</v>
      </c>
      <c r="BQ131" s="27">
        <v>960000</v>
      </c>
      <c r="BR131" s="27">
        <v>1440000</v>
      </c>
      <c r="BS131" s="27">
        <v>1536000</v>
      </c>
      <c r="BT131" s="27">
        <v>1440000</v>
      </c>
      <c r="BU131" s="27">
        <v>960000</v>
      </c>
      <c r="BV131" s="27">
        <v>864000</v>
      </c>
      <c r="BW131" s="27">
        <v>384000</v>
      </c>
      <c r="BX131" s="27">
        <v>288000</v>
      </c>
      <c r="BY131" s="27">
        <v>192000</v>
      </c>
      <c r="BZ131" s="47">
        <v>0</v>
      </c>
      <c r="CA131" s="47">
        <v>0</v>
      </c>
      <c r="CB131" s="47">
        <v>0</v>
      </c>
      <c r="CC131" s="47">
        <v>0</v>
      </c>
      <c r="CD131" s="47">
        <v>0</v>
      </c>
      <c r="CE131" s="47">
        <v>0</v>
      </c>
      <c r="CF131" s="47">
        <v>0</v>
      </c>
      <c r="CG131" s="47">
        <v>0</v>
      </c>
      <c r="CH131" s="47">
        <v>0</v>
      </c>
      <c r="CI131" s="47">
        <v>0</v>
      </c>
      <c r="CJ131" s="47">
        <v>0</v>
      </c>
      <c r="CK131" s="47">
        <v>0</v>
      </c>
      <c r="CL131" s="47">
        <v>0</v>
      </c>
      <c r="CM131" s="47">
        <v>0</v>
      </c>
      <c r="CN131" s="47">
        <v>0</v>
      </c>
      <c r="CO131" s="47">
        <v>0</v>
      </c>
      <c r="CP131" s="47">
        <v>0</v>
      </c>
      <c r="CQ131" s="47">
        <v>0</v>
      </c>
      <c r="CR131" s="47">
        <v>0</v>
      </c>
      <c r="CS131" s="47">
        <v>0</v>
      </c>
      <c r="CT131" s="47">
        <v>0</v>
      </c>
      <c r="CU131" s="47">
        <v>0</v>
      </c>
      <c r="CV131" s="47">
        <v>0</v>
      </c>
      <c r="CW131" s="47">
        <v>0</v>
      </c>
      <c r="CX131" s="47">
        <v>0</v>
      </c>
      <c r="CY131" s="47">
        <v>0</v>
      </c>
      <c r="CZ131" s="47">
        <v>0</v>
      </c>
      <c r="DA131" s="47">
        <v>0</v>
      </c>
      <c r="DB131" s="47">
        <v>0</v>
      </c>
      <c r="DC131" s="47">
        <v>0</v>
      </c>
      <c r="DD131" s="47">
        <v>0</v>
      </c>
      <c r="DE131" s="47">
        <v>0</v>
      </c>
      <c r="DF131" s="47">
        <v>0</v>
      </c>
      <c r="DG131" s="47">
        <v>0</v>
      </c>
      <c r="DH131" s="47">
        <v>0</v>
      </c>
      <c r="DI131" s="47">
        <v>0</v>
      </c>
      <c r="DJ131" s="47">
        <v>0</v>
      </c>
      <c r="DK131" s="47">
        <v>0</v>
      </c>
      <c r="DL131" s="47">
        <v>0</v>
      </c>
      <c r="DM131" s="47">
        <v>0</v>
      </c>
      <c r="DN131" s="47">
        <v>0</v>
      </c>
      <c r="DO131" s="47">
        <v>0</v>
      </c>
      <c r="DP131" s="47">
        <v>0</v>
      </c>
      <c r="DQ131" s="47">
        <v>0</v>
      </c>
      <c r="DR131" s="47">
        <v>0</v>
      </c>
      <c r="DS131" s="47">
        <v>0</v>
      </c>
      <c r="DT131" s="47">
        <v>0</v>
      </c>
      <c r="DU131" s="47">
        <v>0</v>
      </c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</row>
    <row r="132" spans="1:139" ht="14.25">
      <c r="A132" t="s">
        <v>15</v>
      </c>
      <c r="B132" t="s">
        <v>72</v>
      </c>
      <c r="C132" t="s">
        <v>72</v>
      </c>
      <c r="D132" t="s">
        <v>109</v>
      </c>
      <c r="E132" s="62">
        <f t="shared" si="15"/>
        <v>9000000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540000</v>
      </c>
      <c r="BO132" s="27">
        <v>360000</v>
      </c>
      <c r="BP132" s="27">
        <v>540000</v>
      </c>
      <c r="BQ132" s="27">
        <v>900000</v>
      </c>
      <c r="BR132" s="27">
        <v>1350000</v>
      </c>
      <c r="BS132" s="27">
        <v>1440000</v>
      </c>
      <c r="BT132" s="27">
        <v>1350000</v>
      </c>
      <c r="BU132" s="27">
        <v>900000</v>
      </c>
      <c r="BV132" s="27">
        <v>810000</v>
      </c>
      <c r="BW132" s="27">
        <v>360000</v>
      </c>
      <c r="BX132" s="27">
        <v>270000</v>
      </c>
      <c r="BY132" s="27">
        <v>180000</v>
      </c>
      <c r="BZ132" s="47">
        <v>0</v>
      </c>
      <c r="CA132" s="47">
        <v>0</v>
      </c>
      <c r="CB132" s="47">
        <v>0</v>
      </c>
      <c r="CC132" s="47">
        <v>0</v>
      </c>
      <c r="CD132" s="47">
        <v>0</v>
      </c>
      <c r="CE132" s="47">
        <v>0</v>
      </c>
      <c r="CF132" s="47">
        <v>0</v>
      </c>
      <c r="CG132" s="47">
        <v>0</v>
      </c>
      <c r="CH132" s="47">
        <v>0</v>
      </c>
      <c r="CI132" s="47">
        <v>0</v>
      </c>
      <c r="CJ132" s="47">
        <v>0</v>
      </c>
      <c r="CK132" s="47">
        <v>0</v>
      </c>
      <c r="CL132" s="47">
        <v>0</v>
      </c>
      <c r="CM132" s="47">
        <v>0</v>
      </c>
      <c r="CN132" s="47">
        <v>0</v>
      </c>
      <c r="CO132" s="47">
        <v>0</v>
      </c>
      <c r="CP132" s="47">
        <v>0</v>
      </c>
      <c r="CQ132" s="47">
        <v>0</v>
      </c>
      <c r="CR132" s="47">
        <v>0</v>
      </c>
      <c r="CS132" s="47">
        <v>0</v>
      </c>
      <c r="CT132" s="47">
        <v>0</v>
      </c>
      <c r="CU132" s="47">
        <v>0</v>
      </c>
      <c r="CV132" s="47">
        <v>0</v>
      </c>
      <c r="CW132" s="47">
        <v>0</v>
      </c>
      <c r="CX132" s="47">
        <v>0</v>
      </c>
      <c r="CY132" s="47">
        <v>0</v>
      </c>
      <c r="CZ132" s="47">
        <v>0</v>
      </c>
      <c r="DA132" s="47">
        <v>0</v>
      </c>
      <c r="DB132" s="47">
        <v>0</v>
      </c>
      <c r="DC132" s="47">
        <v>0</v>
      </c>
      <c r="DD132" s="47">
        <v>0</v>
      </c>
      <c r="DE132" s="47">
        <v>0</v>
      </c>
      <c r="DF132" s="47">
        <v>0</v>
      </c>
      <c r="DG132" s="47">
        <v>0</v>
      </c>
      <c r="DH132" s="47">
        <v>0</v>
      </c>
      <c r="DI132" s="47">
        <v>0</v>
      </c>
      <c r="DJ132" s="47">
        <v>0</v>
      </c>
      <c r="DK132" s="47">
        <v>0</v>
      </c>
      <c r="DL132" s="47">
        <v>0</v>
      </c>
      <c r="DM132" s="47">
        <v>0</v>
      </c>
      <c r="DN132" s="47">
        <v>0</v>
      </c>
      <c r="DO132" s="47">
        <v>0</v>
      </c>
      <c r="DP132" s="47">
        <v>0</v>
      </c>
      <c r="DQ132" s="47">
        <v>0</v>
      </c>
      <c r="DR132" s="47">
        <v>0</v>
      </c>
      <c r="DS132" s="47">
        <v>0</v>
      </c>
      <c r="DT132" s="47">
        <v>0</v>
      </c>
      <c r="DU132" s="47">
        <v>0</v>
      </c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</row>
    <row r="133" spans="1:139" ht="14.25">
      <c r="A133" t="s">
        <v>15</v>
      </c>
      <c r="B133" t="s">
        <v>72</v>
      </c>
      <c r="C133" t="s">
        <v>72</v>
      </c>
      <c r="D133" t="s">
        <v>107</v>
      </c>
      <c r="E133" s="62">
        <f t="shared" si="15"/>
        <v>8800000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  <c r="BW133" s="27">
        <v>0</v>
      </c>
      <c r="BX133" s="27">
        <v>0</v>
      </c>
      <c r="BY133" s="27">
        <v>0</v>
      </c>
      <c r="BZ133" s="47">
        <v>0</v>
      </c>
      <c r="CA133" s="47">
        <v>0</v>
      </c>
      <c r="CB133" s="47">
        <v>0</v>
      </c>
      <c r="CC133" s="47">
        <v>0</v>
      </c>
      <c r="CD133" s="47">
        <v>0</v>
      </c>
      <c r="CE133" s="47">
        <v>528000</v>
      </c>
      <c r="CF133" s="47">
        <v>352000</v>
      </c>
      <c r="CG133" s="47">
        <v>528000</v>
      </c>
      <c r="CH133" s="47">
        <v>880000</v>
      </c>
      <c r="CI133" s="47">
        <v>1320000</v>
      </c>
      <c r="CJ133" s="47">
        <v>1408000</v>
      </c>
      <c r="CK133" s="47">
        <v>1320000</v>
      </c>
      <c r="CL133" s="47">
        <v>880000</v>
      </c>
      <c r="CM133" s="47">
        <v>792000</v>
      </c>
      <c r="CN133" s="47">
        <v>352000</v>
      </c>
      <c r="CO133" s="47">
        <v>264000</v>
      </c>
      <c r="CP133" s="47">
        <v>176000</v>
      </c>
      <c r="CQ133" s="47">
        <v>0</v>
      </c>
      <c r="CR133" s="47">
        <v>0</v>
      </c>
      <c r="CS133" s="47">
        <v>0</v>
      </c>
      <c r="CT133" s="47">
        <v>0</v>
      </c>
      <c r="CU133" s="47">
        <v>0</v>
      </c>
      <c r="CV133" s="47">
        <v>0</v>
      </c>
      <c r="CW133" s="47">
        <v>0</v>
      </c>
      <c r="CX133" s="47">
        <v>0</v>
      </c>
      <c r="CY133" s="47">
        <v>0</v>
      </c>
      <c r="CZ133" s="47">
        <v>0</v>
      </c>
      <c r="DA133" s="47">
        <v>0</v>
      </c>
      <c r="DB133" s="47">
        <v>0</v>
      </c>
      <c r="DC133" s="47">
        <v>0</v>
      </c>
      <c r="DD133" s="47">
        <v>0</v>
      </c>
      <c r="DE133" s="47">
        <v>0</v>
      </c>
      <c r="DF133" s="47">
        <v>0</v>
      </c>
      <c r="DG133" s="47">
        <v>0</v>
      </c>
      <c r="DH133" s="47">
        <v>0</v>
      </c>
      <c r="DI133" s="47">
        <v>0</v>
      </c>
      <c r="DJ133" s="47">
        <v>0</v>
      </c>
      <c r="DK133" s="47">
        <v>0</v>
      </c>
      <c r="DL133" s="47">
        <v>0</v>
      </c>
      <c r="DM133" s="47">
        <v>0</v>
      </c>
      <c r="DN133" s="47">
        <v>0</v>
      </c>
      <c r="DO133" s="47">
        <v>0</v>
      </c>
      <c r="DP133" s="47">
        <v>0</v>
      </c>
      <c r="DQ133" s="47">
        <v>0</v>
      </c>
      <c r="DR133" s="47">
        <v>0</v>
      </c>
      <c r="DS133" s="47">
        <v>0</v>
      </c>
      <c r="DT133" s="47">
        <v>0</v>
      </c>
      <c r="DU133" s="47">
        <v>0</v>
      </c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</row>
    <row r="134" spans="1:139" ht="14.25">
      <c r="A134" t="s">
        <v>15</v>
      </c>
      <c r="B134" t="s">
        <v>11</v>
      </c>
      <c r="C134" t="s">
        <v>165</v>
      </c>
      <c r="D134" t="s">
        <v>330</v>
      </c>
      <c r="E134" s="62">
        <f t="shared" si="15"/>
        <v>19000000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0</v>
      </c>
      <c r="BY134" s="27">
        <v>0</v>
      </c>
      <c r="BZ134" s="47">
        <v>0</v>
      </c>
      <c r="CA134" s="47">
        <v>0</v>
      </c>
      <c r="CB134" s="47">
        <v>0</v>
      </c>
      <c r="CC134" s="47">
        <v>0</v>
      </c>
      <c r="CD134" s="47">
        <v>0</v>
      </c>
      <c r="CE134" s="47">
        <v>0</v>
      </c>
      <c r="CF134" s="47">
        <v>0</v>
      </c>
      <c r="CG134" s="47">
        <v>0</v>
      </c>
      <c r="CH134" s="47">
        <v>0</v>
      </c>
      <c r="CI134" s="47">
        <v>0</v>
      </c>
      <c r="CJ134" s="47">
        <v>0</v>
      </c>
      <c r="CK134" s="47">
        <v>0</v>
      </c>
      <c r="CL134" s="47">
        <v>950000</v>
      </c>
      <c r="CM134" s="47">
        <v>570000</v>
      </c>
      <c r="CN134" s="47">
        <v>1140000</v>
      </c>
      <c r="CO134" s="47">
        <v>1520000</v>
      </c>
      <c r="CP134" s="47">
        <v>2280000</v>
      </c>
      <c r="CQ134" s="47">
        <v>2660000.0000000005</v>
      </c>
      <c r="CR134" s="47">
        <v>2660000.0000000005</v>
      </c>
      <c r="CS134" s="47">
        <v>2280000</v>
      </c>
      <c r="CT134" s="47">
        <v>1520000</v>
      </c>
      <c r="CU134" s="47">
        <v>1330000.0000000002</v>
      </c>
      <c r="CV134" s="47">
        <v>760000</v>
      </c>
      <c r="CW134" s="47">
        <v>570000</v>
      </c>
      <c r="CX134" s="47">
        <v>380000</v>
      </c>
      <c r="CY134" s="47">
        <v>190000</v>
      </c>
      <c r="CZ134" s="47">
        <v>190000</v>
      </c>
      <c r="DA134" s="47">
        <v>0</v>
      </c>
      <c r="DB134" s="47">
        <v>0</v>
      </c>
      <c r="DC134" s="47">
        <v>0</v>
      </c>
      <c r="DD134" s="47">
        <v>0</v>
      </c>
      <c r="DE134" s="47">
        <v>0</v>
      </c>
      <c r="DF134" s="47">
        <v>0</v>
      </c>
      <c r="DG134" s="47">
        <v>0</v>
      </c>
      <c r="DH134" s="47">
        <v>0</v>
      </c>
      <c r="DI134" s="47">
        <v>0</v>
      </c>
      <c r="DJ134" s="47">
        <v>0</v>
      </c>
      <c r="DK134" s="47">
        <v>0</v>
      </c>
      <c r="DL134" s="47">
        <v>0</v>
      </c>
      <c r="DM134" s="47">
        <v>0</v>
      </c>
      <c r="DN134" s="47">
        <v>0</v>
      </c>
      <c r="DO134" s="47">
        <v>0</v>
      </c>
      <c r="DP134" s="47">
        <v>0</v>
      </c>
      <c r="DQ134" s="47">
        <v>0</v>
      </c>
      <c r="DR134" s="47">
        <v>0</v>
      </c>
      <c r="DS134" s="47">
        <v>0</v>
      </c>
      <c r="DT134" s="47">
        <v>0</v>
      </c>
      <c r="DU134" s="47">
        <v>0</v>
      </c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</row>
    <row r="135" spans="1:139" ht="14.25">
      <c r="A135" t="s">
        <v>15</v>
      </c>
      <c r="B135" t="s">
        <v>72</v>
      </c>
      <c r="C135" t="s">
        <v>166</v>
      </c>
      <c r="D135" t="s">
        <v>331</v>
      </c>
      <c r="E135" s="62">
        <f t="shared" si="15"/>
        <v>10200000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0</v>
      </c>
      <c r="BS135" s="27">
        <v>0</v>
      </c>
      <c r="BT135" s="27">
        <v>0</v>
      </c>
      <c r="BU135" s="27">
        <v>0</v>
      </c>
      <c r="BV135" s="27">
        <v>0</v>
      </c>
      <c r="BW135" s="27">
        <v>0</v>
      </c>
      <c r="BX135" s="27">
        <v>0</v>
      </c>
      <c r="BY135" s="27">
        <v>0</v>
      </c>
      <c r="BZ135" s="47">
        <v>0</v>
      </c>
      <c r="CA135" s="47">
        <v>0</v>
      </c>
      <c r="CB135" s="47">
        <v>0</v>
      </c>
      <c r="CC135" s="47">
        <v>0</v>
      </c>
      <c r="CD135" s="47">
        <v>0</v>
      </c>
      <c r="CE135" s="47">
        <v>0</v>
      </c>
      <c r="CF135" s="47">
        <v>0</v>
      </c>
      <c r="CG135" s="47">
        <v>0</v>
      </c>
      <c r="CH135" s="47">
        <v>0</v>
      </c>
      <c r="CI135" s="47">
        <v>0</v>
      </c>
      <c r="CJ135" s="47">
        <v>0</v>
      </c>
      <c r="CK135" s="47">
        <v>0</v>
      </c>
      <c r="CL135" s="47">
        <v>0</v>
      </c>
      <c r="CM135" s="47">
        <v>0</v>
      </c>
      <c r="CN135" s="47">
        <v>0</v>
      </c>
      <c r="CO135" s="47">
        <v>0</v>
      </c>
      <c r="CP135" s="47">
        <v>0</v>
      </c>
      <c r="CQ135" s="47">
        <v>0</v>
      </c>
      <c r="CR135" s="47">
        <v>0</v>
      </c>
      <c r="CS135" s="47">
        <v>510000</v>
      </c>
      <c r="CT135" s="47">
        <v>306000</v>
      </c>
      <c r="CU135" s="47">
        <v>612000</v>
      </c>
      <c r="CV135" s="47">
        <v>816000</v>
      </c>
      <c r="CW135" s="47">
        <v>1224000</v>
      </c>
      <c r="CX135" s="47">
        <v>1428000.0000000002</v>
      </c>
      <c r="CY135" s="47">
        <v>1428000.0000000002</v>
      </c>
      <c r="CZ135" s="47">
        <v>1224000</v>
      </c>
      <c r="DA135" s="47">
        <v>816000</v>
      </c>
      <c r="DB135" s="47">
        <v>714000.0000000001</v>
      </c>
      <c r="DC135" s="47">
        <v>408000</v>
      </c>
      <c r="DD135" s="47">
        <v>306000</v>
      </c>
      <c r="DE135" s="47">
        <v>204000</v>
      </c>
      <c r="DF135" s="47">
        <v>102000</v>
      </c>
      <c r="DG135" s="47">
        <v>102000</v>
      </c>
      <c r="DH135" s="47">
        <v>0</v>
      </c>
      <c r="DI135" s="47">
        <v>0</v>
      </c>
      <c r="DJ135" s="47">
        <v>0</v>
      </c>
      <c r="DK135" s="47">
        <v>0</v>
      </c>
      <c r="DL135" s="47">
        <v>0</v>
      </c>
      <c r="DM135" s="47">
        <v>0</v>
      </c>
      <c r="DN135" s="47">
        <v>0</v>
      </c>
      <c r="DO135" s="47">
        <v>0</v>
      </c>
      <c r="DP135" s="47">
        <v>0</v>
      </c>
      <c r="DQ135" s="47">
        <v>0</v>
      </c>
      <c r="DR135" s="47">
        <v>0</v>
      </c>
      <c r="DS135" s="47">
        <v>0</v>
      </c>
      <c r="DT135" s="47">
        <v>0</v>
      </c>
      <c r="DU135" s="47">
        <v>0</v>
      </c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</row>
    <row r="136" spans="1:139" ht="14.25">
      <c r="A136" t="s">
        <v>15</v>
      </c>
      <c r="B136" t="s">
        <v>72</v>
      </c>
      <c r="C136" t="s">
        <v>166</v>
      </c>
      <c r="D136" t="s">
        <v>332</v>
      </c>
      <c r="E136" s="62">
        <f t="shared" si="15"/>
        <v>11900000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47">
        <v>0</v>
      </c>
      <c r="CA136" s="47">
        <v>0</v>
      </c>
      <c r="CB136" s="47">
        <v>0</v>
      </c>
      <c r="CC136" s="47">
        <v>0</v>
      </c>
      <c r="CD136" s="47">
        <v>0</v>
      </c>
      <c r="CE136" s="47">
        <v>0</v>
      </c>
      <c r="CF136" s="47">
        <v>0</v>
      </c>
      <c r="CG136" s="47">
        <v>0</v>
      </c>
      <c r="CH136" s="47">
        <v>0</v>
      </c>
      <c r="CI136" s="47">
        <v>0</v>
      </c>
      <c r="CJ136" s="47">
        <v>0</v>
      </c>
      <c r="CK136" s="47">
        <v>0</v>
      </c>
      <c r="CL136" s="47">
        <v>0</v>
      </c>
      <c r="CM136" s="47">
        <v>0</v>
      </c>
      <c r="CN136" s="47">
        <v>0</v>
      </c>
      <c r="CO136" s="47">
        <v>0</v>
      </c>
      <c r="CP136" s="47">
        <v>0</v>
      </c>
      <c r="CQ136" s="47">
        <v>0</v>
      </c>
      <c r="CR136" s="47">
        <v>0</v>
      </c>
      <c r="CS136" s="47">
        <v>595000</v>
      </c>
      <c r="CT136" s="47">
        <v>357000</v>
      </c>
      <c r="CU136" s="47">
        <v>714000</v>
      </c>
      <c r="CV136" s="47">
        <v>952000</v>
      </c>
      <c r="CW136" s="47">
        <v>1428000</v>
      </c>
      <c r="CX136" s="47">
        <v>1666000.0000000002</v>
      </c>
      <c r="CY136" s="47">
        <v>1666000.0000000002</v>
      </c>
      <c r="CZ136" s="47">
        <v>1428000</v>
      </c>
      <c r="DA136" s="47">
        <v>952000</v>
      </c>
      <c r="DB136" s="47">
        <v>833000.0000000001</v>
      </c>
      <c r="DC136" s="47">
        <v>476000</v>
      </c>
      <c r="DD136" s="47">
        <v>357000</v>
      </c>
      <c r="DE136" s="47">
        <v>238000</v>
      </c>
      <c r="DF136" s="47">
        <v>119000</v>
      </c>
      <c r="DG136" s="47">
        <v>119000</v>
      </c>
      <c r="DH136" s="47">
        <v>0</v>
      </c>
      <c r="DI136" s="47">
        <v>0</v>
      </c>
      <c r="DJ136" s="47">
        <v>0</v>
      </c>
      <c r="DK136" s="47">
        <v>0</v>
      </c>
      <c r="DL136" s="47">
        <v>0</v>
      </c>
      <c r="DM136" s="47">
        <v>0</v>
      </c>
      <c r="DN136" s="47">
        <v>0</v>
      </c>
      <c r="DO136" s="47">
        <v>0</v>
      </c>
      <c r="DP136" s="47">
        <v>0</v>
      </c>
      <c r="DQ136" s="47">
        <v>0</v>
      </c>
      <c r="DR136" s="47">
        <v>0</v>
      </c>
      <c r="DS136" s="47">
        <v>0</v>
      </c>
      <c r="DT136" s="47">
        <v>0</v>
      </c>
      <c r="DU136" s="47">
        <v>0</v>
      </c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</row>
    <row r="137" spans="1:139" ht="14.25">
      <c r="A137" t="s">
        <v>14</v>
      </c>
      <c r="B137" t="s">
        <v>11</v>
      </c>
      <c r="C137" t="s">
        <v>167</v>
      </c>
      <c r="D137" t="s">
        <v>113</v>
      </c>
      <c r="E137" s="62">
        <f t="shared" si="15"/>
        <v>11400000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570000</v>
      </c>
      <c r="BA137" s="27">
        <v>342000</v>
      </c>
      <c r="BB137" s="27">
        <v>684000</v>
      </c>
      <c r="BC137" s="27">
        <v>912000</v>
      </c>
      <c r="BD137" s="27">
        <v>1368000</v>
      </c>
      <c r="BE137" s="27">
        <v>1596000.0000000002</v>
      </c>
      <c r="BF137" s="27">
        <v>1596000.0000000002</v>
      </c>
      <c r="BG137" s="27">
        <v>1368000</v>
      </c>
      <c r="BH137" s="27">
        <v>912000</v>
      </c>
      <c r="BI137" s="27">
        <v>798000.0000000001</v>
      </c>
      <c r="BJ137" s="27">
        <v>456000</v>
      </c>
      <c r="BK137" s="27">
        <v>342000</v>
      </c>
      <c r="BL137" s="27">
        <v>228000</v>
      </c>
      <c r="BM137" s="27">
        <v>114000</v>
      </c>
      <c r="BN137" s="27">
        <v>114000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0</v>
      </c>
      <c r="BV137" s="27">
        <v>0</v>
      </c>
      <c r="BW137" s="27">
        <v>0</v>
      </c>
      <c r="BX137" s="27">
        <v>0</v>
      </c>
      <c r="BY137" s="27">
        <v>0</v>
      </c>
      <c r="BZ137" s="47">
        <v>0</v>
      </c>
      <c r="CA137" s="47">
        <v>0</v>
      </c>
      <c r="CB137" s="47">
        <v>0</v>
      </c>
      <c r="CC137" s="47">
        <v>0</v>
      </c>
      <c r="CD137" s="47">
        <v>0</v>
      </c>
      <c r="CE137" s="47">
        <v>0</v>
      </c>
      <c r="CF137" s="47">
        <v>0</v>
      </c>
      <c r="CG137" s="47">
        <v>0</v>
      </c>
      <c r="CH137" s="47">
        <v>0</v>
      </c>
      <c r="CI137" s="47">
        <v>0</v>
      </c>
      <c r="CJ137" s="47">
        <v>0</v>
      </c>
      <c r="CK137" s="47">
        <v>0</v>
      </c>
      <c r="CL137" s="47">
        <v>0</v>
      </c>
      <c r="CM137" s="47">
        <v>0</v>
      </c>
      <c r="CN137" s="47">
        <v>0</v>
      </c>
      <c r="CO137" s="47">
        <v>0</v>
      </c>
      <c r="CP137" s="47">
        <v>0</v>
      </c>
      <c r="CQ137" s="47">
        <v>0</v>
      </c>
      <c r="CR137" s="47">
        <v>0</v>
      </c>
      <c r="CS137" s="47">
        <v>0</v>
      </c>
      <c r="CT137" s="47">
        <v>0</v>
      </c>
      <c r="CU137" s="47">
        <v>0</v>
      </c>
      <c r="CV137" s="47">
        <v>0</v>
      </c>
      <c r="CW137" s="47">
        <v>0</v>
      </c>
      <c r="CX137" s="47">
        <v>0</v>
      </c>
      <c r="CY137" s="47">
        <v>0</v>
      </c>
      <c r="CZ137" s="47">
        <v>0</v>
      </c>
      <c r="DA137" s="47">
        <v>0</v>
      </c>
      <c r="DB137" s="47">
        <v>0</v>
      </c>
      <c r="DC137" s="47">
        <v>0</v>
      </c>
      <c r="DD137" s="47">
        <v>0</v>
      </c>
      <c r="DE137" s="47">
        <v>0</v>
      </c>
      <c r="DF137" s="47">
        <v>0</v>
      </c>
      <c r="DG137" s="47">
        <v>0</v>
      </c>
      <c r="DH137" s="47">
        <v>0</v>
      </c>
      <c r="DI137" s="47">
        <v>0</v>
      </c>
      <c r="DJ137" s="47">
        <v>0</v>
      </c>
      <c r="DK137" s="47">
        <v>0</v>
      </c>
      <c r="DL137" s="47">
        <v>0</v>
      </c>
      <c r="DM137" s="47">
        <v>0</v>
      </c>
      <c r="DN137" s="47">
        <v>0</v>
      </c>
      <c r="DO137" s="47">
        <v>0</v>
      </c>
      <c r="DP137" s="47">
        <v>0</v>
      </c>
      <c r="DQ137" s="47">
        <v>0</v>
      </c>
      <c r="DR137" s="47">
        <v>0</v>
      </c>
      <c r="DS137" s="47">
        <v>0</v>
      </c>
      <c r="DT137" s="47">
        <v>0</v>
      </c>
      <c r="DU137" s="47">
        <v>0</v>
      </c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</row>
    <row r="138" spans="1:139" ht="14.25">
      <c r="A138" t="s">
        <v>16</v>
      </c>
      <c r="B138" t="s">
        <v>11</v>
      </c>
      <c r="C138" t="s">
        <v>165</v>
      </c>
      <c r="D138" t="s">
        <v>187</v>
      </c>
      <c r="E138" s="62">
        <f aca="true" t="shared" si="16" ref="E138:E201">SUM(F138:DU138)</f>
        <v>1000000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0</v>
      </c>
      <c r="BQ138" s="27">
        <v>0</v>
      </c>
      <c r="BR138" s="27">
        <v>0</v>
      </c>
      <c r="BS138" s="27">
        <v>0</v>
      </c>
      <c r="BT138" s="27">
        <v>0</v>
      </c>
      <c r="BU138" s="27">
        <v>0</v>
      </c>
      <c r="BV138" s="27">
        <v>0</v>
      </c>
      <c r="BW138" s="27">
        <v>0</v>
      </c>
      <c r="BX138" s="27">
        <v>0</v>
      </c>
      <c r="BY138" s="27">
        <v>60000</v>
      </c>
      <c r="BZ138" s="47">
        <v>40000</v>
      </c>
      <c r="CA138" s="47">
        <v>60000</v>
      </c>
      <c r="CB138" s="47">
        <v>100000</v>
      </c>
      <c r="CC138" s="47">
        <v>150000</v>
      </c>
      <c r="CD138" s="47">
        <v>160000</v>
      </c>
      <c r="CE138" s="47">
        <v>150000</v>
      </c>
      <c r="CF138" s="47">
        <v>100000</v>
      </c>
      <c r="CG138" s="47">
        <v>90000</v>
      </c>
      <c r="CH138" s="47">
        <v>40000</v>
      </c>
      <c r="CI138" s="47">
        <v>30000</v>
      </c>
      <c r="CJ138" s="47">
        <v>20000</v>
      </c>
      <c r="CK138" s="47">
        <v>0</v>
      </c>
      <c r="CL138" s="47">
        <v>0</v>
      </c>
      <c r="CM138" s="47">
        <v>0</v>
      </c>
      <c r="CN138" s="47">
        <v>0</v>
      </c>
      <c r="CO138" s="47">
        <v>0</v>
      </c>
      <c r="CP138" s="47">
        <v>0</v>
      </c>
      <c r="CQ138" s="47">
        <v>0</v>
      </c>
      <c r="CR138" s="47">
        <v>0</v>
      </c>
      <c r="CS138" s="47">
        <v>0</v>
      </c>
      <c r="CT138" s="47">
        <v>0</v>
      </c>
      <c r="CU138" s="47">
        <v>0</v>
      </c>
      <c r="CV138" s="47">
        <v>0</v>
      </c>
      <c r="CW138" s="47">
        <v>0</v>
      </c>
      <c r="CX138" s="47">
        <v>0</v>
      </c>
      <c r="CY138" s="47">
        <v>0</v>
      </c>
      <c r="CZ138" s="47">
        <v>0</v>
      </c>
      <c r="DA138" s="47">
        <v>0</v>
      </c>
      <c r="DB138" s="47">
        <v>0</v>
      </c>
      <c r="DC138" s="47">
        <v>0</v>
      </c>
      <c r="DD138" s="47">
        <v>0</v>
      </c>
      <c r="DE138" s="47">
        <v>0</v>
      </c>
      <c r="DF138" s="47">
        <v>0</v>
      </c>
      <c r="DG138" s="47">
        <v>0</v>
      </c>
      <c r="DH138" s="47">
        <v>0</v>
      </c>
      <c r="DI138" s="47">
        <v>0</v>
      </c>
      <c r="DJ138" s="47">
        <v>0</v>
      </c>
      <c r="DK138" s="47">
        <v>0</v>
      </c>
      <c r="DL138" s="47">
        <v>0</v>
      </c>
      <c r="DM138" s="47">
        <v>0</v>
      </c>
      <c r="DN138" s="47">
        <v>0</v>
      </c>
      <c r="DO138" s="47">
        <v>0</v>
      </c>
      <c r="DP138" s="47">
        <v>0</v>
      </c>
      <c r="DQ138" s="47">
        <v>0</v>
      </c>
      <c r="DR138" s="47">
        <v>0</v>
      </c>
      <c r="DS138" s="47">
        <v>0</v>
      </c>
      <c r="DT138" s="47">
        <v>0</v>
      </c>
      <c r="DU138" s="47">
        <v>0</v>
      </c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</row>
    <row r="139" spans="1:139" ht="14.25">
      <c r="A139" t="s">
        <v>16</v>
      </c>
      <c r="B139" t="s">
        <v>11</v>
      </c>
      <c r="C139" t="s">
        <v>165</v>
      </c>
      <c r="D139" t="s">
        <v>149</v>
      </c>
      <c r="E139" s="62">
        <f t="shared" si="16"/>
        <v>12600000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7">
        <v>630000</v>
      </c>
      <c r="BJ139" s="27">
        <v>378000</v>
      </c>
      <c r="BK139" s="27">
        <v>756000</v>
      </c>
      <c r="BL139" s="27">
        <v>1008000</v>
      </c>
      <c r="BM139" s="27">
        <v>1512000</v>
      </c>
      <c r="BN139" s="27">
        <v>1764000.0000000002</v>
      </c>
      <c r="BO139" s="27">
        <v>1764000.0000000002</v>
      </c>
      <c r="BP139" s="27">
        <v>1512000</v>
      </c>
      <c r="BQ139" s="27">
        <v>1008000</v>
      </c>
      <c r="BR139" s="27">
        <v>882000.0000000001</v>
      </c>
      <c r="BS139" s="27">
        <v>504000</v>
      </c>
      <c r="BT139" s="27">
        <v>378000</v>
      </c>
      <c r="BU139" s="27">
        <v>252000</v>
      </c>
      <c r="BV139" s="27">
        <v>126000</v>
      </c>
      <c r="BW139" s="27">
        <v>126000</v>
      </c>
      <c r="BX139" s="27">
        <v>0</v>
      </c>
      <c r="BY139" s="27">
        <v>0</v>
      </c>
      <c r="BZ139" s="47">
        <v>0</v>
      </c>
      <c r="CA139" s="47">
        <v>0</v>
      </c>
      <c r="CB139" s="47">
        <v>0</v>
      </c>
      <c r="CC139" s="47">
        <v>0</v>
      </c>
      <c r="CD139" s="47">
        <v>0</v>
      </c>
      <c r="CE139" s="47">
        <v>0</v>
      </c>
      <c r="CF139" s="47">
        <v>0</v>
      </c>
      <c r="CG139" s="47">
        <v>0</v>
      </c>
      <c r="CH139" s="47">
        <v>0</v>
      </c>
      <c r="CI139" s="47">
        <v>0</v>
      </c>
      <c r="CJ139" s="47">
        <v>0</v>
      </c>
      <c r="CK139" s="47">
        <v>0</v>
      </c>
      <c r="CL139" s="47">
        <v>0</v>
      </c>
      <c r="CM139" s="47">
        <v>0</v>
      </c>
      <c r="CN139" s="47">
        <v>0</v>
      </c>
      <c r="CO139" s="47">
        <v>0</v>
      </c>
      <c r="CP139" s="47">
        <v>0</v>
      </c>
      <c r="CQ139" s="47">
        <v>0</v>
      </c>
      <c r="CR139" s="47">
        <v>0</v>
      </c>
      <c r="CS139" s="47">
        <v>0</v>
      </c>
      <c r="CT139" s="47">
        <v>0</v>
      </c>
      <c r="CU139" s="47">
        <v>0</v>
      </c>
      <c r="CV139" s="47">
        <v>0</v>
      </c>
      <c r="CW139" s="47">
        <v>0</v>
      </c>
      <c r="CX139" s="47">
        <v>0</v>
      </c>
      <c r="CY139" s="47">
        <v>0</v>
      </c>
      <c r="CZ139" s="47">
        <v>0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0</v>
      </c>
      <c r="DH139" s="47">
        <v>0</v>
      </c>
      <c r="DI139" s="47">
        <v>0</v>
      </c>
      <c r="DJ139" s="47">
        <v>0</v>
      </c>
      <c r="DK139" s="47">
        <v>0</v>
      </c>
      <c r="DL139" s="47">
        <v>0</v>
      </c>
      <c r="DM139" s="47">
        <v>0</v>
      </c>
      <c r="DN139" s="47">
        <v>0</v>
      </c>
      <c r="DO139" s="47">
        <v>0</v>
      </c>
      <c r="DP139" s="47">
        <v>0</v>
      </c>
      <c r="DQ139" s="47">
        <v>0</v>
      </c>
      <c r="DR139" s="47">
        <v>0</v>
      </c>
      <c r="DS139" s="47">
        <v>0</v>
      </c>
      <c r="DT139" s="47">
        <v>0</v>
      </c>
      <c r="DU139" s="47">
        <v>0</v>
      </c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</row>
    <row r="140" spans="1:139" ht="14.25">
      <c r="A140" t="s">
        <v>13</v>
      </c>
      <c r="B140" t="s">
        <v>83</v>
      </c>
      <c r="C140" t="s">
        <v>83</v>
      </c>
      <c r="D140" t="s">
        <v>286</v>
      </c>
      <c r="E140" s="62">
        <f t="shared" si="16"/>
        <v>2000000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120000</v>
      </c>
      <c r="BL140" s="27">
        <v>80000</v>
      </c>
      <c r="BM140" s="27">
        <v>120000</v>
      </c>
      <c r="BN140" s="27">
        <v>200000</v>
      </c>
      <c r="BO140" s="27">
        <v>300000</v>
      </c>
      <c r="BP140" s="27">
        <v>320000</v>
      </c>
      <c r="BQ140" s="27">
        <v>300000</v>
      </c>
      <c r="BR140" s="27">
        <v>200000</v>
      </c>
      <c r="BS140" s="27">
        <v>180000</v>
      </c>
      <c r="BT140" s="27">
        <v>80000</v>
      </c>
      <c r="BU140" s="27">
        <v>60000</v>
      </c>
      <c r="BV140" s="27">
        <v>40000</v>
      </c>
      <c r="BW140" s="27">
        <v>0</v>
      </c>
      <c r="BX140" s="27">
        <v>0</v>
      </c>
      <c r="BY140" s="27">
        <v>0</v>
      </c>
      <c r="BZ140" s="47">
        <v>0</v>
      </c>
      <c r="CA140" s="47">
        <v>0</v>
      </c>
      <c r="CB140" s="47">
        <v>0</v>
      </c>
      <c r="CC140" s="47">
        <v>0</v>
      </c>
      <c r="CD140" s="47">
        <v>0</v>
      </c>
      <c r="CE140" s="47">
        <v>0</v>
      </c>
      <c r="CF140" s="47">
        <v>0</v>
      </c>
      <c r="CG140" s="47">
        <v>0</v>
      </c>
      <c r="CH140" s="47">
        <v>0</v>
      </c>
      <c r="CI140" s="47">
        <v>0</v>
      </c>
      <c r="CJ140" s="47">
        <v>0</v>
      </c>
      <c r="CK140" s="47">
        <v>0</v>
      </c>
      <c r="CL140" s="47">
        <v>0</v>
      </c>
      <c r="CM140" s="47">
        <v>0</v>
      </c>
      <c r="CN140" s="47">
        <v>0</v>
      </c>
      <c r="CO140" s="47">
        <v>0</v>
      </c>
      <c r="CP140" s="47">
        <v>0</v>
      </c>
      <c r="CQ140" s="47">
        <v>0</v>
      </c>
      <c r="CR140" s="47">
        <v>0</v>
      </c>
      <c r="CS140" s="47">
        <v>0</v>
      </c>
      <c r="CT140" s="47">
        <v>0</v>
      </c>
      <c r="CU140" s="47">
        <v>0</v>
      </c>
      <c r="CV140" s="47">
        <v>0</v>
      </c>
      <c r="CW140" s="47">
        <v>0</v>
      </c>
      <c r="CX140" s="47">
        <v>0</v>
      </c>
      <c r="CY140" s="47">
        <v>0</v>
      </c>
      <c r="CZ140" s="47">
        <v>0</v>
      </c>
      <c r="DA140" s="47">
        <v>0</v>
      </c>
      <c r="DB140" s="47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0</v>
      </c>
      <c r="DI140" s="47">
        <v>0</v>
      </c>
      <c r="DJ140" s="47">
        <v>0</v>
      </c>
      <c r="DK140" s="47"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v>0</v>
      </c>
      <c r="DQ140" s="47">
        <v>0</v>
      </c>
      <c r="DR140" s="47">
        <v>0</v>
      </c>
      <c r="DS140" s="47">
        <v>0</v>
      </c>
      <c r="DT140" s="47">
        <v>0</v>
      </c>
      <c r="DU140" s="47">
        <v>0</v>
      </c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</row>
    <row r="141" spans="1:139" ht="14.25">
      <c r="A141" t="s">
        <v>13</v>
      </c>
      <c r="B141" t="s">
        <v>11</v>
      </c>
      <c r="C141" t="s">
        <v>165</v>
      </c>
      <c r="D141" t="s">
        <v>93</v>
      </c>
      <c r="E141" s="62">
        <f t="shared" si="16"/>
        <v>5200000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312000</v>
      </c>
      <c r="BQ141" s="27">
        <v>208000</v>
      </c>
      <c r="BR141" s="27">
        <v>312000</v>
      </c>
      <c r="BS141" s="27">
        <v>520000</v>
      </c>
      <c r="BT141" s="27">
        <v>780000</v>
      </c>
      <c r="BU141" s="27">
        <v>832000</v>
      </c>
      <c r="BV141" s="27">
        <v>780000</v>
      </c>
      <c r="BW141" s="27">
        <v>520000</v>
      </c>
      <c r="BX141" s="27">
        <v>468000</v>
      </c>
      <c r="BY141" s="27">
        <v>208000</v>
      </c>
      <c r="BZ141" s="47">
        <v>156000</v>
      </c>
      <c r="CA141" s="47">
        <v>104000</v>
      </c>
      <c r="CB141" s="47">
        <v>0</v>
      </c>
      <c r="CC141" s="47">
        <v>0</v>
      </c>
      <c r="CD141" s="47">
        <v>0</v>
      </c>
      <c r="CE141" s="47">
        <v>0</v>
      </c>
      <c r="CF141" s="47">
        <v>0</v>
      </c>
      <c r="CG141" s="47">
        <v>0</v>
      </c>
      <c r="CH141" s="47">
        <v>0</v>
      </c>
      <c r="CI141" s="47">
        <v>0</v>
      </c>
      <c r="CJ141" s="47">
        <v>0</v>
      </c>
      <c r="CK141" s="47">
        <v>0</v>
      </c>
      <c r="CL141" s="47">
        <v>0</v>
      </c>
      <c r="CM141" s="47">
        <v>0</v>
      </c>
      <c r="CN141" s="47">
        <v>0</v>
      </c>
      <c r="CO141" s="47">
        <v>0</v>
      </c>
      <c r="CP141" s="47">
        <v>0</v>
      </c>
      <c r="CQ141" s="47">
        <v>0</v>
      </c>
      <c r="CR141" s="47">
        <v>0</v>
      </c>
      <c r="CS141" s="47">
        <v>0</v>
      </c>
      <c r="CT141" s="47">
        <v>0</v>
      </c>
      <c r="CU141" s="47">
        <v>0</v>
      </c>
      <c r="CV141" s="47">
        <v>0</v>
      </c>
      <c r="CW141" s="47">
        <v>0</v>
      </c>
      <c r="CX141" s="47">
        <v>0</v>
      </c>
      <c r="CY141" s="47">
        <v>0</v>
      </c>
      <c r="CZ141" s="47">
        <v>0</v>
      </c>
      <c r="DA141" s="47">
        <v>0</v>
      </c>
      <c r="DB141" s="47">
        <v>0</v>
      </c>
      <c r="DC141" s="47">
        <v>0</v>
      </c>
      <c r="DD141" s="47">
        <v>0</v>
      </c>
      <c r="DE141" s="47">
        <v>0</v>
      </c>
      <c r="DF141" s="47">
        <v>0</v>
      </c>
      <c r="DG141" s="47">
        <v>0</v>
      </c>
      <c r="DH141" s="47">
        <v>0</v>
      </c>
      <c r="DI141" s="47">
        <v>0</v>
      </c>
      <c r="DJ141" s="47">
        <v>0</v>
      </c>
      <c r="DK141" s="47">
        <v>0</v>
      </c>
      <c r="DL141" s="47">
        <v>0</v>
      </c>
      <c r="DM141" s="47">
        <v>0</v>
      </c>
      <c r="DN141" s="47">
        <v>0</v>
      </c>
      <c r="DO141" s="47">
        <v>0</v>
      </c>
      <c r="DP141" s="47">
        <v>0</v>
      </c>
      <c r="DQ141" s="47">
        <v>0</v>
      </c>
      <c r="DR141" s="47">
        <v>0</v>
      </c>
      <c r="DS141" s="47">
        <v>0</v>
      </c>
      <c r="DT141" s="47">
        <v>0</v>
      </c>
      <c r="DU141" s="47">
        <v>0</v>
      </c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</row>
    <row r="142" spans="1:125" s="90" customFormat="1" ht="14.25">
      <c r="A142" s="90" t="s">
        <v>13</v>
      </c>
      <c r="B142" s="90" t="s">
        <v>72</v>
      </c>
      <c r="C142" s="90" t="s">
        <v>166</v>
      </c>
      <c r="D142" s="90" t="s">
        <v>115</v>
      </c>
      <c r="E142" s="62">
        <f t="shared" si="16"/>
        <v>8600000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>
        <v>0</v>
      </c>
      <c r="Y142" s="93">
        <v>0</v>
      </c>
      <c r="Z142" s="93">
        <v>0</v>
      </c>
      <c r="AA142" s="93">
        <v>0</v>
      </c>
      <c r="AB142" s="93">
        <v>0</v>
      </c>
      <c r="AC142" s="93">
        <v>0</v>
      </c>
      <c r="AD142" s="93">
        <v>0</v>
      </c>
      <c r="AE142" s="93">
        <v>0</v>
      </c>
      <c r="AF142" s="93">
        <v>0</v>
      </c>
      <c r="AG142" s="93">
        <v>0</v>
      </c>
      <c r="AH142" s="93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3">
        <v>0</v>
      </c>
      <c r="AO142" s="93">
        <v>0</v>
      </c>
      <c r="AP142" s="93">
        <v>0</v>
      </c>
      <c r="AQ142" s="93">
        <v>0</v>
      </c>
      <c r="AR142" s="93">
        <v>0</v>
      </c>
      <c r="AS142" s="93">
        <v>0</v>
      </c>
      <c r="AT142" s="93">
        <v>0</v>
      </c>
      <c r="AU142" s="93">
        <v>0</v>
      </c>
      <c r="AV142" s="93">
        <v>0</v>
      </c>
      <c r="AW142" s="93">
        <v>0</v>
      </c>
      <c r="AX142" s="93">
        <v>0</v>
      </c>
      <c r="AY142" s="93">
        <v>0</v>
      </c>
      <c r="AZ142" s="93">
        <v>0</v>
      </c>
      <c r="BA142" s="93">
        <v>0</v>
      </c>
      <c r="BB142" s="93">
        <v>0</v>
      </c>
      <c r="BC142" s="93">
        <v>0</v>
      </c>
      <c r="BD142" s="93">
        <v>0</v>
      </c>
      <c r="BE142" s="93">
        <v>0</v>
      </c>
      <c r="BF142" s="93">
        <v>0</v>
      </c>
      <c r="BG142" s="93">
        <v>0</v>
      </c>
      <c r="BH142" s="93">
        <v>0</v>
      </c>
      <c r="BI142" s="93">
        <v>0</v>
      </c>
      <c r="BJ142" s="93">
        <v>0</v>
      </c>
      <c r="BK142" s="93">
        <v>0</v>
      </c>
      <c r="BL142" s="93">
        <v>0</v>
      </c>
      <c r="BM142" s="93">
        <v>0</v>
      </c>
      <c r="BN142" s="93">
        <v>0</v>
      </c>
      <c r="BO142" s="93">
        <v>0</v>
      </c>
      <c r="BP142" s="93">
        <v>0</v>
      </c>
      <c r="BQ142" s="93">
        <v>0</v>
      </c>
      <c r="BR142" s="93">
        <v>0</v>
      </c>
      <c r="BS142" s="93">
        <v>0</v>
      </c>
      <c r="BT142" s="93">
        <v>0</v>
      </c>
      <c r="BU142" s="93">
        <v>0</v>
      </c>
      <c r="BV142" s="93">
        <v>0</v>
      </c>
      <c r="BW142" s="93">
        <v>0</v>
      </c>
      <c r="BX142" s="93">
        <v>0</v>
      </c>
      <c r="BY142" s="93">
        <v>0</v>
      </c>
      <c r="BZ142" s="47">
        <v>0</v>
      </c>
      <c r="CA142" s="47">
        <v>0</v>
      </c>
      <c r="CB142" s="47">
        <v>0</v>
      </c>
      <c r="CC142" s="47">
        <v>0</v>
      </c>
      <c r="CD142" s="47">
        <v>0</v>
      </c>
      <c r="CE142" s="47">
        <v>516000</v>
      </c>
      <c r="CF142" s="47">
        <v>344000</v>
      </c>
      <c r="CG142" s="47">
        <v>258000</v>
      </c>
      <c r="CH142" s="47">
        <v>430000</v>
      </c>
      <c r="CI142" s="47">
        <v>430000</v>
      </c>
      <c r="CJ142" s="47">
        <v>774000</v>
      </c>
      <c r="CK142" s="47">
        <v>860000</v>
      </c>
      <c r="CL142" s="47">
        <v>946000</v>
      </c>
      <c r="CM142" s="47">
        <v>860000</v>
      </c>
      <c r="CN142" s="47">
        <v>860000</v>
      </c>
      <c r="CO142" s="47">
        <v>688000</v>
      </c>
      <c r="CP142" s="47">
        <v>471280</v>
      </c>
      <c r="CQ142" s="47">
        <v>543520</v>
      </c>
      <c r="CR142" s="47">
        <v>266600</v>
      </c>
      <c r="CS142" s="47">
        <v>129000</v>
      </c>
      <c r="CT142" s="47">
        <v>129000</v>
      </c>
      <c r="CU142" s="47">
        <v>60200</v>
      </c>
      <c r="CV142" s="47">
        <v>34400</v>
      </c>
      <c r="CW142" s="47">
        <v>0</v>
      </c>
      <c r="CX142" s="47">
        <v>0</v>
      </c>
      <c r="CY142" s="47">
        <v>0</v>
      </c>
      <c r="CZ142" s="47">
        <v>0</v>
      </c>
      <c r="DA142" s="47">
        <v>0</v>
      </c>
      <c r="DB142" s="47">
        <v>0</v>
      </c>
      <c r="DC142" s="47">
        <v>0</v>
      </c>
      <c r="DD142" s="47">
        <v>0</v>
      </c>
      <c r="DE142" s="47">
        <v>0</v>
      </c>
      <c r="DF142" s="47">
        <v>0</v>
      </c>
      <c r="DG142" s="47">
        <v>0</v>
      </c>
      <c r="DH142" s="47">
        <v>0</v>
      </c>
      <c r="DI142" s="47">
        <v>0</v>
      </c>
      <c r="DJ142" s="47">
        <v>0</v>
      </c>
      <c r="DK142" s="47">
        <v>0</v>
      </c>
      <c r="DL142" s="47">
        <v>0</v>
      </c>
      <c r="DM142" s="47">
        <v>0</v>
      </c>
      <c r="DN142" s="47">
        <v>0</v>
      </c>
      <c r="DO142" s="47">
        <v>0</v>
      </c>
      <c r="DP142" s="47">
        <v>0</v>
      </c>
      <c r="DQ142" s="47">
        <v>0</v>
      </c>
      <c r="DR142" s="47">
        <v>0</v>
      </c>
      <c r="DS142" s="47">
        <v>0</v>
      </c>
      <c r="DT142" s="47">
        <v>0</v>
      </c>
      <c r="DU142" s="47">
        <v>0</v>
      </c>
    </row>
    <row r="143" spans="1:125" s="90" customFormat="1" ht="14.25">
      <c r="A143" s="90" t="s">
        <v>13</v>
      </c>
      <c r="B143" s="90" t="s">
        <v>11</v>
      </c>
      <c r="C143" s="90" t="s">
        <v>165</v>
      </c>
      <c r="D143" s="90" t="s">
        <v>91</v>
      </c>
      <c r="E143" s="62">
        <f t="shared" si="16"/>
        <v>582000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>
        <v>0</v>
      </c>
      <c r="Y143" s="93">
        <v>0</v>
      </c>
      <c r="Z143" s="93">
        <v>0</v>
      </c>
      <c r="AA143" s="93">
        <v>0</v>
      </c>
      <c r="AB143" s="93">
        <v>0</v>
      </c>
      <c r="AC143" s="93">
        <v>0</v>
      </c>
      <c r="AD143" s="93">
        <v>0</v>
      </c>
      <c r="AE143" s="93">
        <v>0</v>
      </c>
      <c r="AF143" s="93">
        <v>0</v>
      </c>
      <c r="AG143" s="93">
        <v>0</v>
      </c>
      <c r="AH143" s="93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3">
        <v>0</v>
      </c>
      <c r="AO143" s="93">
        <v>0</v>
      </c>
      <c r="AP143" s="93">
        <v>0</v>
      </c>
      <c r="AQ143" s="93">
        <v>0</v>
      </c>
      <c r="AR143" s="93">
        <v>0</v>
      </c>
      <c r="AS143" s="93">
        <v>0</v>
      </c>
      <c r="AT143" s="93">
        <v>0</v>
      </c>
      <c r="AU143" s="93">
        <v>0</v>
      </c>
      <c r="AV143" s="93">
        <v>0</v>
      </c>
      <c r="AW143" s="93">
        <v>0</v>
      </c>
      <c r="AX143" s="93">
        <v>0</v>
      </c>
      <c r="AY143" s="93">
        <v>0</v>
      </c>
      <c r="AZ143" s="93">
        <v>0</v>
      </c>
      <c r="BA143" s="93">
        <v>0</v>
      </c>
      <c r="BB143" s="93">
        <v>0</v>
      </c>
      <c r="BC143" s="93">
        <v>0</v>
      </c>
      <c r="BD143" s="93">
        <v>0</v>
      </c>
      <c r="BE143" s="93">
        <v>0</v>
      </c>
      <c r="BF143" s="93">
        <v>0</v>
      </c>
      <c r="BG143" s="93">
        <v>0</v>
      </c>
      <c r="BH143" s="93">
        <v>0</v>
      </c>
      <c r="BI143" s="93">
        <v>0</v>
      </c>
      <c r="BJ143" s="93">
        <v>0</v>
      </c>
      <c r="BK143" s="93">
        <v>0</v>
      </c>
      <c r="BL143" s="93">
        <v>34920</v>
      </c>
      <c r="BM143" s="93">
        <v>23280</v>
      </c>
      <c r="BN143" s="93">
        <v>34920</v>
      </c>
      <c r="BO143" s="93">
        <v>58200</v>
      </c>
      <c r="BP143" s="93">
        <v>87300</v>
      </c>
      <c r="BQ143" s="93">
        <v>93120</v>
      </c>
      <c r="BR143" s="93">
        <v>87300</v>
      </c>
      <c r="BS143" s="93">
        <v>58200</v>
      </c>
      <c r="BT143" s="93">
        <v>52380</v>
      </c>
      <c r="BU143" s="93">
        <v>23280</v>
      </c>
      <c r="BV143" s="93">
        <v>17460</v>
      </c>
      <c r="BW143" s="93">
        <v>11640</v>
      </c>
      <c r="BX143" s="93">
        <v>0</v>
      </c>
      <c r="BY143" s="93">
        <v>0</v>
      </c>
      <c r="BZ143" s="47">
        <v>0</v>
      </c>
      <c r="CA143" s="47">
        <v>0</v>
      </c>
      <c r="CB143" s="47">
        <v>0</v>
      </c>
      <c r="CC143" s="47">
        <v>0</v>
      </c>
      <c r="CD143" s="47">
        <v>0</v>
      </c>
      <c r="CE143" s="47">
        <v>0</v>
      </c>
      <c r="CF143" s="47">
        <v>0</v>
      </c>
      <c r="CG143" s="47">
        <v>0</v>
      </c>
      <c r="CH143" s="47">
        <v>0</v>
      </c>
      <c r="CI143" s="47">
        <v>0</v>
      </c>
      <c r="CJ143" s="47">
        <v>0</v>
      </c>
      <c r="CK143" s="47">
        <v>0</v>
      </c>
      <c r="CL143" s="47">
        <v>0</v>
      </c>
      <c r="CM143" s="47">
        <v>0</v>
      </c>
      <c r="CN143" s="47">
        <v>0</v>
      </c>
      <c r="CO143" s="47">
        <v>0</v>
      </c>
      <c r="CP143" s="47">
        <v>0</v>
      </c>
      <c r="CQ143" s="47">
        <v>0</v>
      </c>
      <c r="CR143" s="47">
        <v>0</v>
      </c>
      <c r="CS143" s="47">
        <v>0</v>
      </c>
      <c r="CT143" s="47">
        <v>0</v>
      </c>
      <c r="CU143" s="47">
        <v>0</v>
      </c>
      <c r="CV143" s="47">
        <v>0</v>
      </c>
      <c r="CW143" s="47">
        <v>0</v>
      </c>
      <c r="CX143" s="47">
        <v>0</v>
      </c>
      <c r="CY143" s="47">
        <v>0</v>
      </c>
      <c r="CZ143" s="47">
        <v>0</v>
      </c>
      <c r="DA143" s="47">
        <v>0</v>
      </c>
      <c r="DB143" s="47">
        <v>0</v>
      </c>
      <c r="DC143" s="47">
        <v>0</v>
      </c>
      <c r="DD143" s="47">
        <v>0</v>
      </c>
      <c r="DE143" s="47">
        <v>0</v>
      </c>
      <c r="DF143" s="47">
        <v>0</v>
      </c>
      <c r="DG143" s="47">
        <v>0</v>
      </c>
      <c r="DH143" s="47">
        <v>0</v>
      </c>
      <c r="DI143" s="47">
        <v>0</v>
      </c>
      <c r="DJ143" s="47">
        <v>0</v>
      </c>
      <c r="DK143" s="47">
        <v>0</v>
      </c>
      <c r="DL143" s="47">
        <v>0</v>
      </c>
      <c r="DM143" s="47">
        <v>0</v>
      </c>
      <c r="DN143" s="47">
        <v>0</v>
      </c>
      <c r="DO143" s="47">
        <v>0</v>
      </c>
      <c r="DP143" s="47">
        <v>0</v>
      </c>
      <c r="DQ143" s="47">
        <v>0</v>
      </c>
      <c r="DR143" s="47">
        <v>0</v>
      </c>
      <c r="DS143" s="47">
        <v>0</v>
      </c>
      <c r="DT143" s="47">
        <v>0</v>
      </c>
      <c r="DU143" s="47">
        <v>0</v>
      </c>
    </row>
    <row r="144" spans="1:125" s="90" customFormat="1" ht="14.25">
      <c r="A144" s="90" t="s">
        <v>14</v>
      </c>
      <c r="B144" s="90" t="s">
        <v>72</v>
      </c>
      <c r="C144" s="90" t="s">
        <v>72</v>
      </c>
      <c r="D144" s="90" t="s">
        <v>282</v>
      </c>
      <c r="E144" s="62">
        <f t="shared" si="16"/>
        <v>13800000</v>
      </c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>
        <v>0</v>
      </c>
      <c r="Y144" s="93">
        <v>0</v>
      </c>
      <c r="Z144" s="93">
        <v>0</v>
      </c>
      <c r="AA144" s="93">
        <v>0</v>
      </c>
      <c r="AB144" s="93">
        <v>0</v>
      </c>
      <c r="AC144" s="93">
        <v>0</v>
      </c>
      <c r="AD144" s="93">
        <v>0</v>
      </c>
      <c r="AE144" s="93">
        <v>0</v>
      </c>
      <c r="AF144" s="93">
        <v>0</v>
      </c>
      <c r="AG144" s="93">
        <v>0</v>
      </c>
      <c r="AH144" s="93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3">
        <v>0</v>
      </c>
      <c r="AO144" s="93">
        <v>0</v>
      </c>
      <c r="AP144" s="93">
        <v>0</v>
      </c>
      <c r="AQ144" s="93">
        <v>0</v>
      </c>
      <c r="AR144" s="93">
        <v>0</v>
      </c>
      <c r="AS144" s="93">
        <v>0</v>
      </c>
      <c r="AT144" s="93">
        <v>0</v>
      </c>
      <c r="AU144" s="93">
        <v>0</v>
      </c>
      <c r="AV144" s="93">
        <v>0</v>
      </c>
      <c r="AW144" s="93">
        <v>0</v>
      </c>
      <c r="AX144" s="93">
        <v>0</v>
      </c>
      <c r="AY144" s="93">
        <v>0</v>
      </c>
      <c r="AZ144" s="93">
        <v>0</v>
      </c>
      <c r="BA144" s="93">
        <v>0</v>
      </c>
      <c r="BB144" s="93">
        <v>0</v>
      </c>
      <c r="BC144" s="93">
        <v>0</v>
      </c>
      <c r="BD144" s="93">
        <v>0</v>
      </c>
      <c r="BE144" s="93">
        <v>0</v>
      </c>
      <c r="BF144" s="93">
        <v>0</v>
      </c>
      <c r="BG144" s="93">
        <v>0</v>
      </c>
      <c r="BH144" s="93">
        <v>0</v>
      </c>
      <c r="BI144" s="93">
        <v>0</v>
      </c>
      <c r="BJ144" s="93">
        <v>0</v>
      </c>
      <c r="BK144" s="93">
        <v>0</v>
      </c>
      <c r="BL144" s="93">
        <v>0</v>
      </c>
      <c r="BM144" s="93">
        <v>0</v>
      </c>
      <c r="BN144" s="93">
        <v>0</v>
      </c>
      <c r="BO144" s="93">
        <v>0</v>
      </c>
      <c r="BP144" s="93">
        <v>0</v>
      </c>
      <c r="BQ144" s="93">
        <v>0</v>
      </c>
      <c r="BR144" s="93">
        <v>0</v>
      </c>
      <c r="BS144" s="93">
        <v>0</v>
      </c>
      <c r="BT144" s="93">
        <v>0</v>
      </c>
      <c r="BU144" s="93">
        <v>0</v>
      </c>
      <c r="BV144" s="93">
        <v>0</v>
      </c>
      <c r="BW144" s="93">
        <v>0</v>
      </c>
      <c r="BX144" s="93">
        <v>0</v>
      </c>
      <c r="BY144" s="93">
        <v>0</v>
      </c>
      <c r="BZ144" s="47">
        <v>0</v>
      </c>
      <c r="CA144" s="47">
        <v>0</v>
      </c>
      <c r="CB144" s="47">
        <v>0</v>
      </c>
      <c r="CC144" s="47">
        <v>621000</v>
      </c>
      <c r="CD144" s="47">
        <v>552000</v>
      </c>
      <c r="CE144" s="47">
        <v>414000</v>
      </c>
      <c r="CF144" s="47">
        <v>414000</v>
      </c>
      <c r="CG144" s="47">
        <v>552000</v>
      </c>
      <c r="CH144" s="47">
        <v>690000</v>
      </c>
      <c r="CI144" s="47">
        <v>1104000</v>
      </c>
      <c r="CJ144" s="47">
        <v>1380000</v>
      </c>
      <c r="CK144" s="47">
        <v>1242000</v>
      </c>
      <c r="CL144" s="47">
        <v>1242000</v>
      </c>
      <c r="CM144" s="47">
        <v>1104000</v>
      </c>
      <c r="CN144" s="47">
        <v>1104000</v>
      </c>
      <c r="CO144" s="47">
        <v>690000</v>
      </c>
      <c r="CP144" s="47">
        <v>552000</v>
      </c>
      <c r="CQ144" s="47">
        <v>414000</v>
      </c>
      <c r="CR144" s="47">
        <v>276000</v>
      </c>
      <c r="CS144" s="47">
        <v>276000</v>
      </c>
      <c r="CT144" s="47">
        <v>276000</v>
      </c>
      <c r="CU144" s="47">
        <v>276000</v>
      </c>
      <c r="CV144" s="47">
        <v>207000</v>
      </c>
      <c r="CW144" s="47">
        <v>138000</v>
      </c>
      <c r="CX144" s="47">
        <v>138000</v>
      </c>
      <c r="CY144" s="47">
        <v>69000</v>
      </c>
      <c r="CZ144" s="47">
        <v>69000</v>
      </c>
      <c r="DA144" s="47">
        <v>0</v>
      </c>
      <c r="DB144" s="47">
        <v>0</v>
      </c>
      <c r="DC144" s="47">
        <v>0</v>
      </c>
      <c r="DD144" s="47">
        <v>0</v>
      </c>
      <c r="DE144" s="47">
        <v>0</v>
      </c>
      <c r="DF144" s="47">
        <v>0</v>
      </c>
      <c r="DG144" s="47">
        <v>0</v>
      </c>
      <c r="DH144" s="47">
        <v>0</v>
      </c>
      <c r="DI144" s="47">
        <v>0</v>
      </c>
      <c r="DJ144" s="47">
        <v>0</v>
      </c>
      <c r="DK144" s="47">
        <v>0</v>
      </c>
      <c r="DL144" s="47">
        <v>0</v>
      </c>
      <c r="DM144" s="47">
        <v>0</v>
      </c>
      <c r="DN144" s="47">
        <v>0</v>
      </c>
      <c r="DO144" s="47">
        <v>0</v>
      </c>
      <c r="DP144" s="47">
        <v>0</v>
      </c>
      <c r="DQ144" s="47">
        <v>0</v>
      </c>
      <c r="DR144" s="47">
        <v>0</v>
      </c>
      <c r="DS144" s="47">
        <v>0</v>
      </c>
      <c r="DT144" s="47">
        <v>0</v>
      </c>
      <c r="DU144" s="47">
        <v>0</v>
      </c>
    </row>
    <row r="145" spans="1:125" s="90" customFormat="1" ht="14.25">
      <c r="A145" s="90" t="s">
        <v>17</v>
      </c>
      <c r="B145" s="90" t="s">
        <v>72</v>
      </c>
      <c r="C145" s="90" t="s">
        <v>72</v>
      </c>
      <c r="D145" s="90" t="s">
        <v>352</v>
      </c>
      <c r="E145" s="62">
        <f t="shared" si="16"/>
        <v>2500000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>
        <v>0</v>
      </c>
      <c r="Y145" s="93">
        <v>0</v>
      </c>
      <c r="Z145" s="93">
        <v>0</v>
      </c>
      <c r="AA145" s="93">
        <v>0</v>
      </c>
      <c r="AB145" s="93">
        <v>0</v>
      </c>
      <c r="AC145" s="93">
        <v>0</v>
      </c>
      <c r="AD145" s="93">
        <v>0</v>
      </c>
      <c r="AE145" s="93">
        <v>0</v>
      </c>
      <c r="AF145" s="93">
        <v>0</v>
      </c>
      <c r="AG145" s="93">
        <v>0</v>
      </c>
      <c r="AH145" s="93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3">
        <v>0</v>
      </c>
      <c r="AO145" s="93">
        <v>0</v>
      </c>
      <c r="AP145" s="93">
        <v>0</v>
      </c>
      <c r="AQ145" s="93">
        <v>0</v>
      </c>
      <c r="AR145" s="93">
        <v>0</v>
      </c>
      <c r="AS145" s="93">
        <v>0</v>
      </c>
      <c r="AT145" s="93">
        <v>0</v>
      </c>
      <c r="AU145" s="93">
        <v>0</v>
      </c>
      <c r="AV145" s="93">
        <v>0</v>
      </c>
      <c r="AW145" s="93">
        <v>0</v>
      </c>
      <c r="AX145" s="93">
        <v>0</v>
      </c>
      <c r="AY145" s="93">
        <v>0</v>
      </c>
      <c r="AZ145" s="93">
        <v>0</v>
      </c>
      <c r="BA145" s="93">
        <v>0</v>
      </c>
      <c r="BB145" s="93">
        <v>0</v>
      </c>
      <c r="BC145" s="93">
        <v>0</v>
      </c>
      <c r="BD145" s="93">
        <v>0</v>
      </c>
      <c r="BE145" s="93">
        <v>0</v>
      </c>
      <c r="BF145" s="93">
        <v>0</v>
      </c>
      <c r="BG145" s="93">
        <v>0</v>
      </c>
      <c r="BH145" s="93">
        <v>0</v>
      </c>
      <c r="BI145" s="93">
        <v>0</v>
      </c>
      <c r="BJ145" s="93">
        <v>0</v>
      </c>
      <c r="BK145" s="93">
        <v>0</v>
      </c>
      <c r="BL145" s="93">
        <v>0</v>
      </c>
      <c r="BM145" s="93">
        <v>0</v>
      </c>
      <c r="BN145" s="93">
        <v>0</v>
      </c>
      <c r="BO145" s="93">
        <v>0</v>
      </c>
      <c r="BP145" s="93">
        <v>0</v>
      </c>
      <c r="BQ145" s="93">
        <v>0</v>
      </c>
      <c r="BR145" s="93">
        <v>0</v>
      </c>
      <c r="BS145" s="93">
        <v>0</v>
      </c>
      <c r="BT145" s="93">
        <v>0</v>
      </c>
      <c r="BU145" s="93">
        <v>0</v>
      </c>
      <c r="BV145" s="93">
        <v>0</v>
      </c>
      <c r="BW145" s="93">
        <v>0</v>
      </c>
      <c r="BX145" s="93">
        <v>150000</v>
      </c>
      <c r="BY145" s="93">
        <v>100000</v>
      </c>
      <c r="BZ145" s="47">
        <v>150000</v>
      </c>
      <c r="CA145" s="47">
        <v>250000</v>
      </c>
      <c r="CB145" s="47">
        <v>375000</v>
      </c>
      <c r="CC145" s="47">
        <v>400000</v>
      </c>
      <c r="CD145" s="47">
        <v>375000</v>
      </c>
      <c r="CE145" s="47">
        <v>250000</v>
      </c>
      <c r="CF145" s="47">
        <v>225000</v>
      </c>
      <c r="CG145" s="47">
        <v>100000</v>
      </c>
      <c r="CH145" s="47">
        <v>75000</v>
      </c>
      <c r="CI145" s="47">
        <v>50000</v>
      </c>
      <c r="CJ145" s="47">
        <v>0</v>
      </c>
      <c r="CK145" s="47">
        <v>0</v>
      </c>
      <c r="CL145" s="47">
        <v>0</v>
      </c>
      <c r="CM145" s="47">
        <v>0</v>
      </c>
      <c r="CN145" s="47">
        <v>0</v>
      </c>
      <c r="CO145" s="47">
        <v>0</v>
      </c>
      <c r="CP145" s="47">
        <v>0</v>
      </c>
      <c r="CQ145" s="47">
        <v>0</v>
      </c>
      <c r="CR145" s="47">
        <v>0</v>
      </c>
      <c r="CS145" s="47">
        <v>0</v>
      </c>
      <c r="CT145" s="47">
        <v>0</v>
      </c>
      <c r="CU145" s="47">
        <v>0</v>
      </c>
      <c r="CV145" s="47">
        <v>0</v>
      </c>
      <c r="CW145" s="47">
        <v>0</v>
      </c>
      <c r="CX145" s="47">
        <v>0</v>
      </c>
      <c r="CY145" s="47">
        <v>0</v>
      </c>
      <c r="CZ145" s="47">
        <v>0</v>
      </c>
      <c r="DA145" s="47">
        <v>0</v>
      </c>
      <c r="DB145" s="47">
        <v>0</v>
      </c>
      <c r="DC145" s="47">
        <v>0</v>
      </c>
      <c r="DD145" s="47">
        <v>0</v>
      </c>
      <c r="DE145" s="47">
        <v>0</v>
      </c>
      <c r="DF145" s="47">
        <v>0</v>
      </c>
      <c r="DG145" s="47">
        <v>0</v>
      </c>
      <c r="DH145" s="47">
        <v>0</v>
      </c>
      <c r="DI145" s="47">
        <v>0</v>
      </c>
      <c r="DJ145" s="47">
        <v>0</v>
      </c>
      <c r="DK145" s="47">
        <v>0</v>
      </c>
      <c r="DL145" s="47">
        <v>0</v>
      </c>
      <c r="DM145" s="47">
        <v>0</v>
      </c>
      <c r="DN145" s="47">
        <v>0</v>
      </c>
      <c r="DO145" s="47">
        <v>0</v>
      </c>
      <c r="DP145" s="47">
        <v>0</v>
      </c>
      <c r="DQ145" s="47">
        <v>0</v>
      </c>
      <c r="DR145" s="47">
        <v>0</v>
      </c>
      <c r="DS145" s="47">
        <v>0</v>
      </c>
      <c r="DT145" s="47">
        <v>0</v>
      </c>
      <c r="DU145" s="47">
        <v>0</v>
      </c>
    </row>
    <row r="146" spans="1:125" s="90" customFormat="1" ht="14.25">
      <c r="A146" s="90" t="s">
        <v>17</v>
      </c>
      <c r="B146" s="90" t="s">
        <v>11</v>
      </c>
      <c r="C146" s="90" t="s">
        <v>165</v>
      </c>
      <c r="D146" s="90" t="s">
        <v>231</v>
      </c>
      <c r="E146" s="62">
        <f t="shared" si="16"/>
        <v>400000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>
        <v>0</v>
      </c>
      <c r="Y146" s="93">
        <v>0</v>
      </c>
      <c r="Z146" s="93">
        <v>0</v>
      </c>
      <c r="AA146" s="93">
        <v>0</v>
      </c>
      <c r="AB146" s="93">
        <v>0</v>
      </c>
      <c r="AC146" s="93">
        <v>0</v>
      </c>
      <c r="AD146" s="93">
        <v>0</v>
      </c>
      <c r="AE146" s="93">
        <v>0</v>
      </c>
      <c r="AF146" s="93">
        <v>0</v>
      </c>
      <c r="AG146" s="93">
        <v>0</v>
      </c>
      <c r="AH146" s="93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3">
        <v>0</v>
      </c>
      <c r="AO146" s="93">
        <v>0</v>
      </c>
      <c r="AP146" s="93">
        <v>0</v>
      </c>
      <c r="AQ146" s="93">
        <v>0</v>
      </c>
      <c r="AR146" s="93">
        <v>0</v>
      </c>
      <c r="AS146" s="93">
        <v>0</v>
      </c>
      <c r="AT146" s="93">
        <v>0</v>
      </c>
      <c r="AU146" s="93">
        <v>0</v>
      </c>
      <c r="AV146" s="93">
        <v>0</v>
      </c>
      <c r="AW146" s="93">
        <v>0</v>
      </c>
      <c r="AX146" s="93">
        <v>0</v>
      </c>
      <c r="AY146" s="93">
        <v>0</v>
      </c>
      <c r="AZ146" s="93">
        <v>0</v>
      </c>
      <c r="BA146" s="93">
        <v>0</v>
      </c>
      <c r="BB146" s="93">
        <v>0</v>
      </c>
      <c r="BC146" s="93">
        <v>0</v>
      </c>
      <c r="BD146" s="93">
        <v>0</v>
      </c>
      <c r="BE146" s="93">
        <v>0</v>
      </c>
      <c r="BF146" s="93">
        <v>0</v>
      </c>
      <c r="BG146" s="93">
        <v>0</v>
      </c>
      <c r="BH146" s="93">
        <v>0</v>
      </c>
      <c r="BI146" s="93">
        <v>0</v>
      </c>
      <c r="BJ146" s="93">
        <v>0</v>
      </c>
      <c r="BK146" s="93">
        <v>0</v>
      </c>
      <c r="BL146" s="93">
        <v>0</v>
      </c>
      <c r="BM146" s="93">
        <v>0</v>
      </c>
      <c r="BN146" s="93">
        <v>0</v>
      </c>
      <c r="BO146" s="93">
        <v>0</v>
      </c>
      <c r="BP146" s="93">
        <v>0</v>
      </c>
      <c r="BQ146" s="93">
        <v>0</v>
      </c>
      <c r="BR146" s="93">
        <v>0</v>
      </c>
      <c r="BS146" s="93">
        <v>0</v>
      </c>
      <c r="BT146" s="93">
        <v>0</v>
      </c>
      <c r="BU146" s="93">
        <v>0</v>
      </c>
      <c r="BV146" s="93">
        <v>24000</v>
      </c>
      <c r="BW146" s="93">
        <v>16000</v>
      </c>
      <c r="BX146" s="93">
        <v>24000</v>
      </c>
      <c r="BY146" s="93">
        <v>40000</v>
      </c>
      <c r="BZ146" s="47">
        <v>60000</v>
      </c>
      <c r="CA146" s="47">
        <v>64000</v>
      </c>
      <c r="CB146" s="47">
        <v>60000</v>
      </c>
      <c r="CC146" s="47">
        <v>40000</v>
      </c>
      <c r="CD146" s="47">
        <v>36000</v>
      </c>
      <c r="CE146" s="47">
        <v>16000</v>
      </c>
      <c r="CF146" s="47">
        <v>12000</v>
      </c>
      <c r="CG146" s="47">
        <v>8000</v>
      </c>
      <c r="CH146" s="47">
        <v>0</v>
      </c>
      <c r="CI146" s="47">
        <v>0</v>
      </c>
      <c r="CJ146" s="47">
        <v>0</v>
      </c>
      <c r="CK146" s="47">
        <v>0</v>
      </c>
      <c r="CL146" s="47">
        <v>0</v>
      </c>
      <c r="CM146" s="47">
        <v>0</v>
      </c>
      <c r="CN146" s="47">
        <v>0</v>
      </c>
      <c r="CO146" s="47">
        <v>0</v>
      </c>
      <c r="CP146" s="47">
        <v>0</v>
      </c>
      <c r="CQ146" s="47">
        <v>0</v>
      </c>
      <c r="CR146" s="47">
        <v>0</v>
      </c>
      <c r="CS146" s="47">
        <v>0</v>
      </c>
      <c r="CT146" s="47">
        <v>0</v>
      </c>
      <c r="CU146" s="47">
        <v>0</v>
      </c>
      <c r="CV146" s="47">
        <v>0</v>
      </c>
      <c r="CW146" s="47">
        <v>0</v>
      </c>
      <c r="CX146" s="47">
        <v>0</v>
      </c>
      <c r="CY146" s="47">
        <v>0</v>
      </c>
      <c r="CZ146" s="47">
        <v>0</v>
      </c>
      <c r="DA146" s="47">
        <v>0</v>
      </c>
      <c r="DB146" s="47">
        <v>0</v>
      </c>
      <c r="DC146" s="47">
        <v>0</v>
      </c>
      <c r="DD146" s="47">
        <v>0</v>
      </c>
      <c r="DE146" s="47">
        <v>0</v>
      </c>
      <c r="DF146" s="47">
        <v>0</v>
      </c>
      <c r="DG146" s="47">
        <v>0</v>
      </c>
      <c r="DH146" s="47">
        <v>0</v>
      </c>
      <c r="DI146" s="47">
        <v>0</v>
      </c>
      <c r="DJ146" s="47">
        <v>0</v>
      </c>
      <c r="DK146" s="47">
        <v>0</v>
      </c>
      <c r="DL146" s="47">
        <v>0</v>
      </c>
      <c r="DM146" s="47">
        <v>0</v>
      </c>
      <c r="DN146" s="47">
        <v>0</v>
      </c>
      <c r="DO146" s="47">
        <v>0</v>
      </c>
      <c r="DP146" s="47">
        <v>0</v>
      </c>
      <c r="DQ146" s="47">
        <v>0</v>
      </c>
      <c r="DR146" s="47">
        <v>0</v>
      </c>
      <c r="DS146" s="47">
        <v>0</v>
      </c>
      <c r="DT146" s="47">
        <v>0</v>
      </c>
      <c r="DU146" s="47">
        <v>0</v>
      </c>
    </row>
    <row r="147" spans="1:125" s="90" customFormat="1" ht="14.25">
      <c r="A147" s="90" t="s">
        <v>17</v>
      </c>
      <c r="B147" s="90" t="s">
        <v>11</v>
      </c>
      <c r="C147" s="90" t="s">
        <v>165</v>
      </c>
      <c r="D147" s="90" t="s">
        <v>233</v>
      </c>
      <c r="E147" s="62">
        <f t="shared" si="16"/>
        <v>5000000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>
        <v>0</v>
      </c>
      <c r="Y147" s="93">
        <v>0</v>
      </c>
      <c r="Z147" s="93">
        <v>0</v>
      </c>
      <c r="AA147" s="93">
        <v>0</v>
      </c>
      <c r="AB147" s="93">
        <v>0</v>
      </c>
      <c r="AC147" s="93">
        <v>0</v>
      </c>
      <c r="AD147" s="93">
        <v>0</v>
      </c>
      <c r="AE147" s="93">
        <v>0</v>
      </c>
      <c r="AF147" s="93">
        <v>0</v>
      </c>
      <c r="AG147" s="93">
        <v>0</v>
      </c>
      <c r="AH147" s="93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3">
        <v>0</v>
      </c>
      <c r="AO147" s="93">
        <v>0</v>
      </c>
      <c r="AP147" s="93">
        <v>0</v>
      </c>
      <c r="AQ147" s="93">
        <v>0</v>
      </c>
      <c r="AR147" s="93">
        <v>0</v>
      </c>
      <c r="AS147" s="93">
        <v>0</v>
      </c>
      <c r="AT147" s="93">
        <v>0</v>
      </c>
      <c r="AU147" s="93">
        <v>0</v>
      </c>
      <c r="AV147" s="93">
        <v>0</v>
      </c>
      <c r="AW147" s="93">
        <v>0</v>
      </c>
      <c r="AX147" s="93">
        <v>0</v>
      </c>
      <c r="AY147" s="93">
        <v>0</v>
      </c>
      <c r="AZ147" s="93">
        <v>0</v>
      </c>
      <c r="BA147" s="93">
        <v>0</v>
      </c>
      <c r="BB147" s="93">
        <v>0</v>
      </c>
      <c r="BC147" s="93">
        <v>0</v>
      </c>
      <c r="BD147" s="93">
        <v>0</v>
      </c>
      <c r="BE147" s="93">
        <v>0</v>
      </c>
      <c r="BF147" s="93">
        <v>0</v>
      </c>
      <c r="BG147" s="93">
        <v>0</v>
      </c>
      <c r="BH147" s="93">
        <v>0</v>
      </c>
      <c r="BI147" s="93">
        <v>0</v>
      </c>
      <c r="BJ147" s="93">
        <v>0</v>
      </c>
      <c r="BK147" s="93">
        <v>0</v>
      </c>
      <c r="BL147" s="93">
        <v>0</v>
      </c>
      <c r="BM147" s="93">
        <v>0</v>
      </c>
      <c r="BN147" s="93">
        <v>0</v>
      </c>
      <c r="BO147" s="93">
        <v>0</v>
      </c>
      <c r="BP147" s="93">
        <v>0</v>
      </c>
      <c r="BQ147" s="93">
        <v>0</v>
      </c>
      <c r="BR147" s="93">
        <v>0</v>
      </c>
      <c r="BS147" s="93">
        <v>0</v>
      </c>
      <c r="BT147" s="93">
        <v>0</v>
      </c>
      <c r="BU147" s="93">
        <v>0</v>
      </c>
      <c r="BV147" s="93">
        <v>0</v>
      </c>
      <c r="BW147" s="93">
        <v>0</v>
      </c>
      <c r="BX147" s="93">
        <v>0</v>
      </c>
      <c r="BY147" s="93">
        <v>0</v>
      </c>
      <c r="BZ147" s="47">
        <v>0</v>
      </c>
      <c r="CA147" s="47">
        <v>0</v>
      </c>
      <c r="CB147" s="47">
        <v>0</v>
      </c>
      <c r="CC147" s="47">
        <v>0</v>
      </c>
      <c r="CD147" s="47">
        <v>0</v>
      </c>
      <c r="CE147" s="47">
        <v>0</v>
      </c>
      <c r="CF147" s="47">
        <v>0</v>
      </c>
      <c r="CG147" s="47">
        <v>0</v>
      </c>
      <c r="CH147" s="47">
        <v>300000</v>
      </c>
      <c r="CI147" s="47">
        <v>200000</v>
      </c>
      <c r="CJ147" s="47">
        <v>300000</v>
      </c>
      <c r="CK147" s="47">
        <v>500000</v>
      </c>
      <c r="CL147" s="47">
        <v>750000</v>
      </c>
      <c r="CM147" s="47">
        <v>800000</v>
      </c>
      <c r="CN147" s="47">
        <v>750000</v>
      </c>
      <c r="CO147" s="47">
        <v>500000</v>
      </c>
      <c r="CP147" s="47">
        <v>450000</v>
      </c>
      <c r="CQ147" s="47">
        <v>200000</v>
      </c>
      <c r="CR147" s="47">
        <v>150000</v>
      </c>
      <c r="CS147" s="47">
        <v>100000</v>
      </c>
      <c r="CT147" s="47">
        <v>0</v>
      </c>
      <c r="CU147" s="47">
        <v>0</v>
      </c>
      <c r="CV147" s="47">
        <v>0</v>
      </c>
      <c r="CW147" s="47">
        <v>0</v>
      </c>
      <c r="CX147" s="47">
        <v>0</v>
      </c>
      <c r="CY147" s="47">
        <v>0</v>
      </c>
      <c r="CZ147" s="47">
        <v>0</v>
      </c>
      <c r="DA147" s="47">
        <v>0</v>
      </c>
      <c r="DB147" s="47">
        <v>0</v>
      </c>
      <c r="DC147" s="47">
        <v>0</v>
      </c>
      <c r="DD147" s="47">
        <v>0</v>
      </c>
      <c r="DE147" s="47">
        <v>0</v>
      </c>
      <c r="DF147" s="47">
        <v>0</v>
      </c>
      <c r="DG147" s="47">
        <v>0</v>
      </c>
      <c r="DH147" s="47">
        <v>0</v>
      </c>
      <c r="DI147" s="47">
        <v>0</v>
      </c>
      <c r="DJ147" s="47">
        <v>0</v>
      </c>
      <c r="DK147" s="47">
        <v>0</v>
      </c>
      <c r="DL147" s="47">
        <v>0</v>
      </c>
      <c r="DM147" s="47">
        <v>0</v>
      </c>
      <c r="DN147" s="47">
        <v>0</v>
      </c>
      <c r="DO147" s="47">
        <v>0</v>
      </c>
      <c r="DP147" s="47">
        <v>0</v>
      </c>
      <c r="DQ147" s="47">
        <v>0</v>
      </c>
      <c r="DR147" s="47">
        <v>0</v>
      </c>
      <c r="DS147" s="47">
        <v>0</v>
      </c>
      <c r="DT147" s="47">
        <v>0</v>
      </c>
      <c r="DU147" s="47">
        <v>0</v>
      </c>
    </row>
    <row r="148" spans="1:125" s="90" customFormat="1" ht="14.25">
      <c r="A148" s="90" t="s">
        <v>17</v>
      </c>
      <c r="B148" s="90" t="s">
        <v>72</v>
      </c>
      <c r="C148" s="90" t="s">
        <v>166</v>
      </c>
      <c r="D148" s="90" t="s">
        <v>139</v>
      </c>
      <c r="E148" s="62">
        <f t="shared" si="16"/>
        <v>33500000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>
        <v>0</v>
      </c>
      <c r="Y148" s="93">
        <v>0</v>
      </c>
      <c r="Z148" s="93">
        <v>0</v>
      </c>
      <c r="AA148" s="93">
        <v>0</v>
      </c>
      <c r="AB148" s="93">
        <v>0</v>
      </c>
      <c r="AC148" s="93">
        <v>0</v>
      </c>
      <c r="AD148" s="93">
        <v>0</v>
      </c>
      <c r="AE148" s="93">
        <v>0</v>
      </c>
      <c r="AF148" s="93">
        <v>0</v>
      </c>
      <c r="AG148" s="93">
        <v>0</v>
      </c>
      <c r="AH148" s="93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3">
        <v>0</v>
      </c>
      <c r="AO148" s="93">
        <v>0</v>
      </c>
      <c r="AP148" s="93">
        <v>0</v>
      </c>
      <c r="AQ148" s="93">
        <v>0</v>
      </c>
      <c r="AR148" s="93">
        <v>0</v>
      </c>
      <c r="AS148" s="93">
        <v>0</v>
      </c>
      <c r="AT148" s="93">
        <v>0</v>
      </c>
      <c r="AU148" s="93">
        <v>0</v>
      </c>
      <c r="AV148" s="93">
        <v>0</v>
      </c>
      <c r="AW148" s="93">
        <v>0</v>
      </c>
      <c r="AX148" s="93">
        <v>0</v>
      </c>
      <c r="AY148" s="93">
        <v>0</v>
      </c>
      <c r="AZ148" s="93">
        <v>0</v>
      </c>
      <c r="BA148" s="93">
        <v>0</v>
      </c>
      <c r="BB148" s="93">
        <v>0</v>
      </c>
      <c r="BC148" s="93">
        <v>0</v>
      </c>
      <c r="BD148" s="93">
        <v>0</v>
      </c>
      <c r="BE148" s="93">
        <v>0</v>
      </c>
      <c r="BF148" s="93">
        <v>0</v>
      </c>
      <c r="BG148" s="93">
        <v>0</v>
      </c>
      <c r="BH148" s="93">
        <v>0</v>
      </c>
      <c r="BI148" s="93">
        <v>0</v>
      </c>
      <c r="BJ148" s="93">
        <v>0</v>
      </c>
      <c r="BK148" s="93">
        <v>0</v>
      </c>
      <c r="BL148" s="93">
        <v>0</v>
      </c>
      <c r="BM148" s="93">
        <v>0</v>
      </c>
      <c r="BN148" s="93">
        <v>0</v>
      </c>
      <c r="BO148" s="93">
        <v>0</v>
      </c>
      <c r="BP148" s="93">
        <v>0</v>
      </c>
      <c r="BQ148" s="93">
        <v>0</v>
      </c>
      <c r="BR148" s="93">
        <v>0</v>
      </c>
      <c r="BS148" s="93">
        <v>0</v>
      </c>
      <c r="BT148" s="93">
        <v>0</v>
      </c>
      <c r="BU148" s="93">
        <v>0</v>
      </c>
      <c r="BV148" s="93">
        <v>0</v>
      </c>
      <c r="BW148" s="93">
        <v>0</v>
      </c>
      <c r="BX148" s="93">
        <v>0</v>
      </c>
      <c r="BY148" s="93">
        <v>0</v>
      </c>
      <c r="BZ148" s="47">
        <v>0</v>
      </c>
      <c r="CA148" s="47">
        <v>0</v>
      </c>
      <c r="CB148" s="47">
        <v>0</v>
      </c>
      <c r="CC148" s="47">
        <v>0</v>
      </c>
      <c r="CD148" s="47">
        <v>0</v>
      </c>
      <c r="CE148" s="47">
        <v>0</v>
      </c>
      <c r="CF148" s="47">
        <v>0</v>
      </c>
      <c r="CG148" s="47">
        <v>1507500</v>
      </c>
      <c r="CH148" s="47">
        <v>1340000</v>
      </c>
      <c r="CI148" s="47">
        <v>1005000</v>
      </c>
      <c r="CJ148" s="47">
        <v>1005000</v>
      </c>
      <c r="CK148" s="47">
        <v>1340000</v>
      </c>
      <c r="CL148" s="47">
        <v>1675000</v>
      </c>
      <c r="CM148" s="47">
        <v>2680000</v>
      </c>
      <c r="CN148" s="47">
        <v>3350000</v>
      </c>
      <c r="CO148" s="47">
        <v>3015000</v>
      </c>
      <c r="CP148" s="47">
        <v>3015000</v>
      </c>
      <c r="CQ148" s="47">
        <v>2680000</v>
      </c>
      <c r="CR148" s="47">
        <v>2680000</v>
      </c>
      <c r="CS148" s="47">
        <v>1675000</v>
      </c>
      <c r="CT148" s="47">
        <v>1340000</v>
      </c>
      <c r="CU148" s="47">
        <v>1005000</v>
      </c>
      <c r="CV148" s="47">
        <v>670000</v>
      </c>
      <c r="CW148" s="47">
        <v>670000</v>
      </c>
      <c r="CX148" s="47">
        <v>670000</v>
      </c>
      <c r="CY148" s="47">
        <v>670000</v>
      </c>
      <c r="CZ148" s="47">
        <v>502500</v>
      </c>
      <c r="DA148" s="47">
        <v>335000</v>
      </c>
      <c r="DB148" s="47">
        <v>335000</v>
      </c>
      <c r="DC148" s="47">
        <v>167500</v>
      </c>
      <c r="DD148" s="47">
        <v>167500</v>
      </c>
      <c r="DE148" s="47">
        <v>0</v>
      </c>
      <c r="DF148" s="47">
        <v>0</v>
      </c>
      <c r="DG148" s="47">
        <v>0</v>
      </c>
      <c r="DH148" s="47">
        <v>0</v>
      </c>
      <c r="DI148" s="47">
        <v>0</v>
      </c>
      <c r="DJ148" s="47">
        <v>0</v>
      </c>
      <c r="DK148" s="47">
        <v>0</v>
      </c>
      <c r="DL148" s="47">
        <v>0</v>
      </c>
      <c r="DM148" s="47">
        <v>0</v>
      </c>
      <c r="DN148" s="47">
        <v>0</v>
      </c>
      <c r="DO148" s="47">
        <v>0</v>
      </c>
      <c r="DP148" s="47">
        <v>0</v>
      </c>
      <c r="DQ148" s="47">
        <v>0</v>
      </c>
      <c r="DR148" s="47">
        <v>0</v>
      </c>
      <c r="DS148" s="47">
        <v>0</v>
      </c>
      <c r="DT148" s="47">
        <v>0</v>
      </c>
      <c r="DU148" s="47">
        <v>0</v>
      </c>
    </row>
    <row r="149" spans="1:125" s="90" customFormat="1" ht="14.25">
      <c r="A149" s="90" t="s">
        <v>17</v>
      </c>
      <c r="B149" s="90" t="s">
        <v>72</v>
      </c>
      <c r="C149" s="90" t="s">
        <v>72</v>
      </c>
      <c r="D149" s="90" t="s">
        <v>136</v>
      </c>
      <c r="E149" s="62">
        <f t="shared" si="16"/>
        <v>10000000</v>
      </c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>
        <v>0</v>
      </c>
      <c r="Y149" s="93">
        <v>0</v>
      </c>
      <c r="Z149" s="93">
        <v>0</v>
      </c>
      <c r="AA149" s="93">
        <v>0</v>
      </c>
      <c r="AB149" s="93">
        <v>0</v>
      </c>
      <c r="AC149" s="93">
        <v>0</v>
      </c>
      <c r="AD149" s="93">
        <v>0</v>
      </c>
      <c r="AE149" s="93">
        <v>0</v>
      </c>
      <c r="AF149" s="93">
        <v>0</v>
      </c>
      <c r="AG149" s="93">
        <v>0</v>
      </c>
      <c r="AH149" s="93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3">
        <v>0</v>
      </c>
      <c r="AO149" s="93">
        <v>0</v>
      </c>
      <c r="AP149" s="93">
        <v>0</v>
      </c>
      <c r="AQ149" s="93">
        <v>0</v>
      </c>
      <c r="AR149" s="93">
        <v>0</v>
      </c>
      <c r="AS149" s="93">
        <v>0</v>
      </c>
      <c r="AT149" s="93">
        <v>0</v>
      </c>
      <c r="AU149" s="93">
        <v>0</v>
      </c>
      <c r="AV149" s="93">
        <v>0</v>
      </c>
      <c r="AW149" s="93">
        <v>0</v>
      </c>
      <c r="AX149" s="93">
        <v>0</v>
      </c>
      <c r="AY149" s="93">
        <v>0</v>
      </c>
      <c r="AZ149" s="93">
        <v>0</v>
      </c>
      <c r="BA149" s="93">
        <v>0</v>
      </c>
      <c r="BB149" s="93">
        <v>0</v>
      </c>
      <c r="BC149" s="93">
        <v>0</v>
      </c>
      <c r="BD149" s="93">
        <v>0</v>
      </c>
      <c r="BE149" s="93">
        <v>0</v>
      </c>
      <c r="BF149" s="93">
        <v>0</v>
      </c>
      <c r="BG149" s="93">
        <v>0</v>
      </c>
      <c r="BH149" s="93">
        <v>0</v>
      </c>
      <c r="BI149" s="93">
        <v>0</v>
      </c>
      <c r="BJ149" s="93">
        <v>0</v>
      </c>
      <c r="BK149" s="93">
        <v>0</v>
      </c>
      <c r="BL149" s="93">
        <v>0</v>
      </c>
      <c r="BM149" s="93">
        <v>0</v>
      </c>
      <c r="BN149" s="93">
        <v>0</v>
      </c>
      <c r="BO149" s="93">
        <v>0</v>
      </c>
      <c r="BP149" s="93">
        <v>0</v>
      </c>
      <c r="BQ149" s="93">
        <v>0</v>
      </c>
      <c r="BR149" s="93">
        <v>0</v>
      </c>
      <c r="BS149" s="93">
        <v>0</v>
      </c>
      <c r="BT149" s="93">
        <v>0</v>
      </c>
      <c r="BU149" s="93">
        <v>0</v>
      </c>
      <c r="BV149" s="93">
        <v>0</v>
      </c>
      <c r="BW149" s="93">
        <v>0</v>
      </c>
      <c r="BX149" s="93">
        <v>0</v>
      </c>
      <c r="BY149" s="93">
        <v>0</v>
      </c>
      <c r="BZ149" s="47">
        <v>0</v>
      </c>
      <c r="CA149" s="47">
        <v>0</v>
      </c>
      <c r="CB149" s="47">
        <v>0</v>
      </c>
      <c r="CC149" s="47">
        <v>0</v>
      </c>
      <c r="CD149" s="47">
        <v>0</v>
      </c>
      <c r="CE149" s="47">
        <v>0</v>
      </c>
      <c r="CF149" s="47">
        <v>0</v>
      </c>
      <c r="CG149" s="47">
        <v>0</v>
      </c>
      <c r="CH149" s="47">
        <v>600000</v>
      </c>
      <c r="CI149" s="47">
        <v>400000</v>
      </c>
      <c r="CJ149" s="47">
        <v>600000</v>
      </c>
      <c r="CK149" s="47">
        <v>1000000</v>
      </c>
      <c r="CL149" s="47">
        <v>1500000</v>
      </c>
      <c r="CM149" s="47">
        <v>1600000</v>
      </c>
      <c r="CN149" s="47">
        <v>1500000</v>
      </c>
      <c r="CO149" s="47">
        <v>1000000</v>
      </c>
      <c r="CP149" s="47">
        <v>900000</v>
      </c>
      <c r="CQ149" s="47">
        <v>400000</v>
      </c>
      <c r="CR149" s="47">
        <v>300000</v>
      </c>
      <c r="CS149" s="47">
        <v>200000</v>
      </c>
      <c r="CT149" s="47">
        <v>0</v>
      </c>
      <c r="CU149" s="47">
        <v>0</v>
      </c>
      <c r="CV149" s="47">
        <v>0</v>
      </c>
      <c r="CW149" s="47">
        <v>0</v>
      </c>
      <c r="CX149" s="47">
        <v>0</v>
      </c>
      <c r="CY149" s="47">
        <v>0</v>
      </c>
      <c r="CZ149" s="47">
        <v>0</v>
      </c>
      <c r="DA149" s="47">
        <v>0</v>
      </c>
      <c r="DB149" s="47">
        <v>0</v>
      </c>
      <c r="DC149" s="47">
        <v>0</v>
      </c>
      <c r="DD149" s="47">
        <v>0</v>
      </c>
      <c r="DE149" s="47">
        <v>0</v>
      </c>
      <c r="DF149" s="47">
        <v>0</v>
      </c>
      <c r="DG149" s="47">
        <v>0</v>
      </c>
      <c r="DH149" s="47">
        <v>0</v>
      </c>
      <c r="DI149" s="47">
        <v>0</v>
      </c>
      <c r="DJ149" s="47">
        <v>0</v>
      </c>
      <c r="DK149" s="47">
        <v>0</v>
      </c>
      <c r="DL149" s="47">
        <v>0</v>
      </c>
      <c r="DM149" s="47">
        <v>0</v>
      </c>
      <c r="DN149" s="47">
        <v>0</v>
      </c>
      <c r="DO149" s="47">
        <v>0</v>
      </c>
      <c r="DP149" s="47">
        <v>0</v>
      </c>
      <c r="DQ149" s="47">
        <v>0</v>
      </c>
      <c r="DR149" s="47">
        <v>0</v>
      </c>
      <c r="DS149" s="47">
        <v>0</v>
      </c>
      <c r="DT149" s="47">
        <v>0</v>
      </c>
      <c r="DU149" s="47">
        <v>0</v>
      </c>
    </row>
    <row r="150" spans="1:125" s="90" customFormat="1" ht="14.25">
      <c r="A150" s="90" t="s">
        <v>17</v>
      </c>
      <c r="B150" s="90" t="s">
        <v>11</v>
      </c>
      <c r="C150" s="90" t="s">
        <v>165</v>
      </c>
      <c r="D150" s="90" t="s">
        <v>137</v>
      </c>
      <c r="E150" s="62">
        <f t="shared" si="16"/>
        <v>15000000</v>
      </c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>
        <v>0</v>
      </c>
      <c r="Y150" s="93">
        <v>0</v>
      </c>
      <c r="Z150" s="93">
        <v>0</v>
      </c>
      <c r="AA150" s="93">
        <v>0</v>
      </c>
      <c r="AB150" s="93">
        <v>0</v>
      </c>
      <c r="AC150" s="93">
        <v>0</v>
      </c>
      <c r="AD150" s="93">
        <v>0</v>
      </c>
      <c r="AE150" s="93">
        <v>0</v>
      </c>
      <c r="AF150" s="93">
        <v>0</v>
      </c>
      <c r="AG150" s="93">
        <v>0</v>
      </c>
      <c r="AH150" s="93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3">
        <v>0</v>
      </c>
      <c r="AO150" s="93">
        <v>0</v>
      </c>
      <c r="AP150" s="93">
        <v>0</v>
      </c>
      <c r="AQ150" s="93">
        <v>0</v>
      </c>
      <c r="AR150" s="93">
        <v>0</v>
      </c>
      <c r="AS150" s="93">
        <v>0</v>
      </c>
      <c r="AT150" s="93">
        <v>0</v>
      </c>
      <c r="AU150" s="93">
        <v>0</v>
      </c>
      <c r="AV150" s="93">
        <v>0</v>
      </c>
      <c r="AW150" s="93">
        <v>0</v>
      </c>
      <c r="AX150" s="93">
        <v>0</v>
      </c>
      <c r="AY150" s="93">
        <v>0</v>
      </c>
      <c r="AZ150" s="93">
        <v>0</v>
      </c>
      <c r="BA150" s="93">
        <v>0</v>
      </c>
      <c r="BB150" s="93">
        <v>0</v>
      </c>
      <c r="BC150" s="93">
        <v>0</v>
      </c>
      <c r="BD150" s="93">
        <v>0</v>
      </c>
      <c r="BE150" s="93">
        <v>0</v>
      </c>
      <c r="BF150" s="93">
        <v>0</v>
      </c>
      <c r="BG150" s="93">
        <v>0</v>
      </c>
      <c r="BH150" s="93">
        <v>0</v>
      </c>
      <c r="BI150" s="93">
        <v>0</v>
      </c>
      <c r="BJ150" s="93">
        <v>0</v>
      </c>
      <c r="BK150" s="93">
        <v>0</v>
      </c>
      <c r="BL150" s="93">
        <v>0</v>
      </c>
      <c r="BM150" s="93">
        <v>0</v>
      </c>
      <c r="BN150" s="93">
        <v>0</v>
      </c>
      <c r="BO150" s="93">
        <v>0</v>
      </c>
      <c r="BP150" s="93">
        <v>0</v>
      </c>
      <c r="BQ150" s="93">
        <v>0</v>
      </c>
      <c r="BR150" s="93">
        <v>0</v>
      </c>
      <c r="BS150" s="93">
        <v>0</v>
      </c>
      <c r="BT150" s="93">
        <v>0</v>
      </c>
      <c r="BU150" s="93">
        <v>0</v>
      </c>
      <c r="BV150" s="93">
        <v>0</v>
      </c>
      <c r="BW150" s="93">
        <v>0</v>
      </c>
      <c r="BX150" s="93">
        <v>0</v>
      </c>
      <c r="BY150" s="93">
        <v>0</v>
      </c>
      <c r="BZ150" s="47">
        <v>0</v>
      </c>
      <c r="CA150" s="47">
        <v>0</v>
      </c>
      <c r="CB150" s="47">
        <v>0</v>
      </c>
      <c r="CC150" s="47">
        <v>0</v>
      </c>
      <c r="CD150" s="47">
        <v>0</v>
      </c>
      <c r="CE150" s="47">
        <v>0</v>
      </c>
      <c r="CF150" s="47">
        <v>0</v>
      </c>
      <c r="CG150" s="47">
        <v>0</v>
      </c>
      <c r="CH150" s="47">
        <v>0</v>
      </c>
      <c r="CI150" s="47">
        <v>0</v>
      </c>
      <c r="CJ150" s="47">
        <v>0</v>
      </c>
      <c r="CK150" s="47">
        <v>0</v>
      </c>
      <c r="CL150" s="47">
        <v>0</v>
      </c>
      <c r="CM150" s="47">
        <v>0</v>
      </c>
      <c r="CN150" s="47">
        <v>0</v>
      </c>
      <c r="CO150" s="47">
        <v>0</v>
      </c>
      <c r="CP150" s="47">
        <v>0</v>
      </c>
      <c r="CQ150" s="47">
        <v>0</v>
      </c>
      <c r="CR150" s="47">
        <v>0</v>
      </c>
      <c r="CS150" s="47">
        <v>900000</v>
      </c>
      <c r="CT150" s="47">
        <v>600000</v>
      </c>
      <c r="CU150" s="47">
        <v>900000</v>
      </c>
      <c r="CV150" s="47">
        <v>1500000</v>
      </c>
      <c r="CW150" s="47">
        <v>2250000</v>
      </c>
      <c r="CX150" s="47">
        <v>2400000</v>
      </c>
      <c r="CY150" s="47">
        <v>2250000</v>
      </c>
      <c r="CZ150" s="47">
        <v>1500000</v>
      </c>
      <c r="DA150" s="47">
        <v>1350000</v>
      </c>
      <c r="DB150" s="47">
        <v>600000</v>
      </c>
      <c r="DC150" s="47">
        <v>450000</v>
      </c>
      <c r="DD150" s="47">
        <v>300000</v>
      </c>
      <c r="DE150" s="47">
        <v>0</v>
      </c>
      <c r="DF150" s="47">
        <v>0</v>
      </c>
      <c r="DG150" s="47">
        <v>0</v>
      </c>
      <c r="DH150" s="47">
        <v>0</v>
      </c>
      <c r="DI150" s="47">
        <v>0</v>
      </c>
      <c r="DJ150" s="47">
        <v>0</v>
      </c>
      <c r="DK150" s="47">
        <v>0</v>
      </c>
      <c r="DL150" s="47">
        <v>0</v>
      </c>
      <c r="DM150" s="47">
        <v>0</v>
      </c>
      <c r="DN150" s="47">
        <v>0</v>
      </c>
      <c r="DO150" s="47">
        <v>0</v>
      </c>
      <c r="DP150" s="47">
        <v>0</v>
      </c>
      <c r="DQ150" s="47">
        <v>0</v>
      </c>
      <c r="DR150" s="47">
        <v>0</v>
      </c>
      <c r="DS150" s="47">
        <v>0</v>
      </c>
      <c r="DT150" s="47">
        <v>0</v>
      </c>
      <c r="DU150" s="47">
        <v>0</v>
      </c>
    </row>
    <row r="151" spans="1:125" s="90" customFormat="1" ht="14.25">
      <c r="A151" s="90" t="s">
        <v>17</v>
      </c>
      <c r="B151" s="90" t="s">
        <v>72</v>
      </c>
      <c r="C151" s="90" t="s">
        <v>72</v>
      </c>
      <c r="D151" s="90" t="s">
        <v>138</v>
      </c>
      <c r="E151" s="62">
        <f t="shared" si="16"/>
        <v>8000000</v>
      </c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>
        <v>0</v>
      </c>
      <c r="Y151" s="93">
        <v>0</v>
      </c>
      <c r="Z151" s="93">
        <v>0</v>
      </c>
      <c r="AA151" s="93">
        <v>0</v>
      </c>
      <c r="AB151" s="93">
        <v>0</v>
      </c>
      <c r="AC151" s="93">
        <v>0</v>
      </c>
      <c r="AD151" s="93">
        <v>0</v>
      </c>
      <c r="AE151" s="93">
        <v>0</v>
      </c>
      <c r="AF151" s="93">
        <v>0</v>
      </c>
      <c r="AG151" s="93">
        <v>0</v>
      </c>
      <c r="AH151" s="93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3">
        <v>0</v>
      </c>
      <c r="AO151" s="93">
        <v>0</v>
      </c>
      <c r="AP151" s="93">
        <v>0</v>
      </c>
      <c r="AQ151" s="93">
        <v>0</v>
      </c>
      <c r="AR151" s="93">
        <v>0</v>
      </c>
      <c r="AS151" s="93">
        <v>0</v>
      </c>
      <c r="AT151" s="93">
        <v>0</v>
      </c>
      <c r="AU151" s="93">
        <v>0</v>
      </c>
      <c r="AV151" s="93">
        <v>0</v>
      </c>
      <c r="AW151" s="93">
        <v>0</v>
      </c>
      <c r="AX151" s="93">
        <v>0</v>
      </c>
      <c r="AY151" s="93">
        <v>0</v>
      </c>
      <c r="AZ151" s="93">
        <v>0</v>
      </c>
      <c r="BA151" s="93">
        <v>0</v>
      </c>
      <c r="BB151" s="93">
        <v>0</v>
      </c>
      <c r="BC151" s="93">
        <v>0</v>
      </c>
      <c r="BD151" s="93">
        <v>0</v>
      </c>
      <c r="BE151" s="93">
        <v>0</v>
      </c>
      <c r="BF151" s="93">
        <v>0</v>
      </c>
      <c r="BG151" s="93">
        <v>0</v>
      </c>
      <c r="BH151" s="93">
        <v>0</v>
      </c>
      <c r="BI151" s="93">
        <v>0</v>
      </c>
      <c r="BJ151" s="93">
        <v>0</v>
      </c>
      <c r="BK151" s="93">
        <v>0</v>
      </c>
      <c r="BL151" s="93">
        <v>0</v>
      </c>
      <c r="BM151" s="93">
        <v>0</v>
      </c>
      <c r="BN151" s="93">
        <v>0</v>
      </c>
      <c r="BO151" s="93">
        <v>0</v>
      </c>
      <c r="BP151" s="93">
        <v>0</v>
      </c>
      <c r="BQ151" s="93">
        <v>0</v>
      </c>
      <c r="BR151" s="93">
        <v>0</v>
      </c>
      <c r="BS151" s="93">
        <v>0</v>
      </c>
      <c r="BT151" s="93">
        <v>0</v>
      </c>
      <c r="BU151" s="93">
        <v>0</v>
      </c>
      <c r="BV151" s="93">
        <v>0</v>
      </c>
      <c r="BW151" s="93">
        <v>0</v>
      </c>
      <c r="BX151" s="93">
        <v>0</v>
      </c>
      <c r="BY151" s="93">
        <v>0</v>
      </c>
      <c r="BZ151" s="47">
        <v>0</v>
      </c>
      <c r="CA151" s="47">
        <v>0</v>
      </c>
      <c r="CB151" s="47">
        <v>0</v>
      </c>
      <c r="CC151" s="47">
        <v>0</v>
      </c>
      <c r="CD151" s="47">
        <v>0</v>
      </c>
      <c r="CE151" s="47">
        <v>0</v>
      </c>
      <c r="CF151" s="47">
        <v>0</v>
      </c>
      <c r="CG151" s="47">
        <v>0</v>
      </c>
      <c r="CH151" s="47">
        <v>0</v>
      </c>
      <c r="CI151" s="47">
        <v>480000</v>
      </c>
      <c r="CJ151" s="47">
        <v>320000</v>
      </c>
      <c r="CK151" s="47">
        <v>480000</v>
      </c>
      <c r="CL151" s="47">
        <v>800000</v>
      </c>
      <c r="CM151" s="47">
        <v>1200000</v>
      </c>
      <c r="CN151" s="47">
        <v>1280000</v>
      </c>
      <c r="CO151" s="47">
        <v>1200000</v>
      </c>
      <c r="CP151" s="47">
        <v>800000</v>
      </c>
      <c r="CQ151" s="47">
        <v>720000</v>
      </c>
      <c r="CR151" s="47">
        <v>320000</v>
      </c>
      <c r="CS151" s="47">
        <v>240000</v>
      </c>
      <c r="CT151" s="47">
        <v>160000</v>
      </c>
      <c r="CU151" s="47">
        <v>0</v>
      </c>
      <c r="CV151" s="47">
        <v>0</v>
      </c>
      <c r="CW151" s="47">
        <v>0</v>
      </c>
      <c r="CX151" s="47">
        <v>0</v>
      </c>
      <c r="CY151" s="47">
        <v>0</v>
      </c>
      <c r="CZ151" s="47">
        <v>0</v>
      </c>
      <c r="DA151" s="47">
        <v>0</v>
      </c>
      <c r="DB151" s="47">
        <v>0</v>
      </c>
      <c r="DC151" s="47">
        <v>0</v>
      </c>
      <c r="DD151" s="47">
        <v>0</v>
      </c>
      <c r="DE151" s="47">
        <v>0</v>
      </c>
      <c r="DF151" s="47">
        <v>0</v>
      </c>
      <c r="DG151" s="47">
        <v>0</v>
      </c>
      <c r="DH151" s="47">
        <v>0</v>
      </c>
      <c r="DI151" s="47">
        <v>0</v>
      </c>
      <c r="DJ151" s="47">
        <v>0</v>
      </c>
      <c r="DK151" s="47">
        <v>0</v>
      </c>
      <c r="DL151" s="47">
        <v>0</v>
      </c>
      <c r="DM151" s="47">
        <v>0</v>
      </c>
      <c r="DN151" s="47">
        <v>0</v>
      </c>
      <c r="DO151" s="47">
        <v>0</v>
      </c>
      <c r="DP151" s="47">
        <v>0</v>
      </c>
      <c r="DQ151" s="47">
        <v>0</v>
      </c>
      <c r="DR151" s="47">
        <v>0</v>
      </c>
      <c r="DS151" s="47">
        <v>0</v>
      </c>
      <c r="DT151" s="47">
        <v>0</v>
      </c>
      <c r="DU151" s="47">
        <v>0</v>
      </c>
    </row>
    <row r="152" spans="1:125" s="90" customFormat="1" ht="14.25">
      <c r="A152" s="90" t="s">
        <v>15</v>
      </c>
      <c r="B152" s="90" t="s">
        <v>72</v>
      </c>
      <c r="C152" s="90" t="s">
        <v>166</v>
      </c>
      <c r="D152" s="90" t="s">
        <v>280</v>
      </c>
      <c r="E152" s="62">
        <f t="shared" si="16"/>
        <v>6300000</v>
      </c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>
        <v>0</v>
      </c>
      <c r="Y152" s="93">
        <v>0</v>
      </c>
      <c r="Z152" s="93">
        <v>0</v>
      </c>
      <c r="AA152" s="93">
        <v>0</v>
      </c>
      <c r="AB152" s="93">
        <v>0</v>
      </c>
      <c r="AC152" s="93">
        <v>0</v>
      </c>
      <c r="AD152" s="93">
        <v>0</v>
      </c>
      <c r="AE152" s="93">
        <v>0</v>
      </c>
      <c r="AF152" s="93">
        <v>0</v>
      </c>
      <c r="AG152" s="93">
        <v>0</v>
      </c>
      <c r="AH152" s="93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3">
        <v>0</v>
      </c>
      <c r="AO152" s="93">
        <v>0</v>
      </c>
      <c r="AP152" s="93">
        <v>0</v>
      </c>
      <c r="AQ152" s="93">
        <v>0</v>
      </c>
      <c r="AR152" s="93">
        <v>0</v>
      </c>
      <c r="AS152" s="93">
        <v>0</v>
      </c>
      <c r="AT152" s="93">
        <v>0</v>
      </c>
      <c r="AU152" s="93">
        <v>0</v>
      </c>
      <c r="AV152" s="93">
        <v>0</v>
      </c>
      <c r="AW152" s="93">
        <v>0</v>
      </c>
      <c r="AX152" s="93">
        <v>0</v>
      </c>
      <c r="AY152" s="93">
        <v>0</v>
      </c>
      <c r="AZ152" s="93">
        <v>0</v>
      </c>
      <c r="BA152" s="93">
        <v>0</v>
      </c>
      <c r="BB152" s="93">
        <v>0</v>
      </c>
      <c r="BC152" s="93">
        <v>0</v>
      </c>
      <c r="BD152" s="93">
        <v>0</v>
      </c>
      <c r="BE152" s="93">
        <v>0</v>
      </c>
      <c r="BF152" s="93">
        <v>0</v>
      </c>
      <c r="BG152" s="93">
        <v>0</v>
      </c>
      <c r="BH152" s="93">
        <v>0</v>
      </c>
      <c r="BI152" s="93">
        <v>0</v>
      </c>
      <c r="BJ152" s="93">
        <v>0</v>
      </c>
      <c r="BK152" s="93">
        <v>0</v>
      </c>
      <c r="BL152" s="93">
        <v>0</v>
      </c>
      <c r="BM152" s="93">
        <v>0</v>
      </c>
      <c r="BN152" s="93">
        <v>0</v>
      </c>
      <c r="BO152" s="93">
        <v>0</v>
      </c>
      <c r="BP152" s="93">
        <v>0</v>
      </c>
      <c r="BQ152" s="93">
        <v>0</v>
      </c>
      <c r="BR152" s="93">
        <v>0</v>
      </c>
      <c r="BS152" s="93">
        <v>0</v>
      </c>
      <c r="BT152" s="93">
        <v>0</v>
      </c>
      <c r="BU152" s="93">
        <v>0</v>
      </c>
      <c r="BV152" s="93">
        <v>0</v>
      </c>
      <c r="BW152" s="93">
        <v>0</v>
      </c>
      <c r="BX152" s="93">
        <v>0</v>
      </c>
      <c r="BY152" s="93">
        <v>0</v>
      </c>
      <c r="BZ152" s="47">
        <v>0</v>
      </c>
      <c r="CA152" s="47">
        <v>0</v>
      </c>
      <c r="CB152" s="47">
        <v>0</v>
      </c>
      <c r="CC152" s="47">
        <v>0</v>
      </c>
      <c r="CD152" s="47">
        <v>378000</v>
      </c>
      <c r="CE152" s="47">
        <v>252000</v>
      </c>
      <c r="CF152" s="47">
        <v>378000</v>
      </c>
      <c r="CG152" s="47">
        <v>630000</v>
      </c>
      <c r="CH152" s="47">
        <v>945000</v>
      </c>
      <c r="CI152" s="47">
        <v>1008000</v>
      </c>
      <c r="CJ152" s="47">
        <v>945000</v>
      </c>
      <c r="CK152" s="47">
        <v>630000</v>
      </c>
      <c r="CL152" s="47">
        <v>567000</v>
      </c>
      <c r="CM152" s="47">
        <v>252000</v>
      </c>
      <c r="CN152" s="47">
        <v>189000</v>
      </c>
      <c r="CO152" s="47">
        <v>126000</v>
      </c>
      <c r="CP152" s="47">
        <v>0</v>
      </c>
      <c r="CQ152" s="47">
        <v>0</v>
      </c>
      <c r="CR152" s="47">
        <v>0</v>
      </c>
      <c r="CS152" s="47">
        <v>0</v>
      </c>
      <c r="CT152" s="47">
        <v>0</v>
      </c>
      <c r="CU152" s="47">
        <v>0</v>
      </c>
      <c r="CV152" s="47">
        <v>0</v>
      </c>
      <c r="CW152" s="47">
        <v>0</v>
      </c>
      <c r="CX152" s="47">
        <v>0</v>
      </c>
      <c r="CY152" s="47">
        <v>0</v>
      </c>
      <c r="CZ152" s="47">
        <v>0</v>
      </c>
      <c r="DA152" s="47">
        <v>0</v>
      </c>
      <c r="DB152" s="47">
        <v>0</v>
      </c>
      <c r="DC152" s="47">
        <v>0</v>
      </c>
      <c r="DD152" s="47">
        <v>0</v>
      </c>
      <c r="DE152" s="47">
        <v>0</v>
      </c>
      <c r="DF152" s="47">
        <v>0</v>
      </c>
      <c r="DG152" s="47">
        <v>0</v>
      </c>
      <c r="DH152" s="47">
        <v>0</v>
      </c>
      <c r="DI152" s="47">
        <v>0</v>
      </c>
      <c r="DJ152" s="47">
        <v>0</v>
      </c>
      <c r="DK152" s="47">
        <v>0</v>
      </c>
      <c r="DL152" s="47">
        <v>0</v>
      </c>
      <c r="DM152" s="47">
        <v>0</v>
      </c>
      <c r="DN152" s="47">
        <v>0</v>
      </c>
      <c r="DO152" s="47">
        <v>0</v>
      </c>
      <c r="DP152" s="47">
        <v>0</v>
      </c>
      <c r="DQ152" s="47">
        <v>0</v>
      </c>
      <c r="DR152" s="47">
        <v>0</v>
      </c>
      <c r="DS152" s="47">
        <v>0</v>
      </c>
      <c r="DT152" s="47">
        <v>0</v>
      </c>
      <c r="DU152" s="47">
        <v>0</v>
      </c>
    </row>
    <row r="153" spans="1:125" s="90" customFormat="1" ht="14.25">
      <c r="A153" s="90" t="s">
        <v>15</v>
      </c>
      <c r="B153" s="90" t="s">
        <v>72</v>
      </c>
      <c r="C153" s="90" t="s">
        <v>166</v>
      </c>
      <c r="D153" s="90" t="s">
        <v>224</v>
      </c>
      <c r="E153" s="62">
        <f t="shared" si="16"/>
        <v>8000000</v>
      </c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>
        <v>0</v>
      </c>
      <c r="Y153" s="93">
        <v>0</v>
      </c>
      <c r="Z153" s="93">
        <v>0</v>
      </c>
      <c r="AA153" s="93">
        <v>0</v>
      </c>
      <c r="AB153" s="93">
        <v>0</v>
      </c>
      <c r="AC153" s="93">
        <v>0</v>
      </c>
      <c r="AD153" s="93">
        <v>0</v>
      </c>
      <c r="AE153" s="93">
        <v>0</v>
      </c>
      <c r="AF153" s="93">
        <v>0</v>
      </c>
      <c r="AG153" s="93">
        <v>0</v>
      </c>
      <c r="AH153" s="93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3">
        <v>0</v>
      </c>
      <c r="AO153" s="93">
        <v>0</v>
      </c>
      <c r="AP153" s="93">
        <v>0</v>
      </c>
      <c r="AQ153" s="93">
        <v>0</v>
      </c>
      <c r="AR153" s="93">
        <v>0</v>
      </c>
      <c r="AS153" s="93">
        <v>0</v>
      </c>
      <c r="AT153" s="93">
        <v>0</v>
      </c>
      <c r="AU153" s="93">
        <v>0</v>
      </c>
      <c r="AV153" s="93">
        <v>0</v>
      </c>
      <c r="AW153" s="93">
        <v>0</v>
      </c>
      <c r="AX153" s="93">
        <v>0</v>
      </c>
      <c r="AY153" s="93">
        <v>0</v>
      </c>
      <c r="AZ153" s="93">
        <v>0</v>
      </c>
      <c r="BA153" s="93">
        <v>0</v>
      </c>
      <c r="BB153" s="93">
        <v>0</v>
      </c>
      <c r="BC153" s="93">
        <v>0</v>
      </c>
      <c r="BD153" s="93">
        <v>0</v>
      </c>
      <c r="BE153" s="93">
        <v>0</v>
      </c>
      <c r="BF153" s="93">
        <v>0</v>
      </c>
      <c r="BG153" s="93">
        <v>0</v>
      </c>
      <c r="BH153" s="93">
        <v>0</v>
      </c>
      <c r="BI153" s="93">
        <v>0</v>
      </c>
      <c r="BJ153" s="93">
        <v>0</v>
      </c>
      <c r="BK153" s="93">
        <v>0</v>
      </c>
      <c r="BL153" s="93">
        <v>0</v>
      </c>
      <c r="BM153" s="93">
        <v>0</v>
      </c>
      <c r="BN153" s="93">
        <v>0</v>
      </c>
      <c r="BO153" s="93">
        <v>0</v>
      </c>
      <c r="BP153" s="93">
        <v>0</v>
      </c>
      <c r="BQ153" s="93">
        <v>0</v>
      </c>
      <c r="BR153" s="93">
        <v>0</v>
      </c>
      <c r="BS153" s="93">
        <v>0</v>
      </c>
      <c r="BT153" s="93">
        <v>0</v>
      </c>
      <c r="BU153" s="93">
        <v>0</v>
      </c>
      <c r="BV153" s="93">
        <v>0</v>
      </c>
      <c r="BW153" s="93">
        <v>0</v>
      </c>
      <c r="BX153" s="93">
        <v>0</v>
      </c>
      <c r="BY153" s="93">
        <v>0</v>
      </c>
      <c r="BZ153" s="47">
        <v>0</v>
      </c>
      <c r="CA153" s="47">
        <v>0</v>
      </c>
      <c r="CB153" s="47">
        <v>0</v>
      </c>
      <c r="CC153" s="47">
        <v>0</v>
      </c>
      <c r="CD153" s="47">
        <v>0</v>
      </c>
      <c r="CE153" s="47">
        <v>0</v>
      </c>
      <c r="CF153" s="47">
        <v>0</v>
      </c>
      <c r="CG153" s="47">
        <v>480000</v>
      </c>
      <c r="CH153" s="47">
        <v>320000</v>
      </c>
      <c r="CI153" s="47">
        <v>480000</v>
      </c>
      <c r="CJ153" s="47">
        <v>800000</v>
      </c>
      <c r="CK153" s="47">
        <v>1200000</v>
      </c>
      <c r="CL153" s="47">
        <v>1280000</v>
      </c>
      <c r="CM153" s="47">
        <v>1200000</v>
      </c>
      <c r="CN153" s="47">
        <v>800000</v>
      </c>
      <c r="CO153" s="47">
        <v>720000</v>
      </c>
      <c r="CP153" s="47">
        <v>320000</v>
      </c>
      <c r="CQ153" s="47">
        <v>240000</v>
      </c>
      <c r="CR153" s="47">
        <v>160000</v>
      </c>
      <c r="CS153" s="47">
        <v>0</v>
      </c>
      <c r="CT153" s="47">
        <v>0</v>
      </c>
      <c r="CU153" s="47">
        <v>0</v>
      </c>
      <c r="CV153" s="47">
        <v>0</v>
      </c>
      <c r="CW153" s="47">
        <v>0</v>
      </c>
      <c r="CX153" s="47">
        <v>0</v>
      </c>
      <c r="CY153" s="47">
        <v>0</v>
      </c>
      <c r="CZ153" s="47">
        <v>0</v>
      </c>
      <c r="DA153" s="47">
        <v>0</v>
      </c>
      <c r="DB153" s="47">
        <v>0</v>
      </c>
      <c r="DC153" s="47">
        <v>0</v>
      </c>
      <c r="DD153" s="47">
        <v>0</v>
      </c>
      <c r="DE153" s="47">
        <v>0</v>
      </c>
      <c r="DF153" s="47">
        <v>0</v>
      </c>
      <c r="DG153" s="47">
        <v>0</v>
      </c>
      <c r="DH153" s="47">
        <v>0</v>
      </c>
      <c r="DI153" s="47">
        <v>0</v>
      </c>
      <c r="DJ153" s="47">
        <v>0</v>
      </c>
      <c r="DK153" s="47">
        <v>0</v>
      </c>
      <c r="DL153" s="47">
        <v>0</v>
      </c>
      <c r="DM153" s="47">
        <v>0</v>
      </c>
      <c r="DN153" s="47">
        <v>0</v>
      </c>
      <c r="DO153" s="47">
        <v>0</v>
      </c>
      <c r="DP153" s="47">
        <v>0</v>
      </c>
      <c r="DQ153" s="47">
        <v>0</v>
      </c>
      <c r="DR153" s="47">
        <v>0</v>
      </c>
      <c r="DS153" s="47">
        <v>0</v>
      </c>
      <c r="DT153" s="47">
        <v>0</v>
      </c>
      <c r="DU153" s="47">
        <v>0</v>
      </c>
    </row>
    <row r="154" spans="1:125" s="90" customFormat="1" ht="14.25">
      <c r="A154" s="90" t="s">
        <v>16</v>
      </c>
      <c r="B154" s="90" t="s">
        <v>11</v>
      </c>
      <c r="C154" s="90" t="s">
        <v>165</v>
      </c>
      <c r="D154" s="90" t="s">
        <v>185</v>
      </c>
      <c r="E154" s="62">
        <f t="shared" si="16"/>
        <v>21900000</v>
      </c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>
        <v>0</v>
      </c>
      <c r="Y154" s="93">
        <v>0</v>
      </c>
      <c r="Z154" s="93">
        <v>0</v>
      </c>
      <c r="AA154" s="93">
        <v>0</v>
      </c>
      <c r="AB154" s="93">
        <v>0</v>
      </c>
      <c r="AC154" s="93">
        <v>0</v>
      </c>
      <c r="AD154" s="93">
        <v>0</v>
      </c>
      <c r="AE154" s="93">
        <v>0</v>
      </c>
      <c r="AF154" s="93">
        <v>0</v>
      </c>
      <c r="AG154" s="93">
        <v>0</v>
      </c>
      <c r="AH154" s="93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3">
        <v>0</v>
      </c>
      <c r="AO154" s="93">
        <v>0</v>
      </c>
      <c r="AP154" s="93">
        <v>0</v>
      </c>
      <c r="AQ154" s="93">
        <v>0</v>
      </c>
      <c r="AR154" s="93">
        <v>0</v>
      </c>
      <c r="AS154" s="93">
        <v>0</v>
      </c>
      <c r="AT154" s="93">
        <v>0</v>
      </c>
      <c r="AU154" s="93">
        <v>0</v>
      </c>
      <c r="AV154" s="93">
        <v>0</v>
      </c>
      <c r="AW154" s="93">
        <v>0</v>
      </c>
      <c r="AX154" s="93">
        <v>0</v>
      </c>
      <c r="AY154" s="93">
        <v>0</v>
      </c>
      <c r="AZ154" s="93">
        <v>0</v>
      </c>
      <c r="BA154" s="93">
        <v>0</v>
      </c>
      <c r="BB154" s="93">
        <v>0</v>
      </c>
      <c r="BC154" s="93">
        <v>0</v>
      </c>
      <c r="BD154" s="93">
        <v>0</v>
      </c>
      <c r="BE154" s="93">
        <v>0</v>
      </c>
      <c r="BF154" s="93">
        <v>0</v>
      </c>
      <c r="BG154" s="93">
        <v>0</v>
      </c>
      <c r="BH154" s="93">
        <v>0</v>
      </c>
      <c r="BI154" s="93">
        <v>0</v>
      </c>
      <c r="BJ154" s="93">
        <v>0</v>
      </c>
      <c r="BK154" s="93">
        <v>0</v>
      </c>
      <c r="BL154" s="93">
        <v>0</v>
      </c>
      <c r="BM154" s="93">
        <v>0</v>
      </c>
      <c r="BN154" s="93">
        <v>0</v>
      </c>
      <c r="BO154" s="93">
        <v>0</v>
      </c>
      <c r="BP154" s="93">
        <v>0</v>
      </c>
      <c r="BQ154" s="93">
        <v>0</v>
      </c>
      <c r="BR154" s="93">
        <v>0</v>
      </c>
      <c r="BS154" s="93">
        <v>0</v>
      </c>
      <c r="BT154" s="93">
        <v>0</v>
      </c>
      <c r="BU154" s="93">
        <v>0</v>
      </c>
      <c r="BV154" s="93">
        <v>0</v>
      </c>
      <c r="BW154" s="93">
        <v>0</v>
      </c>
      <c r="BX154" s="93">
        <v>0</v>
      </c>
      <c r="BY154" s="93">
        <v>0</v>
      </c>
      <c r="BZ154" s="47">
        <v>0</v>
      </c>
      <c r="CA154" s="47">
        <v>0</v>
      </c>
      <c r="CB154" s="47">
        <v>1314000</v>
      </c>
      <c r="CC154" s="47">
        <v>876000</v>
      </c>
      <c r="CD154" s="47">
        <v>657000</v>
      </c>
      <c r="CE154" s="47">
        <v>1095000</v>
      </c>
      <c r="CF154" s="47">
        <v>1095000</v>
      </c>
      <c r="CG154" s="47">
        <v>1971000</v>
      </c>
      <c r="CH154" s="47">
        <v>2190000</v>
      </c>
      <c r="CI154" s="47">
        <v>2409000</v>
      </c>
      <c r="CJ154" s="47">
        <v>2190000</v>
      </c>
      <c r="CK154" s="47">
        <v>2190000</v>
      </c>
      <c r="CL154" s="47">
        <v>1752000</v>
      </c>
      <c r="CM154" s="47">
        <v>1200120</v>
      </c>
      <c r="CN154" s="47">
        <v>1384080.0000000002</v>
      </c>
      <c r="CO154" s="47">
        <v>678900</v>
      </c>
      <c r="CP154" s="47">
        <v>328500</v>
      </c>
      <c r="CQ154" s="47">
        <v>328500</v>
      </c>
      <c r="CR154" s="47">
        <v>153300</v>
      </c>
      <c r="CS154" s="47">
        <v>87600</v>
      </c>
      <c r="CT154" s="47">
        <v>0</v>
      </c>
      <c r="CU154" s="47">
        <v>0</v>
      </c>
      <c r="CV154" s="47">
        <v>0</v>
      </c>
      <c r="CW154" s="47">
        <v>0</v>
      </c>
      <c r="CX154" s="47">
        <v>0</v>
      </c>
      <c r="CY154" s="47">
        <v>0</v>
      </c>
      <c r="CZ154" s="47">
        <v>0</v>
      </c>
      <c r="DA154" s="47">
        <v>0</v>
      </c>
      <c r="DB154" s="47">
        <v>0</v>
      </c>
      <c r="DC154" s="47">
        <v>0</v>
      </c>
      <c r="DD154" s="47">
        <v>0</v>
      </c>
      <c r="DE154" s="47">
        <v>0</v>
      </c>
      <c r="DF154" s="47">
        <v>0</v>
      </c>
      <c r="DG154" s="47">
        <v>0</v>
      </c>
      <c r="DH154" s="47">
        <v>0</v>
      </c>
      <c r="DI154" s="47">
        <v>0</v>
      </c>
      <c r="DJ154" s="47">
        <v>0</v>
      </c>
      <c r="DK154" s="47">
        <v>0</v>
      </c>
      <c r="DL154" s="47">
        <v>0</v>
      </c>
      <c r="DM154" s="47">
        <v>0</v>
      </c>
      <c r="DN154" s="47">
        <v>0</v>
      </c>
      <c r="DO154" s="47">
        <v>0</v>
      </c>
      <c r="DP154" s="47">
        <v>0</v>
      </c>
      <c r="DQ154" s="47">
        <v>0</v>
      </c>
      <c r="DR154" s="47">
        <v>0</v>
      </c>
      <c r="DS154" s="47">
        <v>0</v>
      </c>
      <c r="DT154" s="47">
        <v>0</v>
      </c>
      <c r="DU154" s="47">
        <v>0</v>
      </c>
    </row>
    <row r="155" spans="1:125" s="90" customFormat="1" ht="14.25">
      <c r="A155" s="90" t="s">
        <v>16</v>
      </c>
      <c r="B155" s="90" t="s">
        <v>72</v>
      </c>
      <c r="C155" s="90" t="s">
        <v>72</v>
      </c>
      <c r="D155" s="90" t="s">
        <v>153</v>
      </c>
      <c r="E155" s="62">
        <f t="shared" si="16"/>
        <v>10000000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>
        <v>0</v>
      </c>
      <c r="Y155" s="93">
        <v>0</v>
      </c>
      <c r="Z155" s="93">
        <v>0</v>
      </c>
      <c r="AA155" s="93">
        <v>0</v>
      </c>
      <c r="AB155" s="93">
        <v>0</v>
      </c>
      <c r="AC155" s="93">
        <v>0</v>
      </c>
      <c r="AD155" s="93">
        <v>0</v>
      </c>
      <c r="AE155" s="93">
        <v>0</v>
      </c>
      <c r="AF155" s="93">
        <v>0</v>
      </c>
      <c r="AG155" s="93">
        <v>0</v>
      </c>
      <c r="AH155" s="93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3">
        <v>0</v>
      </c>
      <c r="AO155" s="93">
        <v>0</v>
      </c>
      <c r="AP155" s="93">
        <v>0</v>
      </c>
      <c r="AQ155" s="93">
        <v>0</v>
      </c>
      <c r="AR155" s="93">
        <v>0</v>
      </c>
      <c r="AS155" s="93">
        <v>0</v>
      </c>
      <c r="AT155" s="93">
        <v>0</v>
      </c>
      <c r="AU155" s="93">
        <v>0</v>
      </c>
      <c r="AV155" s="93">
        <v>0</v>
      </c>
      <c r="AW155" s="93">
        <v>0</v>
      </c>
      <c r="AX155" s="93">
        <v>0</v>
      </c>
      <c r="AY155" s="93">
        <v>0</v>
      </c>
      <c r="AZ155" s="93">
        <v>0</v>
      </c>
      <c r="BA155" s="93">
        <v>0</v>
      </c>
      <c r="BB155" s="93">
        <v>0</v>
      </c>
      <c r="BC155" s="93">
        <v>0</v>
      </c>
      <c r="BD155" s="93">
        <v>0</v>
      </c>
      <c r="BE155" s="93">
        <v>0</v>
      </c>
      <c r="BF155" s="93">
        <v>0</v>
      </c>
      <c r="BG155" s="93">
        <v>0</v>
      </c>
      <c r="BH155" s="93">
        <v>0</v>
      </c>
      <c r="BI155" s="93">
        <v>0</v>
      </c>
      <c r="BJ155" s="93">
        <v>0</v>
      </c>
      <c r="BK155" s="93">
        <v>0</v>
      </c>
      <c r="BL155" s="93">
        <v>0</v>
      </c>
      <c r="BM155" s="93">
        <v>0</v>
      </c>
      <c r="BN155" s="93">
        <v>0</v>
      </c>
      <c r="BO155" s="93">
        <v>0</v>
      </c>
      <c r="BP155" s="93">
        <v>0</v>
      </c>
      <c r="BQ155" s="93">
        <v>0</v>
      </c>
      <c r="BR155" s="93">
        <v>0</v>
      </c>
      <c r="BS155" s="93">
        <v>0</v>
      </c>
      <c r="BT155" s="93">
        <v>0</v>
      </c>
      <c r="BU155" s="93">
        <v>0</v>
      </c>
      <c r="BV155" s="93">
        <v>0</v>
      </c>
      <c r="BW155" s="93">
        <v>0</v>
      </c>
      <c r="BX155" s="93">
        <v>0</v>
      </c>
      <c r="BY155" s="93">
        <v>0</v>
      </c>
      <c r="BZ155" s="47">
        <v>0</v>
      </c>
      <c r="CA155" s="47">
        <v>0</v>
      </c>
      <c r="CB155" s="47">
        <v>0</v>
      </c>
      <c r="CC155" s="47">
        <v>500000</v>
      </c>
      <c r="CD155" s="47">
        <v>300000</v>
      </c>
      <c r="CE155" s="47">
        <v>600000</v>
      </c>
      <c r="CF155" s="47">
        <v>800000</v>
      </c>
      <c r="CG155" s="47">
        <v>1200000</v>
      </c>
      <c r="CH155" s="47">
        <v>1400000.0000000002</v>
      </c>
      <c r="CI155" s="47">
        <v>1400000.0000000002</v>
      </c>
      <c r="CJ155" s="47">
        <v>1200000</v>
      </c>
      <c r="CK155" s="47">
        <v>800000</v>
      </c>
      <c r="CL155" s="47">
        <v>700000.0000000001</v>
      </c>
      <c r="CM155" s="47">
        <v>400000</v>
      </c>
      <c r="CN155" s="47">
        <v>300000</v>
      </c>
      <c r="CO155" s="47">
        <v>200000</v>
      </c>
      <c r="CP155" s="47">
        <v>100000</v>
      </c>
      <c r="CQ155" s="47">
        <v>100000</v>
      </c>
      <c r="CR155" s="47">
        <v>0</v>
      </c>
      <c r="CS155" s="47">
        <v>0</v>
      </c>
      <c r="CT155" s="47">
        <v>0</v>
      </c>
      <c r="CU155" s="47">
        <v>0</v>
      </c>
      <c r="CV155" s="47">
        <v>0</v>
      </c>
      <c r="CW155" s="47">
        <v>0</v>
      </c>
      <c r="CX155" s="47">
        <v>0</v>
      </c>
      <c r="CY155" s="47">
        <v>0</v>
      </c>
      <c r="CZ155" s="47">
        <v>0</v>
      </c>
      <c r="DA155" s="47">
        <v>0</v>
      </c>
      <c r="DB155" s="47">
        <v>0</v>
      </c>
      <c r="DC155" s="47">
        <v>0</v>
      </c>
      <c r="DD155" s="47">
        <v>0</v>
      </c>
      <c r="DE155" s="47">
        <v>0</v>
      </c>
      <c r="DF155" s="47">
        <v>0</v>
      </c>
      <c r="DG155" s="47">
        <v>0</v>
      </c>
      <c r="DH155" s="47">
        <v>0</v>
      </c>
      <c r="DI155" s="47">
        <v>0</v>
      </c>
      <c r="DJ155" s="47">
        <v>0</v>
      </c>
      <c r="DK155" s="47">
        <v>0</v>
      </c>
      <c r="DL155" s="47">
        <v>0</v>
      </c>
      <c r="DM155" s="47">
        <v>0</v>
      </c>
      <c r="DN155" s="47">
        <v>0</v>
      </c>
      <c r="DO155" s="47">
        <v>0</v>
      </c>
      <c r="DP155" s="47">
        <v>0</v>
      </c>
      <c r="DQ155" s="47">
        <v>0</v>
      </c>
      <c r="DR155" s="47">
        <v>0</v>
      </c>
      <c r="DS155" s="47">
        <v>0</v>
      </c>
      <c r="DT155" s="47">
        <v>0</v>
      </c>
      <c r="DU155" s="47">
        <v>0</v>
      </c>
    </row>
    <row r="156" spans="1:125" s="90" customFormat="1" ht="14.25">
      <c r="A156" s="90" t="s">
        <v>16</v>
      </c>
      <c r="B156" s="90" t="s">
        <v>11</v>
      </c>
      <c r="C156" s="90" t="s">
        <v>165</v>
      </c>
      <c r="D156" s="90" t="s">
        <v>287</v>
      </c>
      <c r="E156" s="62">
        <f t="shared" si="16"/>
        <v>1700000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>
        <v>0</v>
      </c>
      <c r="Y156" s="93">
        <v>0</v>
      </c>
      <c r="Z156" s="93">
        <v>0</v>
      </c>
      <c r="AA156" s="93">
        <v>0</v>
      </c>
      <c r="AB156" s="93">
        <v>0</v>
      </c>
      <c r="AC156" s="93">
        <v>0</v>
      </c>
      <c r="AD156" s="93">
        <v>0</v>
      </c>
      <c r="AE156" s="93">
        <v>0</v>
      </c>
      <c r="AF156" s="93">
        <v>0</v>
      </c>
      <c r="AG156" s="93">
        <v>0</v>
      </c>
      <c r="AH156" s="93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3">
        <v>0</v>
      </c>
      <c r="AO156" s="93">
        <v>0</v>
      </c>
      <c r="AP156" s="93">
        <v>0</v>
      </c>
      <c r="AQ156" s="93">
        <v>0</v>
      </c>
      <c r="AR156" s="93">
        <v>0</v>
      </c>
      <c r="AS156" s="93">
        <v>0</v>
      </c>
      <c r="AT156" s="93">
        <v>0</v>
      </c>
      <c r="AU156" s="93">
        <v>0</v>
      </c>
      <c r="AV156" s="93">
        <v>0</v>
      </c>
      <c r="AW156" s="93">
        <v>0</v>
      </c>
      <c r="AX156" s="93">
        <v>0</v>
      </c>
      <c r="AY156" s="93">
        <v>0</v>
      </c>
      <c r="AZ156" s="93">
        <v>0</v>
      </c>
      <c r="BA156" s="93">
        <v>0</v>
      </c>
      <c r="BB156" s="93">
        <v>0</v>
      </c>
      <c r="BC156" s="93">
        <v>0</v>
      </c>
      <c r="BD156" s="93">
        <v>0</v>
      </c>
      <c r="BE156" s="93">
        <v>0</v>
      </c>
      <c r="BF156" s="93">
        <v>0</v>
      </c>
      <c r="BG156" s="93">
        <v>0</v>
      </c>
      <c r="BH156" s="93">
        <v>0</v>
      </c>
      <c r="BI156" s="93">
        <v>0</v>
      </c>
      <c r="BJ156" s="93">
        <v>0</v>
      </c>
      <c r="BK156" s="93">
        <v>0</v>
      </c>
      <c r="BL156" s="93">
        <v>0</v>
      </c>
      <c r="BM156" s="93">
        <v>0</v>
      </c>
      <c r="BN156" s="93">
        <v>0</v>
      </c>
      <c r="BO156" s="93">
        <v>0</v>
      </c>
      <c r="BP156" s="93">
        <v>0</v>
      </c>
      <c r="BQ156" s="93">
        <v>0</v>
      </c>
      <c r="BR156" s="93">
        <v>0</v>
      </c>
      <c r="BS156" s="93">
        <v>0</v>
      </c>
      <c r="BT156" s="93">
        <v>0</v>
      </c>
      <c r="BU156" s="93">
        <v>0</v>
      </c>
      <c r="BV156" s="93">
        <v>0</v>
      </c>
      <c r="BW156" s="93">
        <v>0</v>
      </c>
      <c r="BX156" s="93">
        <v>0</v>
      </c>
      <c r="BY156" s="93">
        <v>102000</v>
      </c>
      <c r="BZ156" s="47">
        <v>68000</v>
      </c>
      <c r="CA156" s="47">
        <v>102000</v>
      </c>
      <c r="CB156" s="47">
        <v>170000</v>
      </c>
      <c r="CC156" s="47">
        <v>255000</v>
      </c>
      <c r="CD156" s="47">
        <v>272000</v>
      </c>
      <c r="CE156" s="47">
        <v>255000</v>
      </c>
      <c r="CF156" s="47">
        <v>170000</v>
      </c>
      <c r="CG156" s="47">
        <v>153000</v>
      </c>
      <c r="CH156" s="47">
        <v>68000</v>
      </c>
      <c r="CI156" s="47">
        <v>51000</v>
      </c>
      <c r="CJ156" s="47">
        <v>34000</v>
      </c>
      <c r="CK156" s="47">
        <v>0</v>
      </c>
      <c r="CL156" s="47">
        <v>0</v>
      </c>
      <c r="CM156" s="47">
        <v>0</v>
      </c>
      <c r="CN156" s="47">
        <v>0</v>
      </c>
      <c r="CO156" s="47">
        <v>0</v>
      </c>
      <c r="CP156" s="47">
        <v>0</v>
      </c>
      <c r="CQ156" s="47">
        <v>0</v>
      </c>
      <c r="CR156" s="47">
        <v>0</v>
      </c>
      <c r="CS156" s="47">
        <v>0</v>
      </c>
      <c r="CT156" s="47">
        <v>0</v>
      </c>
      <c r="CU156" s="47">
        <v>0</v>
      </c>
      <c r="CV156" s="47">
        <v>0</v>
      </c>
      <c r="CW156" s="47">
        <v>0</v>
      </c>
      <c r="CX156" s="47">
        <v>0</v>
      </c>
      <c r="CY156" s="47">
        <v>0</v>
      </c>
      <c r="CZ156" s="47">
        <v>0</v>
      </c>
      <c r="DA156" s="47">
        <v>0</v>
      </c>
      <c r="DB156" s="47">
        <v>0</v>
      </c>
      <c r="DC156" s="47">
        <v>0</v>
      </c>
      <c r="DD156" s="47">
        <v>0</v>
      </c>
      <c r="DE156" s="47">
        <v>0</v>
      </c>
      <c r="DF156" s="47">
        <v>0</v>
      </c>
      <c r="DG156" s="47">
        <v>0</v>
      </c>
      <c r="DH156" s="47">
        <v>0</v>
      </c>
      <c r="DI156" s="47">
        <v>0</v>
      </c>
      <c r="DJ156" s="47">
        <v>0</v>
      </c>
      <c r="DK156" s="47">
        <v>0</v>
      </c>
      <c r="DL156" s="47">
        <v>0</v>
      </c>
      <c r="DM156" s="47">
        <v>0</v>
      </c>
      <c r="DN156" s="47">
        <v>0</v>
      </c>
      <c r="DO156" s="47">
        <v>0</v>
      </c>
      <c r="DP156" s="47">
        <v>0</v>
      </c>
      <c r="DQ156" s="47">
        <v>0</v>
      </c>
      <c r="DR156" s="47">
        <v>0</v>
      </c>
      <c r="DS156" s="47">
        <v>0</v>
      </c>
      <c r="DT156" s="47">
        <v>0</v>
      </c>
      <c r="DU156" s="47">
        <v>0</v>
      </c>
    </row>
    <row r="157" spans="1:125" s="90" customFormat="1" ht="14.25">
      <c r="A157" s="90" t="s">
        <v>16</v>
      </c>
      <c r="B157" s="90" t="s">
        <v>72</v>
      </c>
      <c r="C157" s="90" t="s">
        <v>72</v>
      </c>
      <c r="D157" s="90" t="s">
        <v>151</v>
      </c>
      <c r="E157" s="62">
        <f t="shared" si="16"/>
        <v>9500000</v>
      </c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>
        <v>0</v>
      </c>
      <c r="Y157" s="93">
        <v>0</v>
      </c>
      <c r="Z157" s="93">
        <v>0</v>
      </c>
      <c r="AA157" s="93">
        <v>0</v>
      </c>
      <c r="AB157" s="93">
        <v>0</v>
      </c>
      <c r="AC157" s="93">
        <v>0</v>
      </c>
      <c r="AD157" s="93">
        <v>0</v>
      </c>
      <c r="AE157" s="93">
        <v>0</v>
      </c>
      <c r="AF157" s="93">
        <v>0</v>
      </c>
      <c r="AG157" s="93">
        <v>0</v>
      </c>
      <c r="AH157" s="93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3">
        <v>0</v>
      </c>
      <c r="AO157" s="93">
        <v>0</v>
      </c>
      <c r="AP157" s="93">
        <v>0</v>
      </c>
      <c r="AQ157" s="93">
        <v>0</v>
      </c>
      <c r="AR157" s="93">
        <v>0</v>
      </c>
      <c r="AS157" s="93">
        <v>0</v>
      </c>
      <c r="AT157" s="93">
        <v>0</v>
      </c>
      <c r="AU157" s="93">
        <v>0</v>
      </c>
      <c r="AV157" s="93">
        <v>0</v>
      </c>
      <c r="AW157" s="93">
        <v>0</v>
      </c>
      <c r="AX157" s="93">
        <v>0</v>
      </c>
      <c r="AY157" s="93">
        <v>0</v>
      </c>
      <c r="AZ157" s="93">
        <v>0</v>
      </c>
      <c r="BA157" s="93">
        <v>0</v>
      </c>
      <c r="BB157" s="93">
        <v>0</v>
      </c>
      <c r="BC157" s="93">
        <v>0</v>
      </c>
      <c r="BD157" s="93">
        <v>0</v>
      </c>
      <c r="BE157" s="93">
        <v>0</v>
      </c>
      <c r="BF157" s="93">
        <v>0</v>
      </c>
      <c r="BG157" s="93">
        <v>0</v>
      </c>
      <c r="BH157" s="93">
        <v>0</v>
      </c>
      <c r="BI157" s="93">
        <v>0</v>
      </c>
      <c r="BJ157" s="93">
        <v>0</v>
      </c>
      <c r="BK157" s="93">
        <v>0</v>
      </c>
      <c r="BL157" s="93">
        <v>0</v>
      </c>
      <c r="BM157" s="93">
        <v>0</v>
      </c>
      <c r="BN157" s="93">
        <v>0</v>
      </c>
      <c r="BO157" s="93">
        <v>0</v>
      </c>
      <c r="BP157" s="93">
        <v>0</v>
      </c>
      <c r="BQ157" s="93">
        <v>0</v>
      </c>
      <c r="BR157" s="93">
        <v>0</v>
      </c>
      <c r="BS157" s="93">
        <v>0</v>
      </c>
      <c r="BT157" s="93">
        <v>0</v>
      </c>
      <c r="BU157" s="93">
        <v>0</v>
      </c>
      <c r="BV157" s="93">
        <v>0</v>
      </c>
      <c r="BW157" s="93">
        <v>0</v>
      </c>
      <c r="BX157" s="93">
        <v>0</v>
      </c>
      <c r="BY157" s="93">
        <v>0</v>
      </c>
      <c r="BZ157" s="47">
        <v>0</v>
      </c>
      <c r="CA157" s="47">
        <v>0</v>
      </c>
      <c r="CB157" s="47">
        <v>570000</v>
      </c>
      <c r="CC157" s="47">
        <v>380000</v>
      </c>
      <c r="CD157" s="47">
        <v>570000</v>
      </c>
      <c r="CE157" s="47">
        <v>950000</v>
      </c>
      <c r="CF157" s="47">
        <v>1425000</v>
      </c>
      <c r="CG157" s="47">
        <v>1520000</v>
      </c>
      <c r="CH157" s="47">
        <v>1425000</v>
      </c>
      <c r="CI157" s="47">
        <v>950000</v>
      </c>
      <c r="CJ157" s="47">
        <v>855000</v>
      </c>
      <c r="CK157" s="47">
        <v>380000</v>
      </c>
      <c r="CL157" s="47">
        <v>285000</v>
      </c>
      <c r="CM157" s="47">
        <v>190000</v>
      </c>
      <c r="CN157" s="47">
        <v>0</v>
      </c>
      <c r="CO157" s="47">
        <v>0</v>
      </c>
      <c r="CP157" s="47">
        <v>0</v>
      </c>
      <c r="CQ157" s="47">
        <v>0</v>
      </c>
      <c r="CR157" s="47">
        <v>0</v>
      </c>
      <c r="CS157" s="47">
        <v>0</v>
      </c>
      <c r="CT157" s="47">
        <v>0</v>
      </c>
      <c r="CU157" s="47">
        <v>0</v>
      </c>
      <c r="CV157" s="47">
        <v>0</v>
      </c>
      <c r="CW157" s="47">
        <v>0</v>
      </c>
      <c r="CX157" s="47">
        <v>0</v>
      </c>
      <c r="CY157" s="47">
        <v>0</v>
      </c>
      <c r="CZ157" s="47">
        <v>0</v>
      </c>
      <c r="DA157" s="47">
        <v>0</v>
      </c>
      <c r="DB157" s="47">
        <v>0</v>
      </c>
      <c r="DC157" s="47">
        <v>0</v>
      </c>
      <c r="DD157" s="47">
        <v>0</v>
      </c>
      <c r="DE157" s="47">
        <v>0</v>
      </c>
      <c r="DF157" s="47">
        <v>0</v>
      </c>
      <c r="DG157" s="47">
        <v>0</v>
      </c>
      <c r="DH157" s="47">
        <v>0</v>
      </c>
      <c r="DI157" s="47">
        <v>0</v>
      </c>
      <c r="DJ157" s="47">
        <v>0</v>
      </c>
      <c r="DK157" s="47">
        <v>0</v>
      </c>
      <c r="DL157" s="47">
        <v>0</v>
      </c>
      <c r="DM157" s="47">
        <v>0</v>
      </c>
      <c r="DN157" s="47">
        <v>0</v>
      </c>
      <c r="DO157" s="47">
        <v>0</v>
      </c>
      <c r="DP157" s="47">
        <v>0</v>
      </c>
      <c r="DQ157" s="47">
        <v>0</v>
      </c>
      <c r="DR157" s="47">
        <v>0</v>
      </c>
      <c r="DS157" s="47">
        <v>0</v>
      </c>
      <c r="DT157" s="47">
        <v>0</v>
      </c>
      <c r="DU157" s="47">
        <v>0</v>
      </c>
    </row>
    <row r="158" spans="1:125" s="90" customFormat="1" ht="14.25">
      <c r="A158" s="90" t="s">
        <v>16</v>
      </c>
      <c r="B158" s="90" t="s">
        <v>11</v>
      </c>
      <c r="C158" s="90" t="s">
        <v>165</v>
      </c>
      <c r="D158" s="90" t="s">
        <v>188</v>
      </c>
      <c r="E158" s="62">
        <f t="shared" si="16"/>
        <v>13200000</v>
      </c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>
        <v>0</v>
      </c>
      <c r="Y158" s="93">
        <v>0</v>
      </c>
      <c r="Z158" s="93">
        <v>0</v>
      </c>
      <c r="AA158" s="93">
        <v>0</v>
      </c>
      <c r="AB158" s="93">
        <v>0</v>
      </c>
      <c r="AC158" s="93">
        <v>0</v>
      </c>
      <c r="AD158" s="93">
        <v>0</v>
      </c>
      <c r="AE158" s="93">
        <v>0</v>
      </c>
      <c r="AF158" s="93">
        <v>0</v>
      </c>
      <c r="AG158" s="93">
        <v>0</v>
      </c>
      <c r="AH158" s="93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3">
        <v>0</v>
      </c>
      <c r="AO158" s="93">
        <v>0</v>
      </c>
      <c r="AP158" s="93">
        <v>0</v>
      </c>
      <c r="AQ158" s="93">
        <v>0</v>
      </c>
      <c r="AR158" s="93">
        <v>0</v>
      </c>
      <c r="AS158" s="93">
        <v>0</v>
      </c>
      <c r="AT158" s="93">
        <v>0</v>
      </c>
      <c r="AU158" s="93">
        <v>0</v>
      </c>
      <c r="AV158" s="93">
        <v>0</v>
      </c>
      <c r="AW158" s="93">
        <v>0</v>
      </c>
      <c r="AX158" s="93">
        <v>0</v>
      </c>
      <c r="AY158" s="93">
        <v>0</v>
      </c>
      <c r="AZ158" s="93">
        <v>0</v>
      </c>
      <c r="BA158" s="93">
        <v>0</v>
      </c>
      <c r="BB158" s="93">
        <v>0</v>
      </c>
      <c r="BC158" s="93">
        <v>0</v>
      </c>
      <c r="BD158" s="93">
        <v>0</v>
      </c>
      <c r="BE158" s="93">
        <v>0</v>
      </c>
      <c r="BF158" s="93">
        <v>0</v>
      </c>
      <c r="BG158" s="93">
        <v>0</v>
      </c>
      <c r="BH158" s="93">
        <v>0</v>
      </c>
      <c r="BI158" s="93">
        <v>0</v>
      </c>
      <c r="BJ158" s="93">
        <v>0</v>
      </c>
      <c r="BK158" s="93">
        <v>0</v>
      </c>
      <c r="BL158" s="93">
        <v>0</v>
      </c>
      <c r="BM158" s="93">
        <v>0</v>
      </c>
      <c r="BN158" s="93">
        <v>0</v>
      </c>
      <c r="BO158" s="93">
        <v>0</v>
      </c>
      <c r="BP158" s="93">
        <v>0</v>
      </c>
      <c r="BQ158" s="93">
        <v>0</v>
      </c>
      <c r="BR158" s="93">
        <v>0</v>
      </c>
      <c r="BS158" s="93">
        <v>0</v>
      </c>
      <c r="BT158" s="93">
        <v>0</v>
      </c>
      <c r="BU158" s="93">
        <v>0</v>
      </c>
      <c r="BV158" s="93">
        <v>0</v>
      </c>
      <c r="BW158" s="93">
        <v>0</v>
      </c>
      <c r="BX158" s="93">
        <v>0</v>
      </c>
      <c r="BY158" s="93">
        <v>0</v>
      </c>
      <c r="BZ158" s="47">
        <v>0</v>
      </c>
      <c r="CA158" s="47">
        <v>0</v>
      </c>
      <c r="CB158" s="47">
        <v>0</v>
      </c>
      <c r="CC158" s="47">
        <v>0</v>
      </c>
      <c r="CD158" s="47">
        <v>0</v>
      </c>
      <c r="CE158" s="47">
        <v>660000</v>
      </c>
      <c r="CF158" s="47">
        <v>396000</v>
      </c>
      <c r="CG158" s="47">
        <v>792000</v>
      </c>
      <c r="CH158" s="47">
        <v>1056000</v>
      </c>
      <c r="CI158" s="47">
        <v>1584000</v>
      </c>
      <c r="CJ158" s="47">
        <v>1848000.0000000002</v>
      </c>
      <c r="CK158" s="47">
        <v>1848000.0000000002</v>
      </c>
      <c r="CL158" s="47">
        <v>1584000</v>
      </c>
      <c r="CM158" s="47">
        <v>1056000</v>
      </c>
      <c r="CN158" s="47">
        <v>924000.0000000001</v>
      </c>
      <c r="CO158" s="47">
        <v>528000</v>
      </c>
      <c r="CP158" s="47">
        <v>396000</v>
      </c>
      <c r="CQ158" s="47">
        <v>264000</v>
      </c>
      <c r="CR158" s="47">
        <v>132000</v>
      </c>
      <c r="CS158" s="47">
        <v>132000</v>
      </c>
      <c r="CT158" s="47">
        <v>0</v>
      </c>
      <c r="CU158" s="47">
        <v>0</v>
      </c>
      <c r="CV158" s="47">
        <v>0</v>
      </c>
      <c r="CW158" s="47">
        <v>0</v>
      </c>
      <c r="CX158" s="47">
        <v>0</v>
      </c>
      <c r="CY158" s="47">
        <v>0</v>
      </c>
      <c r="CZ158" s="47">
        <v>0</v>
      </c>
      <c r="DA158" s="47">
        <v>0</v>
      </c>
      <c r="DB158" s="47">
        <v>0</v>
      </c>
      <c r="DC158" s="47">
        <v>0</v>
      </c>
      <c r="DD158" s="47">
        <v>0</v>
      </c>
      <c r="DE158" s="47">
        <v>0</v>
      </c>
      <c r="DF158" s="47">
        <v>0</v>
      </c>
      <c r="DG158" s="47">
        <v>0</v>
      </c>
      <c r="DH158" s="47">
        <v>0</v>
      </c>
      <c r="DI158" s="47">
        <v>0</v>
      </c>
      <c r="DJ158" s="47">
        <v>0</v>
      </c>
      <c r="DK158" s="47">
        <v>0</v>
      </c>
      <c r="DL158" s="47">
        <v>0</v>
      </c>
      <c r="DM158" s="47">
        <v>0</v>
      </c>
      <c r="DN158" s="47">
        <v>0</v>
      </c>
      <c r="DO158" s="47">
        <v>0</v>
      </c>
      <c r="DP158" s="47">
        <v>0</v>
      </c>
      <c r="DQ158" s="47">
        <v>0</v>
      </c>
      <c r="DR158" s="47">
        <v>0</v>
      </c>
      <c r="DS158" s="47">
        <v>0</v>
      </c>
      <c r="DT158" s="47">
        <v>0</v>
      </c>
      <c r="DU158" s="47">
        <v>0</v>
      </c>
    </row>
    <row r="159" spans="1:125" s="90" customFormat="1" ht="14.25">
      <c r="A159" s="90" t="s">
        <v>16</v>
      </c>
      <c r="B159" s="90" t="s">
        <v>11</v>
      </c>
      <c r="C159" s="90" t="s">
        <v>165</v>
      </c>
      <c r="D159" s="90" t="s">
        <v>150</v>
      </c>
      <c r="E159" s="62">
        <f t="shared" si="16"/>
        <v>15900000</v>
      </c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>
        <v>0</v>
      </c>
      <c r="Y159" s="93">
        <v>0</v>
      </c>
      <c r="Z159" s="93">
        <v>0</v>
      </c>
      <c r="AA159" s="93">
        <v>0</v>
      </c>
      <c r="AB159" s="93">
        <v>0</v>
      </c>
      <c r="AC159" s="93">
        <v>0</v>
      </c>
      <c r="AD159" s="93">
        <v>0</v>
      </c>
      <c r="AE159" s="93">
        <v>0</v>
      </c>
      <c r="AF159" s="93">
        <v>0</v>
      </c>
      <c r="AG159" s="93">
        <v>0</v>
      </c>
      <c r="AH159" s="93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3">
        <v>0</v>
      </c>
      <c r="AO159" s="93">
        <v>0</v>
      </c>
      <c r="AP159" s="93">
        <v>0</v>
      </c>
      <c r="AQ159" s="93">
        <v>0</v>
      </c>
      <c r="AR159" s="93">
        <v>0</v>
      </c>
      <c r="AS159" s="93">
        <v>0</v>
      </c>
      <c r="AT159" s="93">
        <v>0</v>
      </c>
      <c r="AU159" s="93">
        <v>0</v>
      </c>
      <c r="AV159" s="93">
        <v>0</v>
      </c>
      <c r="AW159" s="93">
        <v>0</v>
      </c>
      <c r="AX159" s="93">
        <v>0</v>
      </c>
      <c r="AY159" s="93">
        <v>0</v>
      </c>
      <c r="AZ159" s="93">
        <v>0</v>
      </c>
      <c r="BA159" s="93">
        <v>0</v>
      </c>
      <c r="BB159" s="93">
        <v>0</v>
      </c>
      <c r="BC159" s="93">
        <v>0</v>
      </c>
      <c r="BD159" s="93">
        <v>0</v>
      </c>
      <c r="BE159" s="93">
        <v>0</v>
      </c>
      <c r="BF159" s="93">
        <v>0</v>
      </c>
      <c r="BG159" s="93">
        <v>0</v>
      </c>
      <c r="BH159" s="93">
        <v>0</v>
      </c>
      <c r="BI159" s="93">
        <v>0</v>
      </c>
      <c r="BJ159" s="93">
        <v>0</v>
      </c>
      <c r="BK159" s="93">
        <v>0</v>
      </c>
      <c r="BL159" s="93">
        <v>0</v>
      </c>
      <c r="BM159" s="93">
        <v>0</v>
      </c>
      <c r="BN159" s="93">
        <v>0</v>
      </c>
      <c r="BO159" s="93">
        <v>0</v>
      </c>
      <c r="BP159" s="93">
        <v>0</v>
      </c>
      <c r="BQ159" s="93">
        <v>0</v>
      </c>
      <c r="BR159" s="93">
        <v>0</v>
      </c>
      <c r="BS159" s="93">
        <v>0</v>
      </c>
      <c r="BT159" s="93">
        <v>0</v>
      </c>
      <c r="BU159" s="93">
        <v>0</v>
      </c>
      <c r="BV159" s="93">
        <v>0</v>
      </c>
      <c r="BW159" s="93">
        <v>0</v>
      </c>
      <c r="BX159" s="93">
        <v>0</v>
      </c>
      <c r="BY159" s="93">
        <v>0</v>
      </c>
      <c r="BZ159" s="47">
        <v>0</v>
      </c>
      <c r="CA159" s="47">
        <v>0</v>
      </c>
      <c r="CB159" s="47">
        <v>0</v>
      </c>
      <c r="CC159" s="47">
        <v>0</v>
      </c>
      <c r="CD159" s="47">
        <v>0</v>
      </c>
      <c r="CE159" s="47">
        <v>0</v>
      </c>
      <c r="CF159" s="47">
        <v>0</v>
      </c>
      <c r="CG159" s="47">
        <v>0</v>
      </c>
      <c r="CH159" s="47">
        <v>0</v>
      </c>
      <c r="CI159" s="47">
        <v>0</v>
      </c>
      <c r="CJ159" s="47">
        <v>0</v>
      </c>
      <c r="CK159" s="47">
        <v>0</v>
      </c>
      <c r="CL159" s="47">
        <v>795000</v>
      </c>
      <c r="CM159" s="47">
        <v>477000</v>
      </c>
      <c r="CN159" s="47">
        <v>954000</v>
      </c>
      <c r="CO159" s="47">
        <v>1272000</v>
      </c>
      <c r="CP159" s="47">
        <v>1908000</v>
      </c>
      <c r="CQ159" s="47">
        <v>2226000</v>
      </c>
      <c r="CR159" s="47">
        <v>2226000</v>
      </c>
      <c r="CS159" s="47">
        <v>1908000</v>
      </c>
      <c r="CT159" s="47">
        <v>1272000</v>
      </c>
      <c r="CU159" s="47">
        <v>1113000</v>
      </c>
      <c r="CV159" s="47">
        <v>636000</v>
      </c>
      <c r="CW159" s="47">
        <v>477000</v>
      </c>
      <c r="CX159" s="47">
        <v>318000</v>
      </c>
      <c r="CY159" s="47">
        <v>159000</v>
      </c>
      <c r="CZ159" s="47">
        <v>159000</v>
      </c>
      <c r="DA159" s="47">
        <v>0</v>
      </c>
      <c r="DB159" s="47">
        <v>0</v>
      </c>
      <c r="DC159" s="47">
        <v>0</v>
      </c>
      <c r="DD159" s="47">
        <v>0</v>
      </c>
      <c r="DE159" s="47">
        <v>0</v>
      </c>
      <c r="DF159" s="47">
        <v>0</v>
      </c>
      <c r="DG159" s="47">
        <v>0</v>
      </c>
      <c r="DH159" s="47">
        <v>0</v>
      </c>
      <c r="DI159" s="47">
        <v>0</v>
      </c>
      <c r="DJ159" s="47">
        <v>0</v>
      </c>
      <c r="DK159" s="47">
        <v>0</v>
      </c>
      <c r="DL159" s="47">
        <v>0</v>
      </c>
      <c r="DM159" s="47">
        <v>0</v>
      </c>
      <c r="DN159" s="47">
        <v>0</v>
      </c>
      <c r="DO159" s="47">
        <v>0</v>
      </c>
      <c r="DP159" s="47">
        <v>0</v>
      </c>
      <c r="DQ159" s="47">
        <v>0</v>
      </c>
      <c r="DR159" s="47">
        <v>0</v>
      </c>
      <c r="DS159" s="47">
        <v>0</v>
      </c>
      <c r="DT159" s="47">
        <v>0</v>
      </c>
      <c r="DU159" s="47">
        <v>0</v>
      </c>
    </row>
    <row r="160" spans="1:125" s="90" customFormat="1" ht="14.25">
      <c r="A160" s="90" t="s">
        <v>16</v>
      </c>
      <c r="B160" s="90" t="s">
        <v>11</v>
      </c>
      <c r="C160" s="90" t="s">
        <v>165</v>
      </c>
      <c r="D160" s="90" t="s">
        <v>152</v>
      </c>
      <c r="E160" s="62">
        <f t="shared" si="16"/>
        <v>429000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>
        <v>0</v>
      </c>
      <c r="Y160" s="93">
        <v>0</v>
      </c>
      <c r="Z160" s="93">
        <v>0</v>
      </c>
      <c r="AA160" s="93">
        <v>0</v>
      </c>
      <c r="AB160" s="93">
        <v>0</v>
      </c>
      <c r="AC160" s="93">
        <v>0</v>
      </c>
      <c r="AD160" s="93">
        <v>0</v>
      </c>
      <c r="AE160" s="93">
        <v>0</v>
      </c>
      <c r="AF160" s="93">
        <v>0</v>
      </c>
      <c r="AG160" s="93">
        <v>0</v>
      </c>
      <c r="AH160" s="93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3">
        <v>0</v>
      </c>
      <c r="AO160" s="93">
        <v>0</v>
      </c>
      <c r="AP160" s="93">
        <v>0</v>
      </c>
      <c r="AQ160" s="93">
        <v>0</v>
      </c>
      <c r="AR160" s="93">
        <v>0</v>
      </c>
      <c r="AS160" s="93">
        <v>0</v>
      </c>
      <c r="AT160" s="93">
        <v>0</v>
      </c>
      <c r="AU160" s="93">
        <v>0</v>
      </c>
      <c r="AV160" s="93">
        <v>0</v>
      </c>
      <c r="AW160" s="93">
        <v>0</v>
      </c>
      <c r="AX160" s="93">
        <v>0</v>
      </c>
      <c r="AY160" s="93">
        <v>0</v>
      </c>
      <c r="AZ160" s="93">
        <v>0</v>
      </c>
      <c r="BA160" s="93">
        <v>0</v>
      </c>
      <c r="BB160" s="93">
        <v>0</v>
      </c>
      <c r="BC160" s="93">
        <v>0</v>
      </c>
      <c r="BD160" s="93">
        <v>0</v>
      </c>
      <c r="BE160" s="93">
        <v>25740</v>
      </c>
      <c r="BF160" s="93">
        <v>17160</v>
      </c>
      <c r="BG160" s="93">
        <v>25740</v>
      </c>
      <c r="BH160" s="93">
        <v>42900</v>
      </c>
      <c r="BI160" s="93">
        <v>64350</v>
      </c>
      <c r="BJ160" s="93">
        <v>68640</v>
      </c>
      <c r="BK160" s="93">
        <v>64350</v>
      </c>
      <c r="BL160" s="93">
        <v>42900</v>
      </c>
      <c r="BM160" s="93">
        <v>38610</v>
      </c>
      <c r="BN160" s="93">
        <v>17160</v>
      </c>
      <c r="BO160" s="93">
        <v>12870</v>
      </c>
      <c r="BP160" s="93">
        <v>8580</v>
      </c>
      <c r="BQ160" s="93">
        <v>0</v>
      </c>
      <c r="BR160" s="93">
        <v>0</v>
      </c>
      <c r="BS160" s="93">
        <v>0</v>
      </c>
      <c r="BT160" s="93">
        <v>0</v>
      </c>
      <c r="BU160" s="93">
        <v>0</v>
      </c>
      <c r="BV160" s="93">
        <v>0</v>
      </c>
      <c r="BW160" s="93">
        <v>0</v>
      </c>
      <c r="BX160" s="93">
        <v>0</v>
      </c>
      <c r="BY160" s="93">
        <v>0</v>
      </c>
      <c r="BZ160" s="47">
        <v>0</v>
      </c>
      <c r="CA160" s="47">
        <v>0</v>
      </c>
      <c r="CB160" s="47">
        <v>0</v>
      </c>
      <c r="CC160" s="47">
        <v>0</v>
      </c>
      <c r="CD160" s="47">
        <v>0</v>
      </c>
      <c r="CE160" s="47">
        <v>0</v>
      </c>
      <c r="CF160" s="47">
        <v>0</v>
      </c>
      <c r="CG160" s="47">
        <v>0</v>
      </c>
      <c r="CH160" s="47">
        <v>0</v>
      </c>
      <c r="CI160" s="47">
        <v>0</v>
      </c>
      <c r="CJ160" s="47">
        <v>0</v>
      </c>
      <c r="CK160" s="47">
        <v>0</v>
      </c>
      <c r="CL160" s="47">
        <v>0</v>
      </c>
      <c r="CM160" s="47">
        <v>0</v>
      </c>
      <c r="CN160" s="47">
        <v>0</v>
      </c>
      <c r="CO160" s="47">
        <v>0</v>
      </c>
      <c r="CP160" s="47">
        <v>0</v>
      </c>
      <c r="CQ160" s="47">
        <v>0</v>
      </c>
      <c r="CR160" s="47">
        <v>0</v>
      </c>
      <c r="CS160" s="47">
        <v>0</v>
      </c>
      <c r="CT160" s="47">
        <v>0</v>
      </c>
      <c r="CU160" s="47">
        <v>0</v>
      </c>
      <c r="CV160" s="47">
        <v>0</v>
      </c>
      <c r="CW160" s="47">
        <v>0</v>
      </c>
      <c r="CX160" s="47">
        <v>0</v>
      </c>
      <c r="CY160" s="47">
        <v>0</v>
      </c>
      <c r="CZ160" s="47">
        <v>0</v>
      </c>
      <c r="DA160" s="47">
        <v>0</v>
      </c>
      <c r="DB160" s="47">
        <v>0</v>
      </c>
      <c r="DC160" s="47">
        <v>0</v>
      </c>
      <c r="DD160" s="47">
        <v>0</v>
      </c>
      <c r="DE160" s="47">
        <v>0</v>
      </c>
      <c r="DF160" s="47">
        <v>0</v>
      </c>
      <c r="DG160" s="47">
        <v>0</v>
      </c>
      <c r="DH160" s="47">
        <v>0</v>
      </c>
      <c r="DI160" s="47">
        <v>0</v>
      </c>
      <c r="DJ160" s="47">
        <v>0</v>
      </c>
      <c r="DK160" s="47">
        <v>0</v>
      </c>
      <c r="DL160" s="47">
        <v>0</v>
      </c>
      <c r="DM160" s="47">
        <v>0</v>
      </c>
      <c r="DN160" s="47">
        <v>0</v>
      </c>
      <c r="DO160" s="47">
        <v>0</v>
      </c>
      <c r="DP160" s="47">
        <v>0</v>
      </c>
      <c r="DQ160" s="47">
        <v>0</v>
      </c>
      <c r="DR160" s="47">
        <v>0</v>
      </c>
      <c r="DS160" s="47">
        <v>0</v>
      </c>
      <c r="DT160" s="47">
        <v>0</v>
      </c>
      <c r="DU160" s="47">
        <v>0</v>
      </c>
    </row>
    <row r="161" spans="1:125" s="90" customFormat="1" ht="14.25">
      <c r="A161" s="90" t="s">
        <v>13</v>
      </c>
      <c r="B161" s="90" t="s">
        <v>11</v>
      </c>
      <c r="C161" s="90" t="s">
        <v>165</v>
      </c>
      <c r="D161" s="90" t="s">
        <v>230</v>
      </c>
      <c r="E161" s="62">
        <f t="shared" si="16"/>
        <v>7000000</v>
      </c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>
        <v>0</v>
      </c>
      <c r="Y161" s="93">
        <v>0</v>
      </c>
      <c r="Z161" s="93">
        <v>0</v>
      </c>
      <c r="AA161" s="93">
        <v>0</v>
      </c>
      <c r="AB161" s="93">
        <v>0</v>
      </c>
      <c r="AC161" s="93">
        <v>0</v>
      </c>
      <c r="AD161" s="93">
        <v>0</v>
      </c>
      <c r="AE161" s="93">
        <v>0</v>
      </c>
      <c r="AF161" s="93">
        <v>0</v>
      </c>
      <c r="AG161" s="93">
        <v>0</v>
      </c>
      <c r="AH161" s="93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3">
        <v>0</v>
      </c>
      <c r="AO161" s="93">
        <v>0</v>
      </c>
      <c r="AP161" s="93">
        <v>0</v>
      </c>
      <c r="AQ161" s="93">
        <v>0</v>
      </c>
      <c r="AR161" s="93">
        <v>0</v>
      </c>
      <c r="AS161" s="93">
        <v>0</v>
      </c>
      <c r="AT161" s="93">
        <v>0</v>
      </c>
      <c r="AU161" s="93">
        <v>0</v>
      </c>
      <c r="AV161" s="93">
        <v>0</v>
      </c>
      <c r="AW161" s="93">
        <v>0</v>
      </c>
      <c r="AX161" s="93">
        <v>0</v>
      </c>
      <c r="AY161" s="93">
        <v>0</v>
      </c>
      <c r="AZ161" s="93">
        <v>0</v>
      </c>
      <c r="BA161" s="93">
        <v>0</v>
      </c>
      <c r="BB161" s="93">
        <v>0</v>
      </c>
      <c r="BC161" s="93">
        <v>0</v>
      </c>
      <c r="BD161" s="93">
        <v>0</v>
      </c>
      <c r="BE161" s="93">
        <v>0</v>
      </c>
      <c r="BF161" s="93">
        <v>0</v>
      </c>
      <c r="BG161" s="93">
        <v>0</v>
      </c>
      <c r="BH161" s="93">
        <v>0</v>
      </c>
      <c r="BI161" s="93">
        <v>0</v>
      </c>
      <c r="BJ161" s="93">
        <v>0</v>
      </c>
      <c r="BK161" s="93">
        <v>0</v>
      </c>
      <c r="BL161" s="93">
        <v>0</v>
      </c>
      <c r="BM161" s="93">
        <v>0</v>
      </c>
      <c r="BN161" s="93">
        <v>0</v>
      </c>
      <c r="BO161" s="93">
        <v>0</v>
      </c>
      <c r="BP161" s="93">
        <v>0</v>
      </c>
      <c r="BQ161" s="93">
        <v>0</v>
      </c>
      <c r="BR161" s="93">
        <v>0</v>
      </c>
      <c r="BS161" s="93">
        <v>420000</v>
      </c>
      <c r="BT161" s="93">
        <v>280000</v>
      </c>
      <c r="BU161" s="93">
        <v>210000</v>
      </c>
      <c r="BV161" s="93">
        <v>350000</v>
      </c>
      <c r="BW161" s="93">
        <v>350000</v>
      </c>
      <c r="BX161" s="93">
        <v>630000</v>
      </c>
      <c r="BY161" s="93">
        <v>700000</v>
      </c>
      <c r="BZ161" s="47">
        <v>770000</v>
      </c>
      <c r="CA161" s="47">
        <v>700000</v>
      </c>
      <c r="CB161" s="47">
        <v>700000</v>
      </c>
      <c r="CC161" s="47">
        <v>560000</v>
      </c>
      <c r="CD161" s="47">
        <v>383600</v>
      </c>
      <c r="CE161" s="47">
        <v>442400.00000000006</v>
      </c>
      <c r="CF161" s="47">
        <v>217000</v>
      </c>
      <c r="CG161" s="47">
        <v>105000</v>
      </c>
      <c r="CH161" s="47">
        <v>105000</v>
      </c>
      <c r="CI161" s="47">
        <v>49000</v>
      </c>
      <c r="CJ161" s="47">
        <v>28000</v>
      </c>
      <c r="CK161" s="47">
        <v>0</v>
      </c>
      <c r="CL161" s="47">
        <v>0</v>
      </c>
      <c r="CM161" s="47">
        <v>0</v>
      </c>
      <c r="CN161" s="47">
        <v>0</v>
      </c>
      <c r="CO161" s="47">
        <v>0</v>
      </c>
      <c r="CP161" s="47">
        <v>0</v>
      </c>
      <c r="CQ161" s="47">
        <v>0</v>
      </c>
      <c r="CR161" s="47">
        <v>0</v>
      </c>
      <c r="CS161" s="47">
        <v>0</v>
      </c>
      <c r="CT161" s="47">
        <v>0</v>
      </c>
      <c r="CU161" s="47">
        <v>0</v>
      </c>
      <c r="CV161" s="47">
        <v>0</v>
      </c>
      <c r="CW161" s="47">
        <v>0</v>
      </c>
      <c r="CX161" s="47">
        <v>0</v>
      </c>
      <c r="CY161" s="47">
        <v>0</v>
      </c>
      <c r="CZ161" s="47">
        <v>0</v>
      </c>
      <c r="DA161" s="47">
        <v>0</v>
      </c>
      <c r="DB161" s="47">
        <v>0</v>
      </c>
      <c r="DC161" s="47">
        <v>0</v>
      </c>
      <c r="DD161" s="47">
        <v>0</v>
      </c>
      <c r="DE161" s="47">
        <v>0</v>
      </c>
      <c r="DF161" s="47">
        <v>0</v>
      </c>
      <c r="DG161" s="47">
        <v>0</v>
      </c>
      <c r="DH161" s="47">
        <v>0</v>
      </c>
      <c r="DI161" s="47">
        <v>0</v>
      </c>
      <c r="DJ161" s="47">
        <v>0</v>
      </c>
      <c r="DK161" s="47">
        <v>0</v>
      </c>
      <c r="DL161" s="47">
        <v>0</v>
      </c>
      <c r="DM161" s="47">
        <v>0</v>
      </c>
      <c r="DN161" s="47">
        <v>0</v>
      </c>
      <c r="DO161" s="47">
        <v>0</v>
      </c>
      <c r="DP161" s="47">
        <v>0</v>
      </c>
      <c r="DQ161" s="47">
        <v>0</v>
      </c>
      <c r="DR161" s="47">
        <v>0</v>
      </c>
      <c r="DS161" s="47">
        <v>0</v>
      </c>
      <c r="DT161" s="47">
        <v>0</v>
      </c>
      <c r="DU161" s="47">
        <v>0</v>
      </c>
    </row>
    <row r="162" spans="1:125" s="90" customFormat="1" ht="14.25">
      <c r="A162" s="90" t="s">
        <v>13</v>
      </c>
      <c r="B162" s="90" t="s">
        <v>72</v>
      </c>
      <c r="C162" s="90" t="s">
        <v>358</v>
      </c>
      <c r="D162" s="90" t="s">
        <v>350</v>
      </c>
      <c r="E162" s="62">
        <f t="shared" si="16"/>
        <v>1900000</v>
      </c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>
        <v>0</v>
      </c>
      <c r="Y162" s="93">
        <v>0</v>
      </c>
      <c r="Z162" s="93">
        <v>0</v>
      </c>
      <c r="AA162" s="93">
        <v>0</v>
      </c>
      <c r="AB162" s="93">
        <v>0</v>
      </c>
      <c r="AC162" s="93">
        <v>0</v>
      </c>
      <c r="AD162" s="93">
        <v>0</v>
      </c>
      <c r="AE162" s="93">
        <v>0</v>
      </c>
      <c r="AF162" s="93">
        <v>0</v>
      </c>
      <c r="AG162" s="93">
        <v>0</v>
      </c>
      <c r="AH162" s="93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3">
        <v>0</v>
      </c>
      <c r="AO162" s="93">
        <v>0</v>
      </c>
      <c r="AP162" s="93">
        <v>0</v>
      </c>
      <c r="AQ162" s="93">
        <v>0</v>
      </c>
      <c r="AR162" s="93">
        <v>0</v>
      </c>
      <c r="AS162" s="93">
        <v>0</v>
      </c>
      <c r="AT162" s="93">
        <v>0</v>
      </c>
      <c r="AU162" s="93">
        <v>0</v>
      </c>
      <c r="AV162" s="93">
        <v>0</v>
      </c>
      <c r="AW162" s="93">
        <v>0</v>
      </c>
      <c r="AX162" s="93">
        <v>0</v>
      </c>
      <c r="AY162" s="93">
        <v>0</v>
      </c>
      <c r="AZ162" s="93">
        <v>0</v>
      </c>
      <c r="BA162" s="93">
        <v>0</v>
      </c>
      <c r="BB162" s="93">
        <v>0</v>
      </c>
      <c r="BC162" s="93">
        <v>0</v>
      </c>
      <c r="BD162" s="93">
        <v>0</v>
      </c>
      <c r="BE162" s="93">
        <v>0</v>
      </c>
      <c r="BF162" s="93">
        <v>0</v>
      </c>
      <c r="BG162" s="93">
        <v>0</v>
      </c>
      <c r="BH162" s="93">
        <v>0</v>
      </c>
      <c r="BI162" s="93">
        <v>0</v>
      </c>
      <c r="BJ162" s="93">
        <v>0</v>
      </c>
      <c r="BK162" s="93">
        <v>0</v>
      </c>
      <c r="BL162" s="93">
        <v>0</v>
      </c>
      <c r="BM162" s="93">
        <v>0</v>
      </c>
      <c r="BN162" s="93">
        <v>0</v>
      </c>
      <c r="BO162" s="93">
        <v>0</v>
      </c>
      <c r="BP162" s="93">
        <v>0</v>
      </c>
      <c r="BQ162" s="93">
        <v>0</v>
      </c>
      <c r="BR162" s="93">
        <v>0</v>
      </c>
      <c r="BS162" s="93">
        <v>0</v>
      </c>
      <c r="BT162" s="93">
        <v>0</v>
      </c>
      <c r="BU162" s="93">
        <v>0</v>
      </c>
      <c r="BV162" s="93">
        <v>0</v>
      </c>
      <c r="BW162" s="93">
        <v>0</v>
      </c>
      <c r="BX162" s="93">
        <v>0</v>
      </c>
      <c r="BY162" s="93">
        <v>0</v>
      </c>
      <c r="BZ162" s="47">
        <v>0</v>
      </c>
      <c r="CA162" s="47">
        <v>0</v>
      </c>
      <c r="CB162" s="47">
        <v>0</v>
      </c>
      <c r="CC162" s="47">
        <v>0</v>
      </c>
      <c r="CD162" s="47">
        <v>114000</v>
      </c>
      <c r="CE162" s="47">
        <v>76000</v>
      </c>
      <c r="CF162" s="47">
        <v>114000</v>
      </c>
      <c r="CG162" s="47">
        <v>190000</v>
      </c>
      <c r="CH162" s="47">
        <v>285000</v>
      </c>
      <c r="CI162" s="47">
        <v>304000</v>
      </c>
      <c r="CJ162" s="47">
        <v>285000</v>
      </c>
      <c r="CK162" s="47">
        <v>190000</v>
      </c>
      <c r="CL162" s="47">
        <v>171000</v>
      </c>
      <c r="CM162" s="47">
        <v>76000</v>
      </c>
      <c r="CN162" s="47">
        <v>57000</v>
      </c>
      <c r="CO162" s="47">
        <v>38000</v>
      </c>
      <c r="CP162" s="47">
        <v>0</v>
      </c>
      <c r="CQ162" s="47">
        <v>0</v>
      </c>
      <c r="CR162" s="47">
        <v>0</v>
      </c>
      <c r="CS162" s="47">
        <v>0</v>
      </c>
      <c r="CT162" s="47">
        <v>0</v>
      </c>
      <c r="CU162" s="47">
        <v>0</v>
      </c>
      <c r="CV162" s="47">
        <v>0</v>
      </c>
      <c r="CW162" s="47">
        <v>0</v>
      </c>
      <c r="CX162" s="47">
        <v>0</v>
      </c>
      <c r="CY162" s="47">
        <v>0</v>
      </c>
      <c r="CZ162" s="47">
        <v>0</v>
      </c>
      <c r="DA162" s="47">
        <v>0</v>
      </c>
      <c r="DB162" s="47">
        <v>0</v>
      </c>
      <c r="DC162" s="47">
        <v>0</v>
      </c>
      <c r="DD162" s="47">
        <v>0</v>
      </c>
      <c r="DE162" s="47">
        <v>0</v>
      </c>
      <c r="DF162" s="47">
        <v>0</v>
      </c>
      <c r="DG162" s="47">
        <v>0</v>
      </c>
      <c r="DH162" s="47">
        <v>0</v>
      </c>
      <c r="DI162" s="47">
        <v>0</v>
      </c>
      <c r="DJ162" s="47">
        <v>0</v>
      </c>
      <c r="DK162" s="47">
        <v>0</v>
      </c>
      <c r="DL162" s="47">
        <v>0</v>
      </c>
      <c r="DM162" s="47">
        <v>0</v>
      </c>
      <c r="DN162" s="47">
        <v>0</v>
      </c>
      <c r="DO162" s="47">
        <v>0</v>
      </c>
      <c r="DP162" s="47">
        <v>0</v>
      </c>
      <c r="DQ162" s="47">
        <v>0</v>
      </c>
      <c r="DR162" s="47">
        <v>0</v>
      </c>
      <c r="DS162" s="47">
        <v>0</v>
      </c>
      <c r="DT162" s="47">
        <v>0</v>
      </c>
      <c r="DU162" s="47">
        <v>0</v>
      </c>
    </row>
    <row r="163" spans="5:125" s="90" customFormat="1" ht="14.25">
      <c r="E163" s="62">
        <f t="shared" si="16"/>
        <v>0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</row>
    <row r="164" spans="5:125" s="90" customFormat="1" ht="14.25">
      <c r="E164" s="62">
        <f t="shared" si="16"/>
        <v>0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</row>
    <row r="165" spans="5:125" s="90" customFormat="1" ht="14.25">
      <c r="E165" s="62">
        <f t="shared" si="16"/>
        <v>0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</row>
    <row r="166" spans="5:125" s="90" customFormat="1" ht="14.25">
      <c r="E166" s="62">
        <f t="shared" si="16"/>
        <v>0</v>
      </c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</row>
    <row r="167" spans="5:125" s="90" customFormat="1" ht="14.25">
      <c r="E167" s="62">
        <f t="shared" si="16"/>
        <v>0</v>
      </c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</row>
    <row r="168" spans="5:125" s="90" customFormat="1" ht="14.25">
      <c r="E168" s="62">
        <f t="shared" si="16"/>
        <v>0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</row>
    <row r="169" spans="5:125" s="90" customFormat="1" ht="14.25">
      <c r="E169" s="62">
        <f t="shared" si="16"/>
        <v>0</v>
      </c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</row>
    <row r="170" spans="5:125" s="90" customFormat="1" ht="14.25">
      <c r="E170" s="62">
        <f t="shared" si="16"/>
        <v>0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</row>
    <row r="171" spans="5:125" s="90" customFormat="1" ht="14.25">
      <c r="E171" s="62">
        <f t="shared" si="16"/>
        <v>0</v>
      </c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</row>
    <row r="172" spans="5:125" s="90" customFormat="1" ht="14.25">
      <c r="E172" s="62">
        <f t="shared" si="16"/>
        <v>0</v>
      </c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</row>
    <row r="173" spans="5:125" s="90" customFormat="1" ht="14.25">
      <c r="E173" s="62">
        <f t="shared" si="16"/>
        <v>0</v>
      </c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</row>
    <row r="174" spans="5:125" s="90" customFormat="1" ht="14.25">
      <c r="E174" s="62">
        <f t="shared" si="16"/>
        <v>0</v>
      </c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</row>
    <row r="175" spans="5:125" s="90" customFormat="1" ht="14.25">
      <c r="E175" s="62">
        <f t="shared" si="16"/>
        <v>0</v>
      </c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</row>
    <row r="176" spans="5:125" s="90" customFormat="1" ht="14.25">
      <c r="E176" s="62">
        <f t="shared" si="16"/>
        <v>0</v>
      </c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</row>
    <row r="177" spans="5:125" s="90" customFormat="1" ht="14.25">
      <c r="E177" s="62">
        <f t="shared" si="16"/>
        <v>0</v>
      </c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</row>
    <row r="178" spans="5:125" s="90" customFormat="1" ht="14.25">
      <c r="E178" s="62">
        <f t="shared" si="16"/>
        <v>0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</row>
    <row r="179" spans="5:125" s="90" customFormat="1" ht="14.25">
      <c r="E179" s="62">
        <f t="shared" si="16"/>
        <v>0</v>
      </c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</row>
    <row r="180" spans="5:125" s="90" customFormat="1" ht="14.25">
      <c r="E180" s="62">
        <f t="shared" si="16"/>
        <v>0</v>
      </c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</row>
    <row r="181" spans="5:125" s="90" customFormat="1" ht="14.25">
      <c r="E181" s="62">
        <f t="shared" si="16"/>
        <v>0</v>
      </c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</row>
    <row r="182" spans="5:125" s="90" customFormat="1" ht="14.25">
      <c r="E182" s="62">
        <f t="shared" si="16"/>
        <v>0</v>
      </c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</row>
    <row r="183" spans="5:125" s="90" customFormat="1" ht="14.25">
      <c r="E183" s="62">
        <f t="shared" si="16"/>
        <v>0</v>
      </c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</row>
    <row r="184" spans="5:125" s="90" customFormat="1" ht="14.25">
      <c r="E184" s="62">
        <f t="shared" si="16"/>
        <v>0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</row>
    <row r="185" spans="5:125" s="90" customFormat="1" ht="14.25">
      <c r="E185" s="62">
        <f t="shared" si="16"/>
        <v>0</v>
      </c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</row>
    <row r="186" spans="5:125" s="90" customFormat="1" ht="14.25">
      <c r="E186" s="62">
        <f t="shared" si="16"/>
        <v>0</v>
      </c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</row>
    <row r="187" spans="5:125" s="90" customFormat="1" ht="14.25">
      <c r="E187" s="62">
        <f t="shared" si="16"/>
        <v>0</v>
      </c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</row>
    <row r="188" spans="5:125" s="90" customFormat="1" ht="14.25">
      <c r="E188" s="62">
        <f t="shared" si="16"/>
        <v>0</v>
      </c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</row>
    <row r="189" spans="5:125" s="90" customFormat="1" ht="14.25">
      <c r="E189" s="62">
        <f t="shared" si="16"/>
        <v>0</v>
      </c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</row>
    <row r="190" spans="5:125" s="90" customFormat="1" ht="14.25">
      <c r="E190" s="62">
        <f t="shared" si="16"/>
        <v>0</v>
      </c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</row>
    <row r="191" spans="5:125" s="90" customFormat="1" ht="14.25">
      <c r="E191" s="62">
        <f t="shared" si="16"/>
        <v>0</v>
      </c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</row>
    <row r="192" spans="5:125" s="90" customFormat="1" ht="14.25">
      <c r="E192" s="62">
        <f t="shared" si="16"/>
        <v>0</v>
      </c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</row>
    <row r="193" spans="5:125" s="90" customFormat="1" ht="14.25">
      <c r="E193" s="62">
        <f t="shared" si="16"/>
        <v>0</v>
      </c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</row>
    <row r="194" spans="5:125" s="90" customFormat="1" ht="14.25">
      <c r="E194" s="62">
        <f t="shared" si="16"/>
        <v>0</v>
      </c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</row>
    <row r="195" spans="5:125" s="90" customFormat="1" ht="14.25">
      <c r="E195" s="62">
        <f t="shared" si="16"/>
        <v>0</v>
      </c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</row>
    <row r="196" spans="5:125" s="90" customFormat="1" ht="14.25">
      <c r="E196" s="62">
        <f t="shared" si="16"/>
        <v>0</v>
      </c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</row>
    <row r="197" spans="5:125" s="90" customFormat="1" ht="14.25">
      <c r="E197" s="62">
        <f t="shared" si="16"/>
        <v>0</v>
      </c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</row>
    <row r="198" spans="5:125" s="90" customFormat="1" ht="14.25">
      <c r="E198" s="62">
        <f t="shared" si="16"/>
        <v>0</v>
      </c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</row>
    <row r="199" spans="5:125" s="90" customFormat="1" ht="14.25">
      <c r="E199" s="62">
        <f t="shared" si="16"/>
        <v>0</v>
      </c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</row>
    <row r="200" spans="5:125" s="90" customFormat="1" ht="14.25">
      <c r="E200" s="62">
        <f t="shared" si="16"/>
        <v>0</v>
      </c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</row>
    <row r="201" spans="5:125" s="90" customFormat="1" ht="14.25">
      <c r="E201" s="62">
        <f t="shared" si="16"/>
        <v>0</v>
      </c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</row>
    <row r="202" spans="5:125" s="90" customFormat="1" ht="14.25">
      <c r="E202" s="62">
        <f aca="true" t="shared" si="17" ref="E202:E237">SUM(F202:DU202)</f>
        <v>0</v>
      </c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</row>
    <row r="203" spans="5:125" s="90" customFormat="1" ht="14.25">
      <c r="E203" s="62">
        <f t="shared" si="17"/>
        <v>0</v>
      </c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</row>
    <row r="204" spans="5:125" s="90" customFormat="1" ht="14.25">
      <c r="E204" s="62">
        <f t="shared" si="17"/>
        <v>0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</row>
    <row r="205" spans="5:125" s="90" customFormat="1" ht="14.25">
      <c r="E205" s="62">
        <f t="shared" si="17"/>
        <v>0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</row>
    <row r="206" spans="5:125" s="90" customFormat="1" ht="14.25">
      <c r="E206" s="62">
        <f t="shared" si="17"/>
        <v>0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</row>
    <row r="207" spans="5:125" s="90" customFormat="1" ht="14.25">
      <c r="E207" s="62">
        <f t="shared" si="17"/>
        <v>0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</row>
    <row r="208" spans="5:125" s="90" customFormat="1" ht="14.25">
      <c r="E208" s="62">
        <f t="shared" si="17"/>
        <v>0</v>
      </c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</row>
    <row r="209" spans="5:125" s="90" customFormat="1" ht="14.25">
      <c r="E209" s="62">
        <f t="shared" si="17"/>
        <v>0</v>
      </c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</row>
    <row r="210" spans="5:125" s="90" customFormat="1" ht="14.25">
      <c r="E210" s="62">
        <f t="shared" si="17"/>
        <v>0</v>
      </c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</row>
    <row r="211" spans="5:125" s="90" customFormat="1" ht="14.25">
      <c r="E211" s="62">
        <f t="shared" si="17"/>
        <v>0</v>
      </c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</row>
    <row r="212" spans="5:125" s="90" customFormat="1" ht="14.25">
      <c r="E212" s="62">
        <f t="shared" si="17"/>
        <v>0</v>
      </c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</row>
    <row r="213" spans="5:125" s="90" customFormat="1" ht="14.25">
      <c r="E213" s="62">
        <f t="shared" si="17"/>
        <v>0</v>
      </c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</row>
    <row r="214" spans="5:125" s="90" customFormat="1" ht="14.25">
      <c r="E214" s="62">
        <f t="shared" si="17"/>
        <v>0</v>
      </c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</row>
    <row r="215" spans="5:125" s="90" customFormat="1" ht="14.25">
      <c r="E215" s="62">
        <f t="shared" si="17"/>
        <v>0</v>
      </c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</row>
    <row r="216" spans="5:125" s="90" customFormat="1" ht="14.25">
      <c r="E216" s="62">
        <f t="shared" si="17"/>
        <v>0</v>
      </c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</row>
    <row r="217" spans="5:125" s="90" customFormat="1" ht="14.25">
      <c r="E217" s="62">
        <f t="shared" si="17"/>
        <v>0</v>
      </c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</row>
    <row r="218" spans="5:125" s="90" customFormat="1" ht="14.25">
      <c r="E218" s="62">
        <f t="shared" si="17"/>
        <v>0</v>
      </c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</row>
    <row r="219" spans="5:125" s="90" customFormat="1" ht="14.25">
      <c r="E219" s="62">
        <f t="shared" si="17"/>
        <v>0</v>
      </c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</row>
    <row r="220" spans="5:125" s="90" customFormat="1" ht="14.25">
      <c r="E220" s="62">
        <f t="shared" si="17"/>
        <v>0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</row>
    <row r="221" spans="5:125" s="90" customFormat="1" ht="14.25">
      <c r="E221" s="62">
        <f t="shared" si="17"/>
        <v>0</v>
      </c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</row>
    <row r="222" spans="5:125" s="90" customFormat="1" ht="14.25">
      <c r="E222" s="62">
        <f t="shared" si="17"/>
        <v>0</v>
      </c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</row>
    <row r="223" spans="5:125" s="90" customFormat="1" ht="14.25">
      <c r="E223" s="62">
        <f t="shared" si="17"/>
        <v>0</v>
      </c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</row>
    <row r="224" spans="5:125" s="90" customFormat="1" ht="14.25">
      <c r="E224" s="62">
        <f t="shared" si="17"/>
        <v>0</v>
      </c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</row>
    <row r="225" spans="5:125" s="90" customFormat="1" ht="14.25">
      <c r="E225" s="62">
        <f t="shared" si="17"/>
        <v>0</v>
      </c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</row>
    <row r="226" spans="5:125" s="90" customFormat="1" ht="14.25">
      <c r="E226" s="62">
        <f t="shared" si="17"/>
        <v>0</v>
      </c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</row>
    <row r="227" spans="5:125" s="90" customFormat="1" ht="14.25">
      <c r="E227" s="62">
        <f t="shared" si="17"/>
        <v>0</v>
      </c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</row>
    <row r="228" spans="5:125" s="90" customFormat="1" ht="14.25">
      <c r="E228" s="62">
        <f t="shared" si="17"/>
        <v>0</v>
      </c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</row>
    <row r="229" spans="5:125" s="90" customFormat="1" ht="14.25">
      <c r="E229" s="62">
        <f t="shared" si="17"/>
        <v>0</v>
      </c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</row>
    <row r="230" spans="5:125" s="90" customFormat="1" ht="14.25">
      <c r="E230" s="62">
        <f t="shared" si="17"/>
        <v>0</v>
      </c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</row>
    <row r="231" spans="5:125" s="90" customFormat="1" ht="14.25">
      <c r="E231" s="62">
        <f t="shared" si="17"/>
        <v>0</v>
      </c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</row>
    <row r="232" spans="5:125" s="90" customFormat="1" ht="14.25">
      <c r="E232" s="62">
        <f t="shared" si="17"/>
        <v>0</v>
      </c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</row>
    <row r="233" spans="5:125" s="90" customFormat="1" ht="14.25">
      <c r="E233" s="62">
        <f t="shared" si="17"/>
        <v>0</v>
      </c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</row>
    <row r="234" spans="5:125" s="90" customFormat="1" ht="14.25">
      <c r="E234" s="62">
        <f t="shared" si="17"/>
        <v>0</v>
      </c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</row>
    <row r="235" spans="5:125" s="90" customFormat="1" ht="14.25">
      <c r="E235" s="62">
        <f t="shared" si="17"/>
        <v>0</v>
      </c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</row>
    <row r="236" spans="5:125" s="90" customFormat="1" ht="14.25">
      <c r="E236" s="62">
        <f t="shared" si="17"/>
        <v>0</v>
      </c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</row>
    <row r="237" spans="5:125" ht="14.25">
      <c r="E237" s="62">
        <f t="shared" si="17"/>
        <v>0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</row>
    <row r="238" spans="4:125" ht="14.25" thickBot="1">
      <c r="D238" t="s">
        <v>10</v>
      </c>
      <c r="E238" s="29">
        <f aca="true" t="shared" si="18" ref="E238:AJ238">SUM(E28:E237)</f>
        <v>985619000</v>
      </c>
      <c r="F238" s="29">
        <f t="shared" si="18"/>
        <v>0</v>
      </c>
      <c r="G238" s="29">
        <f t="shared" si="18"/>
        <v>0</v>
      </c>
      <c r="H238" s="29">
        <f t="shared" si="18"/>
        <v>0</v>
      </c>
      <c r="I238" s="29">
        <f t="shared" si="18"/>
        <v>0</v>
      </c>
      <c r="J238" s="29">
        <f t="shared" si="18"/>
        <v>0</v>
      </c>
      <c r="K238" s="29">
        <f t="shared" si="18"/>
        <v>0</v>
      </c>
      <c r="L238" s="29">
        <f t="shared" si="18"/>
        <v>0</v>
      </c>
      <c r="M238" s="29">
        <f t="shared" si="18"/>
        <v>0</v>
      </c>
      <c r="N238" s="29">
        <f t="shared" si="18"/>
        <v>0</v>
      </c>
      <c r="O238" s="29">
        <f t="shared" si="18"/>
        <v>0</v>
      </c>
      <c r="P238" s="29">
        <f t="shared" si="18"/>
        <v>0</v>
      </c>
      <c r="Q238" s="29">
        <f t="shared" si="18"/>
        <v>0</v>
      </c>
      <c r="R238" s="29">
        <f t="shared" si="18"/>
        <v>0</v>
      </c>
      <c r="S238" s="29">
        <f t="shared" si="18"/>
        <v>0</v>
      </c>
      <c r="T238" s="29">
        <f t="shared" si="18"/>
        <v>0</v>
      </c>
      <c r="U238" s="29">
        <f t="shared" si="18"/>
        <v>0</v>
      </c>
      <c r="V238" s="29">
        <f t="shared" si="18"/>
        <v>0</v>
      </c>
      <c r="W238" s="29">
        <f t="shared" si="18"/>
        <v>0</v>
      </c>
      <c r="X238" s="29">
        <f t="shared" si="18"/>
        <v>0</v>
      </c>
      <c r="Y238" s="29">
        <f t="shared" si="18"/>
        <v>0</v>
      </c>
      <c r="Z238" s="29">
        <f t="shared" si="18"/>
        <v>0</v>
      </c>
      <c r="AA238" s="29">
        <f t="shared" si="18"/>
        <v>270000</v>
      </c>
      <c r="AB238" s="29">
        <f t="shared" si="18"/>
        <v>180000</v>
      </c>
      <c r="AC238" s="29">
        <f t="shared" si="18"/>
        <v>270000</v>
      </c>
      <c r="AD238" s="29">
        <f t="shared" si="18"/>
        <v>450000</v>
      </c>
      <c r="AE238" s="29">
        <f t="shared" si="18"/>
        <v>675000</v>
      </c>
      <c r="AF238" s="29">
        <f t="shared" si="18"/>
        <v>720000</v>
      </c>
      <c r="AG238" s="29">
        <f t="shared" si="18"/>
        <v>675000</v>
      </c>
      <c r="AH238" s="29">
        <f t="shared" si="18"/>
        <v>450000</v>
      </c>
      <c r="AI238" s="29">
        <f t="shared" si="18"/>
        <v>891000</v>
      </c>
      <c r="AJ238" s="29">
        <f t="shared" si="18"/>
        <v>1014000</v>
      </c>
      <c r="AK238" s="29">
        <f aca="true" t="shared" si="19" ref="AK238:BP238">SUM(AK28:AK237)</f>
        <v>927000</v>
      </c>
      <c r="AL238" s="29">
        <f t="shared" si="19"/>
        <v>1512000</v>
      </c>
      <c r="AM238" s="29">
        <f t="shared" si="19"/>
        <v>2031000</v>
      </c>
      <c r="AN238" s="29">
        <f t="shared" si="19"/>
        <v>3150000</v>
      </c>
      <c r="AO238" s="29">
        <f t="shared" si="19"/>
        <v>3063000</v>
      </c>
      <c r="AP238" s="29">
        <f t="shared" si="19"/>
        <v>2553000</v>
      </c>
      <c r="AQ238" s="29">
        <f t="shared" si="19"/>
        <v>2616000</v>
      </c>
      <c r="AR238" s="29">
        <f t="shared" si="19"/>
        <v>1757000</v>
      </c>
      <c r="AS238" s="29">
        <f t="shared" si="19"/>
        <v>2070000</v>
      </c>
      <c r="AT238" s="29">
        <f t="shared" si="19"/>
        <v>1870000</v>
      </c>
      <c r="AU238" s="29">
        <f t="shared" si="19"/>
        <v>1836000</v>
      </c>
      <c r="AV238" s="29">
        <f t="shared" si="19"/>
        <v>1766080</v>
      </c>
      <c r="AW238" s="29">
        <f t="shared" si="19"/>
        <v>1706720</v>
      </c>
      <c r="AX238" s="29">
        <f t="shared" si="19"/>
        <v>1394080</v>
      </c>
      <c r="AY238" s="29">
        <f t="shared" si="19"/>
        <v>1086200</v>
      </c>
      <c r="AZ238" s="29">
        <f t="shared" si="19"/>
        <v>2168800</v>
      </c>
      <c r="BA238" s="29">
        <f t="shared" si="19"/>
        <v>1594380</v>
      </c>
      <c r="BB238" s="29">
        <f t="shared" si="19"/>
        <v>2216700</v>
      </c>
      <c r="BC238" s="29">
        <f t="shared" si="19"/>
        <v>2497300</v>
      </c>
      <c r="BD238" s="29">
        <f t="shared" si="19"/>
        <v>3491620</v>
      </c>
      <c r="BE238" s="29">
        <f t="shared" si="19"/>
        <v>4432460</v>
      </c>
      <c r="BF238" s="29">
        <f t="shared" si="19"/>
        <v>4628200</v>
      </c>
      <c r="BG238" s="29">
        <f t="shared" si="19"/>
        <v>4486100</v>
      </c>
      <c r="BH238" s="29">
        <f t="shared" si="19"/>
        <v>7083900</v>
      </c>
      <c r="BI238" s="29">
        <f t="shared" si="19"/>
        <v>6064350</v>
      </c>
      <c r="BJ238" s="29">
        <f t="shared" si="19"/>
        <v>6326640</v>
      </c>
      <c r="BK238" s="29">
        <f t="shared" si="19"/>
        <v>7308350</v>
      </c>
      <c r="BL238" s="29">
        <f t="shared" si="19"/>
        <v>9055820</v>
      </c>
      <c r="BM238" s="29">
        <f t="shared" si="19"/>
        <v>10158890</v>
      </c>
      <c r="BN238" s="29">
        <f t="shared" si="19"/>
        <v>11543080</v>
      </c>
      <c r="BO238" s="29">
        <f t="shared" si="19"/>
        <v>10806070</v>
      </c>
      <c r="BP238" s="29">
        <f t="shared" si="19"/>
        <v>12560880</v>
      </c>
      <c r="BQ238" s="29">
        <f aca="true" t="shared" si="20" ref="BQ238:CV238">SUM(BQ28:BQ237)</f>
        <v>12211120</v>
      </c>
      <c r="BR238" s="29">
        <f t="shared" si="20"/>
        <v>15651300</v>
      </c>
      <c r="BS238" s="29">
        <f t="shared" si="20"/>
        <v>17951700</v>
      </c>
      <c r="BT238" s="29">
        <f t="shared" si="20"/>
        <v>16815380</v>
      </c>
      <c r="BU238" s="29">
        <f t="shared" si="20"/>
        <v>15914280</v>
      </c>
      <c r="BV238" s="29">
        <f t="shared" si="20"/>
        <v>16202460</v>
      </c>
      <c r="BW238" s="29">
        <f t="shared" si="20"/>
        <v>14764000</v>
      </c>
      <c r="BX238" s="29">
        <f t="shared" si="20"/>
        <v>15416240</v>
      </c>
      <c r="BY238" s="29">
        <f t="shared" si="20"/>
        <v>16687700</v>
      </c>
      <c r="BZ238" s="29">
        <f t="shared" si="20"/>
        <v>15915500</v>
      </c>
      <c r="CA238" s="29">
        <f t="shared" si="20"/>
        <v>14815580</v>
      </c>
      <c r="CB238" s="29">
        <f t="shared" si="20"/>
        <v>16518620</v>
      </c>
      <c r="CC238" s="29">
        <f t="shared" si="20"/>
        <v>17017900</v>
      </c>
      <c r="CD238" s="29">
        <f t="shared" si="20"/>
        <v>16392600</v>
      </c>
      <c r="CE238" s="29">
        <f t="shared" si="20"/>
        <v>19070900</v>
      </c>
      <c r="CF238" s="29">
        <f t="shared" si="20"/>
        <v>19824200</v>
      </c>
      <c r="CG238" s="29">
        <f t="shared" si="20"/>
        <v>23411900</v>
      </c>
      <c r="CH238" s="29">
        <f t="shared" si="20"/>
        <v>25775500</v>
      </c>
      <c r="CI238" s="29">
        <f t="shared" si="20"/>
        <v>26042000</v>
      </c>
      <c r="CJ238" s="29">
        <f t="shared" si="20"/>
        <v>27939500</v>
      </c>
      <c r="CK238" s="29">
        <f t="shared" si="20"/>
        <v>27249000</v>
      </c>
      <c r="CL238" s="29">
        <f t="shared" si="20"/>
        <v>30158300</v>
      </c>
      <c r="CM238" s="29">
        <f t="shared" si="20"/>
        <v>28232320</v>
      </c>
      <c r="CN238" s="29">
        <f t="shared" si="20"/>
        <v>29740880</v>
      </c>
      <c r="CO238" s="29">
        <f t="shared" si="20"/>
        <v>25803400</v>
      </c>
      <c r="CP238" s="29">
        <f t="shared" si="20"/>
        <v>26474280</v>
      </c>
      <c r="CQ238" s="29">
        <f t="shared" si="20"/>
        <v>24205380</v>
      </c>
      <c r="CR238" s="29">
        <f t="shared" si="20"/>
        <v>21405940</v>
      </c>
      <c r="CS238" s="29">
        <f t="shared" si="20"/>
        <v>22483800</v>
      </c>
      <c r="CT238" s="29">
        <f t="shared" si="20"/>
        <v>17754200</v>
      </c>
      <c r="CU238" s="29">
        <f t="shared" si="20"/>
        <v>18346400</v>
      </c>
      <c r="CV238" s="29">
        <f t="shared" si="20"/>
        <v>16917200</v>
      </c>
      <c r="CW238" s="29">
        <f aca="true" t="shared" si="21" ref="CW238:DU238">SUM(CW28:CW237)</f>
        <v>19511400</v>
      </c>
      <c r="CX238" s="29">
        <f t="shared" si="21"/>
        <v>19085000</v>
      </c>
      <c r="CY238" s="29">
        <f t="shared" si="21"/>
        <v>20519000</v>
      </c>
      <c r="CZ238" s="29">
        <f t="shared" si="21"/>
        <v>20710500</v>
      </c>
      <c r="DA238" s="29">
        <f t="shared" si="21"/>
        <v>18461840</v>
      </c>
      <c r="DB238" s="29">
        <f t="shared" si="21"/>
        <v>17545560</v>
      </c>
      <c r="DC238" s="29">
        <f t="shared" si="21"/>
        <v>15087800</v>
      </c>
      <c r="DD238" s="29">
        <f t="shared" si="21"/>
        <v>12444000</v>
      </c>
      <c r="DE238" s="29">
        <f t="shared" si="21"/>
        <v>9951500</v>
      </c>
      <c r="DF238" s="29">
        <f t="shared" si="21"/>
        <v>7698100</v>
      </c>
      <c r="DG238" s="29">
        <f t="shared" si="21"/>
        <v>5772200</v>
      </c>
      <c r="DH238" s="29">
        <f t="shared" si="21"/>
        <v>4252000</v>
      </c>
      <c r="DI238" s="29">
        <f t="shared" si="21"/>
        <v>3103000</v>
      </c>
      <c r="DJ238" s="29">
        <f t="shared" si="21"/>
        <v>2956000</v>
      </c>
      <c r="DK238" s="29">
        <f t="shared" si="21"/>
        <v>2312600</v>
      </c>
      <c r="DL238" s="29">
        <f t="shared" si="21"/>
        <v>2051400</v>
      </c>
      <c r="DM238" s="29">
        <f t="shared" si="21"/>
        <v>1718500</v>
      </c>
      <c r="DN238" s="29">
        <f t="shared" si="21"/>
        <v>1796500</v>
      </c>
      <c r="DO238" s="29">
        <f t="shared" si="21"/>
        <v>1553000</v>
      </c>
      <c r="DP238" s="29">
        <f t="shared" si="21"/>
        <v>1411000</v>
      </c>
      <c r="DQ238" s="29">
        <f t="shared" si="21"/>
        <v>1070000</v>
      </c>
      <c r="DR238" s="29">
        <f t="shared" si="21"/>
        <v>766000</v>
      </c>
      <c r="DS238" s="29">
        <f t="shared" si="21"/>
        <v>656000</v>
      </c>
      <c r="DT238" s="29">
        <f t="shared" si="21"/>
        <v>440000</v>
      </c>
      <c r="DU238" s="29">
        <f t="shared" si="21"/>
        <v>280000</v>
      </c>
    </row>
    <row r="239" ht="14.25" thickTop="1"/>
    <row r="240" spans="1:125" s="3" customFormat="1" ht="14.25">
      <c r="A240" s="3" t="s">
        <v>33</v>
      </c>
      <c r="E240" s="4" t="str">
        <f aca="true" t="shared" si="22" ref="E240:AJ240">E26</f>
        <v>Total</v>
      </c>
      <c r="F240" s="4">
        <f t="shared" si="22"/>
        <v>39933</v>
      </c>
      <c r="G240" s="4">
        <f t="shared" si="22"/>
        <v>39964</v>
      </c>
      <c r="H240" s="4">
        <f t="shared" si="22"/>
        <v>39994</v>
      </c>
      <c r="I240" s="4">
        <f t="shared" si="22"/>
        <v>40025</v>
      </c>
      <c r="J240" s="4">
        <f t="shared" si="22"/>
        <v>40056</v>
      </c>
      <c r="K240" s="4">
        <f t="shared" si="22"/>
        <v>40086</v>
      </c>
      <c r="L240" s="4">
        <f t="shared" si="22"/>
        <v>40117</v>
      </c>
      <c r="M240" s="4">
        <f t="shared" si="22"/>
        <v>40147</v>
      </c>
      <c r="N240" s="4">
        <f t="shared" si="22"/>
        <v>40178</v>
      </c>
      <c r="O240" s="4">
        <f t="shared" si="22"/>
        <v>40209</v>
      </c>
      <c r="P240" s="4">
        <f t="shared" si="22"/>
        <v>40237</v>
      </c>
      <c r="Q240" s="4">
        <f t="shared" si="22"/>
        <v>40268</v>
      </c>
      <c r="R240" s="4">
        <f t="shared" si="22"/>
        <v>40298</v>
      </c>
      <c r="S240" s="4">
        <f t="shared" si="22"/>
        <v>40329</v>
      </c>
      <c r="T240" s="4">
        <f t="shared" si="22"/>
        <v>40359</v>
      </c>
      <c r="U240" s="4">
        <f t="shared" si="22"/>
        <v>40390</v>
      </c>
      <c r="V240" s="4">
        <f t="shared" si="22"/>
        <v>40421</v>
      </c>
      <c r="W240" s="4">
        <f t="shared" si="22"/>
        <v>40451</v>
      </c>
      <c r="X240" s="4">
        <f t="shared" si="22"/>
        <v>40482</v>
      </c>
      <c r="Y240" s="4">
        <f t="shared" si="22"/>
        <v>40512</v>
      </c>
      <c r="Z240" s="4">
        <f t="shared" si="22"/>
        <v>40543</v>
      </c>
      <c r="AA240" s="4">
        <f t="shared" si="22"/>
        <v>40574</v>
      </c>
      <c r="AB240" s="4">
        <f t="shared" si="22"/>
        <v>40602</v>
      </c>
      <c r="AC240" s="4">
        <f t="shared" si="22"/>
        <v>40633</v>
      </c>
      <c r="AD240" s="4">
        <f t="shared" si="22"/>
        <v>40663</v>
      </c>
      <c r="AE240" s="4">
        <f t="shared" si="22"/>
        <v>40694</v>
      </c>
      <c r="AF240" s="4">
        <f t="shared" si="22"/>
        <v>40724</v>
      </c>
      <c r="AG240" s="4">
        <f t="shared" si="22"/>
        <v>40755</v>
      </c>
      <c r="AH240" s="4">
        <f t="shared" si="22"/>
        <v>40786</v>
      </c>
      <c r="AI240" s="4">
        <f t="shared" si="22"/>
        <v>40816</v>
      </c>
      <c r="AJ240" s="4">
        <f t="shared" si="22"/>
        <v>40847</v>
      </c>
      <c r="AK240" s="4">
        <f aca="true" t="shared" si="23" ref="AK240:BP240">AK26</f>
        <v>40877</v>
      </c>
      <c r="AL240" s="4">
        <f t="shared" si="23"/>
        <v>40908</v>
      </c>
      <c r="AM240" s="4">
        <f t="shared" si="23"/>
        <v>40939</v>
      </c>
      <c r="AN240" s="4">
        <f t="shared" si="23"/>
        <v>40968</v>
      </c>
      <c r="AO240" s="4">
        <f t="shared" si="23"/>
        <v>40999</v>
      </c>
      <c r="AP240" s="4">
        <f t="shared" si="23"/>
        <v>41029</v>
      </c>
      <c r="AQ240" s="4">
        <f t="shared" si="23"/>
        <v>41060</v>
      </c>
      <c r="AR240" s="4">
        <f t="shared" si="23"/>
        <v>41090</v>
      </c>
      <c r="AS240" s="4">
        <f t="shared" si="23"/>
        <v>41121</v>
      </c>
      <c r="AT240" s="4">
        <f t="shared" si="23"/>
        <v>41152</v>
      </c>
      <c r="AU240" s="4">
        <f t="shared" si="23"/>
        <v>41182</v>
      </c>
      <c r="AV240" s="4">
        <f t="shared" si="23"/>
        <v>41213</v>
      </c>
      <c r="AW240" s="4">
        <f t="shared" si="23"/>
        <v>41243</v>
      </c>
      <c r="AX240" s="4">
        <f t="shared" si="23"/>
        <v>41274</v>
      </c>
      <c r="AY240" s="4">
        <f t="shared" si="23"/>
        <v>41305</v>
      </c>
      <c r="AZ240" s="4">
        <f t="shared" si="23"/>
        <v>41333</v>
      </c>
      <c r="BA240" s="4">
        <f t="shared" si="23"/>
        <v>41364</v>
      </c>
      <c r="BB240" s="4">
        <f t="shared" si="23"/>
        <v>41394</v>
      </c>
      <c r="BC240" s="4">
        <f t="shared" si="23"/>
        <v>41425</v>
      </c>
      <c r="BD240" s="4">
        <f t="shared" si="23"/>
        <v>41455</v>
      </c>
      <c r="BE240" s="4">
        <f t="shared" si="23"/>
        <v>41486</v>
      </c>
      <c r="BF240" s="4">
        <f t="shared" si="23"/>
        <v>41517</v>
      </c>
      <c r="BG240" s="4">
        <f t="shared" si="23"/>
        <v>41547</v>
      </c>
      <c r="BH240" s="4">
        <f t="shared" si="23"/>
        <v>41578</v>
      </c>
      <c r="BI240" s="4">
        <f t="shared" si="23"/>
        <v>41608</v>
      </c>
      <c r="BJ240" s="4">
        <f t="shared" si="23"/>
        <v>41639</v>
      </c>
      <c r="BK240" s="4">
        <f t="shared" si="23"/>
        <v>41670</v>
      </c>
      <c r="BL240" s="4">
        <f t="shared" si="23"/>
        <v>41698</v>
      </c>
      <c r="BM240" s="4">
        <f t="shared" si="23"/>
        <v>41729</v>
      </c>
      <c r="BN240" s="4">
        <f t="shared" si="23"/>
        <v>41759</v>
      </c>
      <c r="BO240" s="4">
        <f t="shared" si="23"/>
        <v>41790</v>
      </c>
      <c r="BP240" s="4">
        <f t="shared" si="23"/>
        <v>41820</v>
      </c>
      <c r="BQ240" s="4">
        <f aca="true" t="shared" si="24" ref="BQ240:CV240">BQ26</f>
        <v>41851</v>
      </c>
      <c r="BR240" s="4">
        <f t="shared" si="24"/>
        <v>41882</v>
      </c>
      <c r="BS240" s="4">
        <f t="shared" si="24"/>
        <v>41912</v>
      </c>
      <c r="BT240" s="4">
        <f t="shared" si="24"/>
        <v>41943</v>
      </c>
      <c r="BU240" s="4">
        <f t="shared" si="24"/>
        <v>41973</v>
      </c>
      <c r="BV240" s="4">
        <f t="shared" si="24"/>
        <v>42004</v>
      </c>
      <c r="BW240" s="4">
        <f t="shared" si="24"/>
        <v>42035</v>
      </c>
      <c r="BX240" s="4">
        <f t="shared" si="24"/>
        <v>42063</v>
      </c>
      <c r="BY240" s="4">
        <f t="shared" si="24"/>
        <v>42094</v>
      </c>
      <c r="BZ240" s="4">
        <f t="shared" si="24"/>
        <v>42124</v>
      </c>
      <c r="CA240" s="4">
        <f t="shared" si="24"/>
        <v>42155</v>
      </c>
      <c r="CB240" s="4">
        <f t="shared" si="24"/>
        <v>42185</v>
      </c>
      <c r="CC240" s="4">
        <f t="shared" si="24"/>
        <v>42216</v>
      </c>
      <c r="CD240" s="4">
        <f t="shared" si="24"/>
        <v>42247</v>
      </c>
      <c r="CE240" s="4">
        <f t="shared" si="24"/>
        <v>42277</v>
      </c>
      <c r="CF240" s="4">
        <f t="shared" si="24"/>
        <v>42308</v>
      </c>
      <c r="CG240" s="4">
        <f t="shared" si="24"/>
        <v>42338</v>
      </c>
      <c r="CH240" s="4">
        <f t="shared" si="24"/>
        <v>42369</v>
      </c>
      <c r="CI240" s="4">
        <f t="shared" si="24"/>
        <v>42400</v>
      </c>
      <c r="CJ240" s="4">
        <f t="shared" si="24"/>
        <v>42429</v>
      </c>
      <c r="CK240" s="4">
        <f t="shared" si="24"/>
        <v>42460</v>
      </c>
      <c r="CL240" s="4">
        <f t="shared" si="24"/>
        <v>42490</v>
      </c>
      <c r="CM240" s="4">
        <f t="shared" si="24"/>
        <v>42521</v>
      </c>
      <c r="CN240" s="4">
        <f t="shared" si="24"/>
        <v>42551</v>
      </c>
      <c r="CO240" s="4">
        <f t="shared" si="24"/>
        <v>42582</v>
      </c>
      <c r="CP240" s="4">
        <f t="shared" si="24"/>
        <v>42613</v>
      </c>
      <c r="CQ240" s="4">
        <f t="shared" si="24"/>
        <v>42643</v>
      </c>
      <c r="CR240" s="4">
        <f t="shared" si="24"/>
        <v>42674</v>
      </c>
      <c r="CS240" s="4">
        <f t="shared" si="24"/>
        <v>42704</v>
      </c>
      <c r="CT240" s="4">
        <f t="shared" si="24"/>
        <v>42735</v>
      </c>
      <c r="CU240" s="4">
        <f t="shared" si="24"/>
        <v>42766</v>
      </c>
      <c r="CV240" s="4">
        <f t="shared" si="24"/>
        <v>42794</v>
      </c>
      <c r="CW240" s="4">
        <f aca="true" t="shared" si="25" ref="CW240:DU240">CW26</f>
        <v>42825</v>
      </c>
      <c r="CX240" s="4">
        <f t="shared" si="25"/>
        <v>42855</v>
      </c>
      <c r="CY240" s="4">
        <f t="shared" si="25"/>
        <v>42886</v>
      </c>
      <c r="CZ240" s="4">
        <f t="shared" si="25"/>
        <v>42916</v>
      </c>
      <c r="DA240" s="4">
        <f t="shared" si="25"/>
        <v>42947</v>
      </c>
      <c r="DB240" s="4">
        <f t="shared" si="25"/>
        <v>42978</v>
      </c>
      <c r="DC240" s="4">
        <f t="shared" si="25"/>
        <v>43008</v>
      </c>
      <c r="DD240" s="4">
        <f t="shared" si="25"/>
        <v>43039</v>
      </c>
      <c r="DE240" s="4">
        <f t="shared" si="25"/>
        <v>43069</v>
      </c>
      <c r="DF240" s="4">
        <f t="shared" si="25"/>
        <v>43100</v>
      </c>
      <c r="DG240" s="4">
        <f t="shared" si="25"/>
        <v>43131</v>
      </c>
      <c r="DH240" s="4">
        <f t="shared" si="25"/>
        <v>43159</v>
      </c>
      <c r="DI240" s="4">
        <f t="shared" si="25"/>
        <v>43190</v>
      </c>
      <c r="DJ240" s="4">
        <f t="shared" si="25"/>
        <v>43220</v>
      </c>
      <c r="DK240" s="4">
        <f t="shared" si="25"/>
        <v>43251</v>
      </c>
      <c r="DL240" s="4">
        <f t="shared" si="25"/>
        <v>43281</v>
      </c>
      <c r="DM240" s="4">
        <f t="shared" si="25"/>
        <v>43312</v>
      </c>
      <c r="DN240" s="4">
        <f t="shared" si="25"/>
        <v>43343</v>
      </c>
      <c r="DO240" s="4">
        <f t="shared" si="25"/>
        <v>43373</v>
      </c>
      <c r="DP240" s="4">
        <f t="shared" si="25"/>
        <v>43404</v>
      </c>
      <c r="DQ240" s="4">
        <f t="shared" si="25"/>
        <v>43434</v>
      </c>
      <c r="DR240" s="4">
        <f t="shared" si="25"/>
        <v>43465</v>
      </c>
      <c r="DS240" s="4">
        <f t="shared" si="25"/>
        <v>43496</v>
      </c>
      <c r="DT240" s="4">
        <f t="shared" si="25"/>
        <v>43524</v>
      </c>
      <c r="DU240" s="4">
        <f t="shared" si="25"/>
        <v>43555</v>
      </c>
    </row>
    <row r="241" spans="1:125" ht="14.25">
      <c r="A241" t="s">
        <v>13</v>
      </c>
      <c r="E241" s="28">
        <f aca="true" t="shared" si="26" ref="E241:E246">SUM(F241:DU241)</f>
        <v>111712000</v>
      </c>
      <c r="F241" s="28">
        <f aca="true" t="shared" si="27" ref="F241:O245">SUMIF($A$28:$A$237,$A241,F$28:F$237)</f>
        <v>0</v>
      </c>
      <c r="G241" s="28">
        <f t="shared" si="27"/>
        <v>0</v>
      </c>
      <c r="H241" s="28">
        <f t="shared" si="27"/>
        <v>0</v>
      </c>
      <c r="I241" s="28">
        <f t="shared" si="27"/>
        <v>0</v>
      </c>
      <c r="J241" s="28">
        <f t="shared" si="27"/>
        <v>0</v>
      </c>
      <c r="K241" s="28">
        <f t="shared" si="27"/>
        <v>0</v>
      </c>
      <c r="L241" s="28">
        <f t="shared" si="27"/>
        <v>0</v>
      </c>
      <c r="M241" s="28">
        <f t="shared" si="27"/>
        <v>0</v>
      </c>
      <c r="N241" s="28">
        <f t="shared" si="27"/>
        <v>0</v>
      </c>
      <c r="O241" s="28">
        <f t="shared" si="27"/>
        <v>0</v>
      </c>
      <c r="P241" s="28">
        <f aca="true" t="shared" si="28" ref="P241:Y245">SUMIF($A$28:$A$237,$A241,P$28:P$237)</f>
        <v>0</v>
      </c>
      <c r="Q241" s="28">
        <f t="shared" si="28"/>
        <v>0</v>
      </c>
      <c r="R241" s="28">
        <f t="shared" si="28"/>
        <v>0</v>
      </c>
      <c r="S241" s="28">
        <f t="shared" si="28"/>
        <v>0</v>
      </c>
      <c r="T241" s="28">
        <f t="shared" si="28"/>
        <v>0</v>
      </c>
      <c r="U241" s="28">
        <f t="shared" si="28"/>
        <v>0</v>
      </c>
      <c r="V241" s="28">
        <f t="shared" si="28"/>
        <v>0</v>
      </c>
      <c r="W241" s="28">
        <f t="shared" si="28"/>
        <v>0</v>
      </c>
      <c r="X241" s="28">
        <f t="shared" si="28"/>
        <v>0</v>
      </c>
      <c r="Y241" s="28">
        <f t="shared" si="28"/>
        <v>0</v>
      </c>
      <c r="Z241" s="28">
        <f aca="true" t="shared" si="29" ref="Z241:AI245">SUMIF($A$28:$A$237,$A241,Z$28:Z$237)</f>
        <v>0</v>
      </c>
      <c r="AA241" s="28">
        <f t="shared" si="29"/>
        <v>270000</v>
      </c>
      <c r="AB241" s="28">
        <f t="shared" si="29"/>
        <v>180000</v>
      </c>
      <c r="AC241" s="28">
        <f t="shared" si="29"/>
        <v>270000</v>
      </c>
      <c r="AD241" s="28">
        <f t="shared" si="29"/>
        <v>450000</v>
      </c>
      <c r="AE241" s="28">
        <f t="shared" si="29"/>
        <v>675000</v>
      </c>
      <c r="AF241" s="28">
        <f t="shared" si="29"/>
        <v>720000</v>
      </c>
      <c r="AG241" s="28">
        <f t="shared" si="29"/>
        <v>675000</v>
      </c>
      <c r="AH241" s="28">
        <f t="shared" si="29"/>
        <v>450000</v>
      </c>
      <c r="AI241" s="28">
        <f t="shared" si="29"/>
        <v>891000</v>
      </c>
      <c r="AJ241" s="28">
        <f aca="true" t="shared" si="30" ref="AJ241:AS245">SUMIF($A$28:$A$237,$A241,AJ$28:AJ$237)</f>
        <v>1014000</v>
      </c>
      <c r="AK241" s="28">
        <f t="shared" si="30"/>
        <v>927000</v>
      </c>
      <c r="AL241" s="28">
        <f t="shared" si="30"/>
        <v>1512000</v>
      </c>
      <c r="AM241" s="28">
        <f t="shared" si="30"/>
        <v>2031000</v>
      </c>
      <c r="AN241" s="28">
        <f t="shared" si="30"/>
        <v>3150000</v>
      </c>
      <c r="AO241" s="28">
        <f t="shared" si="30"/>
        <v>3063000</v>
      </c>
      <c r="AP241" s="28">
        <f t="shared" si="30"/>
        <v>2553000</v>
      </c>
      <c r="AQ241" s="28">
        <f t="shared" si="30"/>
        <v>2478000</v>
      </c>
      <c r="AR241" s="28">
        <f t="shared" si="30"/>
        <v>1665000</v>
      </c>
      <c r="AS241" s="28">
        <f t="shared" si="30"/>
        <v>1902000</v>
      </c>
      <c r="AT241" s="28">
        <f aca="true" t="shared" si="31" ref="AT241:BC245">SUMIF($A$28:$A$237,$A241,AT$28:AT$237)</f>
        <v>1620000</v>
      </c>
      <c r="AU241" s="28">
        <f t="shared" si="31"/>
        <v>1461000</v>
      </c>
      <c r="AV241" s="28">
        <f t="shared" si="31"/>
        <v>1254000</v>
      </c>
      <c r="AW241" s="28">
        <f t="shared" si="31"/>
        <v>1224000</v>
      </c>
      <c r="AX241" s="28">
        <f t="shared" si="31"/>
        <v>990000</v>
      </c>
      <c r="AY241" s="28">
        <f t="shared" si="31"/>
        <v>647400</v>
      </c>
      <c r="AZ241" s="28">
        <f t="shared" si="31"/>
        <v>957600.0000000001</v>
      </c>
      <c r="BA241" s="28">
        <f t="shared" si="31"/>
        <v>621500</v>
      </c>
      <c r="BB241" s="28">
        <f t="shared" si="31"/>
        <v>907500</v>
      </c>
      <c r="BC241" s="28">
        <f t="shared" si="31"/>
        <v>883500</v>
      </c>
      <c r="BD241" s="28">
        <f aca="true" t="shared" si="32" ref="BD241:BM245">SUMIF($A$28:$A$237,$A241,BD$28:BD$237)</f>
        <v>1012500</v>
      </c>
      <c r="BE241" s="28">
        <f t="shared" si="32"/>
        <v>1314000</v>
      </c>
      <c r="BF241" s="28">
        <f t="shared" si="32"/>
        <v>1525000</v>
      </c>
      <c r="BG241" s="28">
        <f t="shared" si="32"/>
        <v>1438000</v>
      </c>
      <c r="BH241" s="28">
        <f t="shared" si="32"/>
        <v>1387000</v>
      </c>
      <c r="BI241" s="28">
        <f t="shared" si="32"/>
        <v>976000</v>
      </c>
      <c r="BJ241" s="28">
        <f t="shared" si="32"/>
        <v>994000</v>
      </c>
      <c r="BK241" s="28">
        <f t="shared" si="32"/>
        <v>740000</v>
      </c>
      <c r="BL241" s="28">
        <f t="shared" si="32"/>
        <v>577920</v>
      </c>
      <c r="BM241" s="28">
        <f t="shared" si="32"/>
        <v>541280</v>
      </c>
      <c r="BN241" s="28">
        <f aca="true" t="shared" si="33" ref="BN241:BW245">SUMIF($A$28:$A$237,$A241,BN$28:BN$237)</f>
        <v>694920</v>
      </c>
      <c r="BO241" s="28">
        <f t="shared" si="33"/>
        <v>864200</v>
      </c>
      <c r="BP241" s="28">
        <f t="shared" si="33"/>
        <v>1255300</v>
      </c>
      <c r="BQ241" s="28">
        <f t="shared" si="33"/>
        <v>1259120</v>
      </c>
      <c r="BR241" s="28">
        <f t="shared" si="33"/>
        <v>1467300</v>
      </c>
      <c r="BS241" s="28">
        <f t="shared" si="33"/>
        <v>2171200</v>
      </c>
      <c r="BT241" s="28">
        <f t="shared" si="33"/>
        <v>2194380</v>
      </c>
      <c r="BU241" s="28">
        <f t="shared" si="33"/>
        <v>1995280</v>
      </c>
      <c r="BV241" s="28">
        <f t="shared" si="33"/>
        <v>2119460</v>
      </c>
      <c r="BW241" s="28">
        <f t="shared" si="33"/>
        <v>1555640</v>
      </c>
      <c r="BX241" s="28">
        <f aca="true" t="shared" si="34" ref="BX241:CG245">SUMIF($A$28:$A$237,$A241,BX$28:BX$237)</f>
        <v>1652000</v>
      </c>
      <c r="BY241" s="28">
        <f t="shared" si="34"/>
        <v>1907000</v>
      </c>
      <c r="BZ241" s="28">
        <f t="shared" si="34"/>
        <v>1934000</v>
      </c>
      <c r="CA241" s="28">
        <f t="shared" si="34"/>
        <v>2289360</v>
      </c>
      <c r="CB241" s="28">
        <f t="shared" si="34"/>
        <v>2378240</v>
      </c>
      <c r="CC241" s="28">
        <f t="shared" si="34"/>
        <v>2638700</v>
      </c>
      <c r="CD241" s="28">
        <f t="shared" si="34"/>
        <v>2847600</v>
      </c>
      <c r="CE241" s="28">
        <f t="shared" si="34"/>
        <v>3596900</v>
      </c>
      <c r="CF241" s="28">
        <f t="shared" si="34"/>
        <v>3199400</v>
      </c>
      <c r="CG241" s="28">
        <f t="shared" si="34"/>
        <v>2982800</v>
      </c>
      <c r="CH241" s="28">
        <f aca="true" t="shared" si="35" ref="CH241:CQ245">SUMIF($A$28:$A$237,$A241,CH$28:CH$237)</f>
        <v>2679500</v>
      </c>
      <c r="CI241" s="28">
        <f t="shared" si="35"/>
        <v>2059000</v>
      </c>
      <c r="CJ241" s="28">
        <f t="shared" si="35"/>
        <v>2133500</v>
      </c>
      <c r="CK241" s="28">
        <f t="shared" si="35"/>
        <v>1591000</v>
      </c>
      <c r="CL241" s="28">
        <f t="shared" si="35"/>
        <v>1977800</v>
      </c>
      <c r="CM241" s="28">
        <f t="shared" si="35"/>
        <v>1621200</v>
      </c>
      <c r="CN241" s="28">
        <f t="shared" si="35"/>
        <v>1595800</v>
      </c>
      <c r="CO241" s="28">
        <f t="shared" si="35"/>
        <v>1756000</v>
      </c>
      <c r="CP241" s="28">
        <f t="shared" si="35"/>
        <v>1908280</v>
      </c>
      <c r="CQ241" s="28">
        <f t="shared" si="35"/>
        <v>2154320</v>
      </c>
      <c r="CR241" s="28">
        <f aca="true" t="shared" si="36" ref="CR241:DA245">SUMIF($A$28:$A$237,$A241,CR$28:CR$237)</f>
        <v>1811600</v>
      </c>
      <c r="CS241" s="28">
        <f t="shared" si="36"/>
        <v>1237000</v>
      </c>
      <c r="CT241" s="28">
        <f t="shared" si="36"/>
        <v>1063200</v>
      </c>
      <c r="CU241" s="28">
        <f t="shared" si="36"/>
        <v>557400</v>
      </c>
      <c r="CV241" s="28">
        <f t="shared" si="36"/>
        <v>357800</v>
      </c>
      <c r="CW241" s="28">
        <f t="shared" si="36"/>
        <v>221600</v>
      </c>
      <c r="CX241" s="28">
        <f t="shared" si="36"/>
        <v>36000</v>
      </c>
      <c r="CY241" s="28">
        <f t="shared" si="36"/>
        <v>0</v>
      </c>
      <c r="CZ241" s="28">
        <f t="shared" si="36"/>
        <v>0</v>
      </c>
      <c r="DA241" s="28">
        <f t="shared" si="36"/>
        <v>0</v>
      </c>
      <c r="DB241" s="28">
        <f aca="true" t="shared" si="37" ref="DB241:DK245">SUMIF($A$28:$A$237,$A241,DB$28:DB$237)</f>
        <v>0</v>
      </c>
      <c r="DC241" s="28">
        <f t="shared" si="37"/>
        <v>0</v>
      </c>
      <c r="DD241" s="28">
        <f t="shared" si="37"/>
        <v>0</v>
      </c>
      <c r="DE241" s="28">
        <f t="shared" si="37"/>
        <v>0</v>
      </c>
      <c r="DF241" s="28">
        <f t="shared" si="37"/>
        <v>0</v>
      </c>
      <c r="DG241" s="28">
        <f t="shared" si="37"/>
        <v>0</v>
      </c>
      <c r="DH241" s="28">
        <f t="shared" si="37"/>
        <v>0</v>
      </c>
      <c r="DI241" s="28">
        <f t="shared" si="37"/>
        <v>0</v>
      </c>
      <c r="DJ241" s="28">
        <f t="shared" si="37"/>
        <v>0</v>
      </c>
      <c r="DK241" s="28">
        <f t="shared" si="37"/>
        <v>0</v>
      </c>
      <c r="DL241" s="28">
        <f aca="true" t="shared" si="38" ref="DL241:DU245">SUMIF($A$28:$A$237,$A241,DL$28:DL$237)</f>
        <v>0</v>
      </c>
      <c r="DM241" s="28">
        <f t="shared" si="38"/>
        <v>0</v>
      </c>
      <c r="DN241" s="28">
        <f t="shared" si="38"/>
        <v>0</v>
      </c>
      <c r="DO241" s="28">
        <f t="shared" si="38"/>
        <v>0</v>
      </c>
      <c r="DP241" s="28">
        <f t="shared" si="38"/>
        <v>0</v>
      </c>
      <c r="DQ241" s="28">
        <f t="shared" si="38"/>
        <v>0</v>
      </c>
      <c r="DR241" s="28">
        <f t="shared" si="38"/>
        <v>0</v>
      </c>
      <c r="DS241" s="28">
        <f t="shared" si="38"/>
        <v>0</v>
      </c>
      <c r="DT241" s="28">
        <f t="shared" si="38"/>
        <v>0</v>
      </c>
      <c r="DU241" s="28">
        <f t="shared" si="38"/>
        <v>0</v>
      </c>
    </row>
    <row r="242" spans="1:125" ht="14.25">
      <c r="A242" t="s">
        <v>14</v>
      </c>
      <c r="E242" s="28">
        <f t="shared" si="26"/>
        <v>142900000</v>
      </c>
      <c r="F242" s="28">
        <f t="shared" si="27"/>
        <v>0</v>
      </c>
      <c r="G242" s="28">
        <f t="shared" si="27"/>
        <v>0</v>
      </c>
      <c r="H242" s="28">
        <f t="shared" si="27"/>
        <v>0</v>
      </c>
      <c r="I242" s="28">
        <f t="shared" si="27"/>
        <v>0</v>
      </c>
      <c r="J242" s="28">
        <f t="shared" si="27"/>
        <v>0</v>
      </c>
      <c r="K242" s="28">
        <f t="shared" si="27"/>
        <v>0</v>
      </c>
      <c r="L242" s="28">
        <f t="shared" si="27"/>
        <v>0</v>
      </c>
      <c r="M242" s="28">
        <f t="shared" si="27"/>
        <v>0</v>
      </c>
      <c r="N242" s="28">
        <f t="shared" si="27"/>
        <v>0</v>
      </c>
      <c r="O242" s="28">
        <f t="shared" si="27"/>
        <v>0</v>
      </c>
      <c r="P242" s="28">
        <f t="shared" si="28"/>
        <v>0</v>
      </c>
      <c r="Q242" s="28">
        <f t="shared" si="28"/>
        <v>0</v>
      </c>
      <c r="R242" s="28">
        <f t="shared" si="28"/>
        <v>0</v>
      </c>
      <c r="S242" s="28">
        <f t="shared" si="28"/>
        <v>0</v>
      </c>
      <c r="T242" s="28">
        <f t="shared" si="28"/>
        <v>0</v>
      </c>
      <c r="U242" s="28">
        <f t="shared" si="28"/>
        <v>0</v>
      </c>
      <c r="V242" s="28">
        <f t="shared" si="28"/>
        <v>0</v>
      </c>
      <c r="W242" s="28">
        <f t="shared" si="28"/>
        <v>0</v>
      </c>
      <c r="X242" s="28">
        <f t="shared" si="28"/>
        <v>0</v>
      </c>
      <c r="Y242" s="28">
        <f t="shared" si="28"/>
        <v>0</v>
      </c>
      <c r="Z242" s="28">
        <f t="shared" si="29"/>
        <v>0</v>
      </c>
      <c r="AA242" s="28">
        <f t="shared" si="29"/>
        <v>0</v>
      </c>
      <c r="AB242" s="28">
        <f t="shared" si="29"/>
        <v>0</v>
      </c>
      <c r="AC242" s="28">
        <f t="shared" si="29"/>
        <v>0</v>
      </c>
      <c r="AD242" s="28">
        <f t="shared" si="29"/>
        <v>0</v>
      </c>
      <c r="AE242" s="28">
        <f t="shared" si="29"/>
        <v>0</v>
      </c>
      <c r="AF242" s="28">
        <f t="shared" si="29"/>
        <v>0</v>
      </c>
      <c r="AG242" s="28">
        <f t="shared" si="29"/>
        <v>0</v>
      </c>
      <c r="AH242" s="28">
        <f t="shared" si="29"/>
        <v>0</v>
      </c>
      <c r="AI242" s="28">
        <f t="shared" si="29"/>
        <v>0</v>
      </c>
      <c r="AJ242" s="28">
        <f t="shared" si="30"/>
        <v>0</v>
      </c>
      <c r="AK242" s="28">
        <f t="shared" si="30"/>
        <v>0</v>
      </c>
      <c r="AL242" s="28">
        <f t="shared" si="30"/>
        <v>0</v>
      </c>
      <c r="AM242" s="28">
        <f t="shared" si="30"/>
        <v>0</v>
      </c>
      <c r="AN242" s="28">
        <f t="shared" si="30"/>
        <v>0</v>
      </c>
      <c r="AO242" s="28">
        <f t="shared" si="30"/>
        <v>0</v>
      </c>
      <c r="AP242" s="28">
        <f t="shared" si="30"/>
        <v>0</v>
      </c>
      <c r="AQ242" s="28">
        <f t="shared" si="30"/>
        <v>138000</v>
      </c>
      <c r="AR242" s="28">
        <f t="shared" si="30"/>
        <v>92000</v>
      </c>
      <c r="AS242" s="28">
        <f t="shared" si="30"/>
        <v>138000</v>
      </c>
      <c r="AT242" s="28">
        <f t="shared" si="31"/>
        <v>230000</v>
      </c>
      <c r="AU242" s="28">
        <f t="shared" si="31"/>
        <v>345000</v>
      </c>
      <c r="AV242" s="28">
        <f t="shared" si="31"/>
        <v>368000</v>
      </c>
      <c r="AW242" s="28">
        <f t="shared" si="31"/>
        <v>345000</v>
      </c>
      <c r="AX242" s="28">
        <f t="shared" si="31"/>
        <v>230000</v>
      </c>
      <c r="AY242" s="28">
        <f t="shared" si="31"/>
        <v>207000</v>
      </c>
      <c r="AZ242" s="28">
        <f t="shared" si="31"/>
        <v>662000</v>
      </c>
      <c r="BA242" s="28">
        <f t="shared" si="31"/>
        <v>501000</v>
      </c>
      <c r="BB242" s="28">
        <f t="shared" si="31"/>
        <v>790000</v>
      </c>
      <c r="BC242" s="28">
        <f t="shared" si="31"/>
        <v>1002000</v>
      </c>
      <c r="BD242" s="28">
        <f t="shared" si="32"/>
        <v>1518000</v>
      </c>
      <c r="BE242" s="28">
        <f t="shared" si="32"/>
        <v>1821000.0000000002</v>
      </c>
      <c r="BF242" s="28">
        <f t="shared" si="32"/>
        <v>1836000.0000000002</v>
      </c>
      <c r="BG242" s="28">
        <f t="shared" si="32"/>
        <v>1593000</v>
      </c>
      <c r="BH242" s="28">
        <f t="shared" si="32"/>
        <v>1386000</v>
      </c>
      <c r="BI242" s="28">
        <f t="shared" si="32"/>
        <v>1149000</v>
      </c>
      <c r="BJ242" s="28">
        <f t="shared" si="32"/>
        <v>840000</v>
      </c>
      <c r="BK242" s="28">
        <f t="shared" si="32"/>
        <v>927000</v>
      </c>
      <c r="BL242" s="28">
        <f t="shared" si="32"/>
        <v>1068000</v>
      </c>
      <c r="BM242" s="28">
        <f t="shared" si="32"/>
        <v>1671000</v>
      </c>
      <c r="BN242" s="28">
        <f t="shared" si="33"/>
        <v>1540000</v>
      </c>
      <c r="BO242" s="28">
        <f t="shared" si="33"/>
        <v>1527000</v>
      </c>
      <c r="BP242" s="28">
        <f t="shared" si="33"/>
        <v>1263000</v>
      </c>
      <c r="BQ242" s="28">
        <f t="shared" si="33"/>
        <v>1462000</v>
      </c>
      <c r="BR242" s="28">
        <f t="shared" si="33"/>
        <v>3542000</v>
      </c>
      <c r="BS242" s="28">
        <f t="shared" si="33"/>
        <v>4370000</v>
      </c>
      <c r="BT242" s="28">
        <f t="shared" si="33"/>
        <v>4072000</v>
      </c>
      <c r="BU242" s="28">
        <f t="shared" si="33"/>
        <v>3918000</v>
      </c>
      <c r="BV242" s="28">
        <f t="shared" si="33"/>
        <v>4062000</v>
      </c>
      <c r="BW242" s="28">
        <f t="shared" si="33"/>
        <v>4196000</v>
      </c>
      <c r="BX242" s="28">
        <f t="shared" si="34"/>
        <v>4799000</v>
      </c>
      <c r="BY242" s="28">
        <f t="shared" si="34"/>
        <v>4730000</v>
      </c>
      <c r="BZ242" s="28">
        <f t="shared" si="34"/>
        <v>4471000</v>
      </c>
      <c r="CA242" s="28">
        <f t="shared" si="34"/>
        <v>4212000</v>
      </c>
      <c r="CB242" s="28">
        <f t="shared" si="34"/>
        <v>3599000</v>
      </c>
      <c r="CC242" s="28">
        <f t="shared" si="34"/>
        <v>3866000</v>
      </c>
      <c r="CD242" s="28">
        <f t="shared" si="34"/>
        <v>2984000</v>
      </c>
      <c r="CE242" s="28">
        <f t="shared" si="34"/>
        <v>2138000</v>
      </c>
      <c r="CF242" s="28">
        <f t="shared" si="34"/>
        <v>2739000</v>
      </c>
      <c r="CG242" s="28">
        <f t="shared" si="34"/>
        <v>2456000</v>
      </c>
      <c r="CH242" s="28">
        <f t="shared" si="35"/>
        <v>1714000</v>
      </c>
      <c r="CI242" s="28">
        <f t="shared" si="35"/>
        <v>2395000</v>
      </c>
      <c r="CJ242" s="28">
        <f t="shared" si="35"/>
        <v>2494000</v>
      </c>
      <c r="CK242" s="28">
        <f t="shared" si="35"/>
        <v>2967000</v>
      </c>
      <c r="CL242" s="28">
        <f t="shared" si="35"/>
        <v>2962000</v>
      </c>
      <c r="CM242" s="28">
        <f t="shared" si="35"/>
        <v>2996000</v>
      </c>
      <c r="CN242" s="28">
        <f t="shared" si="35"/>
        <v>2824000</v>
      </c>
      <c r="CO242" s="28">
        <f t="shared" si="35"/>
        <v>2875000</v>
      </c>
      <c r="CP242" s="28">
        <f t="shared" si="35"/>
        <v>2207000</v>
      </c>
      <c r="CQ242" s="28">
        <f t="shared" si="35"/>
        <v>1914560</v>
      </c>
      <c r="CR242" s="28">
        <f t="shared" si="36"/>
        <v>2107040</v>
      </c>
      <c r="CS242" s="28">
        <f t="shared" si="36"/>
        <v>1925200</v>
      </c>
      <c r="CT242" s="28">
        <f t="shared" si="36"/>
        <v>1836000.0000000002</v>
      </c>
      <c r="CU242" s="28">
        <f t="shared" si="36"/>
        <v>1836000.0000000002</v>
      </c>
      <c r="CV242" s="28">
        <f t="shared" si="36"/>
        <v>1767400</v>
      </c>
      <c r="CW242" s="28">
        <f t="shared" si="36"/>
        <v>1238800</v>
      </c>
      <c r="CX242" s="28">
        <f t="shared" si="36"/>
        <v>1005000.0000000001</v>
      </c>
      <c r="CY242" s="28">
        <f t="shared" si="36"/>
        <v>657000</v>
      </c>
      <c r="CZ242" s="28">
        <f t="shared" si="36"/>
        <v>1446000</v>
      </c>
      <c r="DA242" s="28">
        <f t="shared" si="36"/>
        <v>1086000</v>
      </c>
      <c r="DB242" s="28">
        <f t="shared" si="37"/>
        <v>1269000</v>
      </c>
      <c r="DC242" s="28">
        <f t="shared" si="37"/>
        <v>1813000</v>
      </c>
      <c r="DD242" s="28">
        <f t="shared" si="37"/>
        <v>1973000</v>
      </c>
      <c r="DE242" s="28">
        <f t="shared" si="37"/>
        <v>2318000</v>
      </c>
      <c r="DF242" s="28">
        <f t="shared" si="37"/>
        <v>2251000</v>
      </c>
      <c r="DG242" s="28">
        <f t="shared" si="37"/>
        <v>1996000</v>
      </c>
      <c r="DH242" s="28">
        <f t="shared" si="37"/>
        <v>1645000</v>
      </c>
      <c r="DI242" s="28">
        <f t="shared" si="37"/>
        <v>1248000</v>
      </c>
      <c r="DJ242" s="28">
        <f t="shared" si="37"/>
        <v>971000</v>
      </c>
      <c r="DK242" s="28">
        <f t="shared" si="37"/>
        <v>657600</v>
      </c>
      <c r="DL242" s="28">
        <f t="shared" si="38"/>
        <v>586400</v>
      </c>
      <c r="DM242" s="28">
        <f t="shared" si="38"/>
        <v>361000</v>
      </c>
      <c r="DN242" s="28">
        <f t="shared" si="38"/>
        <v>249000</v>
      </c>
      <c r="DO242" s="28">
        <f t="shared" si="38"/>
        <v>213000</v>
      </c>
      <c r="DP242" s="28">
        <f t="shared" si="38"/>
        <v>121000</v>
      </c>
      <c r="DQ242" s="28">
        <f t="shared" si="38"/>
        <v>100000</v>
      </c>
      <c r="DR242" s="28">
        <f t="shared" si="38"/>
        <v>36000</v>
      </c>
      <c r="DS242" s="28">
        <f t="shared" si="38"/>
        <v>36000</v>
      </c>
      <c r="DT242" s="28">
        <f t="shared" si="38"/>
        <v>0</v>
      </c>
      <c r="DU242" s="28">
        <f t="shared" si="38"/>
        <v>0</v>
      </c>
    </row>
    <row r="243" spans="1:125" ht="14.25">
      <c r="A243" t="s">
        <v>15</v>
      </c>
      <c r="E243" s="28">
        <f t="shared" si="26"/>
        <v>327460000</v>
      </c>
      <c r="F243" s="28">
        <f t="shared" si="27"/>
        <v>0</v>
      </c>
      <c r="G243" s="28">
        <f t="shared" si="27"/>
        <v>0</v>
      </c>
      <c r="H243" s="28">
        <f t="shared" si="27"/>
        <v>0</v>
      </c>
      <c r="I243" s="28">
        <f t="shared" si="27"/>
        <v>0</v>
      </c>
      <c r="J243" s="28">
        <f t="shared" si="27"/>
        <v>0</v>
      </c>
      <c r="K243" s="28">
        <f t="shared" si="27"/>
        <v>0</v>
      </c>
      <c r="L243" s="28">
        <f t="shared" si="27"/>
        <v>0</v>
      </c>
      <c r="M243" s="28">
        <f t="shared" si="27"/>
        <v>0</v>
      </c>
      <c r="N243" s="28">
        <f t="shared" si="27"/>
        <v>0</v>
      </c>
      <c r="O243" s="28">
        <f t="shared" si="27"/>
        <v>0</v>
      </c>
      <c r="P243" s="28">
        <f t="shared" si="28"/>
        <v>0</v>
      </c>
      <c r="Q243" s="28">
        <f t="shared" si="28"/>
        <v>0</v>
      </c>
      <c r="R243" s="28">
        <f t="shared" si="28"/>
        <v>0</v>
      </c>
      <c r="S243" s="28">
        <f t="shared" si="28"/>
        <v>0</v>
      </c>
      <c r="T243" s="28">
        <f t="shared" si="28"/>
        <v>0</v>
      </c>
      <c r="U243" s="28">
        <f t="shared" si="28"/>
        <v>0</v>
      </c>
      <c r="V243" s="28">
        <f t="shared" si="28"/>
        <v>0</v>
      </c>
      <c r="W243" s="28">
        <f t="shared" si="28"/>
        <v>0</v>
      </c>
      <c r="X243" s="28">
        <f t="shared" si="28"/>
        <v>0</v>
      </c>
      <c r="Y243" s="28">
        <f t="shared" si="28"/>
        <v>0</v>
      </c>
      <c r="Z243" s="28">
        <f t="shared" si="29"/>
        <v>0</v>
      </c>
      <c r="AA243" s="28">
        <f t="shared" si="29"/>
        <v>0</v>
      </c>
      <c r="AB243" s="28">
        <f t="shared" si="29"/>
        <v>0</v>
      </c>
      <c r="AC243" s="28">
        <f t="shared" si="29"/>
        <v>0</v>
      </c>
      <c r="AD243" s="28">
        <f t="shared" si="29"/>
        <v>0</v>
      </c>
      <c r="AE243" s="28">
        <f t="shared" si="29"/>
        <v>0</v>
      </c>
      <c r="AF243" s="28">
        <f t="shared" si="29"/>
        <v>0</v>
      </c>
      <c r="AG243" s="28">
        <f t="shared" si="29"/>
        <v>0</v>
      </c>
      <c r="AH243" s="28">
        <f t="shared" si="29"/>
        <v>0</v>
      </c>
      <c r="AI243" s="28">
        <f t="shared" si="29"/>
        <v>0</v>
      </c>
      <c r="AJ243" s="28">
        <f t="shared" si="30"/>
        <v>0</v>
      </c>
      <c r="AK243" s="28">
        <f t="shared" si="30"/>
        <v>0</v>
      </c>
      <c r="AL243" s="28">
        <f t="shared" si="30"/>
        <v>0</v>
      </c>
      <c r="AM243" s="28">
        <f t="shared" si="30"/>
        <v>0</v>
      </c>
      <c r="AN243" s="28">
        <f t="shared" si="30"/>
        <v>0</v>
      </c>
      <c r="AO243" s="28">
        <f t="shared" si="30"/>
        <v>0</v>
      </c>
      <c r="AP243" s="28">
        <f t="shared" si="30"/>
        <v>0</v>
      </c>
      <c r="AQ243" s="28">
        <f t="shared" si="30"/>
        <v>0</v>
      </c>
      <c r="AR243" s="28">
        <f t="shared" si="30"/>
        <v>0</v>
      </c>
      <c r="AS243" s="28">
        <f t="shared" si="30"/>
        <v>0</v>
      </c>
      <c r="AT243" s="28">
        <f t="shared" si="31"/>
        <v>0</v>
      </c>
      <c r="AU243" s="28">
        <f t="shared" si="31"/>
        <v>0</v>
      </c>
      <c r="AV243" s="28">
        <f t="shared" si="31"/>
        <v>0</v>
      </c>
      <c r="AW243" s="28">
        <f t="shared" si="31"/>
        <v>0</v>
      </c>
      <c r="AX243" s="28">
        <f t="shared" si="31"/>
        <v>0</v>
      </c>
      <c r="AY243" s="28">
        <f t="shared" si="31"/>
        <v>0</v>
      </c>
      <c r="AZ243" s="28">
        <f t="shared" si="31"/>
        <v>264000</v>
      </c>
      <c r="BA243" s="28">
        <f t="shared" si="31"/>
        <v>176000</v>
      </c>
      <c r="BB243" s="28">
        <f t="shared" si="31"/>
        <v>264000</v>
      </c>
      <c r="BC243" s="28">
        <f t="shared" si="31"/>
        <v>440000</v>
      </c>
      <c r="BD243" s="28">
        <f t="shared" si="32"/>
        <v>810000</v>
      </c>
      <c r="BE243" s="28">
        <f t="shared" si="32"/>
        <v>1209000</v>
      </c>
      <c r="BF243" s="28">
        <f t="shared" si="32"/>
        <v>1203000</v>
      </c>
      <c r="BG243" s="28">
        <f t="shared" si="32"/>
        <v>1254000</v>
      </c>
      <c r="BH243" s="28">
        <f t="shared" si="32"/>
        <v>3728000</v>
      </c>
      <c r="BI243" s="28">
        <f t="shared" si="32"/>
        <v>2691000</v>
      </c>
      <c r="BJ243" s="28">
        <f t="shared" si="32"/>
        <v>3136000</v>
      </c>
      <c r="BK243" s="28">
        <f t="shared" si="32"/>
        <v>3507000</v>
      </c>
      <c r="BL243" s="28">
        <f t="shared" si="32"/>
        <v>4525000</v>
      </c>
      <c r="BM243" s="28">
        <f t="shared" si="32"/>
        <v>3952000</v>
      </c>
      <c r="BN243" s="28">
        <f t="shared" si="33"/>
        <v>5159000</v>
      </c>
      <c r="BO243" s="28">
        <f t="shared" si="33"/>
        <v>4479000</v>
      </c>
      <c r="BP243" s="28">
        <f t="shared" si="33"/>
        <v>4907000</v>
      </c>
      <c r="BQ243" s="28">
        <f t="shared" si="33"/>
        <v>5561000</v>
      </c>
      <c r="BR243" s="28">
        <f t="shared" si="33"/>
        <v>6889000</v>
      </c>
      <c r="BS243" s="28">
        <f t="shared" si="33"/>
        <v>7815500</v>
      </c>
      <c r="BT243" s="28">
        <f t="shared" si="33"/>
        <v>7376000</v>
      </c>
      <c r="BU243" s="28">
        <f t="shared" si="33"/>
        <v>6229000</v>
      </c>
      <c r="BV243" s="28">
        <f t="shared" si="33"/>
        <v>6021000</v>
      </c>
      <c r="BW243" s="28">
        <f t="shared" si="33"/>
        <v>4612360</v>
      </c>
      <c r="BX243" s="28">
        <f t="shared" si="34"/>
        <v>4651240</v>
      </c>
      <c r="BY243" s="28">
        <f t="shared" si="34"/>
        <v>4284700</v>
      </c>
      <c r="BZ243" s="28">
        <f t="shared" si="34"/>
        <v>4271500</v>
      </c>
      <c r="CA243" s="28">
        <f t="shared" si="34"/>
        <v>4190500</v>
      </c>
      <c r="CB243" s="28">
        <f t="shared" si="34"/>
        <v>3805900</v>
      </c>
      <c r="CC243" s="28">
        <f t="shared" si="34"/>
        <v>4109800</v>
      </c>
      <c r="CD243" s="28">
        <f t="shared" si="34"/>
        <v>4024000</v>
      </c>
      <c r="CE243" s="28">
        <f t="shared" si="34"/>
        <v>3843000</v>
      </c>
      <c r="CF243" s="28">
        <f t="shared" si="34"/>
        <v>3790000</v>
      </c>
      <c r="CG243" s="28">
        <f t="shared" si="34"/>
        <v>4700000</v>
      </c>
      <c r="CH243" s="28">
        <f t="shared" si="35"/>
        <v>6164000</v>
      </c>
      <c r="CI243" s="28">
        <f t="shared" si="35"/>
        <v>6255000</v>
      </c>
      <c r="CJ243" s="28">
        <f t="shared" si="35"/>
        <v>7608000</v>
      </c>
      <c r="CK243" s="28">
        <f t="shared" si="35"/>
        <v>7255000</v>
      </c>
      <c r="CL243" s="28">
        <f t="shared" si="35"/>
        <v>8581500</v>
      </c>
      <c r="CM243" s="28">
        <f t="shared" si="35"/>
        <v>7974000</v>
      </c>
      <c r="CN243" s="28">
        <f t="shared" si="35"/>
        <v>8944000</v>
      </c>
      <c r="CO243" s="28">
        <f t="shared" si="35"/>
        <v>8196500</v>
      </c>
      <c r="CP243" s="28">
        <f t="shared" si="35"/>
        <v>7881500</v>
      </c>
      <c r="CQ243" s="28">
        <f t="shared" si="35"/>
        <v>7684000</v>
      </c>
      <c r="CR243" s="28">
        <f t="shared" si="36"/>
        <v>6982000</v>
      </c>
      <c r="CS243" s="28">
        <f t="shared" si="36"/>
        <v>9449000</v>
      </c>
      <c r="CT243" s="28">
        <f t="shared" si="36"/>
        <v>7345000</v>
      </c>
      <c r="CU243" s="28">
        <f t="shared" si="36"/>
        <v>7414000</v>
      </c>
      <c r="CV243" s="28">
        <f t="shared" si="36"/>
        <v>6294000</v>
      </c>
      <c r="CW243" s="28">
        <f t="shared" si="36"/>
        <v>7773000</v>
      </c>
      <c r="CX243" s="28">
        <f t="shared" si="36"/>
        <v>8122000</v>
      </c>
      <c r="CY243" s="28">
        <f t="shared" si="36"/>
        <v>9715000</v>
      </c>
      <c r="CZ243" s="28">
        <f t="shared" si="36"/>
        <v>10148000</v>
      </c>
      <c r="DA243" s="28">
        <f t="shared" si="36"/>
        <v>8845000</v>
      </c>
      <c r="DB243" s="28">
        <f t="shared" si="37"/>
        <v>8204000</v>
      </c>
      <c r="DC243" s="28">
        <f t="shared" si="37"/>
        <v>6832000</v>
      </c>
      <c r="DD243" s="28">
        <f t="shared" si="37"/>
        <v>5791000</v>
      </c>
      <c r="DE243" s="28">
        <f t="shared" si="37"/>
        <v>3738000</v>
      </c>
      <c r="DF243" s="28">
        <f t="shared" si="37"/>
        <v>2885000</v>
      </c>
      <c r="DG243" s="28">
        <f t="shared" si="37"/>
        <v>1901000</v>
      </c>
      <c r="DH243" s="28">
        <f t="shared" si="37"/>
        <v>1160000</v>
      </c>
      <c r="DI243" s="28">
        <f t="shared" si="37"/>
        <v>1040000</v>
      </c>
      <c r="DJ243" s="28">
        <f t="shared" si="37"/>
        <v>1220000</v>
      </c>
      <c r="DK243" s="28">
        <f t="shared" si="37"/>
        <v>1100000</v>
      </c>
      <c r="DL243" s="28">
        <f t="shared" si="38"/>
        <v>960000</v>
      </c>
      <c r="DM243" s="28">
        <f t="shared" si="38"/>
        <v>880000</v>
      </c>
      <c r="DN243" s="28">
        <f t="shared" si="38"/>
        <v>1120000</v>
      </c>
      <c r="DO243" s="28">
        <f t="shared" si="38"/>
        <v>1040000.0000000001</v>
      </c>
      <c r="DP243" s="28">
        <f t="shared" si="38"/>
        <v>1040000.0000000001</v>
      </c>
      <c r="DQ243" s="28">
        <f t="shared" si="38"/>
        <v>720000</v>
      </c>
      <c r="DR243" s="28">
        <f t="shared" si="38"/>
        <v>480000</v>
      </c>
      <c r="DS243" s="28">
        <f t="shared" si="38"/>
        <v>420000.00000000006</v>
      </c>
      <c r="DT243" s="28">
        <f t="shared" si="38"/>
        <v>240000</v>
      </c>
      <c r="DU243" s="28">
        <f t="shared" si="38"/>
        <v>180000</v>
      </c>
    </row>
    <row r="244" spans="1:125" ht="14.25">
      <c r="A244" t="s">
        <v>16</v>
      </c>
      <c r="E244" s="28">
        <f t="shared" si="26"/>
        <v>177097000</v>
      </c>
      <c r="F244" s="28">
        <f t="shared" si="27"/>
        <v>0</v>
      </c>
      <c r="G244" s="28">
        <f t="shared" si="27"/>
        <v>0</v>
      </c>
      <c r="H244" s="28">
        <f t="shared" si="27"/>
        <v>0</v>
      </c>
      <c r="I244" s="28">
        <f t="shared" si="27"/>
        <v>0</v>
      </c>
      <c r="J244" s="28">
        <f t="shared" si="27"/>
        <v>0</v>
      </c>
      <c r="K244" s="28">
        <f t="shared" si="27"/>
        <v>0</v>
      </c>
      <c r="L244" s="28">
        <f t="shared" si="27"/>
        <v>0</v>
      </c>
      <c r="M244" s="28">
        <f t="shared" si="27"/>
        <v>0</v>
      </c>
      <c r="N244" s="28">
        <f t="shared" si="27"/>
        <v>0</v>
      </c>
      <c r="O244" s="28">
        <f t="shared" si="27"/>
        <v>0</v>
      </c>
      <c r="P244" s="28">
        <f t="shared" si="28"/>
        <v>0</v>
      </c>
      <c r="Q244" s="28">
        <f t="shared" si="28"/>
        <v>0</v>
      </c>
      <c r="R244" s="28">
        <f t="shared" si="28"/>
        <v>0</v>
      </c>
      <c r="S244" s="28">
        <f t="shared" si="28"/>
        <v>0</v>
      </c>
      <c r="T244" s="28">
        <f t="shared" si="28"/>
        <v>0</v>
      </c>
      <c r="U244" s="28">
        <f t="shared" si="28"/>
        <v>0</v>
      </c>
      <c r="V244" s="28">
        <f t="shared" si="28"/>
        <v>0</v>
      </c>
      <c r="W244" s="28">
        <f t="shared" si="28"/>
        <v>0</v>
      </c>
      <c r="X244" s="28">
        <f t="shared" si="28"/>
        <v>0</v>
      </c>
      <c r="Y244" s="28">
        <f t="shared" si="28"/>
        <v>0</v>
      </c>
      <c r="Z244" s="28">
        <f t="shared" si="29"/>
        <v>0</v>
      </c>
      <c r="AA244" s="28">
        <f t="shared" si="29"/>
        <v>0</v>
      </c>
      <c r="AB244" s="28">
        <f t="shared" si="29"/>
        <v>0</v>
      </c>
      <c r="AC244" s="28">
        <f t="shared" si="29"/>
        <v>0</v>
      </c>
      <c r="AD244" s="28">
        <f t="shared" si="29"/>
        <v>0</v>
      </c>
      <c r="AE244" s="28">
        <f t="shared" si="29"/>
        <v>0</v>
      </c>
      <c r="AF244" s="28">
        <f t="shared" si="29"/>
        <v>0</v>
      </c>
      <c r="AG244" s="28">
        <f t="shared" si="29"/>
        <v>0</v>
      </c>
      <c r="AH244" s="28">
        <f t="shared" si="29"/>
        <v>0</v>
      </c>
      <c r="AI244" s="28">
        <f t="shared" si="29"/>
        <v>0</v>
      </c>
      <c r="AJ244" s="28">
        <f t="shared" si="30"/>
        <v>0</v>
      </c>
      <c r="AK244" s="28">
        <f t="shared" si="30"/>
        <v>0</v>
      </c>
      <c r="AL244" s="28">
        <f t="shared" si="30"/>
        <v>0</v>
      </c>
      <c r="AM244" s="28">
        <f t="shared" si="30"/>
        <v>0</v>
      </c>
      <c r="AN244" s="28">
        <f t="shared" si="30"/>
        <v>0</v>
      </c>
      <c r="AO244" s="28">
        <f t="shared" si="30"/>
        <v>0</v>
      </c>
      <c r="AP244" s="28">
        <f t="shared" si="30"/>
        <v>0</v>
      </c>
      <c r="AQ244" s="28">
        <f t="shared" si="30"/>
        <v>0</v>
      </c>
      <c r="AR244" s="28">
        <f t="shared" si="30"/>
        <v>0</v>
      </c>
      <c r="AS244" s="28">
        <f t="shared" si="30"/>
        <v>30000</v>
      </c>
      <c r="AT244" s="28">
        <f t="shared" si="31"/>
        <v>20000</v>
      </c>
      <c r="AU244" s="28">
        <f t="shared" si="31"/>
        <v>30000</v>
      </c>
      <c r="AV244" s="28">
        <f t="shared" si="31"/>
        <v>144080</v>
      </c>
      <c r="AW244" s="28">
        <f t="shared" si="31"/>
        <v>137720</v>
      </c>
      <c r="AX244" s="28">
        <f t="shared" si="31"/>
        <v>174080</v>
      </c>
      <c r="AY244" s="28">
        <f t="shared" si="31"/>
        <v>231800</v>
      </c>
      <c r="AZ244" s="28">
        <f t="shared" si="31"/>
        <v>285200</v>
      </c>
      <c r="BA244" s="28">
        <f t="shared" si="31"/>
        <v>295880</v>
      </c>
      <c r="BB244" s="28">
        <f t="shared" si="31"/>
        <v>255200</v>
      </c>
      <c r="BC244" s="28">
        <f t="shared" si="31"/>
        <v>171800</v>
      </c>
      <c r="BD244" s="28">
        <f t="shared" si="32"/>
        <v>151120</v>
      </c>
      <c r="BE244" s="28">
        <f t="shared" si="32"/>
        <v>88460</v>
      </c>
      <c r="BF244" s="28">
        <f t="shared" si="32"/>
        <v>64200</v>
      </c>
      <c r="BG244" s="28">
        <f t="shared" si="32"/>
        <v>57100</v>
      </c>
      <c r="BH244" s="28">
        <f t="shared" si="32"/>
        <v>42900</v>
      </c>
      <c r="BI244" s="28">
        <f t="shared" si="32"/>
        <v>694350</v>
      </c>
      <c r="BJ244" s="28">
        <f t="shared" si="32"/>
        <v>596640</v>
      </c>
      <c r="BK244" s="28">
        <f t="shared" si="32"/>
        <v>920350</v>
      </c>
      <c r="BL244" s="28">
        <f t="shared" si="32"/>
        <v>1200900</v>
      </c>
      <c r="BM244" s="28">
        <f t="shared" si="32"/>
        <v>2165610</v>
      </c>
      <c r="BN244" s="28">
        <f t="shared" si="33"/>
        <v>2495160</v>
      </c>
      <c r="BO244" s="28">
        <f t="shared" si="33"/>
        <v>2694870</v>
      </c>
      <c r="BP244" s="28">
        <f t="shared" si="33"/>
        <v>2599580</v>
      </c>
      <c r="BQ244" s="28">
        <f t="shared" si="33"/>
        <v>2334000</v>
      </c>
      <c r="BR244" s="28">
        <f t="shared" si="33"/>
        <v>2429000</v>
      </c>
      <c r="BS244" s="28">
        <f t="shared" si="33"/>
        <v>1946000</v>
      </c>
      <c r="BT244" s="28">
        <f t="shared" si="33"/>
        <v>1629000</v>
      </c>
      <c r="BU244" s="28">
        <f t="shared" si="33"/>
        <v>1086000</v>
      </c>
      <c r="BV244" s="28">
        <f t="shared" si="33"/>
        <v>871000</v>
      </c>
      <c r="BW244" s="28">
        <f t="shared" si="33"/>
        <v>534000</v>
      </c>
      <c r="BX244" s="28">
        <f t="shared" si="34"/>
        <v>585000</v>
      </c>
      <c r="BY244" s="28">
        <f t="shared" si="34"/>
        <v>606000</v>
      </c>
      <c r="BZ244" s="28">
        <f t="shared" si="34"/>
        <v>568000</v>
      </c>
      <c r="CA244" s="28">
        <f t="shared" si="34"/>
        <v>799000</v>
      </c>
      <c r="CB244" s="28">
        <f t="shared" si="34"/>
        <v>2919000</v>
      </c>
      <c r="CC244" s="28">
        <f t="shared" si="34"/>
        <v>2923000</v>
      </c>
      <c r="CD244" s="28">
        <f t="shared" si="34"/>
        <v>2670000</v>
      </c>
      <c r="CE244" s="28">
        <f t="shared" si="34"/>
        <v>5051000</v>
      </c>
      <c r="CF244" s="28">
        <f t="shared" si="34"/>
        <v>5174000</v>
      </c>
      <c r="CG244" s="28">
        <f t="shared" si="34"/>
        <v>7142000</v>
      </c>
      <c r="CH244" s="28">
        <f t="shared" si="35"/>
        <v>8583000</v>
      </c>
      <c r="CI244" s="28">
        <f t="shared" si="35"/>
        <v>9418000</v>
      </c>
      <c r="CJ244" s="28">
        <f t="shared" si="35"/>
        <v>10239000</v>
      </c>
      <c r="CK244" s="28">
        <f t="shared" si="35"/>
        <v>9686000</v>
      </c>
      <c r="CL244" s="28">
        <f t="shared" si="35"/>
        <v>9702000</v>
      </c>
      <c r="CM244" s="28">
        <f t="shared" si="35"/>
        <v>8091120</v>
      </c>
      <c r="CN244" s="28">
        <f t="shared" si="35"/>
        <v>8227080</v>
      </c>
      <c r="CO244" s="28">
        <f t="shared" si="35"/>
        <v>6755900</v>
      </c>
      <c r="CP244" s="28">
        <f t="shared" si="35"/>
        <v>6509500</v>
      </c>
      <c r="CQ244" s="28">
        <f t="shared" si="35"/>
        <v>6640500</v>
      </c>
      <c r="CR244" s="28">
        <f t="shared" si="36"/>
        <v>5524300</v>
      </c>
      <c r="CS244" s="28">
        <f t="shared" si="36"/>
        <v>4674600</v>
      </c>
      <c r="CT244" s="28">
        <f t="shared" si="36"/>
        <v>3293000</v>
      </c>
      <c r="CU244" s="28">
        <f t="shared" si="36"/>
        <v>2917000</v>
      </c>
      <c r="CV244" s="28">
        <f t="shared" si="36"/>
        <v>2093000</v>
      </c>
      <c r="CW244" s="28">
        <f t="shared" si="36"/>
        <v>1733000</v>
      </c>
      <c r="CX244" s="28">
        <f t="shared" si="36"/>
        <v>1857000</v>
      </c>
      <c r="CY244" s="28">
        <f t="shared" si="36"/>
        <v>1987000.0000000002</v>
      </c>
      <c r="CZ244" s="28">
        <f t="shared" si="36"/>
        <v>1997000.0000000002</v>
      </c>
      <c r="DA244" s="28">
        <f t="shared" si="36"/>
        <v>1904000</v>
      </c>
      <c r="DB244" s="28">
        <f t="shared" si="37"/>
        <v>1726000</v>
      </c>
      <c r="DC244" s="28">
        <f t="shared" si="37"/>
        <v>1829000</v>
      </c>
      <c r="DD244" s="28">
        <f t="shared" si="37"/>
        <v>1638000</v>
      </c>
      <c r="DE244" s="28">
        <f t="shared" si="37"/>
        <v>1486000</v>
      </c>
      <c r="DF244" s="28">
        <f t="shared" si="37"/>
        <v>1234000</v>
      </c>
      <c r="DG244" s="28">
        <f t="shared" si="37"/>
        <v>827000</v>
      </c>
      <c r="DH244" s="28">
        <f t="shared" si="37"/>
        <v>667000</v>
      </c>
      <c r="DI244" s="28">
        <f t="shared" si="37"/>
        <v>365000</v>
      </c>
      <c r="DJ244" s="28">
        <f t="shared" si="37"/>
        <v>315000</v>
      </c>
      <c r="DK244" s="28">
        <f t="shared" si="37"/>
        <v>155000</v>
      </c>
      <c r="DL244" s="28">
        <f t="shared" si="38"/>
        <v>105000</v>
      </c>
      <c r="DM244" s="28">
        <f t="shared" si="38"/>
        <v>77500</v>
      </c>
      <c r="DN244" s="28">
        <f t="shared" si="38"/>
        <v>27500</v>
      </c>
      <c r="DO244" s="28">
        <f t="shared" si="38"/>
        <v>0</v>
      </c>
      <c r="DP244" s="28">
        <f t="shared" si="38"/>
        <v>0</v>
      </c>
      <c r="DQ244" s="28">
        <f t="shared" si="38"/>
        <v>0</v>
      </c>
      <c r="DR244" s="28">
        <f t="shared" si="38"/>
        <v>0</v>
      </c>
      <c r="DS244" s="28">
        <f t="shared" si="38"/>
        <v>0</v>
      </c>
      <c r="DT244" s="28">
        <f t="shared" si="38"/>
        <v>0</v>
      </c>
      <c r="DU244" s="28">
        <f t="shared" si="38"/>
        <v>0</v>
      </c>
    </row>
    <row r="245" spans="1:125" ht="14.25">
      <c r="A245" t="s">
        <v>17</v>
      </c>
      <c r="E245" s="28">
        <f t="shared" si="26"/>
        <v>226450000</v>
      </c>
      <c r="F245" s="28">
        <f t="shared" si="27"/>
        <v>0</v>
      </c>
      <c r="G245" s="28">
        <f t="shared" si="27"/>
        <v>0</v>
      </c>
      <c r="H245" s="28">
        <f t="shared" si="27"/>
        <v>0</v>
      </c>
      <c r="I245" s="28">
        <f t="shared" si="27"/>
        <v>0</v>
      </c>
      <c r="J245" s="28">
        <f t="shared" si="27"/>
        <v>0</v>
      </c>
      <c r="K245" s="28">
        <f t="shared" si="27"/>
        <v>0</v>
      </c>
      <c r="L245" s="28">
        <f t="shared" si="27"/>
        <v>0</v>
      </c>
      <c r="M245" s="28">
        <f t="shared" si="27"/>
        <v>0</v>
      </c>
      <c r="N245" s="28">
        <f t="shared" si="27"/>
        <v>0</v>
      </c>
      <c r="O245" s="28">
        <f t="shared" si="27"/>
        <v>0</v>
      </c>
      <c r="P245" s="28">
        <f t="shared" si="28"/>
        <v>0</v>
      </c>
      <c r="Q245" s="28">
        <f t="shared" si="28"/>
        <v>0</v>
      </c>
      <c r="R245" s="28">
        <f t="shared" si="28"/>
        <v>0</v>
      </c>
      <c r="S245" s="28">
        <f t="shared" si="28"/>
        <v>0</v>
      </c>
      <c r="T245" s="28">
        <f t="shared" si="28"/>
        <v>0</v>
      </c>
      <c r="U245" s="28">
        <f t="shared" si="28"/>
        <v>0</v>
      </c>
      <c r="V245" s="28">
        <f t="shared" si="28"/>
        <v>0</v>
      </c>
      <c r="W245" s="28">
        <f t="shared" si="28"/>
        <v>0</v>
      </c>
      <c r="X245" s="28">
        <f t="shared" si="28"/>
        <v>0</v>
      </c>
      <c r="Y245" s="28">
        <f t="shared" si="28"/>
        <v>0</v>
      </c>
      <c r="Z245" s="28">
        <f t="shared" si="29"/>
        <v>0</v>
      </c>
      <c r="AA245" s="28">
        <f t="shared" si="29"/>
        <v>0</v>
      </c>
      <c r="AB245" s="28">
        <f t="shared" si="29"/>
        <v>0</v>
      </c>
      <c r="AC245" s="28">
        <f t="shared" si="29"/>
        <v>0</v>
      </c>
      <c r="AD245" s="28">
        <f t="shared" si="29"/>
        <v>0</v>
      </c>
      <c r="AE245" s="28">
        <f t="shared" si="29"/>
        <v>0</v>
      </c>
      <c r="AF245" s="28">
        <f t="shared" si="29"/>
        <v>0</v>
      </c>
      <c r="AG245" s="28">
        <f t="shared" si="29"/>
        <v>0</v>
      </c>
      <c r="AH245" s="28">
        <f t="shared" si="29"/>
        <v>0</v>
      </c>
      <c r="AI245" s="28">
        <f t="shared" si="29"/>
        <v>0</v>
      </c>
      <c r="AJ245" s="28">
        <f t="shared" si="30"/>
        <v>0</v>
      </c>
      <c r="AK245" s="28">
        <f t="shared" si="30"/>
        <v>0</v>
      </c>
      <c r="AL245" s="28">
        <f t="shared" si="30"/>
        <v>0</v>
      </c>
      <c r="AM245" s="28">
        <f t="shared" si="30"/>
        <v>0</v>
      </c>
      <c r="AN245" s="28">
        <f t="shared" si="30"/>
        <v>0</v>
      </c>
      <c r="AO245" s="28">
        <f t="shared" si="30"/>
        <v>0</v>
      </c>
      <c r="AP245" s="28">
        <f t="shared" si="30"/>
        <v>0</v>
      </c>
      <c r="AQ245" s="28">
        <f t="shared" si="30"/>
        <v>0</v>
      </c>
      <c r="AR245" s="28">
        <f t="shared" si="30"/>
        <v>0</v>
      </c>
      <c r="AS245" s="28">
        <f t="shared" si="30"/>
        <v>0</v>
      </c>
      <c r="AT245" s="28">
        <f t="shared" si="31"/>
        <v>0</v>
      </c>
      <c r="AU245" s="28">
        <f t="shared" si="31"/>
        <v>0</v>
      </c>
      <c r="AV245" s="28">
        <f t="shared" si="31"/>
        <v>0</v>
      </c>
      <c r="AW245" s="28">
        <f t="shared" si="31"/>
        <v>0</v>
      </c>
      <c r="AX245" s="28">
        <f t="shared" si="31"/>
        <v>0</v>
      </c>
      <c r="AY245" s="28">
        <f t="shared" si="31"/>
        <v>0</v>
      </c>
      <c r="AZ245" s="28">
        <f t="shared" si="31"/>
        <v>0</v>
      </c>
      <c r="BA245" s="28">
        <f t="shared" si="31"/>
        <v>0</v>
      </c>
      <c r="BB245" s="28">
        <f t="shared" si="31"/>
        <v>0</v>
      </c>
      <c r="BC245" s="28">
        <f t="shared" si="31"/>
        <v>0</v>
      </c>
      <c r="BD245" s="28">
        <f t="shared" si="32"/>
        <v>0</v>
      </c>
      <c r="BE245" s="28">
        <f t="shared" si="32"/>
        <v>0</v>
      </c>
      <c r="BF245" s="28">
        <f t="shared" si="32"/>
        <v>0</v>
      </c>
      <c r="BG245" s="28">
        <f t="shared" si="32"/>
        <v>144000</v>
      </c>
      <c r="BH245" s="28">
        <f t="shared" si="32"/>
        <v>540000</v>
      </c>
      <c r="BI245" s="28">
        <f t="shared" si="32"/>
        <v>554000</v>
      </c>
      <c r="BJ245" s="28">
        <f t="shared" si="32"/>
        <v>760000</v>
      </c>
      <c r="BK245" s="28">
        <f t="shared" si="32"/>
        <v>1214000</v>
      </c>
      <c r="BL245" s="28">
        <f t="shared" si="32"/>
        <v>1684000</v>
      </c>
      <c r="BM245" s="28">
        <f t="shared" si="32"/>
        <v>1829000</v>
      </c>
      <c r="BN245" s="28">
        <f t="shared" si="33"/>
        <v>1654000</v>
      </c>
      <c r="BO245" s="28">
        <f t="shared" si="33"/>
        <v>1241000</v>
      </c>
      <c r="BP245" s="28">
        <f t="shared" si="33"/>
        <v>2536000</v>
      </c>
      <c r="BQ245" s="28">
        <f t="shared" si="33"/>
        <v>1595000</v>
      </c>
      <c r="BR245" s="28">
        <f t="shared" si="33"/>
        <v>1324000</v>
      </c>
      <c r="BS245" s="28">
        <f t="shared" si="33"/>
        <v>1649000</v>
      </c>
      <c r="BT245" s="28">
        <f t="shared" si="33"/>
        <v>1544000</v>
      </c>
      <c r="BU245" s="28">
        <f t="shared" si="33"/>
        <v>2686000</v>
      </c>
      <c r="BV245" s="28">
        <f t="shared" si="33"/>
        <v>3129000</v>
      </c>
      <c r="BW245" s="28">
        <f t="shared" si="33"/>
        <v>3866000</v>
      </c>
      <c r="BX245" s="28">
        <f t="shared" si="34"/>
        <v>3729000</v>
      </c>
      <c r="BY245" s="28">
        <f t="shared" si="34"/>
        <v>5160000</v>
      </c>
      <c r="BZ245" s="28">
        <f t="shared" si="34"/>
        <v>4671000</v>
      </c>
      <c r="CA245" s="28">
        <f t="shared" si="34"/>
        <v>3324720</v>
      </c>
      <c r="CB245" s="28">
        <f t="shared" si="34"/>
        <v>3816480</v>
      </c>
      <c r="CC245" s="28">
        <f t="shared" si="34"/>
        <v>3480400</v>
      </c>
      <c r="CD245" s="28">
        <f t="shared" si="34"/>
        <v>3867000</v>
      </c>
      <c r="CE245" s="28">
        <f t="shared" si="34"/>
        <v>4442000</v>
      </c>
      <c r="CF245" s="28">
        <f t="shared" si="34"/>
        <v>4921800</v>
      </c>
      <c r="CG245" s="28">
        <f t="shared" si="34"/>
        <v>6131100</v>
      </c>
      <c r="CH245" s="28">
        <f t="shared" si="35"/>
        <v>6635000</v>
      </c>
      <c r="CI245" s="28">
        <f t="shared" si="35"/>
        <v>5915000</v>
      </c>
      <c r="CJ245" s="28">
        <f t="shared" si="35"/>
        <v>5465000</v>
      </c>
      <c r="CK245" s="28">
        <f t="shared" si="35"/>
        <v>5750000</v>
      </c>
      <c r="CL245" s="28">
        <f t="shared" si="35"/>
        <v>6935000</v>
      </c>
      <c r="CM245" s="28">
        <f t="shared" si="35"/>
        <v>7550000</v>
      </c>
      <c r="CN245" s="28">
        <f t="shared" si="35"/>
        <v>8150000</v>
      </c>
      <c r="CO245" s="28">
        <f t="shared" si="35"/>
        <v>6220000</v>
      </c>
      <c r="CP245" s="28">
        <f t="shared" si="35"/>
        <v>7968000</v>
      </c>
      <c r="CQ245" s="28">
        <f t="shared" si="35"/>
        <v>5812000</v>
      </c>
      <c r="CR245" s="28">
        <f t="shared" si="36"/>
        <v>4981000</v>
      </c>
      <c r="CS245" s="28">
        <f t="shared" si="36"/>
        <v>5198000</v>
      </c>
      <c r="CT245" s="28">
        <f t="shared" si="36"/>
        <v>4217000</v>
      </c>
      <c r="CU245" s="28">
        <f t="shared" si="36"/>
        <v>5622000</v>
      </c>
      <c r="CV245" s="28">
        <f t="shared" si="36"/>
        <v>6405000</v>
      </c>
      <c r="CW245" s="28">
        <f t="shared" si="36"/>
        <v>8545000</v>
      </c>
      <c r="CX245" s="28">
        <f t="shared" si="36"/>
        <v>8065000</v>
      </c>
      <c r="CY245" s="28">
        <f t="shared" si="36"/>
        <v>8160000</v>
      </c>
      <c r="CZ245" s="28">
        <f t="shared" si="36"/>
        <v>7119500</v>
      </c>
      <c r="DA245" s="28">
        <f t="shared" si="36"/>
        <v>6626840</v>
      </c>
      <c r="DB245" s="28">
        <f t="shared" si="37"/>
        <v>6346560</v>
      </c>
      <c r="DC245" s="28">
        <f t="shared" si="37"/>
        <v>4613800</v>
      </c>
      <c r="DD245" s="28">
        <f t="shared" si="37"/>
        <v>3042000</v>
      </c>
      <c r="DE245" s="28">
        <f t="shared" si="37"/>
        <v>2409500</v>
      </c>
      <c r="DF245" s="28">
        <f t="shared" si="37"/>
        <v>1328100</v>
      </c>
      <c r="DG245" s="28">
        <f t="shared" si="37"/>
        <v>1048200</v>
      </c>
      <c r="DH245" s="28">
        <f t="shared" si="37"/>
        <v>780000</v>
      </c>
      <c r="DI245" s="28">
        <f t="shared" si="37"/>
        <v>450000</v>
      </c>
      <c r="DJ245" s="28">
        <f t="shared" si="37"/>
        <v>450000</v>
      </c>
      <c r="DK245" s="28">
        <f t="shared" si="37"/>
        <v>400000</v>
      </c>
      <c r="DL245" s="28">
        <f t="shared" si="38"/>
        <v>400000</v>
      </c>
      <c r="DM245" s="28">
        <f t="shared" si="38"/>
        <v>400000</v>
      </c>
      <c r="DN245" s="28">
        <f t="shared" si="38"/>
        <v>400000</v>
      </c>
      <c r="DO245" s="28">
        <f t="shared" si="38"/>
        <v>300000</v>
      </c>
      <c r="DP245" s="28">
        <f t="shared" si="38"/>
        <v>250000</v>
      </c>
      <c r="DQ245" s="28">
        <f t="shared" si="38"/>
        <v>250000</v>
      </c>
      <c r="DR245" s="28">
        <f t="shared" si="38"/>
        <v>250000</v>
      </c>
      <c r="DS245" s="28">
        <f t="shared" si="38"/>
        <v>200000</v>
      </c>
      <c r="DT245" s="28">
        <f t="shared" si="38"/>
        <v>200000</v>
      </c>
      <c r="DU245" s="28">
        <f t="shared" si="38"/>
        <v>100000</v>
      </c>
    </row>
    <row r="246" spans="1:125" ht="14.25" thickBot="1">
      <c r="A246" t="s">
        <v>10</v>
      </c>
      <c r="E246" s="29">
        <f t="shared" si="26"/>
        <v>985619000</v>
      </c>
      <c r="F246" s="29">
        <f aca="true" t="shared" si="39" ref="F246:AK246">SUM(F241:F245)</f>
        <v>0</v>
      </c>
      <c r="G246" s="29">
        <f t="shared" si="39"/>
        <v>0</v>
      </c>
      <c r="H246" s="29">
        <f t="shared" si="39"/>
        <v>0</v>
      </c>
      <c r="I246" s="29">
        <f t="shared" si="39"/>
        <v>0</v>
      </c>
      <c r="J246" s="29">
        <f t="shared" si="39"/>
        <v>0</v>
      </c>
      <c r="K246" s="29">
        <f t="shared" si="39"/>
        <v>0</v>
      </c>
      <c r="L246" s="29">
        <f t="shared" si="39"/>
        <v>0</v>
      </c>
      <c r="M246" s="29">
        <f t="shared" si="39"/>
        <v>0</v>
      </c>
      <c r="N246" s="29">
        <f t="shared" si="39"/>
        <v>0</v>
      </c>
      <c r="O246" s="29">
        <f t="shared" si="39"/>
        <v>0</v>
      </c>
      <c r="P246" s="29">
        <f t="shared" si="39"/>
        <v>0</v>
      </c>
      <c r="Q246" s="29">
        <f t="shared" si="39"/>
        <v>0</v>
      </c>
      <c r="R246" s="29">
        <f t="shared" si="39"/>
        <v>0</v>
      </c>
      <c r="S246" s="29">
        <f t="shared" si="39"/>
        <v>0</v>
      </c>
      <c r="T246" s="29">
        <f t="shared" si="39"/>
        <v>0</v>
      </c>
      <c r="U246" s="29">
        <f t="shared" si="39"/>
        <v>0</v>
      </c>
      <c r="V246" s="29">
        <f t="shared" si="39"/>
        <v>0</v>
      </c>
      <c r="W246" s="29">
        <f t="shared" si="39"/>
        <v>0</v>
      </c>
      <c r="X246" s="29">
        <f t="shared" si="39"/>
        <v>0</v>
      </c>
      <c r="Y246" s="29">
        <f t="shared" si="39"/>
        <v>0</v>
      </c>
      <c r="Z246" s="29">
        <f t="shared" si="39"/>
        <v>0</v>
      </c>
      <c r="AA246" s="29">
        <f t="shared" si="39"/>
        <v>270000</v>
      </c>
      <c r="AB246" s="29">
        <f t="shared" si="39"/>
        <v>180000</v>
      </c>
      <c r="AC246" s="29">
        <f t="shared" si="39"/>
        <v>270000</v>
      </c>
      <c r="AD246" s="29">
        <f t="shared" si="39"/>
        <v>450000</v>
      </c>
      <c r="AE246" s="29">
        <f t="shared" si="39"/>
        <v>675000</v>
      </c>
      <c r="AF246" s="29">
        <f t="shared" si="39"/>
        <v>720000</v>
      </c>
      <c r="AG246" s="29">
        <f t="shared" si="39"/>
        <v>675000</v>
      </c>
      <c r="AH246" s="29">
        <f t="shared" si="39"/>
        <v>450000</v>
      </c>
      <c r="AI246" s="29">
        <f t="shared" si="39"/>
        <v>891000</v>
      </c>
      <c r="AJ246" s="29">
        <f t="shared" si="39"/>
        <v>1014000</v>
      </c>
      <c r="AK246" s="29">
        <f t="shared" si="39"/>
        <v>927000</v>
      </c>
      <c r="AL246" s="29">
        <f aca="true" t="shared" si="40" ref="AL246:BQ246">SUM(AL241:AL245)</f>
        <v>1512000</v>
      </c>
      <c r="AM246" s="29">
        <f t="shared" si="40"/>
        <v>2031000</v>
      </c>
      <c r="AN246" s="29">
        <f t="shared" si="40"/>
        <v>3150000</v>
      </c>
      <c r="AO246" s="29">
        <f t="shared" si="40"/>
        <v>3063000</v>
      </c>
      <c r="AP246" s="29">
        <f t="shared" si="40"/>
        <v>2553000</v>
      </c>
      <c r="AQ246" s="29">
        <f t="shared" si="40"/>
        <v>2616000</v>
      </c>
      <c r="AR246" s="29">
        <f t="shared" si="40"/>
        <v>1757000</v>
      </c>
      <c r="AS246" s="29">
        <f t="shared" si="40"/>
        <v>2070000</v>
      </c>
      <c r="AT246" s="29">
        <f t="shared" si="40"/>
        <v>1870000</v>
      </c>
      <c r="AU246" s="29">
        <f t="shared" si="40"/>
        <v>1836000</v>
      </c>
      <c r="AV246" s="29">
        <f t="shared" si="40"/>
        <v>1766080</v>
      </c>
      <c r="AW246" s="29">
        <f t="shared" si="40"/>
        <v>1706720</v>
      </c>
      <c r="AX246" s="29">
        <f t="shared" si="40"/>
        <v>1394080</v>
      </c>
      <c r="AY246" s="29">
        <f t="shared" si="40"/>
        <v>1086200</v>
      </c>
      <c r="AZ246" s="29">
        <f t="shared" si="40"/>
        <v>2168800</v>
      </c>
      <c r="BA246" s="29">
        <f t="shared" si="40"/>
        <v>1594380</v>
      </c>
      <c r="BB246" s="29">
        <f t="shared" si="40"/>
        <v>2216700</v>
      </c>
      <c r="BC246" s="29">
        <f t="shared" si="40"/>
        <v>2497300</v>
      </c>
      <c r="BD246" s="29">
        <f t="shared" si="40"/>
        <v>3491620</v>
      </c>
      <c r="BE246" s="29">
        <f t="shared" si="40"/>
        <v>4432460</v>
      </c>
      <c r="BF246" s="29">
        <f t="shared" si="40"/>
        <v>4628200</v>
      </c>
      <c r="BG246" s="29">
        <f t="shared" si="40"/>
        <v>4486100</v>
      </c>
      <c r="BH246" s="29">
        <f t="shared" si="40"/>
        <v>7083900</v>
      </c>
      <c r="BI246" s="29">
        <f t="shared" si="40"/>
        <v>6064350</v>
      </c>
      <c r="BJ246" s="29">
        <f t="shared" si="40"/>
        <v>6326640</v>
      </c>
      <c r="BK246" s="29">
        <f t="shared" si="40"/>
        <v>7308350</v>
      </c>
      <c r="BL246" s="29">
        <f t="shared" si="40"/>
        <v>9055820</v>
      </c>
      <c r="BM246" s="29">
        <f t="shared" si="40"/>
        <v>10158890</v>
      </c>
      <c r="BN246" s="29">
        <f t="shared" si="40"/>
        <v>11543080</v>
      </c>
      <c r="BO246" s="29">
        <f t="shared" si="40"/>
        <v>10806070</v>
      </c>
      <c r="BP246" s="29">
        <f t="shared" si="40"/>
        <v>12560880</v>
      </c>
      <c r="BQ246" s="29">
        <f t="shared" si="40"/>
        <v>12211120</v>
      </c>
      <c r="BR246" s="29">
        <f aca="true" t="shared" si="41" ref="BR246:CW246">SUM(BR241:BR245)</f>
        <v>15651300</v>
      </c>
      <c r="BS246" s="29">
        <f t="shared" si="41"/>
        <v>17951700</v>
      </c>
      <c r="BT246" s="29">
        <f t="shared" si="41"/>
        <v>16815380</v>
      </c>
      <c r="BU246" s="29">
        <f t="shared" si="41"/>
        <v>15914280</v>
      </c>
      <c r="BV246" s="29">
        <f t="shared" si="41"/>
        <v>16202460</v>
      </c>
      <c r="BW246" s="29">
        <f t="shared" si="41"/>
        <v>14764000</v>
      </c>
      <c r="BX246" s="29">
        <f t="shared" si="41"/>
        <v>15416240</v>
      </c>
      <c r="BY246" s="29">
        <f t="shared" si="41"/>
        <v>16687700</v>
      </c>
      <c r="BZ246" s="29">
        <f t="shared" si="41"/>
        <v>15915500</v>
      </c>
      <c r="CA246" s="29">
        <f t="shared" si="41"/>
        <v>14815580</v>
      </c>
      <c r="CB246" s="29">
        <f t="shared" si="41"/>
        <v>16518620</v>
      </c>
      <c r="CC246" s="29">
        <f t="shared" si="41"/>
        <v>17017900</v>
      </c>
      <c r="CD246" s="29">
        <f t="shared" si="41"/>
        <v>16392600</v>
      </c>
      <c r="CE246" s="29">
        <f t="shared" si="41"/>
        <v>19070900</v>
      </c>
      <c r="CF246" s="29">
        <f t="shared" si="41"/>
        <v>19824200</v>
      </c>
      <c r="CG246" s="29">
        <f t="shared" si="41"/>
        <v>23411900</v>
      </c>
      <c r="CH246" s="29">
        <f t="shared" si="41"/>
        <v>25775500</v>
      </c>
      <c r="CI246" s="29">
        <f t="shared" si="41"/>
        <v>26042000</v>
      </c>
      <c r="CJ246" s="29">
        <f t="shared" si="41"/>
        <v>27939500</v>
      </c>
      <c r="CK246" s="29">
        <f t="shared" si="41"/>
        <v>27249000</v>
      </c>
      <c r="CL246" s="29">
        <f t="shared" si="41"/>
        <v>30158300</v>
      </c>
      <c r="CM246" s="29">
        <f t="shared" si="41"/>
        <v>28232320</v>
      </c>
      <c r="CN246" s="29">
        <f t="shared" si="41"/>
        <v>29740880</v>
      </c>
      <c r="CO246" s="29">
        <f t="shared" si="41"/>
        <v>25803400</v>
      </c>
      <c r="CP246" s="29">
        <f t="shared" si="41"/>
        <v>26474280</v>
      </c>
      <c r="CQ246" s="29">
        <f t="shared" si="41"/>
        <v>24205380</v>
      </c>
      <c r="CR246" s="29">
        <f t="shared" si="41"/>
        <v>21405940</v>
      </c>
      <c r="CS246" s="29">
        <f t="shared" si="41"/>
        <v>22483800</v>
      </c>
      <c r="CT246" s="29">
        <f t="shared" si="41"/>
        <v>17754200</v>
      </c>
      <c r="CU246" s="29">
        <f t="shared" si="41"/>
        <v>18346400</v>
      </c>
      <c r="CV246" s="29">
        <f t="shared" si="41"/>
        <v>16917200</v>
      </c>
      <c r="CW246" s="29">
        <f t="shared" si="41"/>
        <v>19511400</v>
      </c>
      <c r="CX246" s="29">
        <f aca="true" t="shared" si="42" ref="CX246:DU246">SUM(CX241:CX245)</f>
        <v>19085000</v>
      </c>
      <c r="CY246" s="29">
        <f t="shared" si="42"/>
        <v>20519000</v>
      </c>
      <c r="CZ246" s="29">
        <f t="shared" si="42"/>
        <v>20710500</v>
      </c>
      <c r="DA246" s="29">
        <f t="shared" si="42"/>
        <v>18461840</v>
      </c>
      <c r="DB246" s="29">
        <f t="shared" si="42"/>
        <v>17545560</v>
      </c>
      <c r="DC246" s="29">
        <f t="shared" si="42"/>
        <v>15087800</v>
      </c>
      <c r="DD246" s="29">
        <f t="shared" si="42"/>
        <v>12444000</v>
      </c>
      <c r="DE246" s="29">
        <f t="shared" si="42"/>
        <v>9951500</v>
      </c>
      <c r="DF246" s="29">
        <f t="shared" si="42"/>
        <v>7698100</v>
      </c>
      <c r="DG246" s="29">
        <f t="shared" si="42"/>
        <v>5772200</v>
      </c>
      <c r="DH246" s="29">
        <f t="shared" si="42"/>
        <v>4252000</v>
      </c>
      <c r="DI246" s="29">
        <f t="shared" si="42"/>
        <v>3103000</v>
      </c>
      <c r="DJ246" s="29">
        <f t="shared" si="42"/>
        <v>2956000</v>
      </c>
      <c r="DK246" s="29">
        <f t="shared" si="42"/>
        <v>2312600</v>
      </c>
      <c r="DL246" s="29">
        <f t="shared" si="42"/>
        <v>2051400</v>
      </c>
      <c r="DM246" s="29">
        <f t="shared" si="42"/>
        <v>1718500</v>
      </c>
      <c r="DN246" s="29">
        <f t="shared" si="42"/>
        <v>1796500</v>
      </c>
      <c r="DO246" s="29">
        <f t="shared" si="42"/>
        <v>1553000</v>
      </c>
      <c r="DP246" s="29">
        <f t="shared" si="42"/>
        <v>1411000</v>
      </c>
      <c r="DQ246" s="29">
        <f t="shared" si="42"/>
        <v>1070000</v>
      </c>
      <c r="DR246" s="29">
        <f t="shared" si="42"/>
        <v>766000</v>
      </c>
      <c r="DS246" s="29">
        <f t="shared" si="42"/>
        <v>656000</v>
      </c>
      <c r="DT246" s="29">
        <f t="shared" si="42"/>
        <v>440000</v>
      </c>
      <c r="DU246" s="29">
        <f t="shared" si="42"/>
        <v>280000</v>
      </c>
    </row>
    <row r="247" ht="14.25" thickTop="1"/>
    <row r="248" spans="1:125" s="3" customFormat="1" ht="14.25">
      <c r="A248" s="3" t="s">
        <v>82</v>
      </c>
      <c r="E248" s="4" t="str">
        <f aca="true" t="shared" si="43" ref="E248:AJ248">E240</f>
        <v>Total</v>
      </c>
      <c r="F248" s="4">
        <f t="shared" si="43"/>
        <v>39933</v>
      </c>
      <c r="G248" s="4">
        <f t="shared" si="43"/>
        <v>39964</v>
      </c>
      <c r="H248" s="4">
        <f t="shared" si="43"/>
        <v>39994</v>
      </c>
      <c r="I248" s="4">
        <f t="shared" si="43"/>
        <v>40025</v>
      </c>
      <c r="J248" s="4">
        <f t="shared" si="43"/>
        <v>40056</v>
      </c>
      <c r="K248" s="4">
        <f t="shared" si="43"/>
        <v>40086</v>
      </c>
      <c r="L248" s="4">
        <f t="shared" si="43"/>
        <v>40117</v>
      </c>
      <c r="M248" s="4">
        <f t="shared" si="43"/>
        <v>40147</v>
      </c>
      <c r="N248" s="4">
        <f t="shared" si="43"/>
        <v>40178</v>
      </c>
      <c r="O248" s="4">
        <f t="shared" si="43"/>
        <v>40209</v>
      </c>
      <c r="P248" s="4">
        <f t="shared" si="43"/>
        <v>40237</v>
      </c>
      <c r="Q248" s="4">
        <f t="shared" si="43"/>
        <v>40268</v>
      </c>
      <c r="R248" s="4">
        <f t="shared" si="43"/>
        <v>40298</v>
      </c>
      <c r="S248" s="4">
        <f t="shared" si="43"/>
        <v>40329</v>
      </c>
      <c r="T248" s="4">
        <f t="shared" si="43"/>
        <v>40359</v>
      </c>
      <c r="U248" s="4">
        <f t="shared" si="43"/>
        <v>40390</v>
      </c>
      <c r="V248" s="4">
        <f t="shared" si="43"/>
        <v>40421</v>
      </c>
      <c r="W248" s="4">
        <f t="shared" si="43"/>
        <v>40451</v>
      </c>
      <c r="X248" s="4">
        <f t="shared" si="43"/>
        <v>40482</v>
      </c>
      <c r="Y248" s="4">
        <f t="shared" si="43"/>
        <v>40512</v>
      </c>
      <c r="Z248" s="4">
        <f t="shared" si="43"/>
        <v>40543</v>
      </c>
      <c r="AA248" s="4">
        <f t="shared" si="43"/>
        <v>40574</v>
      </c>
      <c r="AB248" s="4">
        <f t="shared" si="43"/>
        <v>40602</v>
      </c>
      <c r="AC248" s="4">
        <f t="shared" si="43"/>
        <v>40633</v>
      </c>
      <c r="AD248" s="4">
        <f t="shared" si="43"/>
        <v>40663</v>
      </c>
      <c r="AE248" s="4">
        <f t="shared" si="43"/>
        <v>40694</v>
      </c>
      <c r="AF248" s="4">
        <f t="shared" si="43"/>
        <v>40724</v>
      </c>
      <c r="AG248" s="4">
        <f t="shared" si="43"/>
        <v>40755</v>
      </c>
      <c r="AH248" s="4">
        <f t="shared" si="43"/>
        <v>40786</v>
      </c>
      <c r="AI248" s="4">
        <f t="shared" si="43"/>
        <v>40816</v>
      </c>
      <c r="AJ248" s="4">
        <f t="shared" si="43"/>
        <v>40847</v>
      </c>
      <c r="AK248" s="4">
        <f aca="true" t="shared" si="44" ref="AK248:BP248">AK240</f>
        <v>40877</v>
      </c>
      <c r="AL248" s="4">
        <f t="shared" si="44"/>
        <v>40908</v>
      </c>
      <c r="AM248" s="4">
        <f t="shared" si="44"/>
        <v>40939</v>
      </c>
      <c r="AN248" s="4">
        <f t="shared" si="44"/>
        <v>40968</v>
      </c>
      <c r="AO248" s="4">
        <f t="shared" si="44"/>
        <v>40999</v>
      </c>
      <c r="AP248" s="4">
        <f t="shared" si="44"/>
        <v>41029</v>
      </c>
      <c r="AQ248" s="4">
        <f t="shared" si="44"/>
        <v>41060</v>
      </c>
      <c r="AR248" s="4">
        <f t="shared" si="44"/>
        <v>41090</v>
      </c>
      <c r="AS248" s="4">
        <f t="shared" si="44"/>
        <v>41121</v>
      </c>
      <c r="AT248" s="4">
        <f t="shared" si="44"/>
        <v>41152</v>
      </c>
      <c r="AU248" s="4">
        <f t="shared" si="44"/>
        <v>41182</v>
      </c>
      <c r="AV248" s="4">
        <f t="shared" si="44"/>
        <v>41213</v>
      </c>
      <c r="AW248" s="4">
        <f t="shared" si="44"/>
        <v>41243</v>
      </c>
      <c r="AX248" s="4">
        <f t="shared" si="44"/>
        <v>41274</v>
      </c>
      <c r="AY248" s="4">
        <f t="shared" si="44"/>
        <v>41305</v>
      </c>
      <c r="AZ248" s="4">
        <f t="shared" si="44"/>
        <v>41333</v>
      </c>
      <c r="BA248" s="4">
        <f t="shared" si="44"/>
        <v>41364</v>
      </c>
      <c r="BB248" s="4">
        <f t="shared" si="44"/>
        <v>41394</v>
      </c>
      <c r="BC248" s="4">
        <f t="shared" si="44"/>
        <v>41425</v>
      </c>
      <c r="BD248" s="4">
        <f t="shared" si="44"/>
        <v>41455</v>
      </c>
      <c r="BE248" s="4">
        <f t="shared" si="44"/>
        <v>41486</v>
      </c>
      <c r="BF248" s="4">
        <f t="shared" si="44"/>
        <v>41517</v>
      </c>
      <c r="BG248" s="4">
        <f t="shared" si="44"/>
        <v>41547</v>
      </c>
      <c r="BH248" s="4">
        <f t="shared" si="44"/>
        <v>41578</v>
      </c>
      <c r="BI248" s="4">
        <f t="shared" si="44"/>
        <v>41608</v>
      </c>
      <c r="BJ248" s="4">
        <f t="shared" si="44"/>
        <v>41639</v>
      </c>
      <c r="BK248" s="4">
        <f t="shared" si="44"/>
        <v>41670</v>
      </c>
      <c r="BL248" s="4">
        <f t="shared" si="44"/>
        <v>41698</v>
      </c>
      <c r="BM248" s="4">
        <f t="shared" si="44"/>
        <v>41729</v>
      </c>
      <c r="BN248" s="4">
        <f t="shared" si="44"/>
        <v>41759</v>
      </c>
      <c r="BO248" s="4">
        <f t="shared" si="44"/>
        <v>41790</v>
      </c>
      <c r="BP248" s="4">
        <f t="shared" si="44"/>
        <v>41820</v>
      </c>
      <c r="BQ248" s="4">
        <f aca="true" t="shared" si="45" ref="BQ248:CV248">BQ240</f>
        <v>41851</v>
      </c>
      <c r="BR248" s="4">
        <f t="shared" si="45"/>
        <v>41882</v>
      </c>
      <c r="BS248" s="4">
        <f t="shared" si="45"/>
        <v>41912</v>
      </c>
      <c r="BT248" s="4">
        <f t="shared" si="45"/>
        <v>41943</v>
      </c>
      <c r="BU248" s="4">
        <f t="shared" si="45"/>
        <v>41973</v>
      </c>
      <c r="BV248" s="4">
        <f t="shared" si="45"/>
        <v>42004</v>
      </c>
      <c r="BW248" s="4">
        <f t="shared" si="45"/>
        <v>42035</v>
      </c>
      <c r="BX248" s="4">
        <f t="shared" si="45"/>
        <v>42063</v>
      </c>
      <c r="BY248" s="4">
        <f t="shared" si="45"/>
        <v>42094</v>
      </c>
      <c r="BZ248" s="4">
        <f t="shared" si="45"/>
        <v>42124</v>
      </c>
      <c r="CA248" s="4">
        <f t="shared" si="45"/>
        <v>42155</v>
      </c>
      <c r="CB248" s="4">
        <f t="shared" si="45"/>
        <v>42185</v>
      </c>
      <c r="CC248" s="4">
        <f t="shared" si="45"/>
        <v>42216</v>
      </c>
      <c r="CD248" s="4">
        <f t="shared" si="45"/>
        <v>42247</v>
      </c>
      <c r="CE248" s="4">
        <f t="shared" si="45"/>
        <v>42277</v>
      </c>
      <c r="CF248" s="4">
        <f t="shared" si="45"/>
        <v>42308</v>
      </c>
      <c r="CG248" s="4">
        <f t="shared" si="45"/>
        <v>42338</v>
      </c>
      <c r="CH248" s="4">
        <f t="shared" si="45"/>
        <v>42369</v>
      </c>
      <c r="CI248" s="4">
        <f t="shared" si="45"/>
        <v>42400</v>
      </c>
      <c r="CJ248" s="4">
        <f t="shared" si="45"/>
        <v>42429</v>
      </c>
      <c r="CK248" s="4">
        <f t="shared" si="45"/>
        <v>42460</v>
      </c>
      <c r="CL248" s="4">
        <f t="shared" si="45"/>
        <v>42490</v>
      </c>
      <c r="CM248" s="4">
        <f t="shared" si="45"/>
        <v>42521</v>
      </c>
      <c r="CN248" s="4">
        <f t="shared" si="45"/>
        <v>42551</v>
      </c>
      <c r="CO248" s="4">
        <f t="shared" si="45"/>
        <v>42582</v>
      </c>
      <c r="CP248" s="4">
        <f t="shared" si="45"/>
        <v>42613</v>
      </c>
      <c r="CQ248" s="4">
        <f t="shared" si="45"/>
        <v>42643</v>
      </c>
      <c r="CR248" s="4">
        <f t="shared" si="45"/>
        <v>42674</v>
      </c>
      <c r="CS248" s="4">
        <f t="shared" si="45"/>
        <v>42704</v>
      </c>
      <c r="CT248" s="4">
        <f t="shared" si="45"/>
        <v>42735</v>
      </c>
      <c r="CU248" s="4">
        <f t="shared" si="45"/>
        <v>42766</v>
      </c>
      <c r="CV248" s="4">
        <f t="shared" si="45"/>
        <v>42794</v>
      </c>
      <c r="CW248" s="4">
        <f aca="true" t="shared" si="46" ref="CW248:DU248">CW240</f>
        <v>42825</v>
      </c>
      <c r="CX248" s="4">
        <f t="shared" si="46"/>
        <v>42855</v>
      </c>
      <c r="CY248" s="4">
        <f t="shared" si="46"/>
        <v>42886</v>
      </c>
      <c r="CZ248" s="4">
        <f t="shared" si="46"/>
        <v>42916</v>
      </c>
      <c r="DA248" s="4">
        <f t="shared" si="46"/>
        <v>42947</v>
      </c>
      <c r="DB248" s="4">
        <f t="shared" si="46"/>
        <v>42978</v>
      </c>
      <c r="DC248" s="4">
        <f t="shared" si="46"/>
        <v>43008</v>
      </c>
      <c r="DD248" s="4">
        <f t="shared" si="46"/>
        <v>43039</v>
      </c>
      <c r="DE248" s="4">
        <f t="shared" si="46"/>
        <v>43069</v>
      </c>
      <c r="DF248" s="4">
        <f t="shared" si="46"/>
        <v>43100</v>
      </c>
      <c r="DG248" s="4">
        <f t="shared" si="46"/>
        <v>43131</v>
      </c>
      <c r="DH248" s="4">
        <f t="shared" si="46"/>
        <v>43159</v>
      </c>
      <c r="DI248" s="4">
        <f t="shared" si="46"/>
        <v>43190</v>
      </c>
      <c r="DJ248" s="4">
        <f t="shared" si="46"/>
        <v>43220</v>
      </c>
      <c r="DK248" s="4">
        <f t="shared" si="46"/>
        <v>43251</v>
      </c>
      <c r="DL248" s="4">
        <f t="shared" si="46"/>
        <v>43281</v>
      </c>
      <c r="DM248" s="4">
        <f t="shared" si="46"/>
        <v>43312</v>
      </c>
      <c r="DN248" s="4">
        <f t="shared" si="46"/>
        <v>43343</v>
      </c>
      <c r="DO248" s="4">
        <f t="shared" si="46"/>
        <v>43373</v>
      </c>
      <c r="DP248" s="4">
        <f t="shared" si="46"/>
        <v>43404</v>
      </c>
      <c r="DQ248" s="4">
        <f t="shared" si="46"/>
        <v>43434</v>
      </c>
      <c r="DR248" s="4">
        <f t="shared" si="46"/>
        <v>43465</v>
      </c>
      <c r="DS248" s="4">
        <f t="shared" si="46"/>
        <v>43496</v>
      </c>
      <c r="DT248" s="4">
        <f t="shared" si="46"/>
        <v>43524</v>
      </c>
      <c r="DU248" s="4">
        <f t="shared" si="46"/>
        <v>43555</v>
      </c>
    </row>
    <row r="249" spans="1:125" ht="14.25">
      <c r="A249" t="s">
        <v>83</v>
      </c>
      <c r="E249" s="28">
        <f aca="true" t="shared" si="47" ref="E249:E254">SUM(F249:DU249)</f>
        <v>80860000</v>
      </c>
      <c r="F249" s="28">
        <f aca="true" t="shared" si="48" ref="F249:AK249">SUMIF($C$28:$C$237,$A249,F$28:F$237)</f>
        <v>0</v>
      </c>
      <c r="G249" s="28">
        <f t="shared" si="48"/>
        <v>0</v>
      </c>
      <c r="H249" s="28">
        <f t="shared" si="48"/>
        <v>0</v>
      </c>
      <c r="I249" s="28">
        <f t="shared" si="48"/>
        <v>0</v>
      </c>
      <c r="J249" s="28">
        <f t="shared" si="48"/>
        <v>0</v>
      </c>
      <c r="K249" s="28">
        <f t="shared" si="48"/>
        <v>0</v>
      </c>
      <c r="L249" s="28">
        <f t="shared" si="48"/>
        <v>0</v>
      </c>
      <c r="M249" s="28">
        <f t="shared" si="48"/>
        <v>0</v>
      </c>
      <c r="N249" s="28">
        <f t="shared" si="48"/>
        <v>0</v>
      </c>
      <c r="O249" s="28">
        <f t="shared" si="48"/>
        <v>0</v>
      </c>
      <c r="P249" s="28">
        <f t="shared" si="48"/>
        <v>0</v>
      </c>
      <c r="Q249" s="28">
        <f t="shared" si="48"/>
        <v>0</v>
      </c>
      <c r="R249" s="28">
        <f t="shared" si="48"/>
        <v>0</v>
      </c>
      <c r="S249" s="28">
        <f t="shared" si="48"/>
        <v>0</v>
      </c>
      <c r="T249" s="28">
        <f t="shared" si="48"/>
        <v>0</v>
      </c>
      <c r="U249" s="28">
        <f t="shared" si="48"/>
        <v>0</v>
      </c>
      <c r="V249" s="28">
        <f t="shared" si="48"/>
        <v>0</v>
      </c>
      <c r="W249" s="28">
        <f t="shared" si="48"/>
        <v>0</v>
      </c>
      <c r="X249" s="28">
        <f t="shared" si="48"/>
        <v>0</v>
      </c>
      <c r="Y249" s="28">
        <f t="shared" si="48"/>
        <v>0</v>
      </c>
      <c r="Z249" s="28">
        <f t="shared" si="48"/>
        <v>0</v>
      </c>
      <c r="AA249" s="28">
        <f t="shared" si="48"/>
        <v>0</v>
      </c>
      <c r="AB249" s="28">
        <f t="shared" si="48"/>
        <v>0</v>
      </c>
      <c r="AC249" s="28">
        <f t="shared" si="48"/>
        <v>0</v>
      </c>
      <c r="AD249" s="28">
        <f t="shared" si="48"/>
        <v>0</v>
      </c>
      <c r="AE249" s="28">
        <f t="shared" si="48"/>
        <v>0</v>
      </c>
      <c r="AF249" s="28">
        <f t="shared" si="48"/>
        <v>0</v>
      </c>
      <c r="AG249" s="28">
        <f t="shared" si="48"/>
        <v>0</v>
      </c>
      <c r="AH249" s="28">
        <f t="shared" si="48"/>
        <v>0</v>
      </c>
      <c r="AI249" s="28">
        <f t="shared" si="48"/>
        <v>0</v>
      </c>
      <c r="AJ249" s="28">
        <f t="shared" si="48"/>
        <v>0</v>
      </c>
      <c r="AK249" s="28">
        <f t="shared" si="48"/>
        <v>0</v>
      </c>
      <c r="AL249" s="28">
        <f aca="true" t="shared" si="49" ref="AL249:BQ249">SUMIF($C$28:$C$237,$A249,AL$28:AL$237)</f>
        <v>0</v>
      </c>
      <c r="AM249" s="28">
        <f t="shared" si="49"/>
        <v>0</v>
      </c>
      <c r="AN249" s="28">
        <f t="shared" si="49"/>
        <v>630000</v>
      </c>
      <c r="AO249" s="28">
        <f t="shared" si="49"/>
        <v>420000</v>
      </c>
      <c r="AP249" s="28">
        <f t="shared" si="49"/>
        <v>315000</v>
      </c>
      <c r="AQ249" s="28">
        <f t="shared" si="49"/>
        <v>525000</v>
      </c>
      <c r="AR249" s="28">
        <f t="shared" si="49"/>
        <v>525000</v>
      </c>
      <c r="AS249" s="28">
        <f t="shared" si="49"/>
        <v>945000</v>
      </c>
      <c r="AT249" s="28">
        <f t="shared" si="49"/>
        <v>1050000</v>
      </c>
      <c r="AU249" s="28">
        <f t="shared" si="49"/>
        <v>1155000</v>
      </c>
      <c r="AV249" s="28">
        <f t="shared" si="49"/>
        <v>1050000</v>
      </c>
      <c r="AW249" s="28">
        <f t="shared" si="49"/>
        <v>1122000</v>
      </c>
      <c r="AX249" s="28">
        <f t="shared" si="49"/>
        <v>888000</v>
      </c>
      <c r="AY249" s="28">
        <f t="shared" si="49"/>
        <v>647400</v>
      </c>
      <c r="AZ249" s="28">
        <f t="shared" si="49"/>
        <v>1221600</v>
      </c>
      <c r="BA249" s="28">
        <f t="shared" si="49"/>
        <v>887500</v>
      </c>
      <c r="BB249" s="28">
        <f t="shared" si="49"/>
        <v>847500</v>
      </c>
      <c r="BC249" s="28">
        <f t="shared" si="49"/>
        <v>1157500</v>
      </c>
      <c r="BD249" s="28">
        <f t="shared" si="49"/>
        <v>1438500</v>
      </c>
      <c r="BE249" s="28">
        <f t="shared" si="49"/>
        <v>1543000</v>
      </c>
      <c r="BF249" s="28">
        <f t="shared" si="49"/>
        <v>1383000</v>
      </c>
      <c r="BG249" s="28">
        <f t="shared" si="49"/>
        <v>1135000</v>
      </c>
      <c r="BH249" s="28">
        <f t="shared" si="49"/>
        <v>1095000</v>
      </c>
      <c r="BI249" s="28">
        <f t="shared" si="49"/>
        <v>683000</v>
      </c>
      <c r="BJ249" s="28">
        <f t="shared" si="49"/>
        <v>753000</v>
      </c>
      <c r="BK249" s="28">
        <f t="shared" si="49"/>
        <v>995000</v>
      </c>
      <c r="BL249" s="28">
        <f t="shared" si="49"/>
        <v>1328000</v>
      </c>
      <c r="BM249" s="28">
        <f t="shared" si="49"/>
        <v>1270000</v>
      </c>
      <c r="BN249" s="28">
        <f t="shared" si="49"/>
        <v>1529000</v>
      </c>
      <c r="BO249" s="28">
        <f t="shared" si="49"/>
        <v>1656000</v>
      </c>
      <c r="BP249" s="28">
        <f t="shared" si="49"/>
        <v>1859000</v>
      </c>
      <c r="BQ249" s="28">
        <f t="shared" si="49"/>
        <v>1782000</v>
      </c>
      <c r="BR249" s="28">
        <f aca="true" t="shared" si="50" ref="BR249:CW249">SUMIF($C$28:$C$237,$A249,BR$28:BR$237)</f>
        <v>1691000</v>
      </c>
      <c r="BS249" s="28">
        <f t="shared" si="50"/>
        <v>1276000</v>
      </c>
      <c r="BT249" s="28">
        <f t="shared" si="50"/>
        <v>1025000</v>
      </c>
      <c r="BU249" s="28">
        <f t="shared" si="50"/>
        <v>574000</v>
      </c>
      <c r="BV249" s="28">
        <f t="shared" si="50"/>
        <v>604000</v>
      </c>
      <c r="BW249" s="28">
        <f t="shared" si="50"/>
        <v>324000</v>
      </c>
      <c r="BX249" s="28">
        <f t="shared" si="50"/>
        <v>234000</v>
      </c>
      <c r="BY249" s="28">
        <f t="shared" si="50"/>
        <v>312000</v>
      </c>
      <c r="BZ249" s="28">
        <f t="shared" si="50"/>
        <v>390000</v>
      </c>
      <c r="CA249" s="28">
        <f t="shared" si="50"/>
        <v>416000</v>
      </c>
      <c r="CB249" s="28">
        <f t="shared" si="50"/>
        <v>390000</v>
      </c>
      <c r="CC249" s="28">
        <f t="shared" si="50"/>
        <v>260000</v>
      </c>
      <c r="CD249" s="28">
        <f t="shared" si="50"/>
        <v>234000</v>
      </c>
      <c r="CE249" s="28">
        <f t="shared" si="50"/>
        <v>104000</v>
      </c>
      <c r="CF249" s="28">
        <f t="shared" si="50"/>
        <v>78000</v>
      </c>
      <c r="CG249" s="28">
        <f t="shared" si="50"/>
        <v>52000</v>
      </c>
      <c r="CH249" s="28">
        <f t="shared" si="50"/>
        <v>0</v>
      </c>
      <c r="CI249" s="28">
        <f t="shared" si="50"/>
        <v>0</v>
      </c>
      <c r="CJ249" s="28">
        <f t="shared" si="50"/>
        <v>0</v>
      </c>
      <c r="CK249" s="28">
        <f t="shared" si="50"/>
        <v>0</v>
      </c>
      <c r="CL249" s="28">
        <f t="shared" si="50"/>
        <v>90000</v>
      </c>
      <c r="CM249" s="28">
        <f t="shared" si="50"/>
        <v>168000</v>
      </c>
      <c r="CN249" s="28">
        <f t="shared" si="50"/>
        <v>162000</v>
      </c>
      <c r="CO249" s="28">
        <f t="shared" si="50"/>
        <v>258000</v>
      </c>
      <c r="CP249" s="28">
        <f t="shared" si="50"/>
        <v>405000</v>
      </c>
      <c r="CQ249" s="28">
        <f t="shared" si="50"/>
        <v>510000</v>
      </c>
      <c r="CR249" s="28">
        <f t="shared" si="50"/>
        <v>513000</v>
      </c>
      <c r="CS249" s="28">
        <f t="shared" si="50"/>
        <v>540000</v>
      </c>
      <c r="CT249" s="28">
        <f t="shared" si="50"/>
        <v>395000</v>
      </c>
      <c r="CU249" s="28">
        <f t="shared" si="50"/>
        <v>342000</v>
      </c>
      <c r="CV249" s="28">
        <f t="shared" si="50"/>
        <v>317000</v>
      </c>
      <c r="CW249" s="28">
        <f t="shared" si="50"/>
        <v>1374000</v>
      </c>
      <c r="CX249" s="28">
        <f aca="true" t="shared" si="51" ref="CX249:DU249">SUMIF($C$28:$C$237,$A249,CX$28:CX$237)</f>
        <v>1016000</v>
      </c>
      <c r="CY249" s="28">
        <f t="shared" si="51"/>
        <v>1290000</v>
      </c>
      <c r="CZ249" s="28">
        <f t="shared" si="51"/>
        <v>2660000</v>
      </c>
      <c r="DA249" s="28">
        <f t="shared" si="51"/>
        <v>3195000</v>
      </c>
      <c r="DB249" s="28">
        <f t="shared" si="51"/>
        <v>3320000</v>
      </c>
      <c r="DC249" s="28">
        <f t="shared" si="51"/>
        <v>3535000</v>
      </c>
      <c r="DD249" s="28">
        <f t="shared" si="51"/>
        <v>3015000</v>
      </c>
      <c r="DE249" s="28">
        <f t="shared" si="51"/>
        <v>3155000</v>
      </c>
      <c r="DF249" s="28">
        <f t="shared" si="51"/>
        <v>2335000</v>
      </c>
      <c r="DG249" s="28">
        <f t="shared" si="51"/>
        <v>1915000</v>
      </c>
      <c r="DH249" s="28">
        <f t="shared" si="51"/>
        <v>1615000</v>
      </c>
      <c r="DI249" s="28">
        <f t="shared" si="51"/>
        <v>960000</v>
      </c>
      <c r="DJ249" s="28">
        <f t="shared" si="51"/>
        <v>1055000</v>
      </c>
      <c r="DK249" s="28">
        <f t="shared" si="51"/>
        <v>693600</v>
      </c>
      <c r="DL249" s="28">
        <f t="shared" si="51"/>
        <v>802400</v>
      </c>
      <c r="DM249" s="28">
        <f t="shared" si="51"/>
        <v>697000</v>
      </c>
      <c r="DN249" s="28">
        <f t="shared" si="51"/>
        <v>825000</v>
      </c>
      <c r="DO249" s="28">
        <f t="shared" si="51"/>
        <v>945000.0000000001</v>
      </c>
      <c r="DP249" s="28">
        <f t="shared" si="51"/>
        <v>889000.0000000001</v>
      </c>
      <c r="DQ249" s="28">
        <f t="shared" si="51"/>
        <v>748000</v>
      </c>
      <c r="DR249" s="28">
        <f t="shared" si="51"/>
        <v>480000</v>
      </c>
      <c r="DS249" s="28">
        <f t="shared" si="51"/>
        <v>420000.00000000006</v>
      </c>
      <c r="DT249" s="28">
        <f t="shared" si="51"/>
        <v>240000</v>
      </c>
      <c r="DU249" s="28">
        <f t="shared" si="51"/>
        <v>180000</v>
      </c>
    </row>
    <row r="250" spans="1:125" ht="14.25">
      <c r="A250" t="s">
        <v>72</v>
      </c>
      <c r="E250" s="62">
        <f t="shared" si="47"/>
        <v>244980000</v>
      </c>
      <c r="F250" s="62">
        <f>SUMIF($C$28:$C$237,$A250,F$28:F$237)</f>
        <v>0</v>
      </c>
      <c r="G250" s="62">
        <f aca="true" t="shared" si="52" ref="G250:BR250">SUMIF($C$28:$C$237,$A250,G$28:G$237)</f>
        <v>0</v>
      </c>
      <c r="H250" s="62">
        <f t="shared" si="52"/>
        <v>0</v>
      </c>
      <c r="I250" s="62">
        <f t="shared" si="52"/>
        <v>0</v>
      </c>
      <c r="J250" s="62">
        <f t="shared" si="52"/>
        <v>0</v>
      </c>
      <c r="K250" s="62">
        <f t="shared" si="52"/>
        <v>0</v>
      </c>
      <c r="L250" s="62">
        <f t="shared" si="52"/>
        <v>0</v>
      </c>
      <c r="M250" s="62">
        <f t="shared" si="52"/>
        <v>0</v>
      </c>
      <c r="N250" s="62">
        <f t="shared" si="52"/>
        <v>0</v>
      </c>
      <c r="O250" s="62">
        <f t="shared" si="52"/>
        <v>0</v>
      </c>
      <c r="P250" s="62">
        <f t="shared" si="52"/>
        <v>0</v>
      </c>
      <c r="Q250" s="62">
        <f t="shared" si="52"/>
        <v>0</v>
      </c>
      <c r="R250" s="62">
        <f t="shared" si="52"/>
        <v>0</v>
      </c>
      <c r="S250" s="62">
        <f t="shared" si="52"/>
        <v>0</v>
      </c>
      <c r="T250" s="62">
        <f t="shared" si="52"/>
        <v>0</v>
      </c>
      <c r="U250" s="62">
        <f t="shared" si="52"/>
        <v>0</v>
      </c>
      <c r="V250" s="62">
        <f t="shared" si="52"/>
        <v>0</v>
      </c>
      <c r="W250" s="62">
        <f t="shared" si="52"/>
        <v>0</v>
      </c>
      <c r="X250" s="62">
        <f t="shared" si="52"/>
        <v>0</v>
      </c>
      <c r="Y250" s="62">
        <f t="shared" si="52"/>
        <v>0</v>
      </c>
      <c r="Z250" s="62">
        <f t="shared" si="52"/>
        <v>0</v>
      </c>
      <c r="AA250" s="62">
        <f t="shared" si="52"/>
        <v>0</v>
      </c>
      <c r="AB250" s="62">
        <f t="shared" si="52"/>
        <v>0</v>
      </c>
      <c r="AC250" s="62">
        <f t="shared" si="52"/>
        <v>0</v>
      </c>
      <c r="AD250" s="62">
        <f t="shared" si="52"/>
        <v>0</v>
      </c>
      <c r="AE250" s="62">
        <f t="shared" si="52"/>
        <v>0</v>
      </c>
      <c r="AF250" s="62">
        <f t="shared" si="52"/>
        <v>0</v>
      </c>
      <c r="AG250" s="62">
        <f t="shared" si="52"/>
        <v>0</v>
      </c>
      <c r="AH250" s="62">
        <f t="shared" si="52"/>
        <v>0</v>
      </c>
      <c r="AI250" s="62">
        <f t="shared" si="52"/>
        <v>0</v>
      </c>
      <c r="AJ250" s="62">
        <f t="shared" si="52"/>
        <v>0</v>
      </c>
      <c r="AK250" s="62">
        <f t="shared" si="52"/>
        <v>0</v>
      </c>
      <c r="AL250" s="62">
        <f t="shared" si="52"/>
        <v>0</v>
      </c>
      <c r="AM250" s="62">
        <f t="shared" si="52"/>
        <v>0</v>
      </c>
      <c r="AN250" s="62">
        <f t="shared" si="52"/>
        <v>0</v>
      </c>
      <c r="AO250" s="62">
        <f t="shared" si="52"/>
        <v>0</v>
      </c>
      <c r="AP250" s="62">
        <f t="shared" si="52"/>
        <v>0</v>
      </c>
      <c r="AQ250" s="62">
        <f t="shared" si="52"/>
        <v>0</v>
      </c>
      <c r="AR250" s="62">
        <f t="shared" si="52"/>
        <v>0</v>
      </c>
      <c r="AS250" s="62">
        <f t="shared" si="52"/>
        <v>0</v>
      </c>
      <c r="AT250" s="62">
        <f t="shared" si="52"/>
        <v>0</v>
      </c>
      <c r="AU250" s="62">
        <f t="shared" si="52"/>
        <v>0</v>
      </c>
      <c r="AV250" s="62">
        <f t="shared" si="52"/>
        <v>0</v>
      </c>
      <c r="AW250" s="62">
        <f t="shared" si="52"/>
        <v>0</v>
      </c>
      <c r="AX250" s="62">
        <f t="shared" si="52"/>
        <v>0</v>
      </c>
      <c r="AY250" s="62">
        <f t="shared" si="52"/>
        <v>0</v>
      </c>
      <c r="AZ250" s="62">
        <f t="shared" si="52"/>
        <v>0</v>
      </c>
      <c r="BA250" s="62">
        <f t="shared" si="52"/>
        <v>0</v>
      </c>
      <c r="BB250" s="62">
        <f t="shared" si="52"/>
        <v>384000</v>
      </c>
      <c r="BC250" s="62">
        <f t="shared" si="52"/>
        <v>256000</v>
      </c>
      <c r="BD250" s="62">
        <f t="shared" si="52"/>
        <v>384000</v>
      </c>
      <c r="BE250" s="62">
        <f t="shared" si="52"/>
        <v>700000</v>
      </c>
      <c r="BF250" s="62">
        <f t="shared" si="52"/>
        <v>1000000</v>
      </c>
      <c r="BG250" s="62">
        <f t="shared" si="52"/>
        <v>1084000</v>
      </c>
      <c r="BH250" s="62">
        <f t="shared" si="52"/>
        <v>2068000</v>
      </c>
      <c r="BI250" s="62">
        <f t="shared" si="52"/>
        <v>1462000</v>
      </c>
      <c r="BJ250" s="62">
        <f t="shared" si="52"/>
        <v>1744000</v>
      </c>
      <c r="BK250" s="62">
        <f t="shared" si="52"/>
        <v>2086000</v>
      </c>
      <c r="BL250" s="62">
        <f t="shared" si="52"/>
        <v>2812000</v>
      </c>
      <c r="BM250" s="62">
        <f t="shared" si="52"/>
        <v>3599000</v>
      </c>
      <c r="BN250" s="62">
        <f t="shared" si="52"/>
        <v>4484000</v>
      </c>
      <c r="BO250" s="62">
        <f t="shared" si="52"/>
        <v>3044000</v>
      </c>
      <c r="BP250" s="62">
        <f t="shared" si="52"/>
        <v>3302000</v>
      </c>
      <c r="BQ250" s="62">
        <f t="shared" si="52"/>
        <v>3468000</v>
      </c>
      <c r="BR250" s="62">
        <f t="shared" si="52"/>
        <v>4544000</v>
      </c>
      <c r="BS250" s="62">
        <f aca="true" t="shared" si="53" ref="BS250:DU250">SUMIF($C$28:$C$237,$A250,BS$28:BS$237)</f>
        <v>5056000</v>
      </c>
      <c r="BT250" s="62">
        <f t="shared" si="53"/>
        <v>4810000</v>
      </c>
      <c r="BU250" s="62">
        <f t="shared" si="53"/>
        <v>3566000</v>
      </c>
      <c r="BV250" s="62">
        <f t="shared" si="53"/>
        <v>3570000</v>
      </c>
      <c r="BW250" s="62">
        <f t="shared" si="53"/>
        <v>2252000</v>
      </c>
      <c r="BX250" s="62">
        <f t="shared" si="53"/>
        <v>2258000</v>
      </c>
      <c r="BY250" s="62">
        <f t="shared" si="53"/>
        <v>2036000</v>
      </c>
      <c r="BZ250" s="62">
        <f t="shared" si="53"/>
        <v>1642000</v>
      </c>
      <c r="CA250" s="62">
        <f t="shared" si="53"/>
        <v>1718000</v>
      </c>
      <c r="CB250" s="62">
        <f t="shared" si="53"/>
        <v>2567000</v>
      </c>
      <c r="CC250" s="62">
        <f t="shared" si="53"/>
        <v>4196000</v>
      </c>
      <c r="CD250" s="62">
        <f t="shared" si="53"/>
        <v>4114500</v>
      </c>
      <c r="CE250" s="62">
        <f t="shared" si="53"/>
        <v>5144000</v>
      </c>
      <c r="CF250" s="62">
        <f t="shared" si="53"/>
        <v>6553500</v>
      </c>
      <c r="CG250" s="62">
        <f t="shared" si="53"/>
        <v>7167000</v>
      </c>
      <c r="CH250" s="62">
        <f t="shared" si="53"/>
        <v>8727500</v>
      </c>
      <c r="CI250" s="62">
        <f t="shared" si="53"/>
        <v>9181000</v>
      </c>
      <c r="CJ250" s="62">
        <f t="shared" si="53"/>
        <v>9282500</v>
      </c>
      <c r="CK250" s="62">
        <f t="shared" si="53"/>
        <v>8957000</v>
      </c>
      <c r="CL250" s="62">
        <f t="shared" si="53"/>
        <v>10561800</v>
      </c>
      <c r="CM250" s="62">
        <f t="shared" si="53"/>
        <v>9929200</v>
      </c>
      <c r="CN250" s="62">
        <f t="shared" si="53"/>
        <v>8985800</v>
      </c>
      <c r="CO250" s="62">
        <f t="shared" si="53"/>
        <v>7652000</v>
      </c>
      <c r="CP250" s="62">
        <f t="shared" si="53"/>
        <v>6196000</v>
      </c>
      <c r="CQ250" s="62">
        <f t="shared" si="53"/>
        <v>4765360</v>
      </c>
      <c r="CR250" s="62">
        <f t="shared" si="53"/>
        <v>3633040</v>
      </c>
      <c r="CS250" s="62">
        <f t="shared" si="53"/>
        <v>4223200</v>
      </c>
      <c r="CT250" s="62">
        <f t="shared" si="53"/>
        <v>3742200</v>
      </c>
      <c r="CU250" s="62">
        <f t="shared" si="53"/>
        <v>2522200</v>
      </c>
      <c r="CV250" s="62">
        <f t="shared" si="53"/>
        <v>2587800</v>
      </c>
      <c r="CW250" s="62">
        <f t="shared" si="53"/>
        <v>2870400</v>
      </c>
      <c r="CX250" s="62">
        <f t="shared" si="53"/>
        <v>3552000</v>
      </c>
      <c r="CY250" s="62">
        <f t="shared" si="53"/>
        <v>4877000</v>
      </c>
      <c r="CZ250" s="62">
        <f t="shared" si="53"/>
        <v>5677000</v>
      </c>
      <c r="DA250" s="62">
        <f t="shared" si="53"/>
        <v>5064000</v>
      </c>
      <c r="DB250" s="62">
        <f t="shared" si="53"/>
        <v>4676000</v>
      </c>
      <c r="DC250" s="62">
        <f t="shared" si="53"/>
        <v>4179000</v>
      </c>
      <c r="DD250" s="62">
        <f t="shared" si="53"/>
        <v>3938000</v>
      </c>
      <c r="DE250" s="62">
        <f t="shared" si="53"/>
        <v>2641000</v>
      </c>
      <c r="DF250" s="62">
        <f t="shared" si="53"/>
        <v>2194000</v>
      </c>
      <c r="DG250" s="62">
        <f t="shared" si="53"/>
        <v>1697000</v>
      </c>
      <c r="DH250" s="62">
        <f t="shared" si="53"/>
        <v>1347000</v>
      </c>
      <c r="DI250" s="62">
        <f t="shared" si="53"/>
        <v>1250000</v>
      </c>
      <c r="DJ250" s="62">
        <f t="shared" si="53"/>
        <v>1250000</v>
      </c>
      <c r="DK250" s="62">
        <f t="shared" si="53"/>
        <v>1200000</v>
      </c>
      <c r="DL250" s="62">
        <f t="shared" si="53"/>
        <v>1000000</v>
      </c>
      <c r="DM250" s="62">
        <f t="shared" si="53"/>
        <v>800000</v>
      </c>
      <c r="DN250" s="62">
        <f t="shared" si="53"/>
        <v>800000</v>
      </c>
      <c r="DO250" s="62">
        <f t="shared" si="53"/>
        <v>500000</v>
      </c>
      <c r="DP250" s="62">
        <f t="shared" si="53"/>
        <v>450000</v>
      </c>
      <c r="DQ250" s="62">
        <f t="shared" si="53"/>
        <v>250000</v>
      </c>
      <c r="DR250" s="62">
        <f t="shared" si="53"/>
        <v>250000</v>
      </c>
      <c r="DS250" s="62">
        <f t="shared" si="53"/>
        <v>200000</v>
      </c>
      <c r="DT250" s="62">
        <f t="shared" si="53"/>
        <v>200000</v>
      </c>
      <c r="DU250" s="62">
        <f t="shared" si="53"/>
        <v>100000</v>
      </c>
    </row>
    <row r="251" spans="1:125" ht="14.25">
      <c r="A251" t="s">
        <v>166</v>
      </c>
      <c r="E251" s="28">
        <f t="shared" si="47"/>
        <v>415400000</v>
      </c>
      <c r="F251" s="28">
        <f>SUMIF($C$28:$C$237,$A251,F$28:F$237)</f>
        <v>0</v>
      </c>
      <c r="G251" s="28">
        <f aca="true" t="shared" si="54" ref="G251:P253">SUMIF($C$28:$C$237,$A251,G$28:G$237)</f>
        <v>0</v>
      </c>
      <c r="H251" s="28">
        <f t="shared" si="54"/>
        <v>0</v>
      </c>
      <c r="I251" s="28">
        <f t="shared" si="54"/>
        <v>0</v>
      </c>
      <c r="J251" s="28">
        <f t="shared" si="54"/>
        <v>0</v>
      </c>
      <c r="K251" s="28">
        <f t="shared" si="54"/>
        <v>0</v>
      </c>
      <c r="L251" s="28">
        <f t="shared" si="54"/>
        <v>0</v>
      </c>
      <c r="M251" s="28">
        <f t="shared" si="54"/>
        <v>0</v>
      </c>
      <c r="N251" s="28">
        <f t="shared" si="54"/>
        <v>0</v>
      </c>
      <c r="O251" s="28">
        <f t="shared" si="54"/>
        <v>0</v>
      </c>
      <c r="P251" s="28">
        <f t="shared" si="54"/>
        <v>0</v>
      </c>
      <c r="Q251" s="28">
        <f aca="true" t="shared" si="55" ref="Q251:Z253">SUMIF($C$28:$C$237,$A251,Q$28:Q$237)</f>
        <v>0</v>
      </c>
      <c r="R251" s="28">
        <f t="shared" si="55"/>
        <v>0</v>
      </c>
      <c r="S251" s="28">
        <f t="shared" si="55"/>
        <v>0</v>
      </c>
      <c r="T251" s="28">
        <f t="shared" si="55"/>
        <v>0</v>
      </c>
      <c r="U251" s="28">
        <f t="shared" si="55"/>
        <v>0</v>
      </c>
      <c r="V251" s="28">
        <f t="shared" si="55"/>
        <v>0</v>
      </c>
      <c r="W251" s="28">
        <f t="shared" si="55"/>
        <v>0</v>
      </c>
      <c r="X251" s="28">
        <f t="shared" si="55"/>
        <v>0</v>
      </c>
      <c r="Y251" s="28">
        <f t="shared" si="55"/>
        <v>0</v>
      </c>
      <c r="Z251" s="28">
        <f t="shared" si="55"/>
        <v>0</v>
      </c>
      <c r="AA251" s="28">
        <f aca="true" t="shared" si="56" ref="AA251:AJ253">SUMIF($C$28:$C$237,$A251,AA$28:AA$237)</f>
        <v>0</v>
      </c>
      <c r="AB251" s="28">
        <f t="shared" si="56"/>
        <v>0</v>
      </c>
      <c r="AC251" s="28">
        <f t="shared" si="56"/>
        <v>0</v>
      </c>
      <c r="AD251" s="28">
        <f t="shared" si="56"/>
        <v>0</v>
      </c>
      <c r="AE251" s="28">
        <f t="shared" si="56"/>
        <v>0</v>
      </c>
      <c r="AF251" s="28">
        <f t="shared" si="56"/>
        <v>0</v>
      </c>
      <c r="AG251" s="28">
        <f t="shared" si="56"/>
        <v>0</v>
      </c>
      <c r="AH251" s="28">
        <f t="shared" si="56"/>
        <v>0</v>
      </c>
      <c r="AI251" s="28">
        <f t="shared" si="56"/>
        <v>0</v>
      </c>
      <c r="AJ251" s="28">
        <f t="shared" si="56"/>
        <v>510000</v>
      </c>
      <c r="AK251" s="28">
        <f aca="true" t="shared" si="57" ref="AK251:AT253">SUMIF($C$28:$C$237,$A251,AK$28:AK$237)</f>
        <v>306000</v>
      </c>
      <c r="AL251" s="28">
        <f t="shared" si="57"/>
        <v>612000</v>
      </c>
      <c r="AM251" s="28">
        <f t="shared" si="57"/>
        <v>816000</v>
      </c>
      <c r="AN251" s="28">
        <f t="shared" si="57"/>
        <v>1224000</v>
      </c>
      <c r="AO251" s="28">
        <f t="shared" si="57"/>
        <v>1428000.0000000002</v>
      </c>
      <c r="AP251" s="28">
        <f t="shared" si="57"/>
        <v>1428000.0000000002</v>
      </c>
      <c r="AQ251" s="28">
        <f t="shared" si="57"/>
        <v>1224000</v>
      </c>
      <c r="AR251" s="28">
        <f t="shared" si="57"/>
        <v>816000</v>
      </c>
      <c r="AS251" s="28">
        <f t="shared" si="57"/>
        <v>714000.0000000001</v>
      </c>
      <c r="AT251" s="28">
        <f t="shared" si="57"/>
        <v>408000</v>
      </c>
      <c r="AU251" s="28">
        <f aca="true" t="shared" si="58" ref="AU251:BD253">SUMIF($C$28:$C$237,$A251,AU$28:AU$237)</f>
        <v>306000</v>
      </c>
      <c r="AV251" s="28">
        <f t="shared" si="58"/>
        <v>204000</v>
      </c>
      <c r="AW251" s="28">
        <f t="shared" si="58"/>
        <v>102000</v>
      </c>
      <c r="AX251" s="28">
        <f t="shared" si="58"/>
        <v>102000</v>
      </c>
      <c r="AY251" s="28">
        <f t="shared" si="58"/>
        <v>0</v>
      </c>
      <c r="AZ251" s="28">
        <f t="shared" si="58"/>
        <v>0</v>
      </c>
      <c r="BA251" s="28">
        <f t="shared" si="58"/>
        <v>0</v>
      </c>
      <c r="BB251" s="28">
        <f t="shared" si="58"/>
        <v>0</v>
      </c>
      <c r="BC251" s="28">
        <f t="shared" si="58"/>
        <v>0</v>
      </c>
      <c r="BD251" s="28">
        <f t="shared" si="58"/>
        <v>0</v>
      </c>
      <c r="BE251" s="28">
        <f aca="true" t="shared" si="59" ref="BE251:BN253">SUMIF($C$28:$C$237,$A251,BE$28:BE$237)</f>
        <v>415000.00000000006</v>
      </c>
      <c r="BF251" s="28">
        <f t="shared" si="59"/>
        <v>249000.00000000003</v>
      </c>
      <c r="BG251" s="28">
        <f t="shared" si="59"/>
        <v>498000.00000000006</v>
      </c>
      <c r="BH251" s="28">
        <f t="shared" si="59"/>
        <v>2174000</v>
      </c>
      <c r="BI251" s="28">
        <f t="shared" si="59"/>
        <v>1449000</v>
      </c>
      <c r="BJ251" s="28">
        <f t="shared" si="59"/>
        <v>1615000.0000000002</v>
      </c>
      <c r="BK251" s="28">
        <f t="shared" si="59"/>
        <v>1615000.0000000002</v>
      </c>
      <c r="BL251" s="28">
        <f t="shared" si="59"/>
        <v>1600000</v>
      </c>
      <c r="BM251" s="28">
        <f t="shared" si="59"/>
        <v>1633000</v>
      </c>
      <c r="BN251" s="28">
        <f t="shared" si="59"/>
        <v>1706000</v>
      </c>
      <c r="BO251" s="28">
        <f aca="true" t="shared" si="60" ref="BO251:BX253">SUMIF($C$28:$C$237,$A251,BO$28:BO$237)</f>
        <v>2503000</v>
      </c>
      <c r="BP251" s="28">
        <f t="shared" si="60"/>
        <v>3940000</v>
      </c>
      <c r="BQ251" s="28">
        <f t="shared" si="60"/>
        <v>4238000</v>
      </c>
      <c r="BR251" s="28">
        <f t="shared" si="60"/>
        <v>6621000</v>
      </c>
      <c r="BS251" s="28">
        <f t="shared" si="60"/>
        <v>8680500</v>
      </c>
      <c r="BT251" s="28">
        <f t="shared" si="60"/>
        <v>8132000</v>
      </c>
      <c r="BU251" s="28">
        <f t="shared" si="60"/>
        <v>8649000</v>
      </c>
      <c r="BV251" s="28">
        <f t="shared" si="60"/>
        <v>8984000</v>
      </c>
      <c r="BW251" s="28">
        <f t="shared" si="60"/>
        <v>9262000</v>
      </c>
      <c r="BX251" s="28">
        <f t="shared" si="60"/>
        <v>9775000</v>
      </c>
      <c r="BY251" s="28">
        <f aca="true" t="shared" si="61" ref="BY251:CH253">SUMIF($C$28:$C$237,$A251,BY$28:BY$237)</f>
        <v>11730000</v>
      </c>
      <c r="BZ251" s="28">
        <f t="shared" si="61"/>
        <v>11216000</v>
      </c>
      <c r="CA251" s="28">
        <f t="shared" si="61"/>
        <v>9478720</v>
      </c>
      <c r="CB251" s="28">
        <f t="shared" si="61"/>
        <v>8715480</v>
      </c>
      <c r="CC251" s="28">
        <f t="shared" si="61"/>
        <v>7624400</v>
      </c>
      <c r="CD251" s="28">
        <f t="shared" si="61"/>
        <v>7336000</v>
      </c>
      <c r="CE251" s="28">
        <f t="shared" si="61"/>
        <v>7882000</v>
      </c>
      <c r="CF251" s="28">
        <f t="shared" si="61"/>
        <v>7641800</v>
      </c>
      <c r="CG251" s="28">
        <f t="shared" si="61"/>
        <v>9765100</v>
      </c>
      <c r="CH251" s="28">
        <f t="shared" si="61"/>
        <v>10412000</v>
      </c>
      <c r="CI251" s="28">
        <f aca="true" t="shared" si="62" ref="CI251:CR253">SUMIF($C$28:$C$237,$A251,CI$28:CI$237)</f>
        <v>10372000</v>
      </c>
      <c r="CJ251" s="28">
        <f t="shared" si="62"/>
        <v>11666000</v>
      </c>
      <c r="CK251" s="28">
        <f t="shared" si="62"/>
        <v>11938000</v>
      </c>
      <c r="CL251" s="28">
        <f t="shared" si="62"/>
        <v>11696500</v>
      </c>
      <c r="CM251" s="28">
        <f t="shared" si="62"/>
        <v>11749000</v>
      </c>
      <c r="CN251" s="28">
        <f t="shared" si="62"/>
        <v>12460000</v>
      </c>
      <c r="CO251" s="28">
        <f t="shared" si="62"/>
        <v>10054500</v>
      </c>
      <c r="CP251" s="28">
        <f t="shared" si="62"/>
        <v>11171780</v>
      </c>
      <c r="CQ251" s="28">
        <f t="shared" si="62"/>
        <v>10356520</v>
      </c>
      <c r="CR251" s="28">
        <f t="shared" si="62"/>
        <v>9664600</v>
      </c>
      <c r="CS251" s="28">
        <f aca="true" t="shared" si="63" ref="CS251:DB253">SUMIF($C$28:$C$237,$A251,CS$28:CS$237)</f>
        <v>10476000</v>
      </c>
      <c r="CT251" s="28">
        <f t="shared" si="63"/>
        <v>9081000</v>
      </c>
      <c r="CU251" s="28">
        <f t="shared" si="63"/>
        <v>10887200</v>
      </c>
      <c r="CV251" s="28">
        <f t="shared" si="63"/>
        <v>10152400</v>
      </c>
      <c r="CW251" s="28">
        <f t="shared" si="63"/>
        <v>11321000</v>
      </c>
      <c r="CX251" s="28">
        <f t="shared" si="63"/>
        <v>10811000</v>
      </c>
      <c r="CY251" s="28">
        <f t="shared" si="63"/>
        <v>11113000</v>
      </c>
      <c r="CZ251" s="28">
        <f t="shared" si="63"/>
        <v>9891500</v>
      </c>
      <c r="DA251" s="28">
        <f t="shared" si="63"/>
        <v>8044840</v>
      </c>
      <c r="DB251" s="28">
        <f t="shared" si="63"/>
        <v>7948560</v>
      </c>
      <c r="DC251" s="28">
        <f aca="true" t="shared" si="64" ref="DC251:DL253">SUMIF($C$28:$C$237,$A251,DC$28:DC$237)</f>
        <v>5739800</v>
      </c>
      <c r="DD251" s="28">
        <f t="shared" si="64"/>
        <v>3941000</v>
      </c>
      <c r="DE251" s="28">
        <f t="shared" si="64"/>
        <v>2960500</v>
      </c>
      <c r="DF251" s="28">
        <f t="shared" si="64"/>
        <v>2129100</v>
      </c>
      <c r="DG251" s="28">
        <f t="shared" si="64"/>
        <v>1430200</v>
      </c>
      <c r="DH251" s="28">
        <f t="shared" si="64"/>
        <v>720000</v>
      </c>
      <c r="DI251" s="28">
        <f t="shared" si="64"/>
        <v>528000</v>
      </c>
      <c r="DJ251" s="28">
        <f t="shared" si="64"/>
        <v>336000</v>
      </c>
      <c r="DK251" s="28">
        <f t="shared" si="64"/>
        <v>264000</v>
      </c>
      <c r="DL251" s="28">
        <f t="shared" si="64"/>
        <v>144000</v>
      </c>
      <c r="DM251" s="28">
        <f aca="true" t="shared" si="65" ref="DM251:DU253">SUMIF($C$28:$C$237,$A251,DM$28:DM$237)</f>
        <v>144000</v>
      </c>
      <c r="DN251" s="28">
        <f t="shared" si="65"/>
        <v>144000</v>
      </c>
      <c r="DO251" s="28">
        <f t="shared" si="65"/>
        <v>108000</v>
      </c>
      <c r="DP251" s="28">
        <f t="shared" si="65"/>
        <v>72000</v>
      </c>
      <c r="DQ251" s="28">
        <f t="shared" si="65"/>
        <v>72000</v>
      </c>
      <c r="DR251" s="28">
        <f t="shared" si="65"/>
        <v>36000</v>
      </c>
      <c r="DS251" s="28">
        <f t="shared" si="65"/>
        <v>36000</v>
      </c>
      <c r="DT251" s="28">
        <f t="shared" si="65"/>
        <v>0</v>
      </c>
      <c r="DU251" s="28">
        <f t="shared" si="65"/>
        <v>0</v>
      </c>
    </row>
    <row r="252" spans="1:125" ht="14.25">
      <c r="A252" t="s">
        <v>167</v>
      </c>
      <c r="E252" s="28">
        <f t="shared" si="47"/>
        <v>11400000</v>
      </c>
      <c r="F252" s="28">
        <f>SUMIF($C$28:$C$237,$A252,F$28:F$237)</f>
        <v>0</v>
      </c>
      <c r="G252" s="28">
        <f t="shared" si="54"/>
        <v>0</v>
      </c>
      <c r="H252" s="28">
        <f t="shared" si="54"/>
        <v>0</v>
      </c>
      <c r="I252" s="28">
        <f t="shared" si="54"/>
        <v>0</v>
      </c>
      <c r="J252" s="28">
        <f t="shared" si="54"/>
        <v>0</v>
      </c>
      <c r="K252" s="28">
        <f t="shared" si="54"/>
        <v>0</v>
      </c>
      <c r="L252" s="28">
        <f t="shared" si="54"/>
        <v>0</v>
      </c>
      <c r="M252" s="28">
        <f t="shared" si="54"/>
        <v>0</v>
      </c>
      <c r="N252" s="28">
        <f t="shared" si="54"/>
        <v>0</v>
      </c>
      <c r="O252" s="28">
        <f t="shared" si="54"/>
        <v>0</v>
      </c>
      <c r="P252" s="28">
        <f t="shared" si="54"/>
        <v>0</v>
      </c>
      <c r="Q252" s="28">
        <f t="shared" si="55"/>
        <v>0</v>
      </c>
      <c r="R252" s="28">
        <f t="shared" si="55"/>
        <v>0</v>
      </c>
      <c r="S252" s="28">
        <f t="shared" si="55"/>
        <v>0</v>
      </c>
      <c r="T252" s="28">
        <f t="shared" si="55"/>
        <v>0</v>
      </c>
      <c r="U252" s="28">
        <f t="shared" si="55"/>
        <v>0</v>
      </c>
      <c r="V252" s="28">
        <f t="shared" si="55"/>
        <v>0</v>
      </c>
      <c r="W252" s="28">
        <f t="shared" si="55"/>
        <v>0</v>
      </c>
      <c r="X252" s="28">
        <f t="shared" si="55"/>
        <v>0</v>
      </c>
      <c r="Y252" s="28">
        <f t="shared" si="55"/>
        <v>0</v>
      </c>
      <c r="Z252" s="28">
        <f t="shared" si="55"/>
        <v>0</v>
      </c>
      <c r="AA252" s="28">
        <f t="shared" si="56"/>
        <v>0</v>
      </c>
      <c r="AB252" s="28">
        <f t="shared" si="56"/>
        <v>0</v>
      </c>
      <c r="AC252" s="28">
        <f t="shared" si="56"/>
        <v>0</v>
      </c>
      <c r="AD252" s="28">
        <f t="shared" si="56"/>
        <v>0</v>
      </c>
      <c r="AE252" s="28">
        <f t="shared" si="56"/>
        <v>0</v>
      </c>
      <c r="AF252" s="28">
        <f t="shared" si="56"/>
        <v>0</v>
      </c>
      <c r="AG252" s="28">
        <f t="shared" si="56"/>
        <v>0</v>
      </c>
      <c r="AH252" s="28">
        <f t="shared" si="56"/>
        <v>0</v>
      </c>
      <c r="AI252" s="28">
        <f t="shared" si="56"/>
        <v>0</v>
      </c>
      <c r="AJ252" s="28">
        <f t="shared" si="56"/>
        <v>0</v>
      </c>
      <c r="AK252" s="28">
        <f t="shared" si="57"/>
        <v>0</v>
      </c>
      <c r="AL252" s="28">
        <f t="shared" si="57"/>
        <v>0</v>
      </c>
      <c r="AM252" s="28">
        <f t="shared" si="57"/>
        <v>0</v>
      </c>
      <c r="AN252" s="28">
        <f t="shared" si="57"/>
        <v>0</v>
      </c>
      <c r="AO252" s="28">
        <f t="shared" si="57"/>
        <v>0</v>
      </c>
      <c r="AP252" s="28">
        <f t="shared" si="57"/>
        <v>0</v>
      </c>
      <c r="AQ252" s="28">
        <f t="shared" si="57"/>
        <v>0</v>
      </c>
      <c r="AR252" s="28">
        <f t="shared" si="57"/>
        <v>0</v>
      </c>
      <c r="AS252" s="28">
        <f t="shared" si="57"/>
        <v>0</v>
      </c>
      <c r="AT252" s="28">
        <f t="shared" si="57"/>
        <v>0</v>
      </c>
      <c r="AU252" s="28">
        <f t="shared" si="58"/>
        <v>0</v>
      </c>
      <c r="AV252" s="28">
        <f t="shared" si="58"/>
        <v>0</v>
      </c>
      <c r="AW252" s="28">
        <f t="shared" si="58"/>
        <v>0</v>
      </c>
      <c r="AX252" s="28">
        <f t="shared" si="58"/>
        <v>0</v>
      </c>
      <c r="AY252" s="28">
        <f t="shared" si="58"/>
        <v>0</v>
      </c>
      <c r="AZ252" s="28">
        <f t="shared" si="58"/>
        <v>570000</v>
      </c>
      <c r="BA252" s="28">
        <f t="shared" si="58"/>
        <v>342000</v>
      </c>
      <c r="BB252" s="28">
        <f t="shared" si="58"/>
        <v>684000</v>
      </c>
      <c r="BC252" s="28">
        <f t="shared" si="58"/>
        <v>912000</v>
      </c>
      <c r="BD252" s="28">
        <f t="shared" si="58"/>
        <v>1368000</v>
      </c>
      <c r="BE252" s="28">
        <f t="shared" si="59"/>
        <v>1596000.0000000002</v>
      </c>
      <c r="BF252" s="28">
        <f t="shared" si="59"/>
        <v>1596000.0000000002</v>
      </c>
      <c r="BG252" s="28">
        <f t="shared" si="59"/>
        <v>1368000</v>
      </c>
      <c r="BH252" s="28">
        <f t="shared" si="59"/>
        <v>912000</v>
      </c>
      <c r="BI252" s="28">
        <f t="shared" si="59"/>
        <v>798000.0000000001</v>
      </c>
      <c r="BJ252" s="28">
        <f t="shared" si="59"/>
        <v>456000</v>
      </c>
      <c r="BK252" s="28">
        <f t="shared" si="59"/>
        <v>342000</v>
      </c>
      <c r="BL252" s="28">
        <f t="shared" si="59"/>
        <v>228000</v>
      </c>
      <c r="BM252" s="28">
        <f t="shared" si="59"/>
        <v>114000</v>
      </c>
      <c r="BN252" s="28">
        <f t="shared" si="59"/>
        <v>114000</v>
      </c>
      <c r="BO252" s="28">
        <f t="shared" si="60"/>
        <v>0</v>
      </c>
      <c r="BP252" s="28">
        <f t="shared" si="60"/>
        <v>0</v>
      </c>
      <c r="BQ252" s="28">
        <f t="shared" si="60"/>
        <v>0</v>
      </c>
      <c r="BR252" s="28">
        <f t="shared" si="60"/>
        <v>0</v>
      </c>
      <c r="BS252" s="28">
        <f t="shared" si="60"/>
        <v>0</v>
      </c>
      <c r="BT252" s="28">
        <f t="shared" si="60"/>
        <v>0</v>
      </c>
      <c r="BU252" s="28">
        <f t="shared" si="60"/>
        <v>0</v>
      </c>
      <c r="BV252" s="28">
        <f t="shared" si="60"/>
        <v>0</v>
      </c>
      <c r="BW252" s="28">
        <f t="shared" si="60"/>
        <v>0</v>
      </c>
      <c r="BX252" s="28">
        <f t="shared" si="60"/>
        <v>0</v>
      </c>
      <c r="BY252" s="28">
        <f t="shared" si="61"/>
        <v>0</v>
      </c>
      <c r="BZ252" s="28">
        <f t="shared" si="61"/>
        <v>0</v>
      </c>
      <c r="CA252" s="28">
        <f t="shared" si="61"/>
        <v>0</v>
      </c>
      <c r="CB252" s="28">
        <f t="shared" si="61"/>
        <v>0</v>
      </c>
      <c r="CC252" s="28">
        <f t="shared" si="61"/>
        <v>0</v>
      </c>
      <c r="CD252" s="28">
        <f t="shared" si="61"/>
        <v>0</v>
      </c>
      <c r="CE252" s="28">
        <f t="shared" si="61"/>
        <v>0</v>
      </c>
      <c r="CF252" s="28">
        <f t="shared" si="61"/>
        <v>0</v>
      </c>
      <c r="CG252" s="28">
        <f t="shared" si="61"/>
        <v>0</v>
      </c>
      <c r="CH252" s="28">
        <f t="shared" si="61"/>
        <v>0</v>
      </c>
      <c r="CI252" s="28">
        <f t="shared" si="62"/>
        <v>0</v>
      </c>
      <c r="CJ252" s="28">
        <f t="shared" si="62"/>
        <v>0</v>
      </c>
      <c r="CK252" s="28">
        <f t="shared" si="62"/>
        <v>0</v>
      </c>
      <c r="CL252" s="28">
        <f t="shared" si="62"/>
        <v>0</v>
      </c>
      <c r="CM252" s="28">
        <f t="shared" si="62"/>
        <v>0</v>
      </c>
      <c r="CN252" s="28">
        <f t="shared" si="62"/>
        <v>0</v>
      </c>
      <c r="CO252" s="28">
        <f t="shared" si="62"/>
        <v>0</v>
      </c>
      <c r="CP252" s="28">
        <f t="shared" si="62"/>
        <v>0</v>
      </c>
      <c r="CQ252" s="28">
        <f t="shared" si="62"/>
        <v>0</v>
      </c>
      <c r="CR252" s="28">
        <f t="shared" si="62"/>
        <v>0</v>
      </c>
      <c r="CS252" s="28">
        <f t="shared" si="63"/>
        <v>0</v>
      </c>
      <c r="CT252" s="28">
        <f t="shared" si="63"/>
        <v>0</v>
      </c>
      <c r="CU252" s="28">
        <f t="shared" si="63"/>
        <v>0</v>
      </c>
      <c r="CV252" s="28">
        <f t="shared" si="63"/>
        <v>0</v>
      </c>
      <c r="CW252" s="28">
        <f t="shared" si="63"/>
        <v>0</v>
      </c>
      <c r="CX252" s="28">
        <f t="shared" si="63"/>
        <v>0</v>
      </c>
      <c r="CY252" s="28">
        <f t="shared" si="63"/>
        <v>0</v>
      </c>
      <c r="CZ252" s="28">
        <f t="shared" si="63"/>
        <v>0</v>
      </c>
      <c r="DA252" s="28">
        <f t="shared" si="63"/>
        <v>0</v>
      </c>
      <c r="DB252" s="28">
        <f t="shared" si="63"/>
        <v>0</v>
      </c>
      <c r="DC252" s="28">
        <f t="shared" si="64"/>
        <v>0</v>
      </c>
      <c r="DD252" s="28">
        <f t="shared" si="64"/>
        <v>0</v>
      </c>
      <c r="DE252" s="28">
        <f t="shared" si="64"/>
        <v>0</v>
      </c>
      <c r="DF252" s="28">
        <f t="shared" si="64"/>
        <v>0</v>
      </c>
      <c r="DG252" s="28">
        <f t="shared" si="64"/>
        <v>0</v>
      </c>
      <c r="DH252" s="28">
        <f t="shared" si="64"/>
        <v>0</v>
      </c>
      <c r="DI252" s="28">
        <f t="shared" si="64"/>
        <v>0</v>
      </c>
      <c r="DJ252" s="28">
        <f t="shared" si="64"/>
        <v>0</v>
      </c>
      <c r="DK252" s="28">
        <f t="shared" si="64"/>
        <v>0</v>
      </c>
      <c r="DL252" s="28">
        <f t="shared" si="64"/>
        <v>0</v>
      </c>
      <c r="DM252" s="28">
        <f t="shared" si="65"/>
        <v>0</v>
      </c>
      <c r="DN252" s="28">
        <f t="shared" si="65"/>
        <v>0</v>
      </c>
      <c r="DO252" s="28">
        <f t="shared" si="65"/>
        <v>0</v>
      </c>
      <c r="DP252" s="28">
        <f t="shared" si="65"/>
        <v>0</v>
      </c>
      <c r="DQ252" s="28">
        <f t="shared" si="65"/>
        <v>0</v>
      </c>
      <c r="DR252" s="28">
        <f t="shared" si="65"/>
        <v>0</v>
      </c>
      <c r="DS252" s="28">
        <f t="shared" si="65"/>
        <v>0</v>
      </c>
      <c r="DT252" s="28">
        <f t="shared" si="65"/>
        <v>0</v>
      </c>
      <c r="DU252" s="28">
        <f t="shared" si="65"/>
        <v>0</v>
      </c>
    </row>
    <row r="253" spans="1:125" ht="14.25">
      <c r="A253" t="s">
        <v>165</v>
      </c>
      <c r="E253" s="28">
        <f t="shared" si="47"/>
        <v>232979000</v>
      </c>
      <c r="F253" s="28">
        <f>SUMIF($C$28:$C$237,$A253,F$28:F$237)</f>
        <v>0</v>
      </c>
      <c r="G253" s="28">
        <f t="shared" si="54"/>
        <v>0</v>
      </c>
      <c r="H253" s="28">
        <f t="shared" si="54"/>
        <v>0</v>
      </c>
      <c r="I253" s="28">
        <f t="shared" si="54"/>
        <v>0</v>
      </c>
      <c r="J253" s="28">
        <f t="shared" si="54"/>
        <v>0</v>
      </c>
      <c r="K253" s="28">
        <f t="shared" si="54"/>
        <v>0</v>
      </c>
      <c r="L253" s="28">
        <f t="shared" si="54"/>
        <v>0</v>
      </c>
      <c r="M253" s="28">
        <f t="shared" si="54"/>
        <v>0</v>
      </c>
      <c r="N253" s="28">
        <f t="shared" si="54"/>
        <v>0</v>
      </c>
      <c r="O253" s="28">
        <f t="shared" si="54"/>
        <v>0</v>
      </c>
      <c r="P253" s="28">
        <f t="shared" si="54"/>
        <v>0</v>
      </c>
      <c r="Q253" s="28">
        <f t="shared" si="55"/>
        <v>0</v>
      </c>
      <c r="R253" s="28">
        <f t="shared" si="55"/>
        <v>0</v>
      </c>
      <c r="S253" s="28">
        <f t="shared" si="55"/>
        <v>0</v>
      </c>
      <c r="T253" s="28">
        <f t="shared" si="55"/>
        <v>0</v>
      </c>
      <c r="U253" s="28">
        <f t="shared" si="55"/>
        <v>0</v>
      </c>
      <c r="V253" s="28">
        <f t="shared" si="55"/>
        <v>0</v>
      </c>
      <c r="W253" s="28">
        <f t="shared" si="55"/>
        <v>0</v>
      </c>
      <c r="X253" s="28">
        <f t="shared" si="55"/>
        <v>0</v>
      </c>
      <c r="Y253" s="28">
        <f t="shared" si="55"/>
        <v>0</v>
      </c>
      <c r="Z253" s="28">
        <f t="shared" si="55"/>
        <v>0</v>
      </c>
      <c r="AA253" s="28">
        <f t="shared" si="56"/>
        <v>270000</v>
      </c>
      <c r="AB253" s="28">
        <f t="shared" si="56"/>
        <v>180000</v>
      </c>
      <c r="AC253" s="28">
        <f t="shared" si="56"/>
        <v>270000</v>
      </c>
      <c r="AD253" s="28">
        <f t="shared" si="56"/>
        <v>450000</v>
      </c>
      <c r="AE253" s="28">
        <f t="shared" si="56"/>
        <v>675000</v>
      </c>
      <c r="AF253" s="28">
        <f t="shared" si="56"/>
        <v>720000</v>
      </c>
      <c r="AG253" s="28">
        <f t="shared" si="56"/>
        <v>675000</v>
      </c>
      <c r="AH253" s="28">
        <f t="shared" si="56"/>
        <v>450000</v>
      </c>
      <c r="AI253" s="28">
        <f t="shared" si="56"/>
        <v>891000</v>
      </c>
      <c r="AJ253" s="28">
        <f t="shared" si="56"/>
        <v>504000</v>
      </c>
      <c r="AK253" s="28">
        <f t="shared" si="57"/>
        <v>621000</v>
      </c>
      <c r="AL253" s="28">
        <f t="shared" si="57"/>
        <v>900000</v>
      </c>
      <c r="AM253" s="28">
        <f t="shared" si="57"/>
        <v>1215000</v>
      </c>
      <c r="AN253" s="28">
        <f t="shared" si="57"/>
        <v>1296000</v>
      </c>
      <c r="AO253" s="28">
        <f t="shared" si="57"/>
        <v>1215000</v>
      </c>
      <c r="AP253" s="28">
        <f t="shared" si="57"/>
        <v>810000</v>
      </c>
      <c r="AQ253" s="28">
        <f t="shared" si="57"/>
        <v>867000</v>
      </c>
      <c r="AR253" s="28">
        <f t="shared" si="57"/>
        <v>416000</v>
      </c>
      <c r="AS253" s="28">
        <f t="shared" si="57"/>
        <v>411000</v>
      </c>
      <c r="AT253" s="28">
        <f t="shared" si="57"/>
        <v>412000</v>
      </c>
      <c r="AU253" s="28">
        <f t="shared" si="58"/>
        <v>375000</v>
      </c>
      <c r="AV253" s="28">
        <f t="shared" si="58"/>
        <v>512080</v>
      </c>
      <c r="AW253" s="28">
        <f t="shared" si="58"/>
        <v>482720</v>
      </c>
      <c r="AX253" s="28">
        <f t="shared" si="58"/>
        <v>404080</v>
      </c>
      <c r="AY253" s="28">
        <f t="shared" si="58"/>
        <v>438800</v>
      </c>
      <c r="AZ253" s="28">
        <f t="shared" si="58"/>
        <v>377200</v>
      </c>
      <c r="BA253" s="28">
        <f t="shared" si="58"/>
        <v>364880</v>
      </c>
      <c r="BB253" s="28">
        <f t="shared" si="58"/>
        <v>301200</v>
      </c>
      <c r="BC253" s="28">
        <f t="shared" si="58"/>
        <v>171800</v>
      </c>
      <c r="BD253" s="28">
        <f t="shared" si="58"/>
        <v>301120</v>
      </c>
      <c r="BE253" s="28">
        <f t="shared" si="59"/>
        <v>178460</v>
      </c>
      <c r="BF253" s="28">
        <f t="shared" si="59"/>
        <v>400200</v>
      </c>
      <c r="BG253" s="28">
        <f t="shared" si="59"/>
        <v>401100</v>
      </c>
      <c r="BH253" s="28">
        <f t="shared" si="59"/>
        <v>834900</v>
      </c>
      <c r="BI253" s="28">
        <f t="shared" si="59"/>
        <v>1672350</v>
      </c>
      <c r="BJ253" s="28">
        <f t="shared" si="59"/>
        <v>1758640</v>
      </c>
      <c r="BK253" s="28">
        <f t="shared" si="59"/>
        <v>2270350</v>
      </c>
      <c r="BL253" s="28">
        <f t="shared" si="59"/>
        <v>3087820</v>
      </c>
      <c r="BM253" s="28">
        <f t="shared" si="59"/>
        <v>3542890</v>
      </c>
      <c r="BN253" s="28">
        <f t="shared" si="59"/>
        <v>3710080</v>
      </c>
      <c r="BO253" s="28">
        <f t="shared" si="60"/>
        <v>3603070</v>
      </c>
      <c r="BP253" s="28">
        <f t="shared" si="60"/>
        <v>3459880</v>
      </c>
      <c r="BQ253" s="28">
        <f t="shared" si="60"/>
        <v>2723120</v>
      </c>
      <c r="BR253" s="28">
        <f t="shared" si="60"/>
        <v>2795300</v>
      </c>
      <c r="BS253" s="28">
        <f t="shared" si="60"/>
        <v>2939200</v>
      </c>
      <c r="BT253" s="28">
        <f t="shared" si="60"/>
        <v>2848380</v>
      </c>
      <c r="BU253" s="28">
        <f t="shared" si="60"/>
        <v>3125280</v>
      </c>
      <c r="BV253" s="28">
        <f t="shared" si="60"/>
        <v>3044460</v>
      </c>
      <c r="BW253" s="28">
        <f t="shared" si="60"/>
        <v>2926000</v>
      </c>
      <c r="BX253" s="28">
        <f t="shared" si="60"/>
        <v>3149240</v>
      </c>
      <c r="BY253" s="28">
        <f t="shared" si="61"/>
        <v>2609700</v>
      </c>
      <c r="BZ253" s="28">
        <f t="shared" si="61"/>
        <v>2667500</v>
      </c>
      <c r="CA253" s="28">
        <f t="shared" si="61"/>
        <v>3202860</v>
      </c>
      <c r="CB253" s="28">
        <f t="shared" si="61"/>
        <v>4846140</v>
      </c>
      <c r="CC253" s="28">
        <f t="shared" si="61"/>
        <v>4937500</v>
      </c>
      <c r="CD253" s="28">
        <f t="shared" si="61"/>
        <v>4708100</v>
      </c>
      <c r="CE253" s="28">
        <f t="shared" si="61"/>
        <v>5940900</v>
      </c>
      <c r="CF253" s="28">
        <f t="shared" si="61"/>
        <v>5550900</v>
      </c>
      <c r="CG253" s="28">
        <f t="shared" si="61"/>
        <v>6427800</v>
      </c>
      <c r="CH253" s="28">
        <f t="shared" si="61"/>
        <v>6636000</v>
      </c>
      <c r="CI253" s="28">
        <f t="shared" si="62"/>
        <v>6489000</v>
      </c>
      <c r="CJ253" s="28">
        <f t="shared" si="62"/>
        <v>6991000</v>
      </c>
      <c r="CK253" s="28">
        <f t="shared" si="62"/>
        <v>6354000</v>
      </c>
      <c r="CL253" s="28">
        <f t="shared" si="62"/>
        <v>7810000</v>
      </c>
      <c r="CM253" s="28">
        <f t="shared" si="62"/>
        <v>6386120</v>
      </c>
      <c r="CN253" s="28">
        <f t="shared" si="62"/>
        <v>8133080</v>
      </c>
      <c r="CO253" s="28">
        <f t="shared" si="62"/>
        <v>7838900</v>
      </c>
      <c r="CP253" s="28">
        <f t="shared" si="62"/>
        <v>8701500</v>
      </c>
      <c r="CQ253" s="28">
        <f t="shared" si="62"/>
        <v>8573500</v>
      </c>
      <c r="CR253" s="28">
        <f t="shared" si="62"/>
        <v>7595300</v>
      </c>
      <c r="CS253" s="28">
        <f t="shared" si="63"/>
        <v>7244600</v>
      </c>
      <c r="CT253" s="28">
        <f t="shared" si="63"/>
        <v>4536000</v>
      </c>
      <c r="CU253" s="28">
        <f t="shared" si="63"/>
        <v>4595000</v>
      </c>
      <c r="CV253" s="28">
        <f t="shared" si="63"/>
        <v>3860000</v>
      </c>
      <c r="CW253" s="28">
        <f t="shared" si="63"/>
        <v>3946000</v>
      </c>
      <c r="CX253" s="28">
        <f t="shared" si="63"/>
        <v>3706000</v>
      </c>
      <c r="CY253" s="28">
        <f t="shared" si="63"/>
        <v>3239000</v>
      </c>
      <c r="CZ253" s="28">
        <f t="shared" si="63"/>
        <v>2482000</v>
      </c>
      <c r="DA253" s="28">
        <f t="shared" si="63"/>
        <v>2158000</v>
      </c>
      <c r="DB253" s="28">
        <f t="shared" si="63"/>
        <v>1601000</v>
      </c>
      <c r="DC253" s="28">
        <f t="shared" si="64"/>
        <v>1634000</v>
      </c>
      <c r="DD253" s="28">
        <f t="shared" si="64"/>
        <v>1550000</v>
      </c>
      <c r="DE253" s="28">
        <f t="shared" si="64"/>
        <v>1195000</v>
      </c>
      <c r="DF253" s="28">
        <f t="shared" si="64"/>
        <v>1040000</v>
      </c>
      <c r="DG253" s="28">
        <f t="shared" si="64"/>
        <v>730000</v>
      </c>
      <c r="DH253" s="28">
        <f t="shared" si="64"/>
        <v>570000</v>
      </c>
      <c r="DI253" s="28">
        <f t="shared" si="64"/>
        <v>365000</v>
      </c>
      <c r="DJ253" s="28">
        <f t="shared" si="64"/>
        <v>315000</v>
      </c>
      <c r="DK253" s="28">
        <f t="shared" si="64"/>
        <v>155000</v>
      </c>
      <c r="DL253" s="28">
        <f t="shared" si="64"/>
        <v>105000</v>
      </c>
      <c r="DM253" s="28">
        <f t="shared" si="65"/>
        <v>77500</v>
      </c>
      <c r="DN253" s="28">
        <f t="shared" si="65"/>
        <v>27500</v>
      </c>
      <c r="DO253" s="28">
        <f t="shared" si="65"/>
        <v>0</v>
      </c>
      <c r="DP253" s="28">
        <f t="shared" si="65"/>
        <v>0</v>
      </c>
      <c r="DQ253" s="28">
        <f t="shared" si="65"/>
        <v>0</v>
      </c>
      <c r="DR253" s="28">
        <f t="shared" si="65"/>
        <v>0</v>
      </c>
      <c r="DS253" s="28">
        <f t="shared" si="65"/>
        <v>0</v>
      </c>
      <c r="DT253" s="28">
        <f t="shared" si="65"/>
        <v>0</v>
      </c>
      <c r="DU253" s="28">
        <f t="shared" si="65"/>
        <v>0</v>
      </c>
    </row>
    <row r="254" spans="1:125" s="3" customFormat="1" ht="14.25" thickBot="1">
      <c r="A254" s="3" t="s">
        <v>10</v>
      </c>
      <c r="E254" s="30">
        <f t="shared" si="47"/>
        <v>985619000</v>
      </c>
      <c r="F254" s="30">
        <f aca="true" t="shared" si="66" ref="F254:AK254">SUM(F249:F253)</f>
        <v>0</v>
      </c>
      <c r="G254" s="30">
        <f t="shared" si="66"/>
        <v>0</v>
      </c>
      <c r="H254" s="30">
        <f t="shared" si="66"/>
        <v>0</v>
      </c>
      <c r="I254" s="30">
        <f t="shared" si="66"/>
        <v>0</v>
      </c>
      <c r="J254" s="30">
        <f t="shared" si="66"/>
        <v>0</v>
      </c>
      <c r="K254" s="30">
        <f t="shared" si="66"/>
        <v>0</v>
      </c>
      <c r="L254" s="30">
        <f t="shared" si="66"/>
        <v>0</v>
      </c>
      <c r="M254" s="30">
        <f t="shared" si="66"/>
        <v>0</v>
      </c>
      <c r="N254" s="30">
        <f t="shared" si="66"/>
        <v>0</v>
      </c>
      <c r="O254" s="30">
        <f t="shared" si="66"/>
        <v>0</v>
      </c>
      <c r="P254" s="30">
        <f t="shared" si="66"/>
        <v>0</v>
      </c>
      <c r="Q254" s="30">
        <f t="shared" si="66"/>
        <v>0</v>
      </c>
      <c r="R254" s="30">
        <f t="shared" si="66"/>
        <v>0</v>
      </c>
      <c r="S254" s="30">
        <f t="shared" si="66"/>
        <v>0</v>
      </c>
      <c r="T254" s="30">
        <f t="shared" si="66"/>
        <v>0</v>
      </c>
      <c r="U254" s="30">
        <f t="shared" si="66"/>
        <v>0</v>
      </c>
      <c r="V254" s="30">
        <f t="shared" si="66"/>
        <v>0</v>
      </c>
      <c r="W254" s="30">
        <f t="shared" si="66"/>
        <v>0</v>
      </c>
      <c r="X254" s="30">
        <f t="shared" si="66"/>
        <v>0</v>
      </c>
      <c r="Y254" s="30">
        <f t="shared" si="66"/>
        <v>0</v>
      </c>
      <c r="Z254" s="30">
        <f t="shared" si="66"/>
        <v>0</v>
      </c>
      <c r="AA254" s="30">
        <f t="shared" si="66"/>
        <v>270000</v>
      </c>
      <c r="AB254" s="30">
        <f t="shared" si="66"/>
        <v>180000</v>
      </c>
      <c r="AC254" s="30">
        <f t="shared" si="66"/>
        <v>270000</v>
      </c>
      <c r="AD254" s="30">
        <f t="shared" si="66"/>
        <v>450000</v>
      </c>
      <c r="AE254" s="30">
        <f t="shared" si="66"/>
        <v>675000</v>
      </c>
      <c r="AF254" s="30">
        <f t="shared" si="66"/>
        <v>720000</v>
      </c>
      <c r="AG254" s="30">
        <f t="shared" si="66"/>
        <v>675000</v>
      </c>
      <c r="AH254" s="30">
        <f t="shared" si="66"/>
        <v>450000</v>
      </c>
      <c r="AI254" s="30">
        <f t="shared" si="66"/>
        <v>891000</v>
      </c>
      <c r="AJ254" s="30">
        <f t="shared" si="66"/>
        <v>1014000</v>
      </c>
      <c r="AK254" s="30">
        <f t="shared" si="66"/>
        <v>927000</v>
      </c>
      <c r="AL254" s="30">
        <f aca="true" t="shared" si="67" ref="AL254:BQ254">SUM(AL249:AL253)</f>
        <v>1512000</v>
      </c>
      <c r="AM254" s="30">
        <f t="shared" si="67"/>
        <v>2031000</v>
      </c>
      <c r="AN254" s="30">
        <f t="shared" si="67"/>
        <v>3150000</v>
      </c>
      <c r="AO254" s="30">
        <f t="shared" si="67"/>
        <v>3063000</v>
      </c>
      <c r="AP254" s="30">
        <f t="shared" si="67"/>
        <v>2553000</v>
      </c>
      <c r="AQ254" s="30">
        <f t="shared" si="67"/>
        <v>2616000</v>
      </c>
      <c r="AR254" s="30">
        <f t="shared" si="67"/>
        <v>1757000</v>
      </c>
      <c r="AS254" s="30">
        <f t="shared" si="67"/>
        <v>2070000</v>
      </c>
      <c r="AT254" s="30">
        <f t="shared" si="67"/>
        <v>1870000</v>
      </c>
      <c r="AU254" s="30">
        <f t="shared" si="67"/>
        <v>1836000</v>
      </c>
      <c r="AV254" s="30">
        <f t="shared" si="67"/>
        <v>1766080</v>
      </c>
      <c r="AW254" s="30">
        <f t="shared" si="67"/>
        <v>1706720</v>
      </c>
      <c r="AX254" s="30">
        <f t="shared" si="67"/>
        <v>1394080</v>
      </c>
      <c r="AY254" s="30">
        <f t="shared" si="67"/>
        <v>1086200</v>
      </c>
      <c r="AZ254" s="30">
        <f t="shared" si="67"/>
        <v>2168800</v>
      </c>
      <c r="BA254" s="30">
        <f t="shared" si="67"/>
        <v>1594380</v>
      </c>
      <c r="BB254" s="30">
        <f t="shared" si="67"/>
        <v>2216700</v>
      </c>
      <c r="BC254" s="30">
        <f t="shared" si="67"/>
        <v>2497300</v>
      </c>
      <c r="BD254" s="30">
        <f t="shared" si="67"/>
        <v>3491620</v>
      </c>
      <c r="BE254" s="30">
        <f t="shared" si="67"/>
        <v>4432460</v>
      </c>
      <c r="BF254" s="30">
        <f t="shared" si="67"/>
        <v>4628200</v>
      </c>
      <c r="BG254" s="30">
        <f t="shared" si="67"/>
        <v>4486100</v>
      </c>
      <c r="BH254" s="30">
        <f t="shared" si="67"/>
        <v>7083900</v>
      </c>
      <c r="BI254" s="30">
        <f t="shared" si="67"/>
        <v>6064350</v>
      </c>
      <c r="BJ254" s="30">
        <f t="shared" si="67"/>
        <v>6326640</v>
      </c>
      <c r="BK254" s="30">
        <f t="shared" si="67"/>
        <v>7308350</v>
      </c>
      <c r="BL254" s="30">
        <f t="shared" si="67"/>
        <v>9055820</v>
      </c>
      <c r="BM254" s="30">
        <f t="shared" si="67"/>
        <v>10158890</v>
      </c>
      <c r="BN254" s="30">
        <f t="shared" si="67"/>
        <v>11543080</v>
      </c>
      <c r="BO254" s="30">
        <f t="shared" si="67"/>
        <v>10806070</v>
      </c>
      <c r="BP254" s="30">
        <f t="shared" si="67"/>
        <v>12560880</v>
      </c>
      <c r="BQ254" s="30">
        <f t="shared" si="67"/>
        <v>12211120</v>
      </c>
      <c r="BR254" s="30">
        <f aca="true" t="shared" si="68" ref="BR254:CS254">SUM(BR249:BR253)</f>
        <v>15651300</v>
      </c>
      <c r="BS254" s="30">
        <f t="shared" si="68"/>
        <v>17951700</v>
      </c>
      <c r="BT254" s="30">
        <f t="shared" si="68"/>
        <v>16815380</v>
      </c>
      <c r="BU254" s="30">
        <f t="shared" si="68"/>
        <v>15914280</v>
      </c>
      <c r="BV254" s="30">
        <f t="shared" si="68"/>
        <v>16202460</v>
      </c>
      <c r="BW254" s="30">
        <f t="shared" si="68"/>
        <v>14764000</v>
      </c>
      <c r="BX254" s="30">
        <f t="shared" si="68"/>
        <v>15416240</v>
      </c>
      <c r="BY254" s="30">
        <f t="shared" si="68"/>
        <v>16687700</v>
      </c>
      <c r="BZ254" s="30">
        <f t="shared" si="68"/>
        <v>15915500</v>
      </c>
      <c r="CA254" s="30">
        <f t="shared" si="68"/>
        <v>14815580</v>
      </c>
      <c r="CB254" s="30">
        <f t="shared" si="68"/>
        <v>16518620</v>
      </c>
      <c r="CC254" s="30">
        <f t="shared" si="68"/>
        <v>17017900</v>
      </c>
      <c r="CD254" s="30">
        <f t="shared" si="68"/>
        <v>16392600</v>
      </c>
      <c r="CE254" s="30">
        <f t="shared" si="68"/>
        <v>19070900</v>
      </c>
      <c r="CF254" s="30">
        <f t="shared" si="68"/>
        <v>19824200</v>
      </c>
      <c r="CG254" s="30">
        <f t="shared" si="68"/>
        <v>23411900</v>
      </c>
      <c r="CH254" s="30">
        <f t="shared" si="68"/>
        <v>25775500</v>
      </c>
      <c r="CI254" s="30">
        <f t="shared" si="68"/>
        <v>26042000</v>
      </c>
      <c r="CJ254" s="30">
        <f t="shared" si="68"/>
        <v>27939500</v>
      </c>
      <c r="CK254" s="30">
        <f t="shared" si="68"/>
        <v>27249000</v>
      </c>
      <c r="CL254" s="30">
        <f t="shared" si="68"/>
        <v>30158300</v>
      </c>
      <c r="CM254" s="30">
        <f t="shared" si="68"/>
        <v>28232320</v>
      </c>
      <c r="CN254" s="30">
        <f t="shared" si="68"/>
        <v>29740880</v>
      </c>
      <c r="CO254" s="30">
        <f t="shared" si="68"/>
        <v>25803400</v>
      </c>
      <c r="CP254" s="30">
        <f t="shared" si="68"/>
        <v>26474280</v>
      </c>
      <c r="CQ254" s="30">
        <f t="shared" si="68"/>
        <v>24205380</v>
      </c>
      <c r="CR254" s="30">
        <f t="shared" si="68"/>
        <v>21405940</v>
      </c>
      <c r="CS254" s="30">
        <f t="shared" si="68"/>
        <v>22483800</v>
      </c>
      <c r="CT254" s="30">
        <f aca="true" t="shared" si="69" ref="CT254:DU254">SUM(CT249:CT253)</f>
        <v>17754200</v>
      </c>
      <c r="CU254" s="30">
        <f t="shared" si="69"/>
        <v>18346400</v>
      </c>
      <c r="CV254" s="30">
        <f t="shared" si="69"/>
        <v>16917200</v>
      </c>
      <c r="CW254" s="30">
        <f t="shared" si="69"/>
        <v>19511400</v>
      </c>
      <c r="CX254" s="30">
        <f t="shared" si="69"/>
        <v>19085000</v>
      </c>
      <c r="CY254" s="30">
        <f t="shared" si="69"/>
        <v>20519000</v>
      </c>
      <c r="CZ254" s="30">
        <f t="shared" si="69"/>
        <v>20710500</v>
      </c>
      <c r="DA254" s="30">
        <f t="shared" si="69"/>
        <v>18461840</v>
      </c>
      <c r="DB254" s="30">
        <f t="shared" si="69"/>
        <v>17545560</v>
      </c>
      <c r="DC254" s="30">
        <f t="shared" si="69"/>
        <v>15087800</v>
      </c>
      <c r="DD254" s="30">
        <f t="shared" si="69"/>
        <v>12444000</v>
      </c>
      <c r="DE254" s="30">
        <f t="shared" si="69"/>
        <v>9951500</v>
      </c>
      <c r="DF254" s="30">
        <f t="shared" si="69"/>
        <v>7698100</v>
      </c>
      <c r="DG254" s="30">
        <f t="shared" si="69"/>
        <v>5772200</v>
      </c>
      <c r="DH254" s="30">
        <f t="shared" si="69"/>
        <v>4252000</v>
      </c>
      <c r="DI254" s="30">
        <f t="shared" si="69"/>
        <v>3103000</v>
      </c>
      <c r="DJ254" s="30">
        <f t="shared" si="69"/>
        <v>2956000</v>
      </c>
      <c r="DK254" s="30">
        <f t="shared" si="69"/>
        <v>2312600</v>
      </c>
      <c r="DL254" s="30">
        <f t="shared" si="69"/>
        <v>2051400</v>
      </c>
      <c r="DM254" s="30">
        <f t="shared" si="69"/>
        <v>1718500</v>
      </c>
      <c r="DN254" s="30">
        <f t="shared" si="69"/>
        <v>1796500</v>
      </c>
      <c r="DO254" s="30">
        <f t="shared" si="69"/>
        <v>1553000</v>
      </c>
      <c r="DP254" s="30">
        <f t="shared" si="69"/>
        <v>1411000</v>
      </c>
      <c r="DQ254" s="30">
        <f t="shared" si="69"/>
        <v>1070000</v>
      </c>
      <c r="DR254" s="30">
        <f t="shared" si="69"/>
        <v>766000</v>
      </c>
      <c r="DS254" s="30">
        <f t="shared" si="69"/>
        <v>656000</v>
      </c>
      <c r="DT254" s="30">
        <f t="shared" si="69"/>
        <v>440000</v>
      </c>
      <c r="DU254" s="30">
        <f t="shared" si="69"/>
        <v>280000</v>
      </c>
    </row>
    <row r="255" ht="14.25" thickTop="1"/>
    <row r="256" spans="1:2" ht="14.25">
      <c r="A256" t="s">
        <v>54</v>
      </c>
      <c r="B256" t="s">
        <v>154</v>
      </c>
    </row>
    <row r="257" spans="1:2" ht="14.25">
      <c r="A257" t="s">
        <v>55</v>
      </c>
      <c r="B257" t="s">
        <v>155</v>
      </c>
    </row>
    <row r="258" spans="1:2" ht="14.25">
      <c r="A258" t="s">
        <v>56</v>
      </c>
      <c r="B258" t="s">
        <v>156</v>
      </c>
    </row>
    <row r="259" spans="1:2" ht="14.25">
      <c r="A259" t="s">
        <v>57</v>
      </c>
      <c r="B259" t="s">
        <v>157</v>
      </c>
    </row>
  </sheetData>
  <sheetProtection/>
  <autoFilter ref="A26:EH238"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10"/>
  <headerFooter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U54"/>
  <sheetViews>
    <sheetView zoomScaleSheetLayoutView="100" zoomScalePageLayoutView="0" workbookViewId="0" topLeftCell="A1">
      <selection activeCell="D27" sqref="D27"/>
    </sheetView>
  </sheetViews>
  <sheetFormatPr defaultColWidth="8.8515625" defaultRowHeight="15"/>
  <cols>
    <col min="1" max="1" width="25.421875" style="0" bestFit="1" customWidth="1"/>
    <col min="2" max="2" width="33.00390625" style="0" bestFit="1" customWidth="1"/>
    <col min="3" max="3" width="16.140625" style="0" bestFit="1" customWidth="1"/>
    <col min="4" max="6" width="15.421875" style="0" bestFit="1" customWidth="1"/>
    <col min="7" max="8" width="13.421875" style="0" bestFit="1" customWidth="1"/>
    <col min="9" max="9" width="14.421875" style="0" bestFit="1" customWidth="1"/>
    <col min="10" max="11" width="13.421875" style="0" bestFit="1" customWidth="1"/>
    <col min="12" max="12" width="17.00390625" style="0" bestFit="1" customWidth="1"/>
    <col min="13" max="13" width="14.421875" style="0" bestFit="1" customWidth="1"/>
    <col min="14" max="14" width="13.421875" style="0" bestFit="1" customWidth="1"/>
    <col min="15" max="15" width="14.421875" style="0" bestFit="1" customWidth="1"/>
    <col min="16" max="56" width="14.28125" style="0" bestFit="1" customWidth="1"/>
    <col min="57" max="57" width="11.421875" style="0" bestFit="1" customWidth="1"/>
    <col min="58" max="59" width="10.7109375" style="0" bestFit="1" customWidth="1"/>
    <col min="60" max="99" width="11.421875" style="0" bestFit="1" customWidth="1"/>
    <col min="100" max="100" width="16.8515625" style="0" bestFit="1" customWidth="1"/>
    <col min="101" max="110" width="11.421875" style="0" bestFit="1" customWidth="1"/>
    <col min="111" max="111" width="12.421875" style="0" bestFit="1" customWidth="1"/>
    <col min="112" max="123" width="11.421875" style="0" bestFit="1" customWidth="1"/>
  </cols>
  <sheetData>
    <row r="1" ht="14.25">
      <c r="A1" s="3" t="s">
        <v>0</v>
      </c>
    </row>
    <row r="2" ht="14.25">
      <c r="A2" s="3" t="s">
        <v>2</v>
      </c>
    </row>
    <row r="3" ht="14.25">
      <c r="A3" s="3"/>
    </row>
    <row r="4" spans="1:2" ht="14.25">
      <c r="A4" s="22" t="str">
        <f>'Global Inputs'!A6</f>
        <v>Model Start Year</v>
      </c>
      <c r="B4" s="22">
        <f>'Global Inputs'!B6</f>
        <v>40268</v>
      </c>
    </row>
    <row r="5" spans="1:2" ht="14.25">
      <c r="A5" s="22" t="str">
        <f>'Global Inputs'!A7</f>
        <v>Model End Year</v>
      </c>
      <c r="B5" s="22">
        <f>'Global Inputs'!B7</f>
        <v>43555</v>
      </c>
    </row>
    <row r="6" spans="1:2" ht="14.25">
      <c r="A6" s="22" t="str">
        <f>'Global Inputs'!A8</f>
        <v>Model Reporting Year</v>
      </c>
      <c r="B6" s="22">
        <f>'Global Inputs'!B8</f>
        <v>42460</v>
      </c>
    </row>
    <row r="7" ht="14.25">
      <c r="A7" s="22"/>
    </row>
    <row r="9" spans="1:12" ht="14.25">
      <c r="A9" s="3" t="s">
        <v>12</v>
      </c>
      <c r="B9" s="4">
        <f>'Base Case'!D9</f>
        <v>40268</v>
      </c>
      <c r="C9" s="4">
        <f>'Base Case'!E9</f>
        <v>40633</v>
      </c>
      <c r="D9" s="4">
        <f>'Base Case'!F9</f>
        <v>40999</v>
      </c>
      <c r="E9" s="4">
        <f>'Base Case'!G9</f>
        <v>41364</v>
      </c>
      <c r="F9" s="4">
        <f>'Base Case'!H9</f>
        <v>41729</v>
      </c>
      <c r="G9" s="4">
        <f>'Base Case'!I9</f>
        <v>42094</v>
      </c>
      <c r="H9" s="4">
        <f>'Base Case'!J9</f>
        <v>42460</v>
      </c>
      <c r="I9" s="4">
        <f>'Base Case'!K9</f>
        <v>42825</v>
      </c>
      <c r="J9" s="4">
        <f>'Base Case'!L9</f>
        <v>43190</v>
      </c>
      <c r="K9" s="4">
        <f>'Base Case'!M9</f>
        <v>43555</v>
      </c>
      <c r="L9" s="4" t="str">
        <f>'Base Case'!C9</f>
        <v>Total</v>
      </c>
    </row>
    <row r="10" spans="1:12" ht="14.25">
      <c r="A10" s="3" t="s">
        <v>31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4"/>
    </row>
    <row r="11" spans="1:12" ht="14.25">
      <c r="A11" t="s">
        <v>18</v>
      </c>
      <c r="B11" s="5">
        <f>SUMIF($D$19:$DS$19,B$10,$D$34:$DS$34)</f>
        <v>0</v>
      </c>
      <c r="C11" s="28">
        <f aca="true" t="shared" si="0" ref="C11:K11">SUMIF($D$19:$DS$19,C$10,$D$34:$DS$34)</f>
        <v>0</v>
      </c>
      <c r="D11" s="28">
        <f t="shared" si="0"/>
        <v>0</v>
      </c>
      <c r="E11" s="28">
        <f t="shared" si="0"/>
        <v>0</v>
      </c>
      <c r="F11" s="28">
        <f t="shared" si="0"/>
        <v>42426696.54845068</v>
      </c>
      <c r="G11" s="28">
        <f t="shared" si="0"/>
        <v>127373874.82932337</v>
      </c>
      <c r="H11" s="28">
        <f t="shared" si="0"/>
        <v>371977795.9870132</v>
      </c>
      <c r="I11" s="28">
        <f t="shared" si="0"/>
        <v>275537822.4847269</v>
      </c>
      <c r="J11" s="28">
        <f t="shared" si="0"/>
        <v>23533000</v>
      </c>
      <c r="K11" s="28">
        <f t="shared" si="0"/>
        <v>1767000</v>
      </c>
      <c r="L11" s="5">
        <f>SUM(B11:K11)</f>
        <v>842616189.8495142</v>
      </c>
    </row>
    <row r="12" spans="1:12" ht="14.25">
      <c r="A12" t="s">
        <v>19</v>
      </c>
      <c r="B12" s="5">
        <f>SUMIF($D$19:$DS$19,B$10,$D$35:$DS$35)+C47</f>
        <v>0</v>
      </c>
      <c r="C12" s="62">
        <f aca="true" t="shared" si="1" ref="C12:K12">SUMIF($D$19:$DS$19,C$10,$D$35:$DS$35)+D47</f>
        <v>0</v>
      </c>
      <c r="D12" s="62">
        <f t="shared" si="1"/>
        <v>0</v>
      </c>
      <c r="E12" s="62">
        <f t="shared" si="1"/>
        <v>0</v>
      </c>
      <c r="F12" s="62">
        <f t="shared" si="1"/>
        <v>37532997.63876923</v>
      </c>
      <c r="G12" s="62">
        <f>SUMIF($D$19:$DS$19,G$10,$D$35:$DS$35)+H47</f>
        <v>108033169.07815279</v>
      </c>
      <c r="H12" s="62">
        <f t="shared" si="1"/>
        <v>104145152.83382893</v>
      </c>
      <c r="I12" s="62">
        <f t="shared" si="1"/>
        <v>20174876.39385768</v>
      </c>
      <c r="J12" s="62">
        <f t="shared" si="1"/>
        <v>0</v>
      </c>
      <c r="K12" s="62">
        <f t="shared" si="1"/>
        <v>0</v>
      </c>
      <c r="L12" s="5">
        <f>SUM(B12:K12)</f>
        <v>269886195.9446086</v>
      </c>
    </row>
    <row r="13" spans="1:12" ht="14.25">
      <c r="A13" t="s">
        <v>20</v>
      </c>
      <c r="B13" s="5">
        <f>SUMIF($D$19:$DS$19,B$10,$D$36:$DS$36)</f>
        <v>0</v>
      </c>
      <c r="C13" s="28">
        <f aca="true" t="shared" si="2" ref="C13:K13">SUMIF($D$19:$DS$19,C$10,$D$36:$DS$36)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64074558.06602351</v>
      </c>
      <c r="H13" s="28">
        <f t="shared" si="2"/>
        <v>155691795.81111747</v>
      </c>
      <c r="I13" s="28">
        <f t="shared" si="2"/>
        <v>236028273.24538898</v>
      </c>
      <c r="J13" s="28">
        <f t="shared" si="2"/>
        <v>46775305.75440527</v>
      </c>
      <c r="K13" s="28">
        <f t="shared" si="2"/>
        <v>0</v>
      </c>
      <c r="L13" s="5">
        <f>SUM(B13:K13)</f>
        <v>502569932.87693524</v>
      </c>
    </row>
    <row r="14" spans="1:12" ht="14.25">
      <c r="A14" t="s">
        <v>11</v>
      </c>
      <c r="B14" s="5">
        <f>SUMIF($D$19:$DS$19,B$10,$D$37:$DS$37)</f>
        <v>0</v>
      </c>
      <c r="C14" s="28">
        <f aca="true" t="shared" si="3" ref="C14:K14">SUMIF($D$19:$DS$19,C$10,$D$37:$DS$37)</f>
        <v>0</v>
      </c>
      <c r="D14" s="28">
        <f t="shared" si="3"/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5">
        <f>SUM(B14:K14)</f>
        <v>0</v>
      </c>
    </row>
    <row r="15" spans="1:12" ht="14.25" thickBot="1">
      <c r="A15" t="s">
        <v>10</v>
      </c>
      <c r="B15" s="6">
        <f aca="true" t="shared" si="4" ref="B15:L15">SUM(B11:B14)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79959694.18721992</v>
      </c>
      <c r="G15" s="6">
        <f t="shared" si="4"/>
        <v>299481601.97349966</v>
      </c>
      <c r="H15" s="6">
        <f t="shared" si="4"/>
        <v>631814744.6319597</v>
      </c>
      <c r="I15" s="6">
        <f t="shared" si="4"/>
        <v>531740972.12397355</v>
      </c>
      <c r="J15" s="6">
        <f t="shared" si="4"/>
        <v>70308305.75440526</v>
      </c>
      <c r="K15" s="6">
        <f t="shared" si="4"/>
        <v>1767000</v>
      </c>
      <c r="L15" s="6">
        <f t="shared" si="4"/>
        <v>1615072318.6710582</v>
      </c>
    </row>
    <row r="16" ht="14.25" thickTop="1"/>
    <row r="18" spans="1:123" s="3" customFormat="1" ht="14.25">
      <c r="A18" s="3" t="s">
        <v>21</v>
      </c>
      <c r="B18" s="3" t="s">
        <v>22</v>
      </c>
      <c r="C18" s="3" t="s">
        <v>32</v>
      </c>
      <c r="D18" s="4">
        <f>EOMONTH(B9,-11)</f>
        <v>39933</v>
      </c>
      <c r="E18" s="4">
        <f>EOMONTH(D18,1)</f>
        <v>39964</v>
      </c>
      <c r="F18" s="4">
        <f aca="true" t="shared" si="5" ref="F18:BQ18">EOMONTH(E18,1)</f>
        <v>39994</v>
      </c>
      <c r="G18" s="4">
        <f t="shared" si="5"/>
        <v>40025</v>
      </c>
      <c r="H18" s="4">
        <f t="shared" si="5"/>
        <v>40056</v>
      </c>
      <c r="I18" s="4">
        <f t="shared" si="5"/>
        <v>40086</v>
      </c>
      <c r="J18" s="4">
        <f t="shared" si="5"/>
        <v>40117</v>
      </c>
      <c r="K18" s="4">
        <f t="shared" si="5"/>
        <v>40147</v>
      </c>
      <c r="L18" s="4">
        <f t="shared" si="5"/>
        <v>40178</v>
      </c>
      <c r="M18" s="4">
        <f t="shared" si="5"/>
        <v>40209</v>
      </c>
      <c r="N18" s="4">
        <f t="shared" si="5"/>
        <v>40237</v>
      </c>
      <c r="O18" s="4">
        <f t="shared" si="5"/>
        <v>40268</v>
      </c>
      <c r="P18" s="4">
        <f t="shared" si="5"/>
        <v>40298</v>
      </c>
      <c r="Q18" s="4">
        <f t="shared" si="5"/>
        <v>40329</v>
      </c>
      <c r="R18" s="4">
        <f t="shared" si="5"/>
        <v>40359</v>
      </c>
      <c r="S18" s="4">
        <f t="shared" si="5"/>
        <v>40390</v>
      </c>
      <c r="T18" s="4">
        <f t="shared" si="5"/>
        <v>40421</v>
      </c>
      <c r="U18" s="4">
        <f t="shared" si="5"/>
        <v>40451</v>
      </c>
      <c r="V18" s="4">
        <f t="shared" si="5"/>
        <v>40482</v>
      </c>
      <c r="W18" s="4">
        <f t="shared" si="5"/>
        <v>40512</v>
      </c>
      <c r="X18" s="4">
        <f t="shared" si="5"/>
        <v>40543</v>
      </c>
      <c r="Y18" s="4">
        <f t="shared" si="5"/>
        <v>40574</v>
      </c>
      <c r="Z18" s="4">
        <f t="shared" si="5"/>
        <v>40602</v>
      </c>
      <c r="AA18" s="4">
        <f t="shared" si="5"/>
        <v>40633</v>
      </c>
      <c r="AB18" s="4">
        <f t="shared" si="5"/>
        <v>40663</v>
      </c>
      <c r="AC18" s="4">
        <f t="shared" si="5"/>
        <v>40694</v>
      </c>
      <c r="AD18" s="4">
        <f t="shared" si="5"/>
        <v>40724</v>
      </c>
      <c r="AE18" s="4">
        <f t="shared" si="5"/>
        <v>40755</v>
      </c>
      <c r="AF18" s="4">
        <f t="shared" si="5"/>
        <v>40786</v>
      </c>
      <c r="AG18" s="4">
        <f t="shared" si="5"/>
        <v>40816</v>
      </c>
      <c r="AH18" s="4">
        <f t="shared" si="5"/>
        <v>40847</v>
      </c>
      <c r="AI18" s="4">
        <f t="shared" si="5"/>
        <v>40877</v>
      </c>
      <c r="AJ18" s="4">
        <f t="shared" si="5"/>
        <v>40908</v>
      </c>
      <c r="AK18" s="4">
        <f t="shared" si="5"/>
        <v>40939</v>
      </c>
      <c r="AL18" s="4">
        <f t="shared" si="5"/>
        <v>40968</v>
      </c>
      <c r="AM18" s="4">
        <f t="shared" si="5"/>
        <v>40999</v>
      </c>
      <c r="AN18" s="4">
        <f t="shared" si="5"/>
        <v>41029</v>
      </c>
      <c r="AO18" s="4">
        <f t="shared" si="5"/>
        <v>41060</v>
      </c>
      <c r="AP18" s="4">
        <f t="shared" si="5"/>
        <v>41090</v>
      </c>
      <c r="AQ18" s="4">
        <f t="shared" si="5"/>
        <v>41121</v>
      </c>
      <c r="AR18" s="4">
        <f t="shared" si="5"/>
        <v>41152</v>
      </c>
      <c r="AS18" s="4">
        <f t="shared" si="5"/>
        <v>41182</v>
      </c>
      <c r="AT18" s="4">
        <f t="shared" si="5"/>
        <v>41213</v>
      </c>
      <c r="AU18" s="4">
        <f t="shared" si="5"/>
        <v>41243</v>
      </c>
      <c r="AV18" s="4">
        <f t="shared" si="5"/>
        <v>41274</v>
      </c>
      <c r="AW18" s="4">
        <f t="shared" si="5"/>
        <v>41305</v>
      </c>
      <c r="AX18" s="4">
        <f t="shared" si="5"/>
        <v>41333</v>
      </c>
      <c r="AY18" s="4">
        <f t="shared" si="5"/>
        <v>41364</v>
      </c>
      <c r="AZ18" s="4">
        <f t="shared" si="5"/>
        <v>41394</v>
      </c>
      <c r="BA18" s="4">
        <f t="shared" si="5"/>
        <v>41425</v>
      </c>
      <c r="BB18" s="4">
        <f t="shared" si="5"/>
        <v>41455</v>
      </c>
      <c r="BC18" s="4">
        <f t="shared" si="5"/>
        <v>41486</v>
      </c>
      <c r="BD18" s="4">
        <f t="shared" si="5"/>
        <v>41517</v>
      </c>
      <c r="BE18" s="4">
        <f t="shared" si="5"/>
        <v>41547</v>
      </c>
      <c r="BF18" s="4">
        <f t="shared" si="5"/>
        <v>41578</v>
      </c>
      <c r="BG18" s="4">
        <f t="shared" si="5"/>
        <v>41608</v>
      </c>
      <c r="BH18" s="4">
        <f t="shared" si="5"/>
        <v>41639</v>
      </c>
      <c r="BI18" s="4">
        <f t="shared" si="5"/>
        <v>41670</v>
      </c>
      <c r="BJ18" s="4">
        <f t="shared" si="5"/>
        <v>41698</v>
      </c>
      <c r="BK18" s="4">
        <f t="shared" si="5"/>
        <v>41729</v>
      </c>
      <c r="BL18" s="4">
        <f t="shared" si="5"/>
        <v>41759</v>
      </c>
      <c r="BM18" s="4">
        <f t="shared" si="5"/>
        <v>41790</v>
      </c>
      <c r="BN18" s="4">
        <f t="shared" si="5"/>
        <v>41820</v>
      </c>
      <c r="BO18" s="4">
        <f t="shared" si="5"/>
        <v>41851</v>
      </c>
      <c r="BP18" s="4">
        <f t="shared" si="5"/>
        <v>41882</v>
      </c>
      <c r="BQ18" s="4">
        <f t="shared" si="5"/>
        <v>41912</v>
      </c>
      <c r="BR18" s="4">
        <f aca="true" t="shared" si="6" ref="BR18:BX18">EOMONTH(BQ18,1)</f>
        <v>41943</v>
      </c>
      <c r="BS18" s="4">
        <f t="shared" si="6"/>
        <v>41973</v>
      </c>
      <c r="BT18" s="4">
        <f t="shared" si="6"/>
        <v>42004</v>
      </c>
      <c r="BU18" s="4">
        <f t="shared" si="6"/>
        <v>42035</v>
      </c>
      <c r="BV18" s="4">
        <f t="shared" si="6"/>
        <v>42063</v>
      </c>
      <c r="BW18" s="4">
        <f t="shared" si="6"/>
        <v>42094</v>
      </c>
      <c r="BX18" s="4">
        <f t="shared" si="6"/>
        <v>42124</v>
      </c>
      <c r="BY18" s="4">
        <f aca="true" t="shared" si="7" ref="BY18:DS18">EOMONTH(BX18,1)</f>
        <v>42155</v>
      </c>
      <c r="BZ18" s="4">
        <f t="shared" si="7"/>
        <v>42185</v>
      </c>
      <c r="CA18" s="4">
        <f t="shared" si="7"/>
        <v>42216</v>
      </c>
      <c r="CB18" s="4">
        <f t="shared" si="7"/>
        <v>42247</v>
      </c>
      <c r="CC18" s="4">
        <f t="shared" si="7"/>
        <v>42277</v>
      </c>
      <c r="CD18" s="4">
        <f t="shared" si="7"/>
        <v>42308</v>
      </c>
      <c r="CE18" s="4">
        <f t="shared" si="7"/>
        <v>42338</v>
      </c>
      <c r="CF18" s="4">
        <f t="shared" si="7"/>
        <v>42369</v>
      </c>
      <c r="CG18" s="4">
        <f t="shared" si="7"/>
        <v>42400</v>
      </c>
      <c r="CH18" s="4">
        <f t="shared" si="7"/>
        <v>42429</v>
      </c>
      <c r="CI18" s="4">
        <f t="shared" si="7"/>
        <v>42460</v>
      </c>
      <c r="CJ18" s="4">
        <f t="shared" si="7"/>
        <v>42490</v>
      </c>
      <c r="CK18" s="4">
        <f t="shared" si="7"/>
        <v>42521</v>
      </c>
      <c r="CL18" s="4">
        <f t="shared" si="7"/>
        <v>42551</v>
      </c>
      <c r="CM18" s="4">
        <f t="shared" si="7"/>
        <v>42582</v>
      </c>
      <c r="CN18" s="4">
        <f t="shared" si="7"/>
        <v>42613</v>
      </c>
      <c r="CO18" s="4">
        <f t="shared" si="7"/>
        <v>42643</v>
      </c>
      <c r="CP18" s="4">
        <f t="shared" si="7"/>
        <v>42674</v>
      </c>
      <c r="CQ18" s="4">
        <f t="shared" si="7"/>
        <v>42704</v>
      </c>
      <c r="CR18" s="4">
        <f t="shared" si="7"/>
        <v>42735</v>
      </c>
      <c r="CS18" s="4">
        <f t="shared" si="7"/>
        <v>42766</v>
      </c>
      <c r="CT18" s="4">
        <f t="shared" si="7"/>
        <v>42794</v>
      </c>
      <c r="CU18" s="4">
        <f t="shared" si="7"/>
        <v>42825</v>
      </c>
      <c r="CV18" s="4">
        <f t="shared" si="7"/>
        <v>42855</v>
      </c>
      <c r="CW18" s="4">
        <f t="shared" si="7"/>
        <v>42886</v>
      </c>
      <c r="CX18" s="4">
        <f t="shared" si="7"/>
        <v>42916</v>
      </c>
      <c r="CY18" s="4">
        <f t="shared" si="7"/>
        <v>42947</v>
      </c>
      <c r="CZ18" s="4">
        <f t="shared" si="7"/>
        <v>42978</v>
      </c>
      <c r="DA18" s="4">
        <f t="shared" si="7"/>
        <v>43008</v>
      </c>
      <c r="DB18" s="4">
        <f t="shared" si="7"/>
        <v>43039</v>
      </c>
      <c r="DC18" s="4">
        <f t="shared" si="7"/>
        <v>43069</v>
      </c>
      <c r="DD18" s="4">
        <f t="shared" si="7"/>
        <v>43100</v>
      </c>
      <c r="DE18" s="4">
        <f t="shared" si="7"/>
        <v>43131</v>
      </c>
      <c r="DF18" s="4">
        <f t="shared" si="7"/>
        <v>43159</v>
      </c>
      <c r="DG18" s="4">
        <f t="shared" si="7"/>
        <v>43190</v>
      </c>
      <c r="DH18" s="4">
        <f t="shared" si="7"/>
        <v>43220</v>
      </c>
      <c r="DI18" s="4">
        <f t="shared" si="7"/>
        <v>43251</v>
      </c>
      <c r="DJ18" s="4">
        <f t="shared" si="7"/>
        <v>43281</v>
      </c>
      <c r="DK18" s="4">
        <f t="shared" si="7"/>
        <v>43312</v>
      </c>
      <c r="DL18" s="4">
        <f t="shared" si="7"/>
        <v>43343</v>
      </c>
      <c r="DM18" s="4">
        <f t="shared" si="7"/>
        <v>43373</v>
      </c>
      <c r="DN18" s="4">
        <f t="shared" si="7"/>
        <v>43404</v>
      </c>
      <c r="DO18" s="4">
        <f t="shared" si="7"/>
        <v>43434</v>
      </c>
      <c r="DP18" s="4">
        <f t="shared" si="7"/>
        <v>43465</v>
      </c>
      <c r="DQ18" s="4">
        <f t="shared" si="7"/>
        <v>43496</v>
      </c>
      <c r="DR18" s="4">
        <f t="shared" si="7"/>
        <v>43524</v>
      </c>
      <c r="DS18" s="4">
        <f t="shared" si="7"/>
        <v>43555</v>
      </c>
    </row>
    <row r="19" spans="2:125" s="3" customFormat="1" ht="14.25">
      <c r="B19" s="3" t="s">
        <v>31</v>
      </c>
      <c r="D19" s="8">
        <f>'hub DBFM'!E25</f>
        <v>1</v>
      </c>
      <c r="E19" s="8">
        <f>'hub DBFM'!F25</f>
        <v>1</v>
      </c>
      <c r="F19" s="8">
        <f>'hub DBFM'!G25</f>
        <v>1</v>
      </c>
      <c r="G19" s="8">
        <f>'hub DBFM'!H25</f>
        <v>1</v>
      </c>
      <c r="H19" s="8">
        <f>'hub DBFM'!I25</f>
        <v>1</v>
      </c>
      <c r="I19" s="8">
        <f>'hub DBFM'!J25</f>
        <v>1</v>
      </c>
      <c r="J19" s="8">
        <f>'hub DBFM'!K25</f>
        <v>1</v>
      </c>
      <c r="K19" s="8">
        <f>'hub DBFM'!L25</f>
        <v>1</v>
      </c>
      <c r="L19" s="8">
        <f>'hub DBFM'!M25</f>
        <v>1</v>
      </c>
      <c r="M19" s="8">
        <f>'hub DBFM'!N25</f>
        <v>1</v>
      </c>
      <c r="N19" s="8">
        <f>'hub DBFM'!O25</f>
        <v>1</v>
      </c>
      <c r="O19" s="8">
        <f>'hub DBFM'!P25</f>
        <v>1</v>
      </c>
      <c r="P19" s="8">
        <f>'hub DBFM'!Q25</f>
        <v>2</v>
      </c>
      <c r="Q19" s="8">
        <f>'hub DBFM'!R25</f>
        <v>2</v>
      </c>
      <c r="R19" s="8">
        <f>'hub DBFM'!S25</f>
        <v>2</v>
      </c>
      <c r="S19" s="8">
        <f>'hub DBFM'!T25</f>
        <v>2</v>
      </c>
      <c r="T19" s="8">
        <f>'hub DBFM'!U25</f>
        <v>2</v>
      </c>
      <c r="U19" s="8">
        <f>'hub DBFM'!V25</f>
        <v>2</v>
      </c>
      <c r="V19" s="8">
        <f>'hub DBFM'!W25</f>
        <v>2</v>
      </c>
      <c r="W19" s="8">
        <f>'hub DBFM'!X25</f>
        <v>2</v>
      </c>
      <c r="X19" s="8">
        <f>'hub DBFM'!Y25</f>
        <v>2</v>
      </c>
      <c r="Y19" s="8">
        <f>'hub DBFM'!Z25</f>
        <v>2</v>
      </c>
      <c r="Z19" s="8">
        <f>'hub DBFM'!AA25</f>
        <v>2</v>
      </c>
      <c r="AA19" s="8">
        <f>'hub DBFM'!AB25</f>
        <v>2</v>
      </c>
      <c r="AB19" s="8">
        <f>'hub DBFM'!AC25</f>
        <v>3</v>
      </c>
      <c r="AC19" s="8">
        <f>'hub DBFM'!AD25</f>
        <v>3</v>
      </c>
      <c r="AD19" s="8">
        <f>'hub DBFM'!AE25</f>
        <v>3</v>
      </c>
      <c r="AE19" s="8">
        <f>'hub DBFM'!AF25</f>
        <v>3</v>
      </c>
      <c r="AF19" s="8">
        <f>'hub DBFM'!AG25</f>
        <v>3</v>
      </c>
      <c r="AG19" s="8">
        <f>'hub DBFM'!AH25</f>
        <v>3</v>
      </c>
      <c r="AH19" s="8">
        <f>'hub DBFM'!AI25</f>
        <v>3</v>
      </c>
      <c r="AI19" s="8">
        <f>'hub DBFM'!AJ25</f>
        <v>3</v>
      </c>
      <c r="AJ19" s="8">
        <f>'hub DBFM'!AK25</f>
        <v>3</v>
      </c>
      <c r="AK19" s="8">
        <f>'hub DBFM'!AL25</f>
        <v>3</v>
      </c>
      <c r="AL19" s="8">
        <f>'hub DBFM'!AM25</f>
        <v>3</v>
      </c>
      <c r="AM19" s="8">
        <f>'hub DBFM'!AN25</f>
        <v>3</v>
      </c>
      <c r="AN19" s="8">
        <f>'hub DBFM'!AO25</f>
        <v>4</v>
      </c>
      <c r="AO19" s="8">
        <f>'hub DBFM'!AP25</f>
        <v>4</v>
      </c>
      <c r="AP19" s="8">
        <f>'hub DBFM'!AQ25</f>
        <v>4</v>
      </c>
      <c r="AQ19" s="8">
        <f>'hub DBFM'!AR25</f>
        <v>4</v>
      </c>
      <c r="AR19" s="8">
        <f>'hub DBFM'!AS25</f>
        <v>4</v>
      </c>
      <c r="AS19" s="8">
        <f>'hub DBFM'!AT25</f>
        <v>4</v>
      </c>
      <c r="AT19" s="8">
        <f>'hub DBFM'!AU25</f>
        <v>4</v>
      </c>
      <c r="AU19" s="8">
        <f>'hub DBFM'!AV25</f>
        <v>4</v>
      </c>
      <c r="AV19" s="8">
        <f>'hub DBFM'!AW25</f>
        <v>4</v>
      </c>
      <c r="AW19" s="8">
        <f>'hub DBFM'!AX25</f>
        <v>4</v>
      </c>
      <c r="AX19" s="8">
        <f>'hub DBFM'!AY25</f>
        <v>4</v>
      </c>
      <c r="AY19" s="8">
        <f>'hub DBFM'!AZ25</f>
        <v>4</v>
      </c>
      <c r="AZ19" s="8">
        <f>'hub DBFM'!BA25</f>
        <v>5</v>
      </c>
      <c r="BA19" s="8">
        <f>'hub DBFM'!BB25</f>
        <v>5</v>
      </c>
      <c r="BB19" s="8">
        <f>'hub DBFM'!BC25</f>
        <v>5</v>
      </c>
      <c r="BC19" s="8">
        <f>'hub DBFM'!BD25</f>
        <v>5</v>
      </c>
      <c r="BD19" s="8">
        <f>'hub DBFM'!BE25</f>
        <v>5</v>
      </c>
      <c r="BE19" s="8">
        <f>'hub DBFM'!BF25</f>
        <v>5</v>
      </c>
      <c r="BF19" s="8">
        <f>'hub DBFM'!BG25</f>
        <v>5</v>
      </c>
      <c r="BG19" s="8">
        <f>'hub DBFM'!BH25</f>
        <v>5</v>
      </c>
      <c r="BH19" s="8">
        <f>'hub DBFM'!BI25</f>
        <v>5</v>
      </c>
      <c r="BI19" s="8">
        <f>'hub DBFM'!BJ25</f>
        <v>5</v>
      </c>
      <c r="BJ19" s="8">
        <f>'hub DBFM'!BK25</f>
        <v>5</v>
      </c>
      <c r="BK19" s="8">
        <f>'hub DBFM'!BL25</f>
        <v>5</v>
      </c>
      <c r="BL19" s="8">
        <f>'hub DBFM'!BM25</f>
        <v>6</v>
      </c>
      <c r="BM19" s="8">
        <f>'hub DBFM'!BN25</f>
        <v>6</v>
      </c>
      <c r="BN19" s="8">
        <f>'hub DBFM'!BO25</f>
        <v>6</v>
      </c>
      <c r="BO19" s="8">
        <f>'hub DBFM'!BP25</f>
        <v>6</v>
      </c>
      <c r="BP19" s="8">
        <f>'hub DBFM'!BQ25</f>
        <v>6</v>
      </c>
      <c r="BQ19" s="8">
        <f>'hub DBFM'!BR25</f>
        <v>6</v>
      </c>
      <c r="BR19" s="8">
        <f>'hub DBFM'!BS25</f>
        <v>6</v>
      </c>
      <c r="BS19" s="8">
        <f>'hub DBFM'!BT25</f>
        <v>6</v>
      </c>
      <c r="BT19" s="8">
        <f>'hub DBFM'!BU25</f>
        <v>6</v>
      </c>
      <c r="BU19" s="8">
        <f>'hub DBFM'!BV25</f>
        <v>6</v>
      </c>
      <c r="BV19" s="8">
        <f>'hub DBFM'!BW25</f>
        <v>6</v>
      </c>
      <c r="BW19" s="8">
        <f>'hub DBFM'!BX25</f>
        <v>6</v>
      </c>
      <c r="BX19" s="8">
        <f>'hub DBFM'!BY25</f>
        <v>7</v>
      </c>
      <c r="BY19" s="8">
        <f>'hub DBFM'!BZ25</f>
        <v>7</v>
      </c>
      <c r="BZ19" s="8">
        <f>'hub DBFM'!CA25</f>
        <v>7</v>
      </c>
      <c r="CA19" s="8">
        <f>'hub DBFM'!CB25</f>
        <v>7</v>
      </c>
      <c r="CB19" s="8">
        <f>'hub DBFM'!CC25</f>
        <v>7</v>
      </c>
      <c r="CC19" s="8">
        <f>'hub DBFM'!CD25</f>
        <v>7</v>
      </c>
      <c r="CD19" s="8">
        <f>'hub DBFM'!CE25</f>
        <v>7</v>
      </c>
      <c r="CE19" s="8">
        <f>'hub DBFM'!CF25</f>
        <v>7</v>
      </c>
      <c r="CF19" s="8">
        <f>'hub DBFM'!CG25</f>
        <v>7</v>
      </c>
      <c r="CG19" s="8">
        <f>'hub DBFM'!CH25</f>
        <v>7</v>
      </c>
      <c r="CH19" s="8">
        <f>'hub DBFM'!CI25</f>
        <v>7</v>
      </c>
      <c r="CI19" s="8">
        <f>'hub DBFM'!CJ25</f>
        <v>7</v>
      </c>
      <c r="CJ19" s="8">
        <f>'hub DBFM'!CK25</f>
        <v>8</v>
      </c>
      <c r="CK19" s="8">
        <f>'hub DBFM'!CL25</f>
        <v>8</v>
      </c>
      <c r="CL19" s="8">
        <f>'hub DBFM'!CM25</f>
        <v>8</v>
      </c>
      <c r="CM19" s="8">
        <f>'hub DBFM'!CN25</f>
        <v>8</v>
      </c>
      <c r="CN19" s="8">
        <f>'hub DBFM'!CO25</f>
        <v>8</v>
      </c>
      <c r="CO19" s="8">
        <f>'hub DBFM'!CP25</f>
        <v>8</v>
      </c>
      <c r="CP19" s="8">
        <f>'hub DBFM'!CQ25</f>
        <v>8</v>
      </c>
      <c r="CQ19" s="8">
        <f>'hub DBFM'!CR25</f>
        <v>8</v>
      </c>
      <c r="CR19" s="8">
        <f>'hub DBFM'!CS25</f>
        <v>8</v>
      </c>
      <c r="CS19" s="8">
        <f>'hub DBFM'!CT25</f>
        <v>8</v>
      </c>
      <c r="CT19" s="8">
        <f>'hub DBFM'!CU25</f>
        <v>8</v>
      </c>
      <c r="CU19" s="8">
        <f>'hub DBFM'!CV25</f>
        <v>8</v>
      </c>
      <c r="CV19" s="8">
        <f>'hub DBFM'!CW25</f>
        <v>9</v>
      </c>
      <c r="CW19" s="8">
        <f>'hub DBFM'!CX25</f>
        <v>9</v>
      </c>
      <c r="CX19" s="8">
        <f>'hub DBFM'!CY25</f>
        <v>9</v>
      </c>
      <c r="CY19" s="8">
        <f>'hub DBFM'!CZ25</f>
        <v>9</v>
      </c>
      <c r="CZ19" s="8">
        <f>'hub DBFM'!DA25</f>
        <v>9</v>
      </c>
      <c r="DA19" s="8">
        <f>'hub DBFM'!DB25</f>
        <v>9</v>
      </c>
      <c r="DB19" s="8">
        <f>'hub DBFM'!DC25</f>
        <v>9</v>
      </c>
      <c r="DC19" s="8">
        <f>'hub DBFM'!DD25</f>
        <v>9</v>
      </c>
      <c r="DD19" s="8">
        <f>'hub DBFM'!DE25</f>
        <v>9</v>
      </c>
      <c r="DE19" s="8">
        <f>'hub DBFM'!DF25</f>
        <v>9</v>
      </c>
      <c r="DF19" s="8">
        <f>'hub DBFM'!DG25</f>
        <v>9</v>
      </c>
      <c r="DG19" s="8">
        <f>'hub DBFM'!DH25</f>
        <v>9</v>
      </c>
      <c r="DH19" s="8">
        <f>'hub DBFM'!DI25</f>
        <v>10</v>
      </c>
      <c r="DI19" s="8">
        <f>'hub DBFM'!DJ25</f>
        <v>10</v>
      </c>
      <c r="DJ19" s="8">
        <f>'hub DBFM'!DK25</f>
        <v>10</v>
      </c>
      <c r="DK19" s="8">
        <f>'hub DBFM'!DL25</f>
        <v>10</v>
      </c>
      <c r="DL19" s="8">
        <f>'hub DBFM'!DM25</f>
        <v>10</v>
      </c>
      <c r="DM19" s="8">
        <f>'hub DBFM'!DN25</f>
        <v>10</v>
      </c>
      <c r="DN19" s="8">
        <f>'hub DBFM'!DO25</f>
        <v>10</v>
      </c>
      <c r="DO19" s="8">
        <f>'hub DBFM'!DP25</f>
        <v>10</v>
      </c>
      <c r="DP19" s="8">
        <f>'hub DBFM'!DQ25</f>
        <v>10</v>
      </c>
      <c r="DQ19" s="8">
        <f>'hub DBFM'!DR25</f>
        <v>10</v>
      </c>
      <c r="DR19" s="8">
        <f>'hub DBFM'!DS25</f>
        <v>10</v>
      </c>
      <c r="DS19" s="8">
        <f>'hub DBFM'!DT25</f>
        <v>10</v>
      </c>
      <c r="DT19" s="8"/>
      <c r="DU19" s="8"/>
    </row>
    <row r="20" spans="1:123" ht="14.25">
      <c r="A20" s="50" t="s">
        <v>18</v>
      </c>
      <c r="B20" s="50" t="s">
        <v>23</v>
      </c>
      <c r="C20" s="49">
        <f>SUM(D20:DS20)</f>
        <v>309287189.8495141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23255817.394475855</v>
      </c>
      <c r="BK20" s="49">
        <v>19170879.15397482</v>
      </c>
      <c r="BL20" s="49">
        <v>5088376.5522177415</v>
      </c>
      <c r="BM20" s="49">
        <v>19995456.84240256</v>
      </c>
      <c r="BN20" s="49">
        <v>6479724.501776006</v>
      </c>
      <c r="BO20" s="49">
        <v>6928226.545418039</v>
      </c>
      <c r="BP20" s="49">
        <v>6932079.245745638</v>
      </c>
      <c r="BQ20" s="49">
        <v>6326842.522626001</v>
      </c>
      <c r="BR20" s="49">
        <v>6877044.18627625</v>
      </c>
      <c r="BS20" s="49">
        <v>6781970.463468771</v>
      </c>
      <c r="BT20" s="49">
        <v>6939755.431731587</v>
      </c>
      <c r="BU20" s="49">
        <v>6939755.431731587</v>
      </c>
      <c r="BV20" s="49">
        <v>6497133.377220231</v>
      </c>
      <c r="BW20" s="49">
        <v>6896509.728708968</v>
      </c>
      <c r="BX20" s="50">
        <v>7920450.607645078</v>
      </c>
      <c r="BY20" s="50">
        <v>8441353.87974578</v>
      </c>
      <c r="BZ20" s="50">
        <v>8884329.986148385</v>
      </c>
      <c r="CA20" s="50">
        <v>9081101.91829432</v>
      </c>
      <c r="CB20" s="50">
        <v>8869345.349862836</v>
      </c>
      <c r="CC20" s="50">
        <v>8065460.1224352075</v>
      </c>
      <c r="CD20" s="50">
        <v>8065460.1224352075</v>
      </c>
      <c r="CE20" s="50">
        <v>7603280.585596445</v>
      </c>
      <c r="CF20" s="50">
        <v>7380955.913939229</v>
      </c>
      <c r="CG20" s="50">
        <v>7926351.022942349</v>
      </c>
      <c r="CH20" s="50">
        <v>8237992.878244201</v>
      </c>
      <c r="CI20" s="50">
        <v>8746713.599724103</v>
      </c>
      <c r="CJ20" s="50">
        <v>8224466.275850322</v>
      </c>
      <c r="CK20" s="50">
        <v>9119366.314615387</v>
      </c>
      <c r="CL20" s="50">
        <v>8985239.107517993</v>
      </c>
      <c r="CM20" s="50">
        <v>8851816.714616213</v>
      </c>
      <c r="CN20" s="50">
        <v>7951192.812398907</v>
      </c>
      <c r="CO20" s="50">
        <v>7797644.8327</v>
      </c>
      <c r="CP20" s="50">
        <v>6796435.816971208</v>
      </c>
      <c r="CQ20" s="50">
        <v>5412940.83022152</v>
      </c>
      <c r="CR20" s="50">
        <v>4139395.15773796</v>
      </c>
      <c r="CS20" s="50">
        <v>3442830.7046428197</v>
      </c>
      <c r="CT20" s="50">
        <v>2352739.4983892827</v>
      </c>
      <c r="CU20" s="50">
        <v>1880754.4190652499</v>
      </c>
      <c r="CV20" s="50">
        <v>0</v>
      </c>
      <c r="CW20" s="50">
        <v>0</v>
      </c>
      <c r="CX20" s="50">
        <v>0</v>
      </c>
      <c r="CY20" s="50">
        <v>0</v>
      </c>
      <c r="CZ20" s="50">
        <v>0</v>
      </c>
      <c r="DA20" s="50">
        <v>0</v>
      </c>
      <c r="DB20" s="50">
        <v>0</v>
      </c>
      <c r="DC20" s="50">
        <v>0</v>
      </c>
      <c r="DD20" s="50">
        <v>0</v>
      </c>
      <c r="DE20" s="50">
        <v>0</v>
      </c>
      <c r="DF20" s="50">
        <v>0</v>
      </c>
      <c r="DG20" s="50">
        <v>0</v>
      </c>
      <c r="DH20" s="50">
        <v>0</v>
      </c>
      <c r="DI20" s="50">
        <v>0</v>
      </c>
      <c r="DJ20" s="50">
        <v>0</v>
      </c>
      <c r="DK20" s="50">
        <v>0</v>
      </c>
      <c r="DL20" s="50">
        <v>0</v>
      </c>
      <c r="DM20" s="50">
        <v>0</v>
      </c>
      <c r="DN20" s="50">
        <v>0</v>
      </c>
      <c r="DO20" s="50">
        <v>0</v>
      </c>
      <c r="DP20" s="50">
        <v>0</v>
      </c>
      <c r="DQ20" s="50">
        <v>0</v>
      </c>
      <c r="DR20" s="50">
        <v>0</v>
      </c>
      <c r="DS20" s="50">
        <v>0</v>
      </c>
    </row>
    <row r="21" spans="1:125" s="50" customFormat="1" ht="14.25">
      <c r="A21" s="50" t="s">
        <v>18</v>
      </c>
      <c r="B21" s="50" t="s">
        <v>24</v>
      </c>
      <c r="C21" s="49">
        <f aca="true" t="shared" si="8" ref="C21:C30">SUM(D21:DS21)</f>
        <v>533329000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R21" s="49">
        <v>0</v>
      </c>
      <c r="BS21" s="49"/>
      <c r="BT21" s="49">
        <v>0</v>
      </c>
      <c r="BU21" s="49">
        <v>0</v>
      </c>
      <c r="BV21" s="49">
        <v>21237000</v>
      </c>
      <c r="BW21" s="49">
        <v>13454000</v>
      </c>
      <c r="BX21" s="50">
        <v>14615000</v>
      </c>
      <c r="BY21" s="50">
        <v>17413000</v>
      </c>
      <c r="BZ21" s="50">
        <v>24388000</v>
      </c>
      <c r="CA21" s="50">
        <v>29341000</v>
      </c>
      <c r="CB21" s="50">
        <v>31041000</v>
      </c>
      <c r="CC21" s="50">
        <v>31222000</v>
      </c>
      <c r="CD21" s="50">
        <v>29042000</v>
      </c>
      <c r="CE21" s="50">
        <v>23340000</v>
      </c>
      <c r="CF21" s="50">
        <v>24259000</v>
      </c>
      <c r="CG21" s="50">
        <v>22439000</v>
      </c>
      <c r="CH21" s="50">
        <v>11804000</v>
      </c>
      <c r="CI21" s="50">
        <v>13851000</v>
      </c>
      <c r="CJ21" s="50">
        <v>17375000</v>
      </c>
      <c r="CK21" s="50">
        <v>10791000</v>
      </c>
      <c r="CL21" s="50">
        <v>20177000</v>
      </c>
      <c r="CM21" s="50">
        <v>20494000</v>
      </c>
      <c r="CN21" s="50">
        <v>25059000</v>
      </c>
      <c r="CO21" s="50">
        <v>20317000</v>
      </c>
      <c r="CP21" s="50">
        <v>27020000</v>
      </c>
      <c r="CQ21" s="50">
        <v>17816000</v>
      </c>
      <c r="CR21" s="50">
        <v>16075000</v>
      </c>
      <c r="CS21" s="50">
        <v>11673000</v>
      </c>
      <c r="CT21" s="50">
        <v>7700000</v>
      </c>
      <c r="CU21" s="50">
        <v>6086000</v>
      </c>
      <c r="CV21" s="50">
        <v>6413000</v>
      </c>
      <c r="CW21" s="50">
        <v>4249000</v>
      </c>
      <c r="CX21" s="50">
        <v>2054000</v>
      </c>
      <c r="CY21" s="50">
        <v>1806000</v>
      </c>
      <c r="CZ21" s="50">
        <v>1478000</v>
      </c>
      <c r="DA21" s="50">
        <v>1305000</v>
      </c>
      <c r="DB21" s="50">
        <v>1433000</v>
      </c>
      <c r="DC21" s="50">
        <v>1373000</v>
      </c>
      <c r="DD21" s="50">
        <v>1380000</v>
      </c>
      <c r="DE21" s="50">
        <v>814000</v>
      </c>
      <c r="DF21" s="50">
        <v>548000</v>
      </c>
      <c r="DG21" s="50">
        <v>680000</v>
      </c>
      <c r="DH21" s="50">
        <v>634000</v>
      </c>
      <c r="DI21" s="50">
        <v>1133000</v>
      </c>
      <c r="DJ21" s="50">
        <v>0</v>
      </c>
      <c r="DK21" s="50">
        <v>0</v>
      </c>
      <c r="DL21" s="50">
        <v>0</v>
      </c>
      <c r="DM21" s="50">
        <v>0</v>
      </c>
      <c r="DN21" s="50">
        <v>0</v>
      </c>
      <c r="DO21" s="50">
        <v>0</v>
      </c>
      <c r="DP21" s="50">
        <v>0</v>
      </c>
      <c r="DQ21" s="50">
        <v>0</v>
      </c>
      <c r="DR21" s="50">
        <v>0</v>
      </c>
      <c r="DS21" s="50">
        <v>0</v>
      </c>
      <c r="DT21"/>
      <c r="DU21"/>
    </row>
    <row r="22" spans="1:123" ht="14.25">
      <c r="A22" s="50" t="s">
        <v>19</v>
      </c>
      <c r="B22" s="50" t="s">
        <v>204</v>
      </c>
      <c r="C22" s="49">
        <f t="shared" si="8"/>
        <v>36456778.94460864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2110000</v>
      </c>
      <c r="BB22" s="49">
        <v>77485.74821272236</v>
      </c>
      <c r="BC22" s="49">
        <v>212655.41373093217</v>
      </c>
      <c r="BD22" s="49">
        <v>574063</v>
      </c>
      <c r="BE22" s="49">
        <v>471220.80192055786</v>
      </c>
      <c r="BF22" s="49">
        <v>801994.242666665</v>
      </c>
      <c r="BG22" s="49">
        <v>831235.0854028147</v>
      </c>
      <c r="BH22" s="49">
        <v>1012186.1747005042</v>
      </c>
      <c r="BI22" s="49">
        <v>1529552.7511769095</v>
      </c>
      <c r="BJ22" s="49">
        <v>1436902.2075013258</v>
      </c>
      <c r="BK22" s="49">
        <v>1622346.8934567943</v>
      </c>
      <c r="BL22" s="49">
        <v>1798413.0401262324</v>
      </c>
      <c r="BM22" s="49">
        <v>2472360.465851875</v>
      </c>
      <c r="BN22" s="49">
        <v>2131238.990379611</v>
      </c>
      <c r="BO22" s="49">
        <v>2809309.998172695</v>
      </c>
      <c r="BP22" s="49">
        <v>2320408.8407908008</v>
      </c>
      <c r="BQ22" s="49">
        <v>2339134.3168293647</v>
      </c>
      <c r="BR22" s="49">
        <v>2873443.819224518</v>
      </c>
      <c r="BS22" s="49">
        <v>2187536.6005372778</v>
      </c>
      <c r="BT22" s="49">
        <v>2017040.5433366746</v>
      </c>
      <c r="BU22" s="49">
        <v>2167404.11696114</v>
      </c>
      <c r="BV22" s="49">
        <v>1348999.1866722703</v>
      </c>
      <c r="BW22" s="49">
        <v>1128740.806274085</v>
      </c>
      <c r="BX22" s="50">
        <v>183105.90068286698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0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0</v>
      </c>
      <c r="DA22" s="50">
        <v>0</v>
      </c>
      <c r="DB22" s="50">
        <v>0</v>
      </c>
      <c r="DC22" s="50">
        <v>0</v>
      </c>
      <c r="DD22" s="50">
        <v>0</v>
      </c>
      <c r="DE22" s="50">
        <v>0</v>
      </c>
      <c r="DF22" s="50">
        <v>0</v>
      </c>
      <c r="DG22" s="50">
        <v>0</v>
      </c>
      <c r="DH22" s="50">
        <v>0</v>
      </c>
      <c r="DI22" s="50">
        <v>0</v>
      </c>
      <c r="DJ22" s="50">
        <v>0</v>
      </c>
      <c r="DK22" s="50">
        <v>0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>
        <v>0</v>
      </c>
      <c r="DS22" s="50">
        <v>0</v>
      </c>
    </row>
    <row r="23" spans="1:123" ht="14.25">
      <c r="A23" s="50" t="s">
        <v>19</v>
      </c>
      <c r="B23" s="50" t="s">
        <v>203</v>
      </c>
      <c r="C23" s="49">
        <f t="shared" si="8"/>
        <v>40398226.999999985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49">
        <v>0</v>
      </c>
      <c r="BC23" s="49">
        <v>0</v>
      </c>
      <c r="BD23" s="49">
        <v>0</v>
      </c>
      <c r="BE23" s="49">
        <v>0</v>
      </c>
      <c r="BF23" s="49">
        <v>0</v>
      </c>
      <c r="BG23" s="49">
        <v>0</v>
      </c>
      <c r="BH23" s="49">
        <v>0</v>
      </c>
      <c r="BI23" s="49">
        <v>0</v>
      </c>
      <c r="BJ23" s="49">
        <v>0</v>
      </c>
      <c r="BK23" s="49">
        <v>0</v>
      </c>
      <c r="BL23" s="49">
        <v>0</v>
      </c>
      <c r="BM23" s="49">
        <v>0</v>
      </c>
      <c r="BN23" s="49">
        <v>1827520.8106366852</v>
      </c>
      <c r="BO23" s="49">
        <v>230064.61692883977</v>
      </c>
      <c r="BP23" s="49">
        <v>553594.6169288397</v>
      </c>
      <c r="BQ23" s="49">
        <v>811790.6169288397</v>
      </c>
      <c r="BR23" s="49">
        <v>1165474.6169288398</v>
      </c>
      <c r="BS23" s="49">
        <v>1253822.6169288398</v>
      </c>
      <c r="BT23" s="49">
        <v>1497110.6169288398</v>
      </c>
      <c r="BU23" s="49">
        <v>1645336.6169288398</v>
      </c>
      <c r="BV23" s="49">
        <v>1848501.6169288398</v>
      </c>
      <c r="BW23" s="49">
        <v>1956605.6169288398</v>
      </c>
      <c r="BX23" s="50">
        <v>2019648.6169288398</v>
      </c>
      <c r="BY23" s="50">
        <v>2037630.6169288398</v>
      </c>
      <c r="BZ23" s="50">
        <v>1960552.6169288398</v>
      </c>
      <c r="CA23" s="50">
        <v>1938411.6169288398</v>
      </c>
      <c r="CB23" s="50">
        <v>2126660.61692884</v>
      </c>
      <c r="CC23" s="50">
        <v>2358949.61692884</v>
      </c>
      <c r="CD23" s="50">
        <v>2751625.6169288396</v>
      </c>
      <c r="CE23" s="50">
        <v>2599241.61692884</v>
      </c>
      <c r="CF23" s="50">
        <v>2301796.61692884</v>
      </c>
      <c r="CG23" s="50">
        <v>2058290.6169288398</v>
      </c>
      <c r="CH23" s="50">
        <v>1706770.6169288398</v>
      </c>
      <c r="CI23" s="50">
        <v>1592998.6169288398</v>
      </c>
      <c r="CJ23" s="50">
        <v>1306123.6169288398</v>
      </c>
      <c r="CK23" s="50">
        <v>849703.6169288397</v>
      </c>
      <c r="CL23" s="50">
        <v>0</v>
      </c>
      <c r="CM23" s="50">
        <v>0</v>
      </c>
      <c r="CN23" s="50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0</v>
      </c>
      <c r="DA23" s="50">
        <v>0</v>
      </c>
      <c r="DB23" s="50">
        <v>0</v>
      </c>
      <c r="DC23" s="50">
        <v>0</v>
      </c>
      <c r="DD23" s="50">
        <v>0</v>
      </c>
      <c r="DE23" s="50">
        <v>0</v>
      </c>
      <c r="DF23" s="50">
        <v>0</v>
      </c>
      <c r="DG23" s="50">
        <v>0</v>
      </c>
      <c r="DH23" s="50">
        <v>0</v>
      </c>
      <c r="DI23" s="50">
        <v>0</v>
      </c>
      <c r="DJ23" s="50">
        <v>0</v>
      </c>
      <c r="DK23" s="50">
        <v>0</v>
      </c>
      <c r="DL23" s="50">
        <v>0</v>
      </c>
      <c r="DM23" s="50">
        <v>0</v>
      </c>
      <c r="DN23" s="50">
        <v>0</v>
      </c>
      <c r="DO23" s="50">
        <v>0</v>
      </c>
      <c r="DP23" s="50">
        <v>0</v>
      </c>
      <c r="DQ23" s="50">
        <v>0</v>
      </c>
      <c r="DR23" s="50">
        <v>0</v>
      </c>
      <c r="DS23" s="50">
        <v>0</v>
      </c>
    </row>
    <row r="24" spans="1:123" ht="14.25">
      <c r="A24" s="50" t="s">
        <v>19</v>
      </c>
      <c r="B24" s="50" t="s">
        <v>205</v>
      </c>
      <c r="C24" s="49">
        <f t="shared" si="8"/>
        <v>187580819.72259593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9625221.7431342</v>
      </c>
      <c r="BE24" s="49">
        <v>1656813.2232891363</v>
      </c>
      <c r="BF24" s="49">
        <v>1387160.896936081</v>
      </c>
      <c r="BG24" s="49">
        <v>1706929.9572597728</v>
      </c>
      <c r="BH24" s="49">
        <v>2937951.8418368828</v>
      </c>
      <c r="BI24" s="49">
        <v>3505404.5327843586</v>
      </c>
      <c r="BJ24" s="49">
        <v>2176611.783514949</v>
      </c>
      <c r="BK24" s="49">
        <v>2826660.946097692</v>
      </c>
      <c r="BL24" s="49">
        <v>3016004.2524624374</v>
      </c>
      <c r="BM24" s="49">
        <v>3313196.8033211096</v>
      </c>
      <c r="BN24" s="49">
        <v>3247715.9271739284</v>
      </c>
      <c r="BO24" s="49">
        <v>6089292.348597695</v>
      </c>
      <c r="BP24" s="49">
        <v>5043930.864493892</v>
      </c>
      <c r="BQ24" s="49">
        <v>4842633.248742394</v>
      </c>
      <c r="BR24" s="49">
        <v>6260381.262100631</v>
      </c>
      <c r="BS24" s="49">
        <v>5812186.733319688</v>
      </c>
      <c r="BT24" s="49">
        <v>8475706.86369297</v>
      </c>
      <c r="BU24" s="49">
        <v>12418296.318243172</v>
      </c>
      <c r="BV24" s="49">
        <v>8887403.5455466</v>
      </c>
      <c r="BW24" s="49">
        <v>7554248.516066178</v>
      </c>
      <c r="BX24" s="49">
        <v>6596004.39405843</v>
      </c>
      <c r="BY24" s="49">
        <v>6677727.091993931</v>
      </c>
      <c r="BZ24" s="49">
        <v>7315092.752818475</v>
      </c>
      <c r="CA24" s="49">
        <v>7229355.552619654</v>
      </c>
      <c r="CB24" s="49">
        <v>8527151.271996982</v>
      </c>
      <c r="CC24" s="49">
        <v>7189199.1820439</v>
      </c>
      <c r="CD24" s="49">
        <v>5743964.537805457</v>
      </c>
      <c r="CE24" s="49">
        <v>4051342.7056895825</v>
      </c>
      <c r="CF24" s="49">
        <v>3845557.8655268154</v>
      </c>
      <c r="CG24" s="49">
        <v>6002479.65523329</v>
      </c>
      <c r="CH24" s="49">
        <v>4868566.131749732</v>
      </c>
      <c r="CI24" s="49">
        <v>4568262.0878443355</v>
      </c>
      <c r="CJ24" s="49">
        <v>3726861.551226895</v>
      </c>
      <c r="CK24" s="49">
        <v>1183237.6583012473</v>
      </c>
      <c r="CL24" s="49">
        <v>1068498.6322972362</v>
      </c>
      <c r="CM24" s="49">
        <v>621293.7457264801</v>
      </c>
      <c r="CN24" s="49">
        <v>7582473.297049705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49">
        <v>0</v>
      </c>
      <c r="CU24" s="49">
        <v>0</v>
      </c>
      <c r="CV24" s="49">
        <v>0</v>
      </c>
      <c r="CW24" s="49">
        <v>0</v>
      </c>
      <c r="CX24" s="49">
        <v>0</v>
      </c>
      <c r="CY24" s="49">
        <v>0</v>
      </c>
      <c r="CZ24" s="49">
        <v>0</v>
      </c>
      <c r="DA24" s="49">
        <v>0</v>
      </c>
      <c r="DB24" s="49">
        <v>0</v>
      </c>
      <c r="DC24" s="49">
        <v>0</v>
      </c>
      <c r="DD24" s="49">
        <v>0</v>
      </c>
      <c r="DE24" s="49">
        <v>0</v>
      </c>
      <c r="DF24" s="49">
        <v>0</v>
      </c>
      <c r="DG24" s="49">
        <v>0</v>
      </c>
      <c r="DH24" s="49">
        <v>0</v>
      </c>
      <c r="DI24" s="49">
        <v>0</v>
      </c>
      <c r="DJ24" s="49">
        <v>0</v>
      </c>
      <c r="DK24" s="49">
        <v>0</v>
      </c>
      <c r="DL24" s="49">
        <v>0</v>
      </c>
      <c r="DM24" s="49">
        <v>0</v>
      </c>
      <c r="DN24" s="49">
        <v>0</v>
      </c>
      <c r="DO24" s="49">
        <v>0</v>
      </c>
      <c r="DP24" s="49">
        <v>0</v>
      </c>
      <c r="DQ24" s="49">
        <v>0</v>
      </c>
      <c r="DR24" s="49">
        <v>0</v>
      </c>
      <c r="DS24" s="49">
        <v>0</v>
      </c>
    </row>
    <row r="25" spans="1:125" s="50" customFormat="1" ht="14.25">
      <c r="A25" s="50" t="s">
        <v>20</v>
      </c>
      <c r="B25" s="50" t="s">
        <v>25</v>
      </c>
      <c r="C25" s="49">
        <f t="shared" si="8"/>
        <v>150014000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8883000</v>
      </c>
      <c r="BW25" s="49">
        <v>3512000</v>
      </c>
      <c r="BX25" s="50">
        <v>3799000</v>
      </c>
      <c r="BY25" s="50">
        <v>3934000</v>
      </c>
      <c r="BZ25" s="50">
        <v>3278000</v>
      </c>
      <c r="CA25" s="50">
        <v>3527000</v>
      </c>
      <c r="CB25" s="50">
        <v>3344000</v>
      </c>
      <c r="CC25" s="50">
        <v>3286000</v>
      </c>
      <c r="CD25" s="50">
        <v>3177000</v>
      </c>
      <c r="CE25" s="50">
        <v>4186000</v>
      </c>
      <c r="CF25" s="50">
        <v>4885000</v>
      </c>
      <c r="CG25" s="50">
        <v>5696000</v>
      </c>
      <c r="CH25" s="50">
        <v>6431000</v>
      </c>
      <c r="CI25" s="50">
        <v>8595000</v>
      </c>
      <c r="CJ25" s="50">
        <v>8147000</v>
      </c>
      <c r="CK25" s="50">
        <v>8057000</v>
      </c>
      <c r="CL25" s="50">
        <v>7699000</v>
      </c>
      <c r="CM25" s="50">
        <v>7071000</v>
      </c>
      <c r="CN25" s="50">
        <v>6802000</v>
      </c>
      <c r="CO25" s="50">
        <v>6696000</v>
      </c>
      <c r="CP25" s="50">
        <v>6622000</v>
      </c>
      <c r="CQ25" s="50">
        <v>5905000</v>
      </c>
      <c r="CR25" s="50">
        <v>5008000</v>
      </c>
      <c r="CS25" s="50">
        <v>4609000</v>
      </c>
      <c r="CT25" s="50">
        <v>4359000</v>
      </c>
      <c r="CU25" s="50">
        <v>4158000</v>
      </c>
      <c r="CV25" s="50">
        <v>3581000</v>
      </c>
      <c r="CW25" s="50">
        <v>2084000</v>
      </c>
      <c r="CX25" s="50">
        <v>1074000</v>
      </c>
      <c r="CY25" s="50">
        <v>1609000</v>
      </c>
      <c r="CZ25" s="50">
        <v>0</v>
      </c>
      <c r="DA25" s="50">
        <v>0</v>
      </c>
      <c r="DB25" s="50">
        <v>0</v>
      </c>
      <c r="DC25" s="50">
        <v>0</v>
      </c>
      <c r="DD25" s="50">
        <v>0</v>
      </c>
      <c r="DE25" s="50">
        <v>0</v>
      </c>
      <c r="DF25" s="50">
        <v>0</v>
      </c>
      <c r="DG25" s="50">
        <v>0</v>
      </c>
      <c r="DH25" s="50">
        <v>0</v>
      </c>
      <c r="DI25" s="50">
        <v>0</v>
      </c>
      <c r="DJ25" s="50">
        <v>0</v>
      </c>
      <c r="DK25" s="50">
        <v>0</v>
      </c>
      <c r="DL25" s="50">
        <v>0</v>
      </c>
      <c r="DM25" s="50">
        <v>0</v>
      </c>
      <c r="DN25" s="50">
        <v>0</v>
      </c>
      <c r="DO25" s="50">
        <v>0</v>
      </c>
      <c r="DP25" s="50">
        <v>0</v>
      </c>
      <c r="DQ25" s="50">
        <v>0</v>
      </c>
      <c r="DR25" s="50">
        <v>0</v>
      </c>
      <c r="DS25" s="50">
        <v>0</v>
      </c>
      <c r="DT25"/>
      <c r="DU25"/>
    </row>
    <row r="26" spans="1:125" s="50" customFormat="1" ht="14.25">
      <c r="A26" s="50" t="s">
        <v>20</v>
      </c>
      <c r="B26" s="50" t="s">
        <v>26</v>
      </c>
      <c r="C26" s="49">
        <f t="shared" si="8"/>
        <v>33287050.2936845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/>
      <c r="BR26" s="49">
        <v>931200.0000000008</v>
      </c>
      <c r="BS26" s="49">
        <v>0</v>
      </c>
      <c r="BT26" s="49">
        <v>264678.33558840834</v>
      </c>
      <c r="BU26" s="49">
        <v>404093.345000117</v>
      </c>
      <c r="BV26" s="49">
        <v>594728.0924506036</v>
      </c>
      <c r="BW26" s="49">
        <v>533527.6359950721</v>
      </c>
      <c r="BX26" s="50">
        <v>563755.1030858412</v>
      </c>
      <c r="BY26" s="50">
        <v>1032183.180218682</v>
      </c>
      <c r="BZ26" s="50">
        <v>1246845.1862547032</v>
      </c>
      <c r="CA26" s="50">
        <v>1330439.891337336</v>
      </c>
      <c r="CB26" s="50">
        <v>1189607.8525205432</v>
      </c>
      <c r="CC26" s="50">
        <v>2622706.337161897</v>
      </c>
      <c r="CD26" s="50">
        <v>2360969.408227066</v>
      </c>
      <c r="CE26" s="50">
        <v>2349313.908164092</v>
      </c>
      <c r="CF26" s="50">
        <v>2059324.7975893833</v>
      </c>
      <c r="CG26" s="50">
        <v>2234028.995639172</v>
      </c>
      <c r="CH26" s="50">
        <v>2977318.117426872</v>
      </c>
      <c r="CI26" s="50">
        <v>2306751.1072304733</v>
      </c>
      <c r="CJ26" s="50">
        <v>2248972.8582377923</v>
      </c>
      <c r="CK26" s="50">
        <v>2732492.8976462064</v>
      </c>
      <c r="CL26" s="50">
        <v>1603587.9082002554</v>
      </c>
      <c r="CM26" s="50">
        <v>540526.6408549997</v>
      </c>
      <c r="CN26" s="50">
        <v>87991.66947444931</v>
      </c>
      <c r="CO26" s="50">
        <v>32556.343285000024</v>
      </c>
      <c r="CP26" s="50">
        <v>540144.9276902676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0</v>
      </c>
      <c r="DA26" s="50">
        <v>499305.7544052675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0</v>
      </c>
      <c r="DM26" s="50">
        <v>0</v>
      </c>
      <c r="DN26" s="50">
        <v>0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/>
      <c r="DU26"/>
    </row>
    <row r="27" spans="1:123" ht="14.25">
      <c r="A27" s="50" t="s">
        <v>20</v>
      </c>
      <c r="B27" s="50" t="s">
        <v>27</v>
      </c>
      <c r="C27" s="49">
        <f t="shared" si="8"/>
        <v>212614000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27659000</v>
      </c>
      <c r="BX27" s="50">
        <v>818000</v>
      </c>
      <c r="BY27" s="50">
        <v>1386000</v>
      </c>
      <c r="BZ27" s="50">
        <v>1494000</v>
      </c>
      <c r="CA27" s="50">
        <v>2741000</v>
      </c>
      <c r="CB27" s="50">
        <v>2875000</v>
      </c>
      <c r="CC27" s="50">
        <v>3385000</v>
      </c>
      <c r="CD27" s="50">
        <v>4962000</v>
      </c>
      <c r="CE27" s="50">
        <v>6916000</v>
      </c>
      <c r="CF27" s="50">
        <v>7002000</v>
      </c>
      <c r="CG27" s="50">
        <v>7245000</v>
      </c>
      <c r="CH27" s="50">
        <v>6487000</v>
      </c>
      <c r="CI27" s="50">
        <v>8607000</v>
      </c>
      <c r="CJ27" s="50">
        <v>10668000</v>
      </c>
      <c r="CK27" s="50">
        <v>9179000</v>
      </c>
      <c r="CL27" s="50">
        <v>10407000</v>
      </c>
      <c r="CM27" s="50">
        <v>8986000</v>
      </c>
      <c r="CN27" s="50">
        <v>7585000</v>
      </c>
      <c r="CO27" s="50">
        <v>7344000</v>
      </c>
      <c r="CP27" s="50">
        <v>8071000</v>
      </c>
      <c r="CQ27" s="50">
        <v>8511000</v>
      </c>
      <c r="CR27" s="50">
        <v>7811000</v>
      </c>
      <c r="CS27" s="50">
        <v>7698000</v>
      </c>
      <c r="CT27" s="50">
        <v>9319000</v>
      </c>
      <c r="CU27" s="50">
        <v>8930000</v>
      </c>
      <c r="CV27" s="50">
        <v>8870000</v>
      </c>
      <c r="CW27" s="50">
        <v>8666000</v>
      </c>
      <c r="CX27" s="50">
        <v>4859000</v>
      </c>
      <c r="CY27" s="50">
        <v>2820000</v>
      </c>
      <c r="CZ27" s="50">
        <v>1313000</v>
      </c>
      <c r="DA27" s="50">
        <v>0</v>
      </c>
      <c r="DB27" s="50">
        <v>0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0</v>
      </c>
      <c r="DI27" s="50">
        <v>0</v>
      </c>
      <c r="DJ27" s="50">
        <v>0</v>
      </c>
      <c r="DK27" s="50">
        <v>0</v>
      </c>
      <c r="DL27" s="50">
        <v>0</v>
      </c>
      <c r="DM27" s="50">
        <v>0</v>
      </c>
      <c r="DN27" s="50">
        <v>0</v>
      </c>
      <c r="DO27" s="50">
        <v>0</v>
      </c>
      <c r="DP27" s="50">
        <v>0</v>
      </c>
      <c r="DQ27" s="50">
        <v>0</v>
      </c>
      <c r="DR27" s="50">
        <v>0</v>
      </c>
      <c r="DS27" s="50">
        <v>0</v>
      </c>
    </row>
    <row r="28" spans="1:123" ht="14.25">
      <c r="A28" s="50" t="s">
        <v>20</v>
      </c>
      <c r="B28" s="50" t="s">
        <v>28</v>
      </c>
      <c r="C28" s="49">
        <f t="shared" si="8"/>
        <v>46654882.583250746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190844.1594073147</v>
      </c>
      <c r="BO28" s="49">
        <v>2869082.8817406995</v>
      </c>
      <c r="BP28" s="49">
        <v>1137231.8817406993</v>
      </c>
      <c r="BQ28" s="49">
        <v>1486408.8817406993</v>
      </c>
      <c r="BR28" s="49">
        <v>1745159.6420599832</v>
      </c>
      <c r="BS28" s="49">
        <v>2322959.642059983</v>
      </c>
      <c r="BT28" s="49">
        <v>2167732.642059983</v>
      </c>
      <c r="BU28" s="49">
        <v>2866996.642059983</v>
      </c>
      <c r="BV28" s="49">
        <v>2764099.642059983</v>
      </c>
      <c r="BW28" s="49">
        <v>3741814.642059983</v>
      </c>
      <c r="BX28" s="50">
        <v>3799576.1993674673</v>
      </c>
      <c r="BY28" s="50">
        <v>3561795.1993674673</v>
      </c>
      <c r="BZ28" s="50">
        <v>2440739.1993674673</v>
      </c>
      <c r="CA28" s="50">
        <v>2100696.1993674673</v>
      </c>
      <c r="CB28" s="50">
        <v>2122078.1993674673</v>
      </c>
      <c r="CC28" s="50">
        <v>1846260.1993674673</v>
      </c>
      <c r="CD28" s="50">
        <v>1681309.3460113227</v>
      </c>
      <c r="CE28" s="50">
        <v>1841189.346011323</v>
      </c>
      <c r="CF28" s="50">
        <v>1724156.3460113227</v>
      </c>
      <c r="CG28" s="50">
        <v>1585427.3460113227</v>
      </c>
      <c r="CH28" s="50">
        <v>695834.3460113228</v>
      </c>
      <c r="CI28" s="50">
        <v>1963490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0</v>
      </c>
      <c r="CP28" s="50">
        <v>0</v>
      </c>
      <c r="CQ28" s="50">
        <v>0</v>
      </c>
      <c r="CR28" s="50">
        <v>0</v>
      </c>
      <c r="CS28" s="50">
        <v>0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0</v>
      </c>
      <c r="CZ28" s="50">
        <v>0</v>
      </c>
      <c r="DA28" s="50">
        <v>0</v>
      </c>
      <c r="DB28" s="50">
        <v>0</v>
      </c>
      <c r="DC28" s="50">
        <v>0</v>
      </c>
      <c r="DD28" s="50">
        <v>0</v>
      </c>
      <c r="DE28" s="50">
        <v>0</v>
      </c>
      <c r="DF28" s="50">
        <v>0</v>
      </c>
      <c r="DG28" s="50">
        <v>0</v>
      </c>
      <c r="DH28" s="50">
        <v>0</v>
      </c>
      <c r="DI28" s="50">
        <v>0</v>
      </c>
      <c r="DJ28" s="50">
        <v>0</v>
      </c>
      <c r="DK28" s="50">
        <v>0</v>
      </c>
      <c r="DL28" s="50">
        <v>0</v>
      </c>
      <c r="DM28" s="50">
        <v>0</v>
      </c>
      <c r="DN28" s="50">
        <v>0</v>
      </c>
      <c r="DO28" s="50">
        <v>0</v>
      </c>
      <c r="DP28" s="50">
        <v>0</v>
      </c>
      <c r="DQ28" s="50">
        <v>0</v>
      </c>
      <c r="DR28" s="50">
        <v>0</v>
      </c>
      <c r="DS28" s="50">
        <v>0</v>
      </c>
    </row>
    <row r="29" spans="1:123" ht="14.25">
      <c r="A29" s="50" t="s">
        <v>20</v>
      </c>
      <c r="B29" s="50" t="s">
        <v>29</v>
      </c>
      <c r="C29" s="49">
        <f t="shared" si="8"/>
        <v>60000000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3000000</v>
      </c>
      <c r="CK29" s="50">
        <v>3000000</v>
      </c>
      <c r="CL29" s="50">
        <v>1800000</v>
      </c>
      <c r="CM29" s="50">
        <v>1800000</v>
      </c>
      <c r="CN29" s="50">
        <v>2400000</v>
      </c>
      <c r="CO29" s="50">
        <v>3600000</v>
      </c>
      <c r="CP29" s="50">
        <v>4800000</v>
      </c>
      <c r="CQ29" s="50">
        <v>6000000</v>
      </c>
      <c r="CR29" s="50">
        <v>6000000</v>
      </c>
      <c r="CS29" s="50">
        <v>6000000</v>
      </c>
      <c r="CT29" s="50">
        <v>5400000</v>
      </c>
      <c r="CU29" s="50">
        <v>4800000</v>
      </c>
      <c r="CV29" s="50">
        <v>3600000</v>
      </c>
      <c r="CW29" s="50">
        <v>2400000</v>
      </c>
      <c r="CX29" s="50">
        <v>1800000</v>
      </c>
      <c r="CY29" s="50">
        <v>1800000</v>
      </c>
      <c r="CZ29" s="50">
        <v>600000</v>
      </c>
      <c r="DA29" s="50">
        <v>600000</v>
      </c>
      <c r="DB29" s="50">
        <v>300000</v>
      </c>
      <c r="DC29" s="50">
        <v>300000</v>
      </c>
      <c r="DD29" s="50">
        <v>0</v>
      </c>
      <c r="DE29" s="50">
        <v>0</v>
      </c>
      <c r="DF29" s="50">
        <v>0</v>
      </c>
      <c r="DG29" s="50">
        <v>0</v>
      </c>
      <c r="DH29" s="50">
        <v>0</v>
      </c>
      <c r="DI29" s="50">
        <v>0</v>
      </c>
      <c r="DJ29" s="50">
        <v>0</v>
      </c>
      <c r="DK29" s="50">
        <v>0</v>
      </c>
      <c r="DL29" s="50">
        <v>0</v>
      </c>
      <c r="DM29" s="50">
        <v>0</v>
      </c>
      <c r="DN29" s="50">
        <v>0</v>
      </c>
      <c r="DO29" s="50">
        <v>0</v>
      </c>
      <c r="DP29" s="50">
        <v>0</v>
      </c>
      <c r="DQ29" s="50">
        <v>0</v>
      </c>
      <c r="DR29" s="50">
        <v>0</v>
      </c>
      <c r="DS29" s="50">
        <v>0</v>
      </c>
    </row>
    <row r="30" spans="1:123" s="37" customFormat="1" ht="14.25">
      <c r="A30" s="50" t="s">
        <v>20</v>
      </c>
      <c r="B30" s="50" t="s">
        <v>293</v>
      </c>
      <c r="C30" s="49">
        <f t="shared" si="8"/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2:123" ht="14.25" thickBot="1">
      <c r="B31" t="s">
        <v>30</v>
      </c>
      <c r="C31" s="6">
        <f aca="true" t="shared" si="9" ref="C31:AH31">SUM(C20:C30)</f>
        <v>1609621948.393654</v>
      </c>
      <c r="D31" s="6">
        <f t="shared" si="9"/>
        <v>0</v>
      </c>
      <c r="E31" s="6">
        <f t="shared" si="9"/>
        <v>0</v>
      </c>
      <c r="F31" s="6">
        <f t="shared" si="9"/>
        <v>0</v>
      </c>
      <c r="G31" s="6">
        <f t="shared" si="9"/>
        <v>0</v>
      </c>
      <c r="H31" s="6">
        <f t="shared" si="9"/>
        <v>0</v>
      </c>
      <c r="I31" s="6">
        <f t="shared" si="9"/>
        <v>0</v>
      </c>
      <c r="J31" s="6">
        <f t="shared" si="9"/>
        <v>0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6">
        <f t="shared" si="9"/>
        <v>0</v>
      </c>
      <c r="O31" s="6">
        <f t="shared" si="9"/>
        <v>0</v>
      </c>
      <c r="P31" s="6">
        <f t="shared" si="9"/>
        <v>0</v>
      </c>
      <c r="Q31" s="6">
        <f t="shared" si="9"/>
        <v>0</v>
      </c>
      <c r="R31" s="6">
        <f t="shared" si="9"/>
        <v>0</v>
      </c>
      <c r="S31" s="6">
        <f t="shared" si="9"/>
        <v>0</v>
      </c>
      <c r="T31" s="6">
        <f t="shared" si="9"/>
        <v>0</v>
      </c>
      <c r="U31" s="6">
        <f t="shared" si="9"/>
        <v>0</v>
      </c>
      <c r="V31" s="6">
        <f t="shared" si="9"/>
        <v>0</v>
      </c>
      <c r="W31" s="6">
        <f t="shared" si="9"/>
        <v>0</v>
      </c>
      <c r="X31" s="6">
        <f t="shared" si="9"/>
        <v>0</v>
      </c>
      <c r="Y31" s="6">
        <f t="shared" si="9"/>
        <v>0</v>
      </c>
      <c r="Z31" s="6">
        <f t="shared" si="9"/>
        <v>0</v>
      </c>
      <c r="AA31" s="6">
        <f t="shared" si="9"/>
        <v>0</v>
      </c>
      <c r="AB31" s="6">
        <f t="shared" si="9"/>
        <v>0</v>
      </c>
      <c r="AC31" s="6">
        <f t="shared" si="9"/>
        <v>0</v>
      </c>
      <c r="AD31" s="6">
        <f t="shared" si="9"/>
        <v>0</v>
      </c>
      <c r="AE31" s="6">
        <f t="shared" si="9"/>
        <v>0</v>
      </c>
      <c r="AF31" s="6">
        <f t="shared" si="9"/>
        <v>0</v>
      </c>
      <c r="AG31" s="6">
        <f t="shared" si="9"/>
        <v>0</v>
      </c>
      <c r="AH31" s="6">
        <f t="shared" si="9"/>
        <v>0</v>
      </c>
      <c r="AI31" s="6">
        <f aca="true" t="shared" si="10" ref="AI31:CT31">SUM(AI20:AI30)</f>
        <v>0</v>
      </c>
      <c r="AJ31" s="6">
        <f t="shared" si="10"/>
        <v>0</v>
      </c>
      <c r="AK31" s="6">
        <f t="shared" si="10"/>
        <v>0</v>
      </c>
      <c r="AL31" s="6">
        <f t="shared" si="10"/>
        <v>0</v>
      </c>
      <c r="AM31" s="6">
        <f t="shared" si="10"/>
        <v>0</v>
      </c>
      <c r="AN31" s="6">
        <f t="shared" si="10"/>
        <v>0</v>
      </c>
      <c r="AO31" s="6">
        <f t="shared" si="10"/>
        <v>0</v>
      </c>
      <c r="AP31" s="6">
        <f t="shared" si="10"/>
        <v>0</v>
      </c>
      <c r="AQ31" s="6">
        <f t="shared" si="10"/>
        <v>0</v>
      </c>
      <c r="AR31" s="6">
        <f t="shared" si="10"/>
        <v>0</v>
      </c>
      <c r="AS31" s="6">
        <f t="shared" si="10"/>
        <v>0</v>
      </c>
      <c r="AT31" s="6">
        <f t="shared" si="10"/>
        <v>0</v>
      </c>
      <c r="AU31" s="6">
        <f t="shared" si="10"/>
        <v>0</v>
      </c>
      <c r="AV31" s="6">
        <f t="shared" si="10"/>
        <v>0</v>
      </c>
      <c r="AW31" s="6">
        <f t="shared" si="10"/>
        <v>0</v>
      </c>
      <c r="AX31" s="6">
        <f t="shared" si="10"/>
        <v>0</v>
      </c>
      <c r="AY31" s="6">
        <f t="shared" si="10"/>
        <v>0</v>
      </c>
      <c r="AZ31" s="6">
        <f t="shared" si="10"/>
        <v>0</v>
      </c>
      <c r="BA31" s="6">
        <f t="shared" si="10"/>
        <v>2110000</v>
      </c>
      <c r="BB31" s="6">
        <f t="shared" si="10"/>
        <v>77485.74821272236</v>
      </c>
      <c r="BC31" s="6">
        <f t="shared" si="10"/>
        <v>212655.41373093217</v>
      </c>
      <c r="BD31" s="6">
        <f t="shared" si="10"/>
        <v>10199284.7431342</v>
      </c>
      <c r="BE31" s="6">
        <f t="shared" si="10"/>
        <v>2128034.025209694</v>
      </c>
      <c r="BF31" s="6">
        <f t="shared" si="10"/>
        <v>2189155.139602746</v>
      </c>
      <c r="BG31" s="6">
        <f t="shared" si="10"/>
        <v>2538165.0426625875</v>
      </c>
      <c r="BH31" s="6">
        <f t="shared" si="10"/>
        <v>3950138.016537387</v>
      </c>
      <c r="BI31" s="6">
        <f t="shared" si="10"/>
        <v>5034957.283961268</v>
      </c>
      <c r="BJ31" s="6">
        <f t="shared" si="10"/>
        <v>26869331.38549213</v>
      </c>
      <c r="BK31" s="6">
        <f t="shared" si="10"/>
        <v>23619886.993529305</v>
      </c>
      <c r="BL31" s="6">
        <f t="shared" si="10"/>
        <v>9902793.84480641</v>
      </c>
      <c r="BM31" s="29">
        <f t="shared" si="10"/>
        <v>25781014.111575544</v>
      </c>
      <c r="BN31" s="29">
        <f t="shared" si="10"/>
        <v>13877044.389373545</v>
      </c>
      <c r="BO31" s="29">
        <f t="shared" si="10"/>
        <v>18925976.39085797</v>
      </c>
      <c r="BP31" s="29">
        <f t="shared" si="10"/>
        <v>15987245.44969987</v>
      </c>
      <c r="BQ31" s="29">
        <f t="shared" si="10"/>
        <v>15806809.586867299</v>
      </c>
      <c r="BR31" s="29">
        <f t="shared" si="10"/>
        <v>19852703.52659022</v>
      </c>
      <c r="BS31" s="29">
        <f t="shared" si="10"/>
        <v>18358476.056314558</v>
      </c>
      <c r="BT31" s="29">
        <f t="shared" si="10"/>
        <v>21362024.43333846</v>
      </c>
      <c r="BU31" s="29">
        <f t="shared" si="10"/>
        <v>26441882.47092484</v>
      </c>
      <c r="BV31" s="29">
        <f t="shared" si="10"/>
        <v>52060865.46087853</v>
      </c>
      <c r="BW31" s="29">
        <f t="shared" si="10"/>
        <v>66436446.94603313</v>
      </c>
      <c r="BX31" s="29">
        <f t="shared" si="10"/>
        <v>40314540.82176852</v>
      </c>
      <c r="BY31" s="29">
        <f t="shared" si="10"/>
        <v>44483689.9682547</v>
      </c>
      <c r="BZ31" s="29">
        <f t="shared" si="10"/>
        <v>51007559.74151787</v>
      </c>
      <c r="CA31" s="29">
        <f t="shared" si="10"/>
        <v>57289005.178547606</v>
      </c>
      <c r="CB31" s="29">
        <f t="shared" si="10"/>
        <v>60094843.29067667</v>
      </c>
      <c r="CC31" s="29">
        <f t="shared" si="10"/>
        <v>59975575.457937315</v>
      </c>
      <c r="CD31" s="29">
        <f t="shared" si="10"/>
        <v>57784329.031407885</v>
      </c>
      <c r="CE31" s="29">
        <f t="shared" si="10"/>
        <v>52886368.162390284</v>
      </c>
      <c r="CF31" s="29">
        <f t="shared" si="10"/>
        <v>53457791.539995596</v>
      </c>
      <c r="CG31" s="29">
        <f t="shared" si="10"/>
        <v>55186577.636754975</v>
      </c>
      <c r="CH31" s="29">
        <f t="shared" si="10"/>
        <v>43208482.09036097</v>
      </c>
      <c r="CI31" s="29">
        <f t="shared" si="10"/>
        <v>50231215.41172774</v>
      </c>
      <c r="CJ31" s="29">
        <f t="shared" si="10"/>
        <v>54696424.30224385</v>
      </c>
      <c r="CK31" s="29">
        <f t="shared" si="10"/>
        <v>44911800.48749168</v>
      </c>
      <c r="CL31" s="29">
        <f t="shared" si="10"/>
        <v>51740325.64801549</v>
      </c>
      <c r="CM31" s="29">
        <f t="shared" si="10"/>
        <v>48364637.10119769</v>
      </c>
      <c r="CN31" s="29">
        <f t="shared" si="10"/>
        <v>57467657.778923064</v>
      </c>
      <c r="CO31" s="29">
        <f t="shared" si="10"/>
        <v>45787201.175985</v>
      </c>
      <c r="CP31" s="29">
        <f t="shared" si="10"/>
        <v>53849580.74466147</v>
      </c>
      <c r="CQ31" s="29">
        <f t="shared" si="10"/>
        <v>43644940.83022152</v>
      </c>
      <c r="CR31" s="29">
        <f t="shared" si="10"/>
        <v>39033395.157737955</v>
      </c>
      <c r="CS31" s="29">
        <f t="shared" si="10"/>
        <v>33422830.704642817</v>
      </c>
      <c r="CT31" s="29">
        <f t="shared" si="10"/>
        <v>29130739.49838928</v>
      </c>
      <c r="CU31" s="29">
        <f aca="true" t="shared" si="11" ref="CU31:DS31">SUM(CU20:CU30)</f>
        <v>25854754.419065252</v>
      </c>
      <c r="CV31" s="29">
        <f t="shared" si="11"/>
        <v>22464000</v>
      </c>
      <c r="CW31" s="29">
        <f t="shared" si="11"/>
        <v>17399000</v>
      </c>
      <c r="CX31" s="29">
        <f t="shared" si="11"/>
        <v>9787000</v>
      </c>
      <c r="CY31" s="29">
        <f t="shared" si="11"/>
        <v>8035000</v>
      </c>
      <c r="CZ31" s="29">
        <f t="shared" si="11"/>
        <v>3391000</v>
      </c>
      <c r="DA31" s="29">
        <f t="shared" si="11"/>
        <v>2404305.7544052675</v>
      </c>
      <c r="DB31" s="29">
        <f t="shared" si="11"/>
        <v>1733000</v>
      </c>
      <c r="DC31" s="29">
        <f t="shared" si="11"/>
        <v>1673000</v>
      </c>
      <c r="DD31" s="29">
        <f t="shared" si="11"/>
        <v>1380000</v>
      </c>
      <c r="DE31" s="29">
        <f t="shared" si="11"/>
        <v>814000</v>
      </c>
      <c r="DF31" s="29">
        <f t="shared" si="11"/>
        <v>548000</v>
      </c>
      <c r="DG31" s="29">
        <f t="shared" si="11"/>
        <v>680000</v>
      </c>
      <c r="DH31" s="29">
        <f t="shared" si="11"/>
        <v>634000</v>
      </c>
      <c r="DI31" s="29">
        <f t="shared" si="11"/>
        <v>1133000</v>
      </c>
      <c r="DJ31" s="29">
        <f t="shared" si="11"/>
        <v>0</v>
      </c>
      <c r="DK31" s="29">
        <f t="shared" si="11"/>
        <v>0</v>
      </c>
      <c r="DL31" s="29">
        <f t="shared" si="11"/>
        <v>0</v>
      </c>
      <c r="DM31" s="29">
        <f t="shared" si="11"/>
        <v>0</v>
      </c>
      <c r="DN31" s="29">
        <f t="shared" si="11"/>
        <v>0</v>
      </c>
      <c r="DO31" s="29">
        <f t="shared" si="11"/>
        <v>0</v>
      </c>
      <c r="DP31" s="29">
        <f t="shared" si="11"/>
        <v>0</v>
      </c>
      <c r="DQ31" s="29">
        <f t="shared" si="11"/>
        <v>0</v>
      </c>
      <c r="DR31" s="29">
        <f t="shared" si="11"/>
        <v>0</v>
      </c>
      <c r="DS31" s="29">
        <f t="shared" si="11"/>
        <v>0</v>
      </c>
    </row>
    <row r="32" ht="14.25" thickTop="1"/>
    <row r="33" spans="3:75" s="3" customFormat="1" ht="14.25">
      <c r="C33" s="3" t="s">
        <v>32</v>
      </c>
      <c r="D33" s="4">
        <f>D18</f>
        <v>39933</v>
      </c>
      <c r="E33" s="4">
        <f aca="true" t="shared" si="12" ref="E33:BP33">E18</f>
        <v>39964</v>
      </c>
      <c r="F33" s="4">
        <f t="shared" si="12"/>
        <v>39994</v>
      </c>
      <c r="G33" s="4">
        <f t="shared" si="12"/>
        <v>40025</v>
      </c>
      <c r="H33" s="4">
        <f t="shared" si="12"/>
        <v>40056</v>
      </c>
      <c r="I33" s="4">
        <f t="shared" si="12"/>
        <v>40086</v>
      </c>
      <c r="J33" s="4">
        <f t="shared" si="12"/>
        <v>40117</v>
      </c>
      <c r="K33" s="4">
        <f t="shared" si="12"/>
        <v>40147</v>
      </c>
      <c r="L33" s="4">
        <f t="shared" si="12"/>
        <v>40178</v>
      </c>
      <c r="M33" s="4">
        <f t="shared" si="12"/>
        <v>40209</v>
      </c>
      <c r="N33" s="4">
        <f t="shared" si="12"/>
        <v>40237</v>
      </c>
      <c r="O33" s="4">
        <f t="shared" si="12"/>
        <v>40268</v>
      </c>
      <c r="P33" s="4">
        <f t="shared" si="12"/>
        <v>40298</v>
      </c>
      <c r="Q33" s="4">
        <f t="shared" si="12"/>
        <v>40329</v>
      </c>
      <c r="R33" s="4">
        <f t="shared" si="12"/>
        <v>40359</v>
      </c>
      <c r="S33" s="4">
        <f t="shared" si="12"/>
        <v>40390</v>
      </c>
      <c r="T33" s="4">
        <f t="shared" si="12"/>
        <v>40421</v>
      </c>
      <c r="U33" s="4">
        <f t="shared" si="12"/>
        <v>40451</v>
      </c>
      <c r="V33" s="4">
        <f t="shared" si="12"/>
        <v>40482</v>
      </c>
      <c r="W33" s="4">
        <f t="shared" si="12"/>
        <v>40512</v>
      </c>
      <c r="X33" s="4">
        <f t="shared" si="12"/>
        <v>40543</v>
      </c>
      <c r="Y33" s="4">
        <f t="shared" si="12"/>
        <v>40574</v>
      </c>
      <c r="Z33" s="4">
        <f t="shared" si="12"/>
        <v>40602</v>
      </c>
      <c r="AA33" s="4">
        <f t="shared" si="12"/>
        <v>40633</v>
      </c>
      <c r="AB33" s="4">
        <f t="shared" si="12"/>
        <v>40663</v>
      </c>
      <c r="AC33" s="4">
        <f t="shared" si="12"/>
        <v>40694</v>
      </c>
      <c r="AD33" s="4">
        <f t="shared" si="12"/>
        <v>40724</v>
      </c>
      <c r="AE33" s="4">
        <f t="shared" si="12"/>
        <v>40755</v>
      </c>
      <c r="AF33" s="4">
        <f t="shared" si="12"/>
        <v>40786</v>
      </c>
      <c r="AG33" s="4">
        <f t="shared" si="12"/>
        <v>40816</v>
      </c>
      <c r="AH33" s="4">
        <f t="shared" si="12"/>
        <v>40847</v>
      </c>
      <c r="AI33" s="4">
        <f t="shared" si="12"/>
        <v>40877</v>
      </c>
      <c r="AJ33" s="4">
        <f t="shared" si="12"/>
        <v>40908</v>
      </c>
      <c r="AK33" s="4">
        <f t="shared" si="12"/>
        <v>40939</v>
      </c>
      <c r="AL33" s="4">
        <f t="shared" si="12"/>
        <v>40968</v>
      </c>
      <c r="AM33" s="4">
        <f t="shared" si="12"/>
        <v>40999</v>
      </c>
      <c r="AN33" s="4">
        <f t="shared" si="12"/>
        <v>41029</v>
      </c>
      <c r="AO33" s="4">
        <f t="shared" si="12"/>
        <v>41060</v>
      </c>
      <c r="AP33" s="4">
        <f t="shared" si="12"/>
        <v>41090</v>
      </c>
      <c r="AQ33" s="4">
        <f t="shared" si="12"/>
        <v>41121</v>
      </c>
      <c r="AR33" s="4">
        <f t="shared" si="12"/>
        <v>41152</v>
      </c>
      <c r="AS33" s="4">
        <f t="shared" si="12"/>
        <v>41182</v>
      </c>
      <c r="AT33" s="4">
        <f t="shared" si="12"/>
        <v>41213</v>
      </c>
      <c r="AU33" s="4">
        <f t="shared" si="12"/>
        <v>41243</v>
      </c>
      <c r="AV33" s="4">
        <f t="shared" si="12"/>
        <v>41274</v>
      </c>
      <c r="AW33" s="4">
        <f t="shared" si="12"/>
        <v>41305</v>
      </c>
      <c r="AX33" s="4">
        <f t="shared" si="12"/>
        <v>41333</v>
      </c>
      <c r="AY33" s="4">
        <f t="shared" si="12"/>
        <v>41364</v>
      </c>
      <c r="AZ33" s="4">
        <f t="shared" si="12"/>
        <v>41394</v>
      </c>
      <c r="BA33" s="4">
        <f t="shared" si="12"/>
        <v>41425</v>
      </c>
      <c r="BB33" s="4">
        <f t="shared" si="12"/>
        <v>41455</v>
      </c>
      <c r="BC33" s="4">
        <f t="shared" si="12"/>
        <v>41486</v>
      </c>
      <c r="BD33" s="4">
        <f t="shared" si="12"/>
        <v>41517</v>
      </c>
      <c r="BE33" s="4">
        <f t="shared" si="12"/>
        <v>41547</v>
      </c>
      <c r="BF33" s="4">
        <f t="shared" si="12"/>
        <v>41578</v>
      </c>
      <c r="BG33" s="4">
        <f t="shared" si="12"/>
        <v>41608</v>
      </c>
      <c r="BH33" s="4">
        <f t="shared" si="12"/>
        <v>41639</v>
      </c>
      <c r="BI33" s="4">
        <f t="shared" si="12"/>
        <v>41670</v>
      </c>
      <c r="BJ33" s="4">
        <f t="shared" si="12"/>
        <v>41698</v>
      </c>
      <c r="BK33" s="4">
        <f t="shared" si="12"/>
        <v>41729</v>
      </c>
      <c r="BL33" s="4">
        <f t="shared" si="12"/>
        <v>41759</v>
      </c>
      <c r="BM33" s="4">
        <f t="shared" si="12"/>
        <v>41790</v>
      </c>
      <c r="BN33" s="4">
        <f t="shared" si="12"/>
        <v>41820</v>
      </c>
      <c r="BO33" s="4">
        <f t="shared" si="12"/>
        <v>41851</v>
      </c>
      <c r="BP33" s="4">
        <f t="shared" si="12"/>
        <v>41882</v>
      </c>
      <c r="BQ33" s="4">
        <f aca="true" t="shared" si="13" ref="BQ33:BW33">BQ18</f>
        <v>41912</v>
      </c>
      <c r="BR33" s="4">
        <f t="shared" si="13"/>
        <v>41943</v>
      </c>
      <c r="BS33" s="4">
        <f t="shared" si="13"/>
        <v>41973</v>
      </c>
      <c r="BT33" s="4">
        <f t="shared" si="13"/>
        <v>42004</v>
      </c>
      <c r="BU33" s="4">
        <f t="shared" si="13"/>
        <v>42035</v>
      </c>
      <c r="BV33" s="4">
        <f t="shared" si="13"/>
        <v>42063</v>
      </c>
      <c r="BW33" s="4">
        <f t="shared" si="13"/>
        <v>42094</v>
      </c>
    </row>
    <row r="34" spans="1:123" ht="14.25">
      <c r="A34" t="s">
        <v>18</v>
      </c>
      <c r="C34" s="9">
        <f>SUM(D34:DS34)</f>
        <v>842616189.8495139</v>
      </c>
      <c r="D34" s="5">
        <f>SUMIF($A$20:$A$30,$A34,D$20:D$30)</f>
        <v>0</v>
      </c>
      <c r="E34" s="62">
        <f aca="true" t="shared" si="14" ref="E34:BM36">SUMIF($A$20:$A$30,$A34,E$20:E$30)</f>
        <v>0</v>
      </c>
      <c r="F34" s="62">
        <f t="shared" si="14"/>
        <v>0</v>
      </c>
      <c r="G34" s="62">
        <f t="shared" si="14"/>
        <v>0</v>
      </c>
      <c r="H34" s="62">
        <f t="shared" si="14"/>
        <v>0</v>
      </c>
      <c r="I34" s="62">
        <f t="shared" si="14"/>
        <v>0</v>
      </c>
      <c r="J34" s="62">
        <f t="shared" si="14"/>
        <v>0</v>
      </c>
      <c r="K34" s="62">
        <f t="shared" si="14"/>
        <v>0</v>
      </c>
      <c r="L34" s="62">
        <f t="shared" si="14"/>
        <v>0</v>
      </c>
      <c r="M34" s="62">
        <f t="shared" si="14"/>
        <v>0</v>
      </c>
      <c r="N34" s="62">
        <f t="shared" si="14"/>
        <v>0</v>
      </c>
      <c r="O34" s="62">
        <f t="shared" si="14"/>
        <v>0</v>
      </c>
      <c r="P34" s="62">
        <f t="shared" si="14"/>
        <v>0</v>
      </c>
      <c r="Q34" s="62">
        <f t="shared" si="14"/>
        <v>0</v>
      </c>
      <c r="R34" s="62">
        <f t="shared" si="14"/>
        <v>0</v>
      </c>
      <c r="S34" s="62">
        <f t="shared" si="14"/>
        <v>0</v>
      </c>
      <c r="T34" s="62">
        <f t="shared" si="14"/>
        <v>0</v>
      </c>
      <c r="U34" s="62">
        <f t="shared" si="14"/>
        <v>0</v>
      </c>
      <c r="V34" s="62">
        <f t="shared" si="14"/>
        <v>0</v>
      </c>
      <c r="W34" s="62">
        <f t="shared" si="14"/>
        <v>0</v>
      </c>
      <c r="X34" s="62">
        <f t="shared" si="14"/>
        <v>0</v>
      </c>
      <c r="Y34" s="62">
        <f t="shared" si="14"/>
        <v>0</v>
      </c>
      <c r="Z34" s="62">
        <f t="shared" si="14"/>
        <v>0</v>
      </c>
      <c r="AA34" s="62">
        <f t="shared" si="14"/>
        <v>0</v>
      </c>
      <c r="AB34" s="62">
        <f t="shared" si="14"/>
        <v>0</v>
      </c>
      <c r="AC34" s="62">
        <f t="shared" si="14"/>
        <v>0</v>
      </c>
      <c r="AD34" s="62">
        <f t="shared" si="14"/>
        <v>0</v>
      </c>
      <c r="AE34" s="62">
        <f t="shared" si="14"/>
        <v>0</v>
      </c>
      <c r="AF34" s="62">
        <f t="shared" si="14"/>
        <v>0</v>
      </c>
      <c r="AG34" s="62">
        <f t="shared" si="14"/>
        <v>0</v>
      </c>
      <c r="AH34" s="62">
        <f t="shared" si="14"/>
        <v>0</v>
      </c>
      <c r="AI34" s="62">
        <f t="shared" si="14"/>
        <v>0</v>
      </c>
      <c r="AJ34" s="62">
        <f t="shared" si="14"/>
        <v>0</v>
      </c>
      <c r="AK34" s="62">
        <f t="shared" si="14"/>
        <v>0</v>
      </c>
      <c r="AL34" s="62">
        <f t="shared" si="14"/>
        <v>0</v>
      </c>
      <c r="AM34" s="62">
        <f t="shared" si="14"/>
        <v>0</v>
      </c>
      <c r="AN34" s="62">
        <f t="shared" si="14"/>
        <v>0</v>
      </c>
      <c r="AO34" s="62">
        <f t="shared" si="14"/>
        <v>0</v>
      </c>
      <c r="AP34" s="62">
        <f t="shared" si="14"/>
        <v>0</v>
      </c>
      <c r="AQ34" s="62">
        <f t="shared" si="14"/>
        <v>0</v>
      </c>
      <c r="AR34" s="62">
        <f t="shared" si="14"/>
        <v>0</v>
      </c>
      <c r="AS34" s="62">
        <f t="shared" si="14"/>
        <v>0</v>
      </c>
      <c r="AT34" s="62">
        <f t="shared" si="14"/>
        <v>0</v>
      </c>
      <c r="AU34" s="62">
        <f t="shared" si="14"/>
        <v>0</v>
      </c>
      <c r="AV34" s="62">
        <f t="shared" si="14"/>
        <v>0</v>
      </c>
      <c r="AW34" s="62">
        <f t="shared" si="14"/>
        <v>0</v>
      </c>
      <c r="AX34" s="62">
        <f t="shared" si="14"/>
        <v>0</v>
      </c>
      <c r="AY34" s="62">
        <f t="shared" si="14"/>
        <v>0</v>
      </c>
      <c r="AZ34" s="62">
        <f t="shared" si="14"/>
        <v>0</v>
      </c>
      <c r="BA34" s="62">
        <f t="shared" si="14"/>
        <v>0</v>
      </c>
      <c r="BB34" s="62">
        <f t="shared" si="14"/>
        <v>0</v>
      </c>
      <c r="BC34" s="62">
        <f t="shared" si="14"/>
        <v>0</v>
      </c>
      <c r="BD34" s="62">
        <f t="shared" si="14"/>
        <v>0</v>
      </c>
      <c r="BE34" s="62">
        <f t="shared" si="14"/>
        <v>0</v>
      </c>
      <c r="BF34" s="62">
        <f t="shared" si="14"/>
        <v>0</v>
      </c>
      <c r="BG34" s="62">
        <f t="shared" si="14"/>
        <v>0</v>
      </c>
      <c r="BH34" s="62">
        <f t="shared" si="14"/>
        <v>0</v>
      </c>
      <c r="BI34" s="62">
        <f t="shared" si="14"/>
        <v>0</v>
      </c>
      <c r="BJ34" s="62">
        <f t="shared" si="14"/>
        <v>23255817.394475855</v>
      </c>
      <c r="BK34" s="62">
        <f t="shared" si="14"/>
        <v>19170879.15397482</v>
      </c>
      <c r="BL34" s="62">
        <f>SUMIF($A$20:$A$30,$A34,BL$20:BL$30)</f>
        <v>5088376.5522177415</v>
      </c>
      <c r="BM34" s="62">
        <f t="shared" si="14"/>
        <v>19995456.84240256</v>
      </c>
      <c r="BN34" s="62">
        <f aca="true" t="shared" si="15" ref="BM34:CA36">SUMIF($A$20:$A$30,$A34,BN$20:BN$30)</f>
        <v>6479724.501776006</v>
      </c>
      <c r="BO34" s="62">
        <f t="shared" si="15"/>
        <v>6928226.545418039</v>
      </c>
      <c r="BP34" s="62">
        <f t="shared" si="15"/>
        <v>6932079.245745638</v>
      </c>
      <c r="BQ34" s="62">
        <f t="shared" si="15"/>
        <v>6326842.522626001</v>
      </c>
      <c r="BR34" s="62">
        <f t="shared" si="15"/>
        <v>6877044.18627625</v>
      </c>
      <c r="BS34" s="62">
        <f t="shared" si="15"/>
        <v>6781970.463468771</v>
      </c>
      <c r="BT34" s="62">
        <f t="shared" si="15"/>
        <v>6939755.431731587</v>
      </c>
      <c r="BU34" s="62">
        <f t="shared" si="15"/>
        <v>6939755.431731587</v>
      </c>
      <c r="BV34" s="62">
        <f t="shared" si="15"/>
        <v>27734133.377220232</v>
      </c>
      <c r="BW34" s="62">
        <f t="shared" si="15"/>
        <v>20350509.728708968</v>
      </c>
      <c r="BX34" s="62">
        <f t="shared" si="15"/>
        <v>22535450.60764508</v>
      </c>
      <c r="BY34" s="62">
        <f t="shared" si="15"/>
        <v>25854353.87974578</v>
      </c>
      <c r="BZ34" s="62">
        <f t="shared" si="15"/>
        <v>33272329.986148387</v>
      </c>
      <c r="CA34" s="62">
        <f t="shared" si="15"/>
        <v>38422101.91829432</v>
      </c>
      <c r="CB34" s="62">
        <f>SUMIF($A$20:$A$30,$A34,CB$20:CB$30)</f>
        <v>39910345.34986284</v>
      </c>
      <c r="CC34" s="62">
        <f aca="true" t="shared" si="16" ref="CC34:CV36">SUMIF($A$20:$A$30,$A34,CC$20:CC$30)</f>
        <v>39287460.122435205</v>
      </c>
      <c r="CD34" s="62">
        <f t="shared" si="16"/>
        <v>37107460.122435205</v>
      </c>
      <c r="CE34" s="62">
        <f t="shared" si="16"/>
        <v>30943280.585596446</v>
      </c>
      <c r="CF34" s="62">
        <f t="shared" si="16"/>
        <v>31639955.91393923</v>
      </c>
      <c r="CG34" s="62">
        <f t="shared" si="16"/>
        <v>30365351.02294235</v>
      </c>
      <c r="CH34" s="62">
        <f t="shared" si="16"/>
        <v>20041992.8782442</v>
      </c>
      <c r="CI34" s="62">
        <f t="shared" si="16"/>
        <v>22597713.599724103</v>
      </c>
      <c r="CJ34" s="62">
        <f t="shared" si="16"/>
        <v>25599466.275850322</v>
      </c>
      <c r="CK34" s="62">
        <f t="shared" si="16"/>
        <v>19910366.314615387</v>
      </c>
      <c r="CL34" s="62">
        <f t="shared" si="16"/>
        <v>29162239.107517995</v>
      </c>
      <c r="CM34" s="62">
        <f t="shared" si="16"/>
        <v>29345816.714616213</v>
      </c>
      <c r="CN34" s="62">
        <f t="shared" si="16"/>
        <v>33010192.812398907</v>
      </c>
      <c r="CO34" s="62">
        <f t="shared" si="16"/>
        <v>28114644.8327</v>
      </c>
      <c r="CP34" s="62">
        <f t="shared" si="16"/>
        <v>33816435.816971205</v>
      </c>
      <c r="CQ34" s="62">
        <f t="shared" si="16"/>
        <v>23228940.83022152</v>
      </c>
      <c r="CR34" s="62">
        <f t="shared" si="16"/>
        <v>20214395.15773796</v>
      </c>
      <c r="CS34" s="62">
        <f t="shared" si="16"/>
        <v>15115830.70464282</v>
      </c>
      <c r="CT34" s="62">
        <f t="shared" si="16"/>
        <v>10052739.498389283</v>
      </c>
      <c r="CU34" s="62">
        <f t="shared" si="16"/>
        <v>7966754.41906525</v>
      </c>
      <c r="CV34" s="62">
        <f t="shared" si="16"/>
        <v>6413000</v>
      </c>
      <c r="CW34" s="62">
        <f>SUMIF($A$20:$A$30,$A34,CW$20:CW$30)</f>
        <v>4249000</v>
      </c>
      <c r="CX34" s="62">
        <f aca="true" t="shared" si="17" ref="CX34:DJ36">SUMIF($A$20:$A$30,$A34,CX$20:CX$30)</f>
        <v>2054000</v>
      </c>
      <c r="CY34" s="62">
        <f t="shared" si="17"/>
        <v>1806000</v>
      </c>
      <c r="CZ34" s="62">
        <f t="shared" si="17"/>
        <v>1478000</v>
      </c>
      <c r="DA34" s="62">
        <f t="shared" si="17"/>
        <v>1305000</v>
      </c>
      <c r="DB34" s="62">
        <f t="shared" si="17"/>
        <v>1433000</v>
      </c>
      <c r="DC34" s="62">
        <f t="shared" si="17"/>
        <v>1373000</v>
      </c>
      <c r="DD34" s="62">
        <f t="shared" si="17"/>
        <v>1380000</v>
      </c>
      <c r="DE34" s="62">
        <f t="shared" si="17"/>
        <v>814000</v>
      </c>
      <c r="DF34" s="62">
        <f t="shared" si="17"/>
        <v>548000</v>
      </c>
      <c r="DG34" s="62">
        <f t="shared" si="17"/>
        <v>680000</v>
      </c>
      <c r="DH34" s="62">
        <f t="shared" si="17"/>
        <v>634000</v>
      </c>
      <c r="DI34" s="62">
        <f t="shared" si="17"/>
        <v>1133000</v>
      </c>
      <c r="DJ34" s="62">
        <f t="shared" si="17"/>
        <v>0</v>
      </c>
      <c r="DK34" s="62">
        <f>SUMIF($A$20:$A$30,$A34,DK$20:DK$30)</f>
        <v>0</v>
      </c>
      <c r="DL34" s="62">
        <f aca="true" t="shared" si="18" ref="DL34:DS36">SUMIF($A$20:$A$30,$A34,DL$20:DL$30)</f>
        <v>0</v>
      </c>
      <c r="DM34" s="62">
        <f t="shared" si="18"/>
        <v>0</v>
      </c>
      <c r="DN34" s="62">
        <f t="shared" si="18"/>
        <v>0</v>
      </c>
      <c r="DO34" s="62">
        <f t="shared" si="18"/>
        <v>0</v>
      </c>
      <c r="DP34" s="62">
        <f t="shared" si="18"/>
        <v>0</v>
      </c>
      <c r="DQ34" s="62">
        <f t="shared" si="18"/>
        <v>0</v>
      </c>
      <c r="DR34" s="62">
        <f t="shared" si="18"/>
        <v>0</v>
      </c>
      <c r="DS34" s="62">
        <f t="shared" si="18"/>
        <v>0</v>
      </c>
    </row>
    <row r="35" spans="1:123" ht="14.25">
      <c r="A35" t="s">
        <v>19</v>
      </c>
      <c r="C35" s="9">
        <f>SUM(D35:DS35)</f>
        <v>264435825.66720456</v>
      </c>
      <c r="D35" s="5">
        <f>SUMIF($A$20:$A$30,$A35,D$20:D$30)</f>
        <v>0</v>
      </c>
      <c r="E35" s="62">
        <f t="shared" si="14"/>
        <v>0</v>
      </c>
      <c r="F35" s="62">
        <f t="shared" si="14"/>
        <v>0</v>
      </c>
      <c r="G35" s="62">
        <f t="shared" si="14"/>
        <v>0</v>
      </c>
      <c r="H35" s="62">
        <f t="shared" si="14"/>
        <v>0</v>
      </c>
      <c r="I35" s="62">
        <f t="shared" si="14"/>
        <v>0</v>
      </c>
      <c r="J35" s="62">
        <f t="shared" si="14"/>
        <v>0</v>
      </c>
      <c r="K35" s="62">
        <f t="shared" si="14"/>
        <v>0</v>
      </c>
      <c r="L35" s="62">
        <f t="shared" si="14"/>
        <v>0</v>
      </c>
      <c r="M35" s="62">
        <f t="shared" si="14"/>
        <v>0</v>
      </c>
      <c r="N35" s="62">
        <f t="shared" si="14"/>
        <v>0</v>
      </c>
      <c r="O35" s="62">
        <f t="shared" si="14"/>
        <v>0</v>
      </c>
      <c r="P35" s="62">
        <f t="shared" si="14"/>
        <v>0</v>
      </c>
      <c r="Q35" s="62">
        <f t="shared" si="14"/>
        <v>0</v>
      </c>
      <c r="R35" s="62">
        <f t="shared" si="14"/>
        <v>0</v>
      </c>
      <c r="S35" s="62">
        <f t="shared" si="14"/>
        <v>0</v>
      </c>
      <c r="T35" s="62">
        <f t="shared" si="14"/>
        <v>0</v>
      </c>
      <c r="U35" s="62">
        <f t="shared" si="14"/>
        <v>0</v>
      </c>
      <c r="V35" s="62">
        <f t="shared" si="14"/>
        <v>0</v>
      </c>
      <c r="W35" s="62">
        <f t="shared" si="14"/>
        <v>0</v>
      </c>
      <c r="X35" s="62">
        <f t="shared" si="14"/>
        <v>0</v>
      </c>
      <c r="Y35" s="62">
        <f t="shared" si="14"/>
        <v>0</v>
      </c>
      <c r="Z35" s="62">
        <f t="shared" si="14"/>
        <v>0</v>
      </c>
      <c r="AA35" s="62">
        <f t="shared" si="14"/>
        <v>0</v>
      </c>
      <c r="AB35" s="62">
        <f t="shared" si="14"/>
        <v>0</v>
      </c>
      <c r="AC35" s="62">
        <f t="shared" si="14"/>
        <v>0</v>
      </c>
      <c r="AD35" s="62">
        <f t="shared" si="14"/>
        <v>0</v>
      </c>
      <c r="AE35" s="62">
        <f t="shared" si="14"/>
        <v>0</v>
      </c>
      <c r="AF35" s="62">
        <f t="shared" si="14"/>
        <v>0</v>
      </c>
      <c r="AG35" s="62">
        <f t="shared" si="14"/>
        <v>0</v>
      </c>
      <c r="AH35" s="62">
        <f t="shared" si="14"/>
        <v>0</v>
      </c>
      <c r="AI35" s="62">
        <f t="shared" si="14"/>
        <v>0</v>
      </c>
      <c r="AJ35" s="62">
        <f t="shared" si="14"/>
        <v>0</v>
      </c>
      <c r="AK35" s="62">
        <f t="shared" si="14"/>
        <v>0</v>
      </c>
      <c r="AL35" s="62">
        <f t="shared" si="14"/>
        <v>0</v>
      </c>
      <c r="AM35" s="62">
        <f t="shared" si="14"/>
        <v>0</v>
      </c>
      <c r="AN35" s="62">
        <f t="shared" si="14"/>
        <v>0</v>
      </c>
      <c r="AO35" s="62">
        <f t="shared" si="14"/>
        <v>0</v>
      </c>
      <c r="AP35" s="62">
        <f t="shared" si="14"/>
        <v>0</v>
      </c>
      <c r="AQ35" s="62">
        <f t="shared" si="14"/>
        <v>0</v>
      </c>
      <c r="AR35" s="62">
        <f t="shared" si="14"/>
        <v>0</v>
      </c>
      <c r="AS35" s="62">
        <f t="shared" si="14"/>
        <v>0</v>
      </c>
      <c r="AT35" s="62">
        <f t="shared" si="14"/>
        <v>0</v>
      </c>
      <c r="AU35" s="62">
        <f t="shared" si="14"/>
        <v>0</v>
      </c>
      <c r="AV35" s="62">
        <f t="shared" si="14"/>
        <v>0</v>
      </c>
      <c r="AW35" s="62">
        <f t="shared" si="14"/>
        <v>0</v>
      </c>
      <c r="AX35" s="62">
        <f t="shared" si="14"/>
        <v>0</v>
      </c>
      <c r="AY35" s="62">
        <f t="shared" si="14"/>
        <v>0</v>
      </c>
      <c r="AZ35" s="62">
        <f t="shared" si="14"/>
        <v>0</v>
      </c>
      <c r="BA35" s="62">
        <f t="shared" si="14"/>
        <v>2110000</v>
      </c>
      <c r="BB35" s="62">
        <f t="shared" si="14"/>
        <v>77485.74821272236</v>
      </c>
      <c r="BC35" s="62">
        <f t="shared" si="14"/>
        <v>212655.41373093217</v>
      </c>
      <c r="BD35" s="62">
        <f t="shared" si="14"/>
        <v>10199284.7431342</v>
      </c>
      <c r="BE35" s="62">
        <f t="shared" si="14"/>
        <v>2128034.025209694</v>
      </c>
      <c r="BF35" s="62">
        <f t="shared" si="14"/>
        <v>2189155.139602746</v>
      </c>
      <c r="BG35" s="62">
        <f t="shared" si="14"/>
        <v>2538165.0426625875</v>
      </c>
      <c r="BH35" s="62">
        <f t="shared" si="14"/>
        <v>3950138.016537387</v>
      </c>
      <c r="BI35" s="62">
        <f t="shared" si="14"/>
        <v>5034957.283961268</v>
      </c>
      <c r="BJ35" s="62">
        <f t="shared" si="14"/>
        <v>3613513.991016275</v>
      </c>
      <c r="BK35" s="62">
        <f t="shared" si="14"/>
        <v>4449007.839554487</v>
      </c>
      <c r="BL35" s="62">
        <f>SUMIF($A$20:$A$30,$A35,BL$20:BL$30)</f>
        <v>4814417.29258867</v>
      </c>
      <c r="BM35" s="62">
        <f t="shared" si="15"/>
        <v>5785557.269172985</v>
      </c>
      <c r="BN35" s="62">
        <f t="shared" si="15"/>
        <v>7206475.728190225</v>
      </c>
      <c r="BO35" s="62">
        <f t="shared" si="15"/>
        <v>9128666.963699229</v>
      </c>
      <c r="BP35" s="62">
        <f t="shared" si="15"/>
        <v>7917934.322213532</v>
      </c>
      <c r="BQ35" s="62">
        <f t="shared" si="15"/>
        <v>7993558.182500599</v>
      </c>
      <c r="BR35" s="62">
        <f t="shared" si="15"/>
        <v>10299299.69825399</v>
      </c>
      <c r="BS35" s="62">
        <f t="shared" si="15"/>
        <v>9253545.950785805</v>
      </c>
      <c r="BT35" s="62">
        <f t="shared" si="15"/>
        <v>11989858.023958484</v>
      </c>
      <c r="BU35" s="62">
        <f t="shared" si="15"/>
        <v>16231037.052133152</v>
      </c>
      <c r="BV35" s="62">
        <f t="shared" si="15"/>
        <v>12084904.349147711</v>
      </c>
      <c r="BW35" s="62">
        <f t="shared" si="15"/>
        <v>10639594.939269103</v>
      </c>
      <c r="BX35" s="62">
        <f t="shared" si="15"/>
        <v>8798758.911670137</v>
      </c>
      <c r="BY35" s="62">
        <f t="shared" si="15"/>
        <v>8715357.70892277</v>
      </c>
      <c r="BZ35" s="62">
        <f t="shared" si="15"/>
        <v>9275645.369747315</v>
      </c>
      <c r="CA35" s="62">
        <f t="shared" si="15"/>
        <v>9167767.169548493</v>
      </c>
      <c r="CB35" s="62">
        <f>SUMIF($A$20:$A$30,$A35,CB$20:CB$30)</f>
        <v>10653811.888925822</v>
      </c>
      <c r="CC35" s="62">
        <f t="shared" si="16"/>
        <v>9548148.79897274</v>
      </c>
      <c r="CD35" s="62">
        <f t="shared" si="16"/>
        <v>8495590.154734297</v>
      </c>
      <c r="CE35" s="62">
        <f t="shared" si="16"/>
        <v>6650584.322618423</v>
      </c>
      <c r="CF35" s="62">
        <f t="shared" si="16"/>
        <v>6147354.482455656</v>
      </c>
      <c r="CG35" s="62">
        <f t="shared" si="16"/>
        <v>8060770.27216213</v>
      </c>
      <c r="CH35" s="62">
        <f t="shared" si="16"/>
        <v>6575336.7486785725</v>
      </c>
      <c r="CI35" s="62">
        <f t="shared" si="16"/>
        <v>6161260.7047731755</v>
      </c>
      <c r="CJ35" s="62">
        <f t="shared" si="16"/>
        <v>5032985.168155734</v>
      </c>
      <c r="CK35" s="62">
        <f t="shared" si="16"/>
        <v>2032941.2752300869</v>
      </c>
      <c r="CL35" s="62">
        <f t="shared" si="16"/>
        <v>1068498.6322972362</v>
      </c>
      <c r="CM35" s="62">
        <f t="shared" si="16"/>
        <v>621293.7457264801</v>
      </c>
      <c r="CN35" s="62">
        <f t="shared" si="16"/>
        <v>7582473.297049705</v>
      </c>
      <c r="CO35" s="62">
        <f t="shared" si="16"/>
        <v>0</v>
      </c>
      <c r="CP35" s="62">
        <f t="shared" si="16"/>
        <v>0</v>
      </c>
      <c r="CQ35" s="62">
        <f t="shared" si="16"/>
        <v>0</v>
      </c>
      <c r="CR35" s="62">
        <f t="shared" si="16"/>
        <v>0</v>
      </c>
      <c r="CS35" s="62">
        <f t="shared" si="16"/>
        <v>0</v>
      </c>
      <c r="CT35" s="62">
        <f t="shared" si="16"/>
        <v>0</v>
      </c>
      <c r="CU35" s="62">
        <f t="shared" si="16"/>
        <v>0</v>
      </c>
      <c r="CV35" s="62">
        <f t="shared" si="16"/>
        <v>0</v>
      </c>
      <c r="CW35" s="62">
        <f>SUMIF($A$20:$A$30,$A35,CW$20:CW$30)</f>
        <v>0</v>
      </c>
      <c r="CX35" s="62">
        <f t="shared" si="17"/>
        <v>0</v>
      </c>
      <c r="CY35" s="62">
        <f t="shared" si="17"/>
        <v>0</v>
      </c>
      <c r="CZ35" s="62">
        <f t="shared" si="17"/>
        <v>0</v>
      </c>
      <c r="DA35" s="62">
        <f t="shared" si="17"/>
        <v>0</v>
      </c>
      <c r="DB35" s="62">
        <f t="shared" si="17"/>
        <v>0</v>
      </c>
      <c r="DC35" s="62">
        <f t="shared" si="17"/>
        <v>0</v>
      </c>
      <c r="DD35" s="62">
        <f t="shared" si="17"/>
        <v>0</v>
      </c>
      <c r="DE35" s="62">
        <f t="shared" si="17"/>
        <v>0</v>
      </c>
      <c r="DF35" s="62">
        <f t="shared" si="17"/>
        <v>0</v>
      </c>
      <c r="DG35" s="62">
        <f t="shared" si="17"/>
        <v>0</v>
      </c>
      <c r="DH35" s="62">
        <f t="shared" si="17"/>
        <v>0</v>
      </c>
      <c r="DI35" s="62">
        <f t="shared" si="17"/>
        <v>0</v>
      </c>
      <c r="DJ35" s="62">
        <f t="shared" si="17"/>
        <v>0</v>
      </c>
      <c r="DK35" s="62">
        <f>SUMIF($A$20:$A$30,$A35,DK$20:DK$30)</f>
        <v>0</v>
      </c>
      <c r="DL35" s="62">
        <f t="shared" si="18"/>
        <v>0</v>
      </c>
      <c r="DM35" s="62">
        <f t="shared" si="18"/>
        <v>0</v>
      </c>
      <c r="DN35" s="62">
        <f t="shared" si="18"/>
        <v>0</v>
      </c>
      <c r="DO35" s="62">
        <f t="shared" si="18"/>
        <v>0</v>
      </c>
      <c r="DP35" s="62">
        <f t="shared" si="18"/>
        <v>0</v>
      </c>
      <c r="DQ35" s="62">
        <f t="shared" si="18"/>
        <v>0</v>
      </c>
      <c r="DR35" s="62">
        <f t="shared" si="18"/>
        <v>0</v>
      </c>
      <c r="DS35" s="62">
        <f t="shared" si="18"/>
        <v>0</v>
      </c>
    </row>
    <row r="36" spans="1:123" ht="14.25">
      <c r="A36" t="s">
        <v>20</v>
      </c>
      <c r="C36" s="9">
        <f>SUM(D36:DS36)</f>
        <v>502569932.87693524</v>
      </c>
      <c r="D36" s="5">
        <f>SUMIF($A$20:$A$30,$A36,D$20:D$30)</f>
        <v>0</v>
      </c>
      <c r="E36" s="62">
        <f t="shared" si="14"/>
        <v>0</v>
      </c>
      <c r="F36" s="62">
        <f t="shared" si="14"/>
        <v>0</v>
      </c>
      <c r="G36" s="62">
        <f t="shared" si="14"/>
        <v>0</v>
      </c>
      <c r="H36" s="62">
        <f t="shared" si="14"/>
        <v>0</v>
      </c>
      <c r="I36" s="62">
        <f t="shared" si="14"/>
        <v>0</v>
      </c>
      <c r="J36" s="62">
        <f t="shared" si="14"/>
        <v>0</v>
      </c>
      <c r="K36" s="62">
        <f t="shared" si="14"/>
        <v>0</v>
      </c>
      <c r="L36" s="62">
        <f t="shared" si="14"/>
        <v>0</v>
      </c>
      <c r="M36" s="62">
        <f t="shared" si="14"/>
        <v>0</v>
      </c>
      <c r="N36" s="62">
        <f t="shared" si="14"/>
        <v>0</v>
      </c>
      <c r="O36" s="62">
        <f t="shared" si="14"/>
        <v>0</v>
      </c>
      <c r="P36" s="62">
        <f t="shared" si="14"/>
        <v>0</v>
      </c>
      <c r="Q36" s="62">
        <f t="shared" si="14"/>
        <v>0</v>
      </c>
      <c r="R36" s="62">
        <f t="shared" si="14"/>
        <v>0</v>
      </c>
      <c r="S36" s="62">
        <f t="shared" si="14"/>
        <v>0</v>
      </c>
      <c r="T36" s="62">
        <f t="shared" si="14"/>
        <v>0</v>
      </c>
      <c r="U36" s="62">
        <f t="shared" si="14"/>
        <v>0</v>
      </c>
      <c r="V36" s="62">
        <f t="shared" si="14"/>
        <v>0</v>
      </c>
      <c r="W36" s="62">
        <f t="shared" si="14"/>
        <v>0</v>
      </c>
      <c r="X36" s="62">
        <f t="shared" si="14"/>
        <v>0</v>
      </c>
      <c r="Y36" s="62">
        <f t="shared" si="14"/>
        <v>0</v>
      </c>
      <c r="Z36" s="62">
        <f t="shared" si="14"/>
        <v>0</v>
      </c>
      <c r="AA36" s="62">
        <f t="shared" si="14"/>
        <v>0</v>
      </c>
      <c r="AB36" s="62">
        <f t="shared" si="14"/>
        <v>0</v>
      </c>
      <c r="AC36" s="62">
        <f t="shared" si="14"/>
        <v>0</v>
      </c>
      <c r="AD36" s="62">
        <f t="shared" si="14"/>
        <v>0</v>
      </c>
      <c r="AE36" s="62">
        <f t="shared" si="14"/>
        <v>0</v>
      </c>
      <c r="AF36" s="62">
        <f t="shared" si="14"/>
        <v>0</v>
      </c>
      <c r="AG36" s="62">
        <f t="shared" si="14"/>
        <v>0</v>
      </c>
      <c r="AH36" s="62">
        <f t="shared" si="14"/>
        <v>0</v>
      </c>
      <c r="AI36" s="62">
        <f t="shared" si="14"/>
        <v>0</v>
      </c>
      <c r="AJ36" s="62">
        <f t="shared" si="14"/>
        <v>0</v>
      </c>
      <c r="AK36" s="62">
        <f t="shared" si="14"/>
        <v>0</v>
      </c>
      <c r="AL36" s="62">
        <f t="shared" si="14"/>
        <v>0</v>
      </c>
      <c r="AM36" s="62">
        <f t="shared" si="14"/>
        <v>0</v>
      </c>
      <c r="AN36" s="62">
        <f t="shared" si="14"/>
        <v>0</v>
      </c>
      <c r="AO36" s="62">
        <f t="shared" si="14"/>
        <v>0</v>
      </c>
      <c r="AP36" s="62">
        <f t="shared" si="14"/>
        <v>0</v>
      </c>
      <c r="AQ36" s="62">
        <f t="shared" si="14"/>
        <v>0</v>
      </c>
      <c r="AR36" s="62">
        <f t="shared" si="14"/>
        <v>0</v>
      </c>
      <c r="AS36" s="62">
        <f t="shared" si="14"/>
        <v>0</v>
      </c>
      <c r="AT36" s="62">
        <f t="shared" si="14"/>
        <v>0</v>
      </c>
      <c r="AU36" s="62">
        <f t="shared" si="14"/>
        <v>0</v>
      </c>
      <c r="AV36" s="62">
        <f t="shared" si="14"/>
        <v>0</v>
      </c>
      <c r="AW36" s="62">
        <f t="shared" si="14"/>
        <v>0</v>
      </c>
      <c r="AX36" s="62">
        <f t="shared" si="14"/>
        <v>0</v>
      </c>
      <c r="AY36" s="62">
        <f t="shared" si="14"/>
        <v>0</v>
      </c>
      <c r="AZ36" s="62">
        <f t="shared" si="14"/>
        <v>0</v>
      </c>
      <c r="BA36" s="62">
        <f t="shared" si="14"/>
        <v>0</v>
      </c>
      <c r="BB36" s="62">
        <f t="shared" si="14"/>
        <v>0</v>
      </c>
      <c r="BC36" s="62">
        <f t="shared" si="14"/>
        <v>0</v>
      </c>
      <c r="BD36" s="62">
        <f t="shared" si="14"/>
        <v>0</v>
      </c>
      <c r="BE36" s="62">
        <f t="shared" si="14"/>
        <v>0</v>
      </c>
      <c r="BF36" s="62">
        <f t="shared" si="14"/>
        <v>0</v>
      </c>
      <c r="BG36" s="62">
        <f t="shared" si="14"/>
        <v>0</v>
      </c>
      <c r="BH36" s="62">
        <f t="shared" si="14"/>
        <v>0</v>
      </c>
      <c r="BI36" s="62">
        <f t="shared" si="14"/>
        <v>0</v>
      </c>
      <c r="BJ36" s="62">
        <f t="shared" si="14"/>
        <v>0</v>
      </c>
      <c r="BK36" s="62">
        <f t="shared" si="14"/>
        <v>0</v>
      </c>
      <c r="BL36" s="62">
        <f>SUMIF($A$20:$A$30,$A36,BL$20:BL$30)</f>
        <v>0</v>
      </c>
      <c r="BM36" s="62">
        <f t="shared" si="15"/>
        <v>0</v>
      </c>
      <c r="BN36" s="62">
        <f t="shared" si="15"/>
        <v>190844.1594073147</v>
      </c>
      <c r="BO36" s="62">
        <f t="shared" si="15"/>
        <v>2869082.8817406995</v>
      </c>
      <c r="BP36" s="62">
        <f t="shared" si="15"/>
        <v>1137231.8817406993</v>
      </c>
      <c r="BQ36" s="62">
        <f t="shared" si="15"/>
        <v>1486408.8817406993</v>
      </c>
      <c r="BR36" s="62">
        <f t="shared" si="15"/>
        <v>2676359.642059984</v>
      </c>
      <c r="BS36" s="62">
        <f t="shared" si="15"/>
        <v>2322959.642059983</v>
      </c>
      <c r="BT36" s="62">
        <f t="shared" si="15"/>
        <v>2432410.9776483914</v>
      </c>
      <c r="BU36" s="62">
        <f t="shared" si="15"/>
        <v>3271089.9870601003</v>
      </c>
      <c r="BV36" s="62">
        <f t="shared" si="15"/>
        <v>12241827.734510588</v>
      </c>
      <c r="BW36" s="62">
        <f t="shared" si="15"/>
        <v>35446342.27805506</v>
      </c>
      <c r="BX36" s="62">
        <f t="shared" si="15"/>
        <v>8980331.30245331</v>
      </c>
      <c r="BY36" s="62">
        <f t="shared" si="15"/>
        <v>9913978.379586149</v>
      </c>
      <c r="BZ36" s="62">
        <f t="shared" si="15"/>
        <v>8459584.38562217</v>
      </c>
      <c r="CA36" s="62">
        <f t="shared" si="15"/>
        <v>9699136.090704802</v>
      </c>
      <c r="CB36" s="62">
        <f>SUMIF($A$20:$A$30,$A36,CB$20:CB$30)</f>
        <v>9530686.051888011</v>
      </c>
      <c r="CC36" s="62">
        <f t="shared" si="16"/>
        <v>11139966.536529364</v>
      </c>
      <c r="CD36" s="62">
        <f t="shared" si="16"/>
        <v>12181278.754238388</v>
      </c>
      <c r="CE36" s="62">
        <f t="shared" si="16"/>
        <v>15292503.254175413</v>
      </c>
      <c r="CF36" s="62">
        <f t="shared" si="16"/>
        <v>15670481.143600706</v>
      </c>
      <c r="CG36" s="62">
        <f t="shared" si="16"/>
        <v>16760456.341650493</v>
      </c>
      <c r="CH36" s="62">
        <f t="shared" si="16"/>
        <v>16591152.463438194</v>
      </c>
      <c r="CI36" s="62">
        <f t="shared" si="16"/>
        <v>21472241.107230473</v>
      </c>
      <c r="CJ36" s="62">
        <f t="shared" si="16"/>
        <v>24063972.85823779</v>
      </c>
      <c r="CK36" s="62">
        <f t="shared" si="16"/>
        <v>22968492.897646207</v>
      </c>
      <c r="CL36" s="62">
        <f t="shared" si="16"/>
        <v>21509587.908200257</v>
      </c>
      <c r="CM36" s="62">
        <f t="shared" si="16"/>
        <v>18397526.640855</v>
      </c>
      <c r="CN36" s="62">
        <f t="shared" si="16"/>
        <v>16874991.66947445</v>
      </c>
      <c r="CO36" s="62">
        <f t="shared" si="16"/>
        <v>17672556.343285</v>
      </c>
      <c r="CP36" s="62">
        <f t="shared" si="16"/>
        <v>20033144.927690268</v>
      </c>
      <c r="CQ36" s="62">
        <f t="shared" si="16"/>
        <v>20416000</v>
      </c>
      <c r="CR36" s="62">
        <f t="shared" si="16"/>
        <v>18819000</v>
      </c>
      <c r="CS36" s="62">
        <f t="shared" si="16"/>
        <v>18307000</v>
      </c>
      <c r="CT36" s="62">
        <f t="shared" si="16"/>
        <v>19078000</v>
      </c>
      <c r="CU36" s="62">
        <f t="shared" si="16"/>
        <v>17888000</v>
      </c>
      <c r="CV36" s="62">
        <f t="shared" si="16"/>
        <v>16051000</v>
      </c>
      <c r="CW36" s="62">
        <f>SUMIF($A$20:$A$30,$A36,CW$20:CW$30)</f>
        <v>13150000</v>
      </c>
      <c r="CX36" s="62">
        <f t="shared" si="17"/>
        <v>7733000</v>
      </c>
      <c r="CY36" s="62">
        <f t="shared" si="17"/>
        <v>6229000</v>
      </c>
      <c r="CZ36" s="62">
        <f t="shared" si="17"/>
        <v>1913000</v>
      </c>
      <c r="DA36" s="62">
        <f t="shared" si="17"/>
        <v>1099305.7544052675</v>
      </c>
      <c r="DB36" s="62">
        <f t="shared" si="17"/>
        <v>300000</v>
      </c>
      <c r="DC36" s="62">
        <f t="shared" si="17"/>
        <v>300000</v>
      </c>
      <c r="DD36" s="62">
        <f t="shared" si="17"/>
        <v>0</v>
      </c>
      <c r="DE36" s="62">
        <f t="shared" si="17"/>
        <v>0</v>
      </c>
      <c r="DF36" s="62">
        <f t="shared" si="17"/>
        <v>0</v>
      </c>
      <c r="DG36" s="62">
        <f t="shared" si="17"/>
        <v>0</v>
      </c>
      <c r="DH36" s="62">
        <f t="shared" si="17"/>
        <v>0</v>
      </c>
      <c r="DI36" s="62">
        <f t="shared" si="17"/>
        <v>0</v>
      </c>
      <c r="DJ36" s="62">
        <f t="shared" si="17"/>
        <v>0</v>
      </c>
      <c r="DK36" s="62">
        <f>SUMIF($A$20:$A$30,$A36,DK$20:DK$30)</f>
        <v>0</v>
      </c>
      <c r="DL36" s="62">
        <f t="shared" si="18"/>
        <v>0</v>
      </c>
      <c r="DM36" s="62">
        <f t="shared" si="18"/>
        <v>0</v>
      </c>
      <c r="DN36" s="62">
        <f t="shared" si="18"/>
        <v>0</v>
      </c>
      <c r="DO36" s="62">
        <f t="shared" si="18"/>
        <v>0</v>
      </c>
      <c r="DP36" s="62">
        <f t="shared" si="18"/>
        <v>0</v>
      </c>
      <c r="DQ36" s="62">
        <f t="shared" si="18"/>
        <v>0</v>
      </c>
      <c r="DR36" s="62">
        <f t="shared" si="18"/>
        <v>0</v>
      </c>
      <c r="DS36" s="62">
        <f t="shared" si="18"/>
        <v>0</v>
      </c>
    </row>
    <row r="37" spans="1:3" ht="14.25">
      <c r="A37" t="s">
        <v>11</v>
      </c>
      <c r="C37" s="9">
        <f>SUM(D37:DS37)</f>
        <v>0</v>
      </c>
    </row>
    <row r="38" spans="3:123" ht="14.25" thickBot="1">
      <c r="C38" s="10">
        <f>SUM(C34:C37)</f>
        <v>1609621948.3936536</v>
      </c>
      <c r="D38" s="10">
        <f aca="true" t="shared" si="19" ref="D38:K38">SUM(D34:D37)</f>
        <v>0</v>
      </c>
      <c r="E38" s="10">
        <f t="shared" si="19"/>
        <v>0</v>
      </c>
      <c r="F38" s="10">
        <f t="shared" si="19"/>
        <v>0</v>
      </c>
      <c r="G38" s="10">
        <f t="shared" si="19"/>
        <v>0</v>
      </c>
      <c r="H38" s="10">
        <f t="shared" si="19"/>
        <v>0</v>
      </c>
      <c r="I38" s="10">
        <f t="shared" si="19"/>
        <v>0</v>
      </c>
      <c r="J38" s="10">
        <f t="shared" si="19"/>
        <v>0</v>
      </c>
      <c r="K38" s="10">
        <f t="shared" si="19"/>
        <v>0</v>
      </c>
      <c r="L38" s="10">
        <f aca="true" t="shared" si="20" ref="L38:BW38">SUM(L34:L37)</f>
        <v>0</v>
      </c>
      <c r="M38" s="10">
        <f t="shared" si="20"/>
        <v>0</v>
      </c>
      <c r="N38" s="10">
        <f t="shared" si="20"/>
        <v>0</v>
      </c>
      <c r="O38" s="10">
        <f t="shared" si="20"/>
        <v>0</v>
      </c>
      <c r="P38" s="10">
        <f t="shared" si="20"/>
        <v>0</v>
      </c>
      <c r="Q38" s="10">
        <f t="shared" si="20"/>
        <v>0</v>
      </c>
      <c r="R38" s="10">
        <f t="shared" si="20"/>
        <v>0</v>
      </c>
      <c r="S38" s="10">
        <f t="shared" si="20"/>
        <v>0</v>
      </c>
      <c r="T38" s="10">
        <f t="shared" si="20"/>
        <v>0</v>
      </c>
      <c r="U38" s="10">
        <f t="shared" si="20"/>
        <v>0</v>
      </c>
      <c r="V38" s="10">
        <f t="shared" si="20"/>
        <v>0</v>
      </c>
      <c r="W38" s="10">
        <f t="shared" si="20"/>
        <v>0</v>
      </c>
      <c r="X38" s="10">
        <f t="shared" si="20"/>
        <v>0</v>
      </c>
      <c r="Y38" s="10">
        <f t="shared" si="20"/>
        <v>0</v>
      </c>
      <c r="Z38" s="10">
        <f t="shared" si="20"/>
        <v>0</v>
      </c>
      <c r="AA38" s="10">
        <f t="shared" si="20"/>
        <v>0</v>
      </c>
      <c r="AB38" s="10">
        <f t="shared" si="20"/>
        <v>0</v>
      </c>
      <c r="AC38" s="10">
        <f t="shared" si="20"/>
        <v>0</v>
      </c>
      <c r="AD38" s="10">
        <f t="shared" si="20"/>
        <v>0</v>
      </c>
      <c r="AE38" s="10">
        <f t="shared" si="20"/>
        <v>0</v>
      </c>
      <c r="AF38" s="10">
        <f t="shared" si="20"/>
        <v>0</v>
      </c>
      <c r="AG38" s="10">
        <f t="shared" si="20"/>
        <v>0</v>
      </c>
      <c r="AH38" s="10">
        <f t="shared" si="20"/>
        <v>0</v>
      </c>
      <c r="AI38" s="10">
        <f t="shared" si="20"/>
        <v>0</v>
      </c>
      <c r="AJ38" s="10">
        <f t="shared" si="20"/>
        <v>0</v>
      </c>
      <c r="AK38" s="10">
        <f t="shared" si="20"/>
        <v>0</v>
      </c>
      <c r="AL38" s="10">
        <f t="shared" si="20"/>
        <v>0</v>
      </c>
      <c r="AM38" s="10">
        <f t="shared" si="20"/>
        <v>0</v>
      </c>
      <c r="AN38" s="10">
        <f t="shared" si="20"/>
        <v>0</v>
      </c>
      <c r="AO38" s="10">
        <f t="shared" si="20"/>
        <v>0</v>
      </c>
      <c r="AP38" s="10">
        <f t="shared" si="20"/>
        <v>0</v>
      </c>
      <c r="AQ38" s="10">
        <f t="shared" si="20"/>
        <v>0</v>
      </c>
      <c r="AR38" s="10">
        <f t="shared" si="20"/>
        <v>0</v>
      </c>
      <c r="AS38" s="10">
        <f t="shared" si="20"/>
        <v>0</v>
      </c>
      <c r="AT38" s="10">
        <f t="shared" si="20"/>
        <v>0</v>
      </c>
      <c r="AU38" s="10">
        <f t="shared" si="20"/>
        <v>0</v>
      </c>
      <c r="AV38" s="10">
        <f t="shared" si="20"/>
        <v>0</v>
      </c>
      <c r="AW38" s="10">
        <f t="shared" si="20"/>
        <v>0</v>
      </c>
      <c r="AX38" s="10">
        <f t="shared" si="20"/>
        <v>0</v>
      </c>
      <c r="AY38" s="10">
        <f t="shared" si="20"/>
        <v>0</v>
      </c>
      <c r="AZ38" s="10">
        <f t="shared" si="20"/>
        <v>0</v>
      </c>
      <c r="BA38" s="10">
        <f t="shared" si="20"/>
        <v>2110000</v>
      </c>
      <c r="BB38" s="10">
        <f t="shared" si="20"/>
        <v>77485.74821272236</v>
      </c>
      <c r="BC38" s="10">
        <f t="shared" si="20"/>
        <v>212655.41373093217</v>
      </c>
      <c r="BD38" s="10">
        <f t="shared" si="20"/>
        <v>10199284.7431342</v>
      </c>
      <c r="BE38" s="10">
        <f t="shared" si="20"/>
        <v>2128034.025209694</v>
      </c>
      <c r="BF38" s="10">
        <f t="shared" si="20"/>
        <v>2189155.139602746</v>
      </c>
      <c r="BG38" s="10">
        <f t="shared" si="20"/>
        <v>2538165.0426625875</v>
      </c>
      <c r="BH38" s="10">
        <f t="shared" si="20"/>
        <v>3950138.016537387</v>
      </c>
      <c r="BI38" s="10">
        <f t="shared" si="20"/>
        <v>5034957.283961268</v>
      </c>
      <c r="BJ38" s="10">
        <f t="shared" si="20"/>
        <v>26869331.38549213</v>
      </c>
      <c r="BK38" s="10">
        <f t="shared" si="20"/>
        <v>23619886.993529305</v>
      </c>
      <c r="BL38" s="10">
        <f t="shared" si="20"/>
        <v>9902793.84480641</v>
      </c>
      <c r="BM38" s="10">
        <f t="shared" si="20"/>
        <v>25781014.111575544</v>
      </c>
      <c r="BN38" s="10">
        <f t="shared" si="20"/>
        <v>13877044.389373545</v>
      </c>
      <c r="BO38" s="10">
        <f t="shared" si="20"/>
        <v>18925976.39085797</v>
      </c>
      <c r="BP38" s="10">
        <f t="shared" si="20"/>
        <v>15987245.44969987</v>
      </c>
      <c r="BQ38" s="10">
        <f t="shared" si="20"/>
        <v>15806809.586867299</v>
      </c>
      <c r="BR38" s="10">
        <f t="shared" si="20"/>
        <v>19852703.526590224</v>
      </c>
      <c r="BS38" s="10">
        <f t="shared" si="20"/>
        <v>18358476.056314558</v>
      </c>
      <c r="BT38" s="10">
        <f t="shared" si="20"/>
        <v>21362024.433338463</v>
      </c>
      <c r="BU38" s="10">
        <f t="shared" si="20"/>
        <v>26441882.47092484</v>
      </c>
      <c r="BV38" s="10">
        <f t="shared" si="20"/>
        <v>52060865.46087853</v>
      </c>
      <c r="BW38" s="10">
        <f t="shared" si="20"/>
        <v>66436446.94603313</v>
      </c>
      <c r="BX38" s="10">
        <f aca="true" t="shared" si="21" ref="BX38:DS38">SUM(BX34:BX37)</f>
        <v>40314540.82176852</v>
      </c>
      <c r="BY38" s="10">
        <f t="shared" si="21"/>
        <v>44483689.9682547</v>
      </c>
      <c r="BZ38" s="10">
        <f t="shared" si="21"/>
        <v>51007559.74151787</v>
      </c>
      <c r="CA38" s="10">
        <f t="shared" si="21"/>
        <v>57289005.178547606</v>
      </c>
      <c r="CB38" s="10">
        <f t="shared" si="21"/>
        <v>60094843.29067667</v>
      </c>
      <c r="CC38" s="10">
        <f t="shared" si="21"/>
        <v>59975575.45793731</v>
      </c>
      <c r="CD38" s="10">
        <f t="shared" si="21"/>
        <v>57784329.03140789</v>
      </c>
      <c r="CE38" s="10">
        <f t="shared" si="21"/>
        <v>52886368.16239028</v>
      </c>
      <c r="CF38" s="10">
        <f t="shared" si="21"/>
        <v>53457791.539995596</v>
      </c>
      <c r="CG38" s="10">
        <f t="shared" si="21"/>
        <v>55186577.636754975</v>
      </c>
      <c r="CH38" s="10">
        <f t="shared" si="21"/>
        <v>43208482.09036097</v>
      </c>
      <c r="CI38" s="10">
        <f t="shared" si="21"/>
        <v>50231215.411727756</v>
      </c>
      <c r="CJ38" s="10">
        <f t="shared" si="21"/>
        <v>54696424.30224384</v>
      </c>
      <c r="CK38" s="10">
        <f t="shared" si="21"/>
        <v>44911800.48749168</v>
      </c>
      <c r="CL38" s="10">
        <f t="shared" si="21"/>
        <v>51740325.648015484</v>
      </c>
      <c r="CM38" s="10">
        <f t="shared" si="21"/>
        <v>48364637.10119769</v>
      </c>
      <c r="CN38" s="10">
        <f t="shared" si="21"/>
        <v>57467657.778923064</v>
      </c>
      <c r="CO38" s="10">
        <f t="shared" si="21"/>
        <v>45787201.175985</v>
      </c>
      <c r="CP38" s="10">
        <f t="shared" si="21"/>
        <v>53849580.74466147</v>
      </c>
      <c r="CQ38" s="10">
        <f t="shared" si="21"/>
        <v>43644940.83022152</v>
      </c>
      <c r="CR38" s="10">
        <f t="shared" si="21"/>
        <v>39033395.157737955</v>
      </c>
      <c r="CS38" s="10">
        <f t="shared" si="21"/>
        <v>33422830.704642817</v>
      </c>
      <c r="CT38" s="10">
        <f t="shared" si="21"/>
        <v>29130739.49838928</v>
      </c>
      <c r="CU38" s="10">
        <f t="shared" si="21"/>
        <v>25854754.419065252</v>
      </c>
      <c r="CV38" s="10">
        <f t="shared" si="21"/>
        <v>22464000</v>
      </c>
      <c r="CW38" s="10">
        <f t="shared" si="21"/>
        <v>17399000</v>
      </c>
      <c r="CX38" s="10">
        <f t="shared" si="21"/>
        <v>9787000</v>
      </c>
      <c r="CY38" s="10">
        <f t="shared" si="21"/>
        <v>8035000</v>
      </c>
      <c r="CZ38" s="10">
        <f t="shared" si="21"/>
        <v>3391000</v>
      </c>
      <c r="DA38" s="10">
        <f t="shared" si="21"/>
        <v>2404305.7544052675</v>
      </c>
      <c r="DB38" s="10">
        <f t="shared" si="21"/>
        <v>1733000</v>
      </c>
      <c r="DC38" s="10">
        <f t="shared" si="21"/>
        <v>1673000</v>
      </c>
      <c r="DD38" s="10">
        <f t="shared" si="21"/>
        <v>1380000</v>
      </c>
      <c r="DE38" s="10">
        <f t="shared" si="21"/>
        <v>814000</v>
      </c>
      <c r="DF38" s="10">
        <f t="shared" si="21"/>
        <v>548000</v>
      </c>
      <c r="DG38" s="10">
        <f t="shared" si="21"/>
        <v>680000</v>
      </c>
      <c r="DH38" s="10">
        <f t="shared" si="21"/>
        <v>634000</v>
      </c>
      <c r="DI38" s="10">
        <f t="shared" si="21"/>
        <v>1133000</v>
      </c>
      <c r="DJ38" s="10">
        <f t="shared" si="21"/>
        <v>0</v>
      </c>
      <c r="DK38" s="10">
        <f t="shared" si="21"/>
        <v>0</v>
      </c>
      <c r="DL38" s="10">
        <f t="shared" si="21"/>
        <v>0</v>
      </c>
      <c r="DM38" s="10">
        <f t="shared" si="21"/>
        <v>0</v>
      </c>
      <c r="DN38" s="10">
        <f t="shared" si="21"/>
        <v>0</v>
      </c>
      <c r="DO38" s="10">
        <f t="shared" si="21"/>
        <v>0</v>
      </c>
      <c r="DP38" s="10">
        <f t="shared" si="21"/>
        <v>0</v>
      </c>
      <c r="DQ38" s="10">
        <f t="shared" si="21"/>
        <v>0</v>
      </c>
      <c r="DR38" s="10">
        <f t="shared" si="21"/>
        <v>0</v>
      </c>
      <c r="DS38" s="10">
        <f t="shared" si="21"/>
        <v>0</v>
      </c>
    </row>
    <row r="39" ht="14.25" thickTop="1"/>
    <row r="40" ht="14.25">
      <c r="A40" s="3" t="s">
        <v>291</v>
      </c>
    </row>
    <row r="42" ht="14.25">
      <c r="A42" s="3" t="s">
        <v>292</v>
      </c>
    </row>
    <row r="43" spans="3:14" ht="14.25">
      <c r="C43" s="69">
        <f>B9</f>
        <v>40268</v>
      </c>
      <c r="D43" s="69">
        <f aca="true" t="shared" si="22" ref="D43:M43">C9</f>
        <v>40633</v>
      </c>
      <c r="E43" s="69">
        <f t="shared" si="22"/>
        <v>40999</v>
      </c>
      <c r="F43" s="69">
        <f t="shared" si="22"/>
        <v>41364</v>
      </c>
      <c r="G43" s="69">
        <f t="shared" si="22"/>
        <v>41729</v>
      </c>
      <c r="H43" s="69">
        <f t="shared" si="22"/>
        <v>42094</v>
      </c>
      <c r="I43" s="69">
        <f t="shared" si="22"/>
        <v>42460</v>
      </c>
      <c r="J43" s="69">
        <f t="shared" si="22"/>
        <v>42825</v>
      </c>
      <c r="K43" s="69">
        <f t="shared" si="22"/>
        <v>43190</v>
      </c>
      <c r="L43" s="69">
        <f t="shared" si="22"/>
        <v>43555</v>
      </c>
      <c r="M43" s="69" t="str">
        <f t="shared" si="22"/>
        <v>Total</v>
      </c>
      <c r="N43" s="69"/>
    </row>
    <row r="44" spans="3:14" ht="14.25">
      <c r="C44" s="70">
        <f>B10</f>
        <v>1</v>
      </c>
      <c r="D44" s="70">
        <f aca="true" t="shared" si="23" ref="D44:L44">C10</f>
        <v>2</v>
      </c>
      <c r="E44" s="70">
        <f t="shared" si="23"/>
        <v>3</v>
      </c>
      <c r="F44" s="70">
        <f t="shared" si="23"/>
        <v>4</v>
      </c>
      <c r="G44" s="70">
        <f t="shared" si="23"/>
        <v>5</v>
      </c>
      <c r="H44" s="70">
        <f t="shared" si="23"/>
        <v>6</v>
      </c>
      <c r="I44" s="70">
        <f t="shared" si="23"/>
        <v>7</v>
      </c>
      <c r="J44" s="70">
        <f t="shared" si="23"/>
        <v>8</v>
      </c>
      <c r="K44" s="70">
        <f t="shared" si="23"/>
        <v>9</v>
      </c>
      <c r="L44" s="70">
        <f t="shared" si="23"/>
        <v>10</v>
      </c>
      <c r="M44" s="70"/>
      <c r="N44" s="70"/>
    </row>
    <row r="45" spans="2:13" ht="14.25">
      <c r="B45" t="s">
        <v>205</v>
      </c>
      <c r="C45" s="62">
        <f>SUMIF($D$19:$DS$19,C$44,$D$24:$DS$24)</f>
        <v>0</v>
      </c>
      <c r="D45" s="62">
        <f aca="true" t="shared" si="24" ref="D45:L45">SUMIF($D$19:$DS$19,D$44,$D$24:$DS$24)</f>
        <v>0</v>
      </c>
      <c r="E45" s="62">
        <f t="shared" si="24"/>
        <v>0</v>
      </c>
      <c r="F45" s="62">
        <f t="shared" si="24"/>
        <v>0</v>
      </c>
      <c r="G45" s="62">
        <f t="shared" si="24"/>
        <v>25822754.92485307</v>
      </c>
      <c r="H45" s="62">
        <f t="shared" si="24"/>
        <v>74960996.6837607</v>
      </c>
      <c r="I45" s="62">
        <f t="shared" si="24"/>
        <v>72614703.2293806</v>
      </c>
      <c r="J45" s="62">
        <f t="shared" si="24"/>
        <v>14182364.884601563</v>
      </c>
      <c r="K45" s="62">
        <f t="shared" si="24"/>
        <v>0</v>
      </c>
      <c r="L45" s="62">
        <f t="shared" si="24"/>
        <v>0</v>
      </c>
      <c r="M45" s="9">
        <f>SUM(C45:L45)</f>
        <v>187580819.72259593</v>
      </c>
    </row>
    <row r="46" spans="2:13" ht="14.25">
      <c r="B46" t="s">
        <v>289</v>
      </c>
      <c r="C46" s="62">
        <v>0</v>
      </c>
      <c r="D46" s="62">
        <v>0</v>
      </c>
      <c r="E46" s="62">
        <v>0</v>
      </c>
      <c r="F46" s="62">
        <v>0</v>
      </c>
      <c r="G46" s="62">
        <v>26853355.32</v>
      </c>
      <c r="H46" s="62">
        <v>69649315.99</v>
      </c>
      <c r="I46" s="62">
        <v>78509469.53</v>
      </c>
      <c r="J46" s="62">
        <v>18019049.16</v>
      </c>
      <c r="K46" s="62">
        <v>0</v>
      </c>
      <c r="L46" s="62">
        <v>0</v>
      </c>
      <c r="M46" s="9">
        <f>SUM(C46:L46)</f>
        <v>193031190</v>
      </c>
    </row>
    <row r="47" spans="2:13" ht="14.25" thickBot="1">
      <c r="B47" t="s">
        <v>290</v>
      </c>
      <c r="C47" s="29">
        <f>C46-C45</f>
        <v>0</v>
      </c>
      <c r="D47" s="29">
        <f aca="true" t="shared" si="25" ref="D47:M47">D46-D45</f>
        <v>0</v>
      </c>
      <c r="E47" s="29">
        <f t="shared" si="25"/>
        <v>0</v>
      </c>
      <c r="F47" s="29">
        <f t="shared" si="25"/>
        <v>0</v>
      </c>
      <c r="G47" s="29">
        <f t="shared" si="25"/>
        <v>1030600.3951469287</v>
      </c>
      <c r="H47" s="29">
        <f t="shared" si="25"/>
        <v>-5311680.693760708</v>
      </c>
      <c r="I47" s="29">
        <f t="shared" si="25"/>
        <v>5894766.3006194085</v>
      </c>
      <c r="J47" s="29">
        <f t="shared" si="25"/>
        <v>3836684.275398437</v>
      </c>
      <c r="K47" s="29">
        <f t="shared" si="25"/>
        <v>0</v>
      </c>
      <c r="L47" s="29">
        <f t="shared" si="25"/>
        <v>0</v>
      </c>
      <c r="M47" s="29">
        <f t="shared" si="25"/>
        <v>5450370.27740407</v>
      </c>
    </row>
    <row r="48" ht="14.25" thickTop="1"/>
    <row r="51" spans="1:2" ht="14.25">
      <c r="A51" t="s">
        <v>54</v>
      </c>
      <c r="B51" t="s">
        <v>160</v>
      </c>
    </row>
    <row r="52" ht="14.25">
      <c r="A52" t="s">
        <v>55</v>
      </c>
    </row>
    <row r="53" ht="14.25">
      <c r="A53" t="s">
        <v>56</v>
      </c>
    </row>
    <row r="54" ht="14.25">
      <c r="A54" t="s">
        <v>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18"/>
  <headerFooter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SFT Benefits Model 2015-16 DRAFT V1.2 20160527</dc:title>
  <dc:subject/>
  <dc:creator>james.king</dc:creator>
  <cp:keywords/>
  <dc:description/>
  <cp:lastModifiedBy>Jonathan Murray</cp:lastModifiedBy>
  <cp:lastPrinted>2016-05-27T13:54:41Z</cp:lastPrinted>
  <dcterms:created xsi:type="dcterms:W3CDTF">2014-01-08T08:17:58Z</dcterms:created>
  <dcterms:modified xsi:type="dcterms:W3CDTF">2016-10-19T10:52:56Z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b10dfc03f04a96b1a7b54943484161">
    <vt:lpwstr/>
  </property>
  <property fmtid="{D5CDD505-2E9C-101B-9397-08002B2CF9AE}" pid="3" name="n54e642acccc4466b4e89f67cfeeacd1">
    <vt:lpwstr/>
  </property>
  <property fmtid="{D5CDD505-2E9C-101B-9397-08002B2CF9AE}" pid="4" name="p9a0ae73549a442b906094a184c8bdc4">
    <vt:lpwstr/>
  </property>
  <property fmtid="{D5CDD505-2E9C-101B-9397-08002B2CF9AE}" pid="5" name="TaxCatchAll">
    <vt:lpwstr/>
  </property>
  <property fmtid="{D5CDD505-2E9C-101B-9397-08002B2CF9AE}" pid="6" name="display_urn:schemas-microsoft-com:office:office#Editor">
    <vt:lpwstr>James King</vt:lpwstr>
  </property>
  <property fmtid="{D5CDD505-2E9C-101B-9397-08002B2CF9AE}" pid="7" name="Year">
    <vt:lpwstr/>
  </property>
  <property fmtid="{D5CDD505-2E9C-101B-9397-08002B2CF9AE}" pid="8" name="Folder2">
    <vt:lpwstr>Publications</vt:lpwstr>
  </property>
  <property fmtid="{D5CDD505-2E9C-101B-9397-08002B2CF9AE}" pid="9" name="display_urn:schemas-microsoft-com:office:office#Author">
    <vt:lpwstr>James King</vt:lpwstr>
  </property>
  <property fmtid="{D5CDD505-2E9C-101B-9397-08002B2CF9AE}" pid="10" name="Document Status">
    <vt:lpwstr/>
  </property>
  <property fmtid="{D5CDD505-2E9C-101B-9397-08002B2CF9AE}" pid="11" name="Month">
    <vt:lpwstr/>
  </property>
  <property fmtid="{D5CDD505-2E9C-101B-9397-08002B2CF9AE}" pid="12" name="ContentTypeId">
    <vt:lpwstr>0x010100C438BC670F12334EA6D1EFC6DD7EFD450D0099685F224A8F2D45ADFD8DAA67B1D33F</vt:lpwstr>
  </property>
  <property fmtid="{D5CDD505-2E9C-101B-9397-08002B2CF9AE}" pid="13" name="Folder1">
    <vt:lpwstr>Corporate</vt:lpwstr>
  </property>
  <property fmtid="{D5CDD505-2E9C-101B-9397-08002B2CF9AE}" pid="14" name="Folder3">
    <vt:lpwstr>Benefits Statement</vt:lpwstr>
  </property>
  <property fmtid="{D5CDD505-2E9C-101B-9397-08002B2CF9AE}" pid="15" name="Order">
    <vt:lpwstr>62900.0000000000</vt:lpwstr>
  </property>
</Properties>
</file>