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4560" activeTab="0"/>
  </bookViews>
  <sheets>
    <sheet name="Cover" sheetId="1" r:id="rId1"/>
    <sheet name="Reporting Dashboard" sheetId="2" r:id="rId2"/>
    <sheet name="Reconciliation of Benefits Cats" sheetId="3" r:id="rId3"/>
    <sheet name="Sensitivities" sheetId="4" r:id="rId4"/>
    <sheet name="Global Inputs" sheetId="5" r:id="rId5"/>
    <sheet name="Base Case" sheetId="6" r:id="rId6"/>
    <sheet name="hub DBFM" sheetId="7" r:id="rId7"/>
    <sheet name="hub D&amp;B" sheetId="8" r:id="rId8"/>
    <sheet name="NPD" sheetId="9" r:id="rId9"/>
    <sheet name="Schools" sheetId="10" r:id="rId10"/>
    <sheet name="Queensferry Crossing" sheetId="11" r:id="rId11"/>
    <sheet name="Econ Investment" sheetId="12" r:id="rId12"/>
    <sheet name="Housing" sheetId="13" r:id="rId13"/>
    <sheet name="LifecycleFM Basket Saving" sheetId="14" r:id="rId14"/>
    <sheet name="Low Carbon" sheetId="15" r:id="rId15"/>
    <sheet name="Operational PPP" sheetId="16" r:id="rId16"/>
    <sheet name="Asset Management" sheetId="17" r:id="rId17"/>
    <sheet name="Waste" sheetId="18" r:id="rId18"/>
    <sheet name="Digital" sheetId="19" r:id="rId19"/>
  </sheets>
  <definedNames>
    <definedName name="_xlnm.Print_Area" localSheetId="16">'Asset Management'!$A$1:$L$39</definedName>
    <definedName name="_xlnm.Print_Area" localSheetId="5">'Base Case'!$A$1:$N$33</definedName>
    <definedName name="_xlnm.Print_Area" localSheetId="0">'Cover'!$A$1:$T$58</definedName>
    <definedName name="_xlnm.Print_Area" localSheetId="18">'Digital'!$A$1:$L$18</definedName>
    <definedName name="_xlnm.Print_Area" localSheetId="4">'Global Inputs'!$A$1:$K$52</definedName>
    <definedName name="_xlnm.Print_Area" localSheetId="7">'hub D&amp;B'!$A$1:$DU$165</definedName>
    <definedName name="_xlnm.Print_Area" localSheetId="6">'hub DBFM'!$A$1:$DT$82</definedName>
    <definedName name="_xlnm.Print_Area" localSheetId="10">'Queensferry Crossing'!$A$1:$L$15</definedName>
    <definedName name="_xlnm.Print_Area" localSheetId="2">'Reconciliation of Benefits Cats'!$A$1:$D$70</definedName>
    <definedName name="_xlnm.Print_Area" localSheetId="1">'Reporting Dashboard'!$A$1:$K$60</definedName>
    <definedName name="_xlnm.Print_Area" localSheetId="9">'Schools'!$A$1:$L$21</definedName>
    <definedName name="_xlnm.Print_Area" localSheetId="17">'Waste'!$A$1:$L$18</definedName>
    <definedName name="_xlnm.Print_Titles" localSheetId="7">'hub D&amp;B'!$A:$D</definedName>
    <definedName name="_xlnm.Print_Titles" localSheetId="6">'hub DBFM'!$A:$C</definedName>
    <definedName name="_xlnm.Print_Titles" localSheetId="8">'NPD'!$A:$B</definedName>
  </definedNames>
  <calcPr fullCalcOnLoad="1"/>
</workbook>
</file>

<file path=xl/comments16.xml><?xml version="1.0" encoding="utf-8"?>
<comments xmlns="http://schemas.openxmlformats.org/spreadsheetml/2006/main">
  <authors>
    <author>donna.stevenson</author>
  </authors>
  <commentList>
    <comment ref="F9" authorId="0">
      <text>
        <r>
          <rPr>
            <b/>
            <sz val="9"/>
            <rFont val="Tahoma"/>
            <family val="2"/>
          </rPr>
          <t>donna.stevenson:</t>
        </r>
        <r>
          <rPr>
            <sz val="9"/>
            <rFont val="Tahoma"/>
            <family val="2"/>
          </rPr>
          <t xml:space="preserve">
There is a one off insurance 
 saving of £250k that was omitted form the benfits staement in 2013/14
</t>
        </r>
      </text>
    </comment>
  </commentList>
</comments>
</file>

<file path=xl/sharedStrings.xml><?xml version="1.0" encoding="utf-8"?>
<sst xmlns="http://schemas.openxmlformats.org/spreadsheetml/2006/main" count="1180" uniqueCount="448">
  <si>
    <t>Scottish Futures Trust</t>
  </si>
  <si>
    <t>Annual Benefits Calculation Model</t>
  </si>
  <si>
    <t>Prepared By: James King</t>
  </si>
  <si>
    <t>Benefits Calculation Model</t>
  </si>
  <si>
    <t>Global Inputs</t>
  </si>
  <si>
    <t>Savings/Efficiency Percentages</t>
  </si>
  <si>
    <t>hub</t>
  </si>
  <si>
    <t>NPD</t>
  </si>
  <si>
    <t>TIF</t>
  </si>
  <si>
    <t>NHT</t>
  </si>
  <si>
    <t>Low Carbon</t>
  </si>
  <si>
    <t>Operational PPP</t>
  </si>
  <si>
    <t>Asset Management</t>
  </si>
  <si>
    <t>Total</t>
  </si>
  <si>
    <t>Other</t>
  </si>
  <si>
    <t>Pipeline</t>
  </si>
  <si>
    <t>South East</t>
  </si>
  <si>
    <t>North</t>
  </si>
  <si>
    <t>East Central</t>
  </si>
  <si>
    <t>West</t>
  </si>
  <si>
    <t>South West</t>
  </si>
  <si>
    <t>Roads</t>
  </si>
  <si>
    <t>Colleges</t>
  </si>
  <si>
    <t>Healthcare</t>
  </si>
  <si>
    <t>Type</t>
  </si>
  <si>
    <t>Project</t>
  </si>
  <si>
    <t>M8, M73, M73 (Partial VAT payable)</t>
  </si>
  <si>
    <t>AWPR (Excl VAT)</t>
  </si>
  <si>
    <t>Sick Kids &amp; DCN</t>
  </si>
  <si>
    <t>SNBTS</t>
  </si>
  <si>
    <t>DGRI</t>
  </si>
  <si>
    <t>Ayrshire &amp; Arran</t>
  </si>
  <si>
    <t>Balfour, Orkney</t>
  </si>
  <si>
    <t>Total NPD</t>
  </si>
  <si>
    <t>Year</t>
  </si>
  <si>
    <t xml:space="preserve"> Total</t>
  </si>
  <si>
    <t>Territory</t>
  </si>
  <si>
    <t>Baldragon Academy</t>
  </si>
  <si>
    <t>Stirling Care Village</t>
  </si>
  <si>
    <t>Torry / Kincorth Academies</t>
  </si>
  <si>
    <t>Alford Community Campus DBFM</t>
  </si>
  <si>
    <t>Elgin High School</t>
  </si>
  <si>
    <t>Aberdeen Community Healthcare Village</t>
  </si>
  <si>
    <t>Lochgilphead MH &amp; Inverurie HC</t>
  </si>
  <si>
    <t>Anderson High School</t>
  </si>
  <si>
    <t>Kelso High School</t>
  </si>
  <si>
    <t>James Gillespies High School (DBFM)</t>
  </si>
  <si>
    <t>Newbattle High School</t>
  </si>
  <si>
    <t>Royal Edinburgh Mental Health - Phase 1</t>
  </si>
  <si>
    <t>Dalbeattie High School</t>
  </si>
  <si>
    <t>Garnock Academy (Campus)</t>
  </si>
  <si>
    <t>Ayr Academy</t>
  </si>
  <si>
    <t>Barrhead High School</t>
  </si>
  <si>
    <t xml:space="preserve">Eastwood &amp; Maryhill Health Centre </t>
  </si>
  <si>
    <t>Our Lady &amp; St Patricks High School</t>
  </si>
  <si>
    <t>NHT1</t>
  </si>
  <si>
    <t>NHT2</t>
  </si>
  <si>
    <t>NHT2B</t>
  </si>
  <si>
    <t>Council Variant</t>
  </si>
  <si>
    <t>Source</t>
  </si>
  <si>
    <t>Model</t>
  </si>
  <si>
    <t>Sheet</t>
  </si>
  <si>
    <t>Cells</t>
  </si>
  <si>
    <t>Revenue Savings</t>
  </si>
  <si>
    <t>Base Case</t>
  </si>
  <si>
    <t>Downside Sensitivity 1</t>
  </si>
  <si>
    <t>Downside Sensitivity 2</t>
  </si>
  <si>
    <t>Upside Sensitivity 1</t>
  </si>
  <si>
    <t>Upside Sensitivity 2</t>
  </si>
  <si>
    <t>TIF - Glasgow, Falkirk and Argyll &amp; Bute</t>
  </si>
  <si>
    <t>TIF - Edinburgh, Fife, Ravenscraig</t>
  </si>
  <si>
    <t>Downside 1</t>
  </si>
  <si>
    <t>Downside 2</t>
  </si>
  <si>
    <t>Upside 1</t>
  </si>
  <si>
    <t>Upside 2</t>
  </si>
  <si>
    <t>Viv Cockburn</t>
  </si>
  <si>
    <t>Colin Proctor</t>
  </si>
  <si>
    <t>Construction Spend Profile - Scotland's Schools for the Future Programme</t>
  </si>
  <si>
    <t>Schools</t>
  </si>
  <si>
    <t>Benefits Calculations - Base Case</t>
  </si>
  <si>
    <t>Legacy - Queensferry Crossing</t>
  </si>
  <si>
    <t>Lifecycle/FM Basket Saving</t>
  </si>
  <si>
    <t>Queensferry Crossing Capital Expenditure</t>
  </si>
  <si>
    <t>Capital Spend Profile (from hub Sheet)</t>
  </si>
  <si>
    <t>Reprofile for Start of Lifecycle spend</t>
  </si>
  <si>
    <t>NDEE - Local Authorities</t>
  </si>
  <si>
    <t>Waste</t>
  </si>
  <si>
    <t>A17 (2)</t>
  </si>
  <si>
    <t>A1</t>
  </si>
  <si>
    <t>B1a, B1b</t>
  </si>
  <si>
    <t>B2, B3, B4, B5, B6, B7</t>
  </si>
  <si>
    <t>F1 (A), F1 (B)</t>
  </si>
  <si>
    <t>A17 (2), G1, G2, G3, G3a</t>
  </si>
  <si>
    <t>C1, C2, C3, C4, C5, C6a, C7, C8, G6</t>
  </si>
  <si>
    <t>G7, G8a, G8b, G8c</t>
  </si>
  <si>
    <t>D9</t>
  </si>
  <si>
    <t>SFT Consolidated Avoided Cost Benefit</t>
  </si>
  <si>
    <t>Waste - Avoided Future Contract Variations</t>
  </si>
  <si>
    <t>B1a</t>
  </si>
  <si>
    <t>TIF - Development of Model (Glasgow, Falkirk, A&amp;B)</t>
  </si>
  <si>
    <t>B1b</t>
  </si>
  <si>
    <t>TIF - Development of Model (Edinburgh,Fife, Ravenscraig)</t>
  </si>
  <si>
    <t>B2</t>
  </si>
  <si>
    <t xml:space="preserve">NHT - Development of Model </t>
  </si>
  <si>
    <t>B3</t>
  </si>
  <si>
    <t>NHT2 - Continued Delivery of the Initiative</t>
  </si>
  <si>
    <t>B4</t>
  </si>
  <si>
    <t>NHT Council Variant</t>
  </si>
  <si>
    <t>B5</t>
  </si>
  <si>
    <t>NHT 2B - Delivering the Benefit</t>
  </si>
  <si>
    <t>B6</t>
  </si>
  <si>
    <t xml:space="preserve">NHT Partnership with SG re Institutional Investment </t>
  </si>
  <si>
    <t>B7</t>
  </si>
  <si>
    <t>NHT with Debt/Equity</t>
  </si>
  <si>
    <t>C1</t>
  </si>
  <si>
    <t>Western Isles and Orkney Schools Projects - Finance Structure</t>
  </si>
  <si>
    <t>C2</t>
  </si>
  <si>
    <t>Borders Rail - Lower Financing Costs (Nil Benefit)</t>
  </si>
  <si>
    <t>C3</t>
  </si>
  <si>
    <t>Borders Rail - Competition</t>
  </si>
  <si>
    <t>C4</t>
  </si>
  <si>
    <t>Orkney Schools Projects -  Business Case Diligence</t>
  </si>
  <si>
    <t>C5</t>
  </si>
  <si>
    <t>RHSC/DCN Procurement Strategy and Increased Competition</t>
  </si>
  <si>
    <t>C6</t>
  </si>
  <si>
    <t>NPD Contract - Saved Procurement Time</t>
  </si>
  <si>
    <t>C6a</t>
  </si>
  <si>
    <t>NPD Contract Saved Procurement Time (Construction Price Inflation)</t>
  </si>
  <si>
    <t>C7</t>
  </si>
  <si>
    <t xml:space="preserve">NPD Contract - Optimal Risk Transfer </t>
  </si>
  <si>
    <t>C8</t>
  </si>
  <si>
    <t>NPD Programme - Reduced Cost of Capital</t>
  </si>
  <si>
    <t>C9</t>
  </si>
  <si>
    <t>hub - Return on Working capital investment</t>
  </si>
  <si>
    <t>D1</t>
  </si>
  <si>
    <t>Hub Programme - Reduced Procurement Time</t>
  </si>
  <si>
    <t>D2</t>
  </si>
  <si>
    <t>Hub Programme - Capital Costs Continuous Improvement</t>
  </si>
  <si>
    <t>D3</t>
  </si>
  <si>
    <t>Hub Programme - Bid Costs Savings</t>
  </si>
  <si>
    <t>D4</t>
  </si>
  <si>
    <t>Hub Programme - Public Sector Investment Returns</t>
  </si>
  <si>
    <t>D5</t>
  </si>
  <si>
    <t>Hub Programme - Reduced Rates of Return</t>
  </si>
  <si>
    <t>D6</t>
  </si>
  <si>
    <t xml:space="preserve">Hub Programme - Dialogue Stage Public Sector Savings </t>
  </si>
  <si>
    <t>D7</t>
  </si>
  <si>
    <t>Schools Programme - Pilot Project Savings</t>
  </si>
  <si>
    <t>D8</t>
  </si>
  <si>
    <t>Schools Programme - Needs Identification</t>
  </si>
  <si>
    <t>D8a</t>
  </si>
  <si>
    <t>Schools Programme - Needs Identification - Further Savings Secondary Schools</t>
  </si>
  <si>
    <t>Schools Programme - Continuous Improvement Savings</t>
  </si>
  <si>
    <t>D10</t>
  </si>
  <si>
    <t xml:space="preserve">Hub Programme – Affordability Cap Savings in NHS </t>
  </si>
  <si>
    <t>E1</t>
  </si>
  <si>
    <t>Validation - Non-Standard Civils Projects (FRC)</t>
  </si>
  <si>
    <t>E2</t>
  </si>
  <si>
    <t>Validation - Standard Accommodation Projects</t>
  </si>
  <si>
    <t>E3</t>
  </si>
  <si>
    <t>Validation - CMAL</t>
  </si>
  <si>
    <t>E4</t>
  </si>
  <si>
    <t>Validation - Non-Standard Civils Projects (Borders Railway)</t>
  </si>
  <si>
    <t>F1 (A)</t>
  </si>
  <si>
    <t>Operational Projects Support - General</t>
  </si>
  <si>
    <t>F1 (B)</t>
  </si>
  <si>
    <t>Operational Project Support - Targeted Interventions</t>
  </si>
  <si>
    <t>G1</t>
  </si>
  <si>
    <t>Waste - Procurement Timetable Benefits - Avoided Disposal Costs - Projects other than Clyde Valley</t>
  </si>
  <si>
    <t>G2</t>
  </si>
  <si>
    <t>Waste - Service Cost Benefits (Reduced Gate Fees) - Projects other than Clyde Valley</t>
  </si>
  <si>
    <t>G3&amp;G3a</t>
  </si>
  <si>
    <t>Waste - Reduced Gate Fees - Clyde Valley</t>
  </si>
  <si>
    <t>G4</t>
  </si>
  <si>
    <t>Budget Recast - Initial Benefit Identification</t>
  </si>
  <si>
    <t>G5 (A)</t>
  </si>
  <si>
    <t>Asset Management - Local Estate</t>
  </si>
  <si>
    <t>G5 (B)</t>
  </si>
  <si>
    <t>Asset Management - General Estate</t>
  </si>
  <si>
    <t>G6</t>
  </si>
  <si>
    <t xml:space="preserve">NPD Programme - Needs not Wants - Scrutiny &amp; Challenge </t>
  </si>
  <si>
    <t>G7</t>
  </si>
  <si>
    <t>Energy Efficient Streetlighting Model for Local Authorities</t>
  </si>
  <si>
    <t>G8a</t>
  </si>
  <si>
    <t>NDEE - NHS</t>
  </si>
  <si>
    <t>G8b</t>
  </si>
  <si>
    <t>NDEE - SG (ex NHS)</t>
  </si>
  <si>
    <t>G8c</t>
  </si>
  <si>
    <t>New Category</t>
  </si>
  <si>
    <t>Previous Category</t>
  </si>
  <si>
    <t>Description</t>
  </si>
  <si>
    <t>No longer required</t>
  </si>
  <si>
    <t>Previous Benefit Reference</t>
  </si>
  <si>
    <t>A1, G5 (A), G5 (B)</t>
  </si>
  <si>
    <t>Tony Rose</t>
  </si>
  <si>
    <t>Sector</t>
  </si>
  <si>
    <t>Health</t>
  </si>
  <si>
    <t>New Sub-Category</t>
  </si>
  <si>
    <t>New Global Category</t>
  </si>
  <si>
    <t>N/a</t>
  </si>
  <si>
    <t>C9, D1, D3, D4, D5, D6, D10, E2</t>
  </si>
  <si>
    <t>D7, D8, D8a, D9</t>
  </si>
  <si>
    <t>hub DBFM</t>
  </si>
  <si>
    <t>hub D&amp;B</t>
  </si>
  <si>
    <t>South Ayrshire Health Centre</t>
  </si>
  <si>
    <t>East Ayrshire Health Centre</t>
  </si>
  <si>
    <t>Forfar Community Campus</t>
  </si>
  <si>
    <t>Greenfaulds High School</t>
  </si>
  <si>
    <t>Inverclyde Care Home</t>
  </si>
  <si>
    <t>Newbridge Fire and Rescue Station</t>
  </si>
  <si>
    <t>Rising Rolls (PS Extensions) Phase 2</t>
  </si>
  <si>
    <t>Galashiels Transport Interchange</t>
  </si>
  <si>
    <t>North Ayrshire Health Centre</t>
  </si>
  <si>
    <t xml:space="preserve">Clyde Valley Campus </t>
  </si>
  <si>
    <t>Hallpark Social Housing</t>
  </si>
  <si>
    <t>Craigbank Primary School</t>
  </si>
  <si>
    <t>Spiers Centre Museum</t>
  </si>
  <si>
    <t>Harris Academy, Dundee</t>
  </si>
  <si>
    <t>Falkirk Community Project</t>
  </si>
  <si>
    <t>Care Home Ostlers Way</t>
  </si>
  <si>
    <t>Burntisland Primary School</t>
  </si>
  <si>
    <t>Dunfermline Museum &amp; Art Gallery</t>
  </si>
  <si>
    <t>Madras College, St. Andrews</t>
  </si>
  <si>
    <t>Glenwood Health Centre</t>
  </si>
  <si>
    <t>Doune Health Centre</t>
  </si>
  <si>
    <t>Brechin Community Project</t>
  </si>
  <si>
    <t>Bridge of Earn Health Centre</t>
  </si>
  <si>
    <t>Child and Adolescent Mental Health, Dundee</t>
  </si>
  <si>
    <t>Alyth Primary School</t>
  </si>
  <si>
    <t>Crieff Primary School</t>
  </si>
  <si>
    <t>Oakbank Primary School</t>
  </si>
  <si>
    <t>Brimmond Primary School (Formerly Bucksburn)</t>
  </si>
  <si>
    <t>Childrens School for Complex Needs</t>
  </si>
  <si>
    <t>Frederick Street Car Park</t>
  </si>
  <si>
    <t>Aberdeen Criminal Justice Centre - Kittybrewster</t>
  </si>
  <si>
    <t>Fraserburgh Dental Practice</t>
  </si>
  <si>
    <t>Duns Primary School</t>
  </si>
  <si>
    <t>Craigmillar - ENOLC</t>
  </si>
  <si>
    <t>Rising Rolls (PS Extensions)</t>
  </si>
  <si>
    <t>CEC Public Conveniences</t>
  </si>
  <si>
    <t>Haddington Primary School &amp; St. Mary's Infants</t>
  </si>
  <si>
    <t>Rosewell PS Extension</t>
  </si>
  <si>
    <t>Lauder Health Centre</t>
  </si>
  <si>
    <t>Roxburgh Health Centre</t>
  </si>
  <si>
    <t>East Lothian Community Hospital (Haddington)</t>
  </si>
  <si>
    <t>Gullane Surgery and Day Care Centre</t>
  </si>
  <si>
    <t>Tranent Health Centre</t>
  </si>
  <si>
    <t>Wester Hailes Healthy Living Centre</t>
  </si>
  <si>
    <t>West Calder High School</t>
  </si>
  <si>
    <t>Ardrossan Harbourside</t>
  </si>
  <si>
    <t>Ardrossan Medical Centre</t>
  </si>
  <si>
    <t>Irvine Annickbank</t>
  </si>
  <si>
    <t>Dalbeattie PCC</t>
  </si>
  <si>
    <t>Dunscore PCC</t>
  </si>
  <si>
    <t>Montrose House (care home on Arran)</t>
  </si>
  <si>
    <t>NAC Schools Rationalisation</t>
  </si>
  <si>
    <t>Cumbernauld Community Enterprise Development</t>
  </si>
  <si>
    <t>Dailly Primary School</t>
  </si>
  <si>
    <t>Office Accomodation/Rationalisation</t>
  </si>
  <si>
    <t>Tarbolton Primary Community Campus</t>
  </si>
  <si>
    <t>Marr College</t>
  </si>
  <si>
    <t>Clydebank Workshops</t>
  </si>
  <si>
    <t>Bearsden Community Hub</t>
  </si>
  <si>
    <t>Bishopsbriggs Community hub</t>
  </si>
  <si>
    <t>Kirkintilloch Community hub  - Strategic Partnering Services only</t>
  </si>
  <si>
    <t>Lairdsland Primary School</t>
  </si>
  <si>
    <t>Lennoxtown Community hub</t>
  </si>
  <si>
    <t>Auchinairn/Woodhill PS</t>
  </si>
  <si>
    <t>Lenzie/Lenzie Moss PS</t>
  </si>
  <si>
    <t>St Andrews/St Josephs PS</t>
  </si>
  <si>
    <t>Johnstone Town Hall</t>
  </si>
  <si>
    <t>New WDC Corporate HQ</t>
  </si>
  <si>
    <t>Bellesmyre (St Peter's PS/Aitkenbar PS/Early Education &amp; Childcare Centre)</t>
  </si>
  <si>
    <t>Garshake Pilot Office Refurbishment</t>
  </si>
  <si>
    <t>Kilpatrick ASN School</t>
  </si>
  <si>
    <t>John Hope</t>
  </si>
  <si>
    <t>hub Overall Pipeline-Dashboard</t>
  </si>
  <si>
    <t>Benefits Output Schedule</t>
  </si>
  <si>
    <t>All</t>
  </si>
  <si>
    <t>Non-Hub</t>
  </si>
  <si>
    <t>Housing</t>
  </si>
  <si>
    <t>Kerry Alexander</t>
  </si>
  <si>
    <t>Yes</t>
  </si>
  <si>
    <t>No</t>
  </si>
  <si>
    <t>Lifecycle/FM as a Proportion of Capital Spend</t>
  </si>
  <si>
    <t>Sub sector</t>
  </si>
  <si>
    <t>Community</t>
  </si>
  <si>
    <t>Schools SSF Cap</t>
  </si>
  <si>
    <t>Police</t>
  </si>
  <si>
    <t>Asset Management - Central Estate</t>
  </si>
  <si>
    <t>Central Estate</t>
  </si>
  <si>
    <t>Local Estate</t>
  </si>
  <si>
    <t>Asset Management Benefits Submission Data</t>
  </si>
  <si>
    <t>Inputs</t>
  </si>
  <si>
    <t>B6:K7</t>
  </si>
  <si>
    <t>B11:K12</t>
  </si>
  <si>
    <t>SFT BUILD</t>
  </si>
  <si>
    <t>SFT HOME</t>
  </si>
  <si>
    <t>SFT PLACE</t>
  </si>
  <si>
    <t>SFT GREEN</t>
  </si>
  <si>
    <t>SFT INVEST</t>
  </si>
  <si>
    <t>Pharmaceutical Specials Service (ex Unlicensed Medicines)</t>
  </si>
  <si>
    <t>Timmergreen Primary School (Arbroath PS)</t>
  </si>
  <si>
    <t>Brechin Community Campus (High School)</t>
  </si>
  <si>
    <t>Redwell Primary School (st johns/claremont)</t>
  </si>
  <si>
    <t>Hillhead Community Centre</t>
  </si>
  <si>
    <t>Clydebank Leisure Centre</t>
  </si>
  <si>
    <t>Glasgow Women's Library Refurb</t>
  </si>
  <si>
    <t>Renfrew Community Safety Hub</t>
  </si>
  <si>
    <t>Dumbarton Care Home</t>
  </si>
  <si>
    <t xml:space="preserve"> </t>
  </si>
  <si>
    <t>ROLLING 10 YEAR BENEFIT</t>
  </si>
  <si>
    <t>NHS Lanarkshire Bundle</t>
  </si>
  <si>
    <t>NHS Lothian Bundle</t>
  </si>
  <si>
    <t>Royal Victoria Hospital</t>
  </si>
  <si>
    <t>Forres, Tain &amp; Woodside Bundle</t>
  </si>
  <si>
    <t>Arbroath Primary School (Wardykes)</t>
  </si>
  <si>
    <t>Falkirk Civic Centre</t>
  </si>
  <si>
    <t>HQ Office Corporate Accomodation</t>
  </si>
  <si>
    <t>Carrongrange Special Needs School</t>
  </si>
  <si>
    <t>Carnegie Primary School Extension</t>
  </si>
  <si>
    <t>Fairfield Social Housing</t>
  </si>
  <si>
    <t>Perth Theatre (Byre Theatre)</t>
  </si>
  <si>
    <t>Gallatown Health Centre</t>
  </si>
  <si>
    <t>James Gillespies High School (D&amp;B) Enabling Works</t>
  </si>
  <si>
    <t>Alford Community Campus DBDA Enabling Works</t>
  </si>
  <si>
    <t>St Brendan's Hospital</t>
  </si>
  <si>
    <t>Ayrshire</t>
  </si>
  <si>
    <t>Inverness</t>
  </si>
  <si>
    <t>Glasgow</t>
  </si>
  <si>
    <t>Effectiveness Factors</t>
  </si>
  <si>
    <t>Component Benefits</t>
  </si>
  <si>
    <t>Blended EF</t>
  </si>
  <si>
    <t>Office Rationalisation</t>
  </si>
  <si>
    <t>Depots Rationalisation</t>
  </si>
  <si>
    <t>Emergency Services</t>
  </si>
  <si>
    <t>NHS Property Disposals</t>
  </si>
  <si>
    <t>Local Authority Disposals</t>
  </si>
  <si>
    <t>Reduced Unitary Payments/Avoided Cost (50%)</t>
  </si>
  <si>
    <t>Reduced Unitary Payments/Avoided Cost (35%)</t>
  </si>
  <si>
    <t>Efficiency Gains/Value Realignment (50%)</t>
  </si>
  <si>
    <t>Efficiency Gains/Value Realignment (35%)</t>
  </si>
  <si>
    <t>SFT Annual Running Cost</t>
  </si>
  <si>
    <t>SFT CONNECT</t>
  </si>
  <si>
    <t>Digital</t>
  </si>
  <si>
    <t>Sensitivities</t>
  </si>
  <si>
    <t>ROLLING 10 YEAR OPERATING COST</t>
  </si>
  <si>
    <t>NET ROLLING 10 YEAR BENEFIT</t>
  </si>
  <si>
    <t>St Ninian's Primary School &amp; Cowie nursery</t>
  </si>
  <si>
    <t>Kirn Primary School, Dunoon</t>
  </si>
  <si>
    <t>Inverness Royal Academy</t>
  </si>
  <si>
    <t>Wick North Primary (Noss)</t>
  </si>
  <si>
    <t>Royston Care Home</t>
  </si>
  <si>
    <t>Drumbrae Library &amp; Community hub</t>
  </si>
  <si>
    <t>Rosemount Residential Care Facility</t>
  </si>
  <si>
    <t>Westfield House + 249 High Street (CEC Property Rationalisation Project)</t>
  </si>
  <si>
    <t>WLC Partnerships Centre</t>
  </si>
  <si>
    <t>Girvan Harbourside Facilities</t>
  </si>
  <si>
    <t>Dumfries Learning town Phase 1</t>
  </si>
  <si>
    <t>Dumfries Learning town Phase 2</t>
  </si>
  <si>
    <t>Carrick Leisure Centre</t>
  </si>
  <si>
    <t>Marr College Synthetic Pitches</t>
  </si>
  <si>
    <t>The Shields Centre</t>
  </si>
  <si>
    <t>St Patricks PS</t>
  </si>
  <si>
    <t>Dundee Community Care Centre</t>
  </si>
  <si>
    <t xml:space="preserve">Wick Community Campus incl South PS </t>
  </si>
  <si>
    <t>Campbelltown/Oban High Schools</t>
  </si>
  <si>
    <t>Gorbals/Woodside Health Centre</t>
  </si>
  <si>
    <t>Levenmouth High Schools</t>
  </si>
  <si>
    <t>Lochgelly Health Centre</t>
  </si>
  <si>
    <t>Net Benefit</t>
  </si>
  <si>
    <t>Mikko Ramstedt</t>
  </si>
  <si>
    <t>Operating Cost</t>
  </si>
  <si>
    <t>Start Year</t>
  </si>
  <si>
    <t>End Year</t>
  </si>
  <si>
    <t>Reporting Year</t>
  </si>
  <si>
    <t>Model Start Year</t>
  </si>
  <si>
    <t>Model End Year</t>
  </si>
  <si>
    <t>Model Reporting Year</t>
  </si>
  <si>
    <t>Demonstrating Digital</t>
  </si>
  <si>
    <t>World Class 2020</t>
  </si>
  <si>
    <t>Economic Impact</t>
  </si>
  <si>
    <t>to</t>
  </si>
  <si>
    <t>Subject to Confidence Factors?</t>
  </si>
  <si>
    <t>Confidence Factors</t>
  </si>
  <si>
    <t>Sectoral Breakdown</t>
  </si>
  <si>
    <t>Annual Benefit</t>
  </si>
  <si>
    <t>Rolling Average (Reported Benefit)</t>
  </si>
  <si>
    <t>GAM Edinburgh</t>
  </si>
  <si>
    <t>GAM 2</t>
  </si>
  <si>
    <t>GAM 3</t>
  </si>
  <si>
    <t>Office Rationalisation Rev</t>
  </si>
  <si>
    <t>Depots Rationalisation Rev</t>
  </si>
  <si>
    <t>GAM 4</t>
  </si>
  <si>
    <t>NHT3</t>
  </si>
  <si>
    <t xml:space="preserve">                                              </t>
  </si>
  <si>
    <t xml:space="preserve">NDEE </t>
  </si>
  <si>
    <t>Street Lighting (excl financing costs as 2015 funded via salix, capital budgets and reserves)</t>
  </si>
  <si>
    <t>Lynne Ward</t>
  </si>
  <si>
    <t>2014-15 Benefits Economic Investment</t>
  </si>
  <si>
    <t>SFT Internal</t>
  </si>
  <si>
    <t>F4:K9</t>
  </si>
  <si>
    <t>Economic Investment</t>
  </si>
  <si>
    <t xml:space="preserve">hub D&amp;B </t>
  </si>
  <si>
    <t>Phase 4.2 not yet announced</t>
  </si>
  <si>
    <t>Seonaid Crosby</t>
  </si>
  <si>
    <t>School Benefits Data 2015</t>
  </si>
  <si>
    <t>Benefits Output Sheet</t>
  </si>
  <si>
    <t>B11:K14</t>
  </si>
  <si>
    <t>Perth Schools Bundle (New HS/Tulloch/Kinross)</t>
  </si>
  <si>
    <t>Largs Academy</t>
  </si>
  <si>
    <t>East Ayrshire Learning Campus (Kilmarnock / James Hamilton)</t>
  </si>
  <si>
    <t>Ann Street Housing</t>
  </si>
  <si>
    <t>Refurbishment of Wards 1, 18 &amp; 19 at Falkirk Community Hospital</t>
  </si>
  <si>
    <t>St Margarets PS &amp; Cowie nursery</t>
  </si>
  <si>
    <t>Forth Valley Royal Hospital Car Park</t>
  </si>
  <si>
    <t>Anderson High School Halls of Residence</t>
  </si>
  <si>
    <t>Windygoul Primary School</t>
  </si>
  <si>
    <t>Wester Hailes Underpass</t>
  </si>
  <si>
    <t>schools</t>
  </si>
  <si>
    <t>Rising Rolls 3</t>
  </si>
  <si>
    <t>Blackhall Gym/Duddingston/ Fox Covert/Wardie Nurseries</t>
  </si>
  <si>
    <t>Craigmillar Custody Extension</t>
  </si>
  <si>
    <t>Galashiels Ambulance Station</t>
  </si>
  <si>
    <t>Vale of Leven Workshops</t>
  </si>
  <si>
    <t>New</t>
  </si>
  <si>
    <t>Total in-year benefits</t>
  </si>
  <si>
    <t>2014-15 Year Calculation</t>
  </si>
  <si>
    <t>Per Kerry Alexander email (22/6/15)</t>
  </si>
  <si>
    <t>Delta</t>
  </si>
  <si>
    <t>ADJUSTMENTS</t>
  </si>
  <si>
    <t>GLASGOW COLLEGE</t>
  </si>
  <si>
    <t>New £1bn investment (NPD Portion)</t>
  </si>
  <si>
    <t>NPD extension (hub DBFM specific)</t>
  </si>
  <si>
    <t>David Macdonald</t>
  </si>
  <si>
    <t>Mark Pillans</t>
  </si>
  <si>
    <t>Collation of Benefits 2014-15</t>
  </si>
  <si>
    <t>C6:L9</t>
  </si>
  <si>
    <t>Ops PPP 2014-15 submitted 6Jul</t>
  </si>
  <si>
    <t>REPORTED BENEFIT IN ANNUAL REPORT</t>
  </si>
  <si>
    <t>AVERAGE BENEFIT</t>
  </si>
  <si>
    <t>% contribution</t>
  </si>
  <si>
    <t>10 Year Rolling Analysis</t>
  </si>
  <si>
    <t>Glasgow Waste</t>
  </si>
  <si>
    <t>Edinburgh Waste</t>
  </si>
  <si>
    <t>Text - 28/7/15</t>
  </si>
  <si>
    <t>Approved By: SFT Board 30 November 2015</t>
  </si>
  <si>
    <t>Reviewed By: Tony Rose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</si>
</sst>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0.000"/>
    <numFmt numFmtId="170" formatCode="0.0000"/>
    <numFmt numFmtId="171" formatCode="0.0%"/>
    <numFmt numFmtId="172" formatCode="0.000%"/>
    <numFmt numFmtId="173" formatCode="#,##0_ ;\-#,##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_-;_-@_-"/>
    <numFmt numFmtId="179" formatCode="yyyy"/>
    <numFmt numFmtId="180" formatCode="0.000000000000000%"/>
    <numFmt numFmtId="181" formatCode="0.0000000000000000%"/>
    <numFmt numFmtId="182" formatCode="0.00000000000000000%"/>
    <numFmt numFmtId="183" formatCode="0.00000000000000%"/>
    <numFmt numFmtId="184" formatCode="0.0000000000000%"/>
    <numFmt numFmtId="185" formatCode="0.000000000000%"/>
    <numFmt numFmtId="186" formatCode="0.00000000000%"/>
    <numFmt numFmtId="187" formatCode="0.0000000000%"/>
    <numFmt numFmtId="188" formatCode="0.000000000%"/>
    <numFmt numFmtId="189" formatCode="0.00000000%"/>
    <numFmt numFmtId="190" formatCode="0.0000000%"/>
    <numFmt numFmtId="191" formatCode="0.000000%"/>
    <numFmt numFmtId="192" formatCode="0.00000%"/>
    <numFmt numFmtId="193" formatCode="0.0000%"/>
    <numFmt numFmtId="194" formatCode="_-&quot;£&quot;* #,##0_-;\-&quot;£&quot;* #,##0_-;_-&quot;£&quot;* &quot;-&quot;??_-;_-@_-"/>
    <numFmt numFmtId="195" formatCode="_-&quot;£&quot;* #,##0.0_-;\-&quot;£&quot;* #,##0.0_-;_-&quot;£&quot;* &quot;-&quot;?_-;_-@_-"/>
    <numFmt numFmtId="196" formatCode="_-&quot;£&quot;* #,##0_-;\-&quot;£&quot;* #,##0_-;_-&quot;£&quot;* &quot;-&quot;?_-;_-@_-"/>
    <numFmt numFmtId="197" formatCode="_-* #,##0.000_-;\-* #,##0.000_-;_-* &quot;-&quot;???_-;_-@_-"/>
    <numFmt numFmtId="198" formatCode="_-* #,##0.000_-;\-* #,##0.000_-;_-* &quot;-&quot;?_-;_-@_-"/>
    <numFmt numFmtId="199" formatCode="&quot;£&quot;#,##0"/>
    <numFmt numFmtId="200" formatCode="_-&quot;£&quot;* #,##0.000_-;\-&quot;£&quot;* #,##0.000_-;_-&quot;£&quot;* &quot;-&quot;??_-;_-@_-"/>
    <numFmt numFmtId="201" formatCode="#,##0.00_ ;[Red]\-#,##0.00\ "/>
    <numFmt numFmtId="202" formatCode="#,##0.0"/>
    <numFmt numFmtId="203" formatCode="#,##0\ ;\(#,##0\);\-\ "/>
    <numFmt numFmtId="204" formatCode="#,##0.000\ ;\(#,##0.000\);\-\ "/>
    <numFmt numFmtId="205" formatCode="_-[$£-809]* #,##0_-;\-[$£-809]* #,##0_-;_-[$£-809]* &quot;-&quot;??_-;_-@_-"/>
    <numFmt numFmtId="206" formatCode="_-&quot;£&quot;* #,##0.0_-;\-&quot;£&quot;* #,##0.0_-;_-&quot;£&quot;* &quot;-&quot;??_-;_-@_-"/>
    <numFmt numFmtId="207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26"/>
      <color indexed="9"/>
      <name val="Calibri"/>
      <family val="2"/>
    </font>
    <font>
      <sz val="16"/>
      <color indexed="9"/>
      <name val="Calibri"/>
      <family val="2"/>
    </font>
    <font>
      <sz val="26"/>
      <name val="Calibri"/>
      <family val="2"/>
    </font>
    <font>
      <sz val="18"/>
      <color indexed="8"/>
      <name val="Calibri"/>
      <family val="2"/>
    </font>
    <font>
      <sz val="26"/>
      <color indexed="10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26"/>
      <color theme="0"/>
      <name val="Calibri"/>
      <family val="2"/>
    </font>
    <font>
      <sz val="16"/>
      <color theme="0"/>
      <name val="Calibri"/>
      <family val="2"/>
    </font>
    <font>
      <sz val="18"/>
      <color theme="1"/>
      <name val="Calibri"/>
      <family val="2"/>
    </font>
    <font>
      <sz val="26"/>
      <color rgb="FFFF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7" fontId="0" fillId="0" borderId="10" xfId="42" applyNumberFormat="1" applyFont="1" applyBorder="1" applyAlignment="1">
      <alignment/>
    </xf>
    <xf numFmtId="167" fontId="0" fillId="34" borderId="0" xfId="42" applyNumberFormat="1" applyFont="1" applyFill="1" applyAlignment="1">
      <alignment/>
    </xf>
    <xf numFmtId="1" fontId="49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0" xfId="42" applyNumberFormat="1" applyFont="1" applyBorder="1" applyAlignment="1">
      <alignment/>
    </xf>
    <xf numFmtId="0" fontId="0" fillId="10" borderId="0" xfId="0" applyFill="1" applyAlignment="1">
      <alignment/>
    </xf>
    <xf numFmtId="167" fontId="0" fillId="10" borderId="0" xfId="42" applyNumberFormat="1" applyFont="1" applyFill="1" applyAlignment="1">
      <alignment/>
    </xf>
    <xf numFmtId="0" fontId="0" fillId="2" borderId="0" xfId="0" applyFill="1" applyAlignment="1">
      <alignment/>
    </xf>
    <xf numFmtId="167" fontId="0" fillId="2" borderId="0" xfId="42" applyNumberFormat="1" applyFont="1" applyFill="1" applyAlignment="1">
      <alignment/>
    </xf>
    <xf numFmtId="0" fontId="0" fillId="3" borderId="0" xfId="0" applyFill="1" applyAlignment="1">
      <alignment/>
    </xf>
    <xf numFmtId="167" fontId="0" fillId="3" borderId="0" xfId="42" applyNumberFormat="1" applyFont="1" applyFill="1" applyAlignment="1">
      <alignment/>
    </xf>
    <xf numFmtId="165" fontId="51" fillId="0" borderId="0" xfId="0" applyNumberFormat="1" applyFont="1" applyAlignment="1">
      <alignment/>
    </xf>
    <xf numFmtId="167" fontId="51" fillId="0" borderId="11" xfId="0" applyNumberFormat="1" applyFont="1" applyBorder="1" applyAlignment="1">
      <alignment/>
    </xf>
    <xf numFmtId="167" fontId="0" fillId="0" borderId="0" xfId="42" applyNumberFormat="1" applyFont="1" applyAlignment="1">
      <alignment/>
    </xf>
    <xf numFmtId="167" fontId="0" fillId="0" borderId="10" xfId="42" applyNumberFormat="1" applyFont="1" applyBorder="1" applyAlignment="1">
      <alignment/>
    </xf>
    <xf numFmtId="165" fontId="49" fillId="0" borderId="0" xfId="0" applyNumberFormat="1" applyFont="1" applyAlignment="1">
      <alignment horizontal="left"/>
    </xf>
    <xf numFmtId="165" fontId="49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7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167" fontId="0" fillId="34" borderId="0" xfId="42" applyNumberFormat="1" applyFont="1" applyFill="1" applyAlignment="1">
      <alignment/>
    </xf>
    <xf numFmtId="167" fontId="0" fillId="34" borderId="0" xfId="42" applyNumberFormat="1" applyFont="1" applyFill="1" applyAlignment="1">
      <alignment/>
    </xf>
    <xf numFmtId="167" fontId="0" fillId="0" borderId="0" xfId="42" applyNumberFormat="1" applyFont="1" applyAlignment="1">
      <alignment/>
    </xf>
    <xf numFmtId="167" fontId="0" fillId="0" borderId="10" xfId="42" applyNumberFormat="1" applyFont="1" applyBorder="1" applyAlignment="1">
      <alignment/>
    </xf>
    <xf numFmtId="167" fontId="49" fillId="0" borderId="10" xfId="42" applyNumberFormat="1" applyFont="1" applyBorder="1" applyAlignment="1">
      <alignment/>
    </xf>
    <xf numFmtId="0" fontId="49" fillId="0" borderId="10" xfId="0" applyFont="1" applyBorder="1" applyAlignment="1">
      <alignment/>
    </xf>
    <xf numFmtId="0" fontId="33" fillId="35" borderId="0" xfId="0" applyFont="1" applyFill="1" applyAlignment="1">
      <alignment vertical="top" wrapText="1"/>
    </xf>
    <xf numFmtId="0" fontId="33" fillId="36" borderId="0" xfId="0" applyFont="1" applyFill="1" applyAlignment="1">
      <alignment vertical="top" wrapText="1"/>
    </xf>
    <xf numFmtId="0" fontId="33" fillId="37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165" fontId="0" fillId="34" borderId="0" xfId="0" applyNumberFormat="1" applyFill="1" applyAlignment="1">
      <alignment horizontal="center"/>
    </xf>
    <xf numFmtId="0" fontId="49" fillId="0" borderId="0" xfId="0" applyFont="1" applyAlignment="1">
      <alignment horizontal="center"/>
    </xf>
    <xf numFmtId="171" fontId="0" fillId="34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171" fontId="49" fillId="0" borderId="0" xfId="0" applyNumberFormat="1" applyFont="1" applyAlignment="1">
      <alignment horizontal="center"/>
    </xf>
    <xf numFmtId="171" fontId="49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9" fontId="0" fillId="34" borderId="0" xfId="0" applyNumberFormat="1" applyFill="1" applyAlignment="1">
      <alignment horizontal="center"/>
    </xf>
    <xf numFmtId="0" fontId="49" fillId="0" borderId="0" xfId="0" applyFont="1" applyAlignment="1">
      <alignment horizontal="center" wrapText="1"/>
    </xf>
    <xf numFmtId="14" fontId="49" fillId="0" borderId="0" xfId="0" applyNumberFormat="1" applyFont="1" applyAlignment="1">
      <alignment horizontal="center"/>
    </xf>
    <xf numFmtId="0" fontId="33" fillId="38" borderId="0" xfId="0" applyFont="1" applyFill="1" applyAlignment="1">
      <alignment vertical="top" wrapText="1"/>
    </xf>
    <xf numFmtId="0" fontId="33" fillId="39" borderId="0" xfId="0" applyFont="1" applyFill="1" applyAlignment="1">
      <alignment vertical="top" wrapText="1"/>
    </xf>
    <xf numFmtId="0" fontId="33" fillId="17" borderId="0" xfId="0" applyFont="1" applyFill="1" applyAlignment="1">
      <alignment vertical="top" wrapText="1"/>
    </xf>
    <xf numFmtId="0" fontId="52" fillId="35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49" fillId="34" borderId="0" xfId="0" applyFont="1" applyFill="1" applyAlignment="1">
      <alignment/>
    </xf>
    <xf numFmtId="167" fontId="0" fillId="40" borderId="0" xfId="42" applyNumberFormat="1" applyFont="1" applyFill="1" applyAlignment="1">
      <alignment/>
    </xf>
    <xf numFmtId="0" fontId="0" fillId="40" borderId="0" xfId="0" applyFill="1" applyAlignment="1">
      <alignment/>
    </xf>
    <xf numFmtId="9" fontId="0" fillId="0" borderId="10" xfId="63" applyFont="1" applyBorder="1" applyAlignment="1">
      <alignment horizontal="center"/>
    </xf>
    <xf numFmtId="9" fontId="0" fillId="0" borderId="0" xfId="0" applyNumberFormat="1" applyFill="1" applyAlignment="1">
      <alignment horizontal="center"/>
    </xf>
    <xf numFmtId="9" fontId="0" fillId="0" borderId="0" xfId="63" applyNumberFormat="1" applyFont="1" applyFill="1" applyAlignment="1">
      <alignment horizontal="center"/>
    </xf>
    <xf numFmtId="9" fontId="0" fillId="34" borderId="0" xfId="63" applyFont="1" applyFill="1" applyAlignment="1">
      <alignment horizontal="center"/>
    </xf>
    <xf numFmtId="9" fontId="0" fillId="0" borderId="0" xfId="63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34" borderId="0" xfId="42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7" fontId="51" fillId="0" borderId="0" xfId="0" applyNumberFormat="1" applyFont="1" applyBorder="1" applyAlignment="1">
      <alignment/>
    </xf>
    <xf numFmtId="0" fontId="53" fillId="33" borderId="0" xfId="0" applyFont="1" applyFill="1" applyAlignment="1">
      <alignment horizontal="center"/>
    </xf>
    <xf numFmtId="167" fontId="0" fillId="0" borderId="0" xfId="42" applyNumberFormat="1" applyFont="1" applyAlignment="1">
      <alignment/>
    </xf>
    <xf numFmtId="0" fontId="0" fillId="33" borderId="0" xfId="0" applyFill="1" applyAlignment="1">
      <alignment horizontal="center"/>
    </xf>
    <xf numFmtId="167" fontId="51" fillId="36" borderId="11" xfId="0" applyNumberFormat="1" applyFont="1" applyFill="1" applyBorder="1" applyAlignment="1">
      <alignment/>
    </xf>
    <xf numFmtId="165" fontId="49" fillId="0" borderId="0" xfId="0" applyNumberFormat="1" applyFont="1" applyAlignment="1">
      <alignment horizontal="left" wrapText="1"/>
    </xf>
    <xf numFmtId="0" fontId="33" fillId="41" borderId="0" xfId="0" applyFont="1" applyFill="1" applyAlignment="1">
      <alignment vertical="top" wrapText="1"/>
    </xf>
    <xf numFmtId="0" fontId="54" fillId="41" borderId="0" xfId="0" applyFont="1" applyFill="1" applyAlignment="1">
      <alignment horizontal="center" vertical="center"/>
    </xf>
    <xf numFmtId="9" fontId="0" fillId="0" borderId="0" xfId="63" applyFont="1" applyAlignment="1">
      <alignment/>
    </xf>
    <xf numFmtId="9" fontId="0" fillId="34" borderId="0" xfId="63" applyFont="1" applyFill="1" applyAlignment="1">
      <alignment/>
    </xf>
    <xf numFmtId="9" fontId="0" fillId="34" borderId="0" xfId="0" applyNumberForma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42" applyNumberFormat="1" applyFont="1" applyFill="1" applyAlignment="1">
      <alignment/>
    </xf>
    <xf numFmtId="165" fontId="50" fillId="0" borderId="0" xfId="0" applyNumberFormat="1" applyFont="1" applyFill="1" applyAlignment="1">
      <alignment/>
    </xf>
    <xf numFmtId="167" fontId="50" fillId="0" borderId="0" xfId="42" applyNumberFormat="1" applyFont="1" applyFill="1" applyAlignment="1">
      <alignment/>
    </xf>
    <xf numFmtId="0" fontId="50" fillId="0" borderId="0" xfId="0" applyFont="1" applyFill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165" fontId="0" fillId="0" borderId="15" xfId="0" applyNumberFormat="1" applyBorder="1" applyAlignment="1">
      <alignment/>
    </xf>
    <xf numFmtId="167" fontId="0" fillId="3" borderId="0" xfId="0" applyNumberForma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167" fontId="0" fillId="2" borderId="16" xfId="42" applyNumberFormat="1" applyFont="1" applyFill="1" applyBorder="1" applyAlignment="1">
      <alignment/>
    </xf>
    <xf numFmtId="0" fontId="0" fillId="0" borderId="15" xfId="0" applyBorder="1" applyAlignment="1">
      <alignment/>
    </xf>
    <xf numFmtId="0" fontId="49" fillId="0" borderId="17" xfId="0" applyFont="1" applyBorder="1" applyAlignment="1">
      <alignment/>
    </xf>
    <xf numFmtId="167" fontId="49" fillId="3" borderId="18" xfId="0" applyNumberFormat="1" applyFont="1" applyFill="1" applyBorder="1" applyAlignment="1">
      <alignment/>
    </xf>
    <xf numFmtId="167" fontId="49" fillId="2" borderId="18" xfId="42" applyNumberFormat="1" applyFont="1" applyFill="1" applyBorder="1" applyAlignment="1">
      <alignment/>
    </xf>
    <xf numFmtId="167" fontId="49" fillId="2" borderId="19" xfId="42" applyNumberFormat="1" applyFont="1" applyFill="1" applyBorder="1" applyAlignment="1">
      <alignment/>
    </xf>
    <xf numFmtId="9" fontId="0" fillId="0" borderId="10" xfId="63" applyFont="1" applyBorder="1" applyAlignment="1">
      <alignment/>
    </xf>
    <xf numFmtId="171" fontId="0" fillId="0" borderId="0" xfId="63" applyNumberFormat="1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167" fontId="0" fillId="34" borderId="0" xfId="42" applyNumberFormat="1" applyFont="1" applyFill="1" applyAlignment="1">
      <alignment/>
    </xf>
    <xf numFmtId="10" fontId="0" fillId="34" borderId="0" xfId="0" applyNumberFormat="1" applyFill="1" applyAlignment="1">
      <alignment horizontal="center"/>
    </xf>
    <xf numFmtId="0" fontId="55" fillId="33" borderId="0" xfId="0" applyFont="1" applyFill="1" applyAlignment="1">
      <alignment horizontal="center"/>
    </xf>
    <xf numFmtId="165" fontId="53" fillId="33" borderId="0" xfId="0" applyNumberFormat="1" applyFont="1" applyFill="1" applyAlignment="1">
      <alignment horizontal="center"/>
    </xf>
    <xf numFmtId="165" fontId="56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165" fontId="29" fillId="33" borderId="0" xfId="0" applyNumberFormat="1" applyFont="1" applyFill="1" applyAlignment="1">
      <alignment horizontal="center"/>
    </xf>
    <xf numFmtId="0" fontId="52" fillId="17" borderId="0" xfId="0" applyFont="1" applyFill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5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Benefits Analysis 2009 - 2019</a:t>
            </a:r>
          </a:p>
        </c:rich>
      </c:tx>
      <c:layout>
        <c:manualLayout>
          <c:xMode val="factor"/>
          <c:yMode val="factor"/>
          <c:x val="-0.000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25"/>
          <c:y val="0.08275"/>
          <c:w val="0.83175"/>
          <c:h val="0.9155"/>
        </c:manualLayout>
      </c:layout>
      <c:areaChart>
        <c:grouping val="standard"/>
        <c:varyColors val="0"/>
        <c:ser>
          <c:idx val="1"/>
          <c:order val="1"/>
          <c:tx>
            <c:strRef>
              <c:f>'Reporting Dashboard'!$A$37</c:f>
              <c:strCache>
                <c:ptCount val="1"/>
                <c:pt idx="0">
                  <c:v>Rolling Average (Reported Benefit)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'Reporting Dashboard'!$B$26:$K$26</c:f>
              <c:strCache/>
            </c:strRef>
          </c:cat>
          <c:val>
            <c:numRef>
              <c:f>'Reporting Dashboard'!$B$37:$K$37</c:f>
              <c:numCache/>
            </c:numRef>
          </c:val>
        </c:ser>
        <c:axId val="9170404"/>
        <c:axId val="15424773"/>
      </c:areaChart>
      <c:lineChart>
        <c:grouping val="standard"/>
        <c:varyColors val="0"/>
        <c:ser>
          <c:idx val="0"/>
          <c:order val="0"/>
          <c:tx>
            <c:strRef>
              <c:f>'Reporting Dashboard'!$A$35</c:f>
              <c:strCache>
                <c:ptCount val="1"/>
                <c:pt idx="0">
                  <c:v>Net Benefit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'Reporting Dashboard'!$B$26:$K$26</c:f>
              <c:strCache/>
            </c:strRef>
          </c:cat>
          <c:val>
            <c:numRef>
              <c:f>'Reporting Dashboard'!$B$35:$K$35</c:f>
              <c:numCache/>
            </c:numRef>
          </c:val>
          <c:smooth val="0"/>
        </c:ser>
        <c:axId val="9170404"/>
        <c:axId val="15424773"/>
      </c:lineChart>
      <c:dateAx>
        <c:axId val="91704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24773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5424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170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25"/>
          <c:y val="0.93575"/>
          <c:w val="0.291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485775</xdr:colOff>
      <xdr:row>48</xdr:row>
      <xdr:rowOff>123825</xdr:rowOff>
    </xdr:from>
    <xdr:to>
      <xdr:col>19</xdr:col>
      <xdr:colOff>495300</xdr:colOff>
      <xdr:row>56</xdr:row>
      <xdr:rowOff>57150</xdr:rowOff>
    </xdr:to>
    <xdr:pic>
      <xdr:nvPicPr>
        <xdr:cNvPr id="1" name="Picture 1" descr="SFT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117252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123825</xdr:rowOff>
    </xdr:from>
    <xdr:to>
      <xdr:col>6</xdr:col>
      <xdr:colOff>247650</xdr:colOff>
      <xdr:row>57</xdr:row>
      <xdr:rowOff>38100</xdr:rowOff>
    </xdr:to>
    <xdr:pic>
      <xdr:nvPicPr>
        <xdr:cNvPr id="2" name="Picture 2" descr="Benefits_Statement_-_2012-13_270_38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344275"/>
          <a:ext cx="14573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123825</xdr:rowOff>
    </xdr:from>
    <xdr:to>
      <xdr:col>3</xdr:col>
      <xdr:colOff>295275</xdr:colOff>
      <xdr:row>57</xdr:row>
      <xdr:rowOff>47625</xdr:rowOff>
    </xdr:to>
    <xdr:pic>
      <xdr:nvPicPr>
        <xdr:cNvPr id="3" name="Picture 3" descr="Benefits_Statement_2012_270_38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1344275"/>
          <a:ext cx="15144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46</xdr:row>
      <xdr:rowOff>152400</xdr:rowOff>
    </xdr:from>
    <xdr:to>
      <xdr:col>7</xdr:col>
      <xdr:colOff>657225</xdr:colOff>
      <xdr:row>57</xdr:row>
      <xdr:rowOff>38100</xdr:rowOff>
    </xdr:to>
    <xdr:pic>
      <xdr:nvPicPr>
        <xdr:cNvPr id="4" name="Picture 4" descr="2014 Front Cov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11372850"/>
          <a:ext cx="14001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9525</xdr:rowOff>
    </xdr:from>
    <xdr:to>
      <xdr:col>9</xdr:col>
      <xdr:colOff>9525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371850" y="8039100"/>
        <a:ext cx="122301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6"/>
  <sheetViews>
    <sheetView tabSelected="1" view="pageBreakPreview" zoomScale="55" zoomScaleSheetLayoutView="55" workbookViewId="0" topLeftCell="A17">
      <selection activeCell="H37" sqref="H37"/>
    </sheetView>
  </sheetViews>
  <sheetFormatPr defaultColWidth="9.140625" defaultRowHeight="15"/>
  <cols>
    <col min="7" max="7" width="19.28125" style="0" customWidth="1"/>
    <col min="8" max="8" width="52.851562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3.75">
      <c r="A10" s="1"/>
      <c r="B10" s="1"/>
      <c r="C10" s="1"/>
      <c r="D10" s="1"/>
      <c r="E10" s="1"/>
      <c r="F10" s="1" t="s">
        <v>310</v>
      </c>
      <c r="G10" s="105" t="s">
        <v>0</v>
      </c>
      <c r="H10" s="10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3.75">
      <c r="A11" s="1"/>
      <c r="B11" s="1"/>
      <c r="C11" s="1"/>
      <c r="D11" s="1"/>
      <c r="E11" s="1"/>
      <c r="F11" s="1"/>
      <c r="G11" s="105" t="s">
        <v>1</v>
      </c>
      <c r="H11" s="10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3.75">
      <c r="A12" s="1"/>
      <c r="B12" s="1"/>
      <c r="C12" s="1"/>
      <c r="D12" s="1"/>
      <c r="E12" s="1"/>
      <c r="F12" s="1"/>
      <c r="G12" s="69"/>
      <c r="H12" s="6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3.75">
      <c r="A13" s="1"/>
      <c r="B13" s="1"/>
      <c r="C13" s="1"/>
      <c r="D13" s="1"/>
      <c r="E13" s="1"/>
      <c r="F13" s="1"/>
      <c r="G13" s="106" t="s">
        <v>442</v>
      </c>
      <c r="H13" s="10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3.75">
      <c r="A14" s="1"/>
      <c r="B14" s="1"/>
      <c r="C14" s="1"/>
      <c r="D14" s="1"/>
      <c r="E14" s="1"/>
      <c r="F14" s="1"/>
      <c r="G14" s="103">
        <f>'Reporting Dashboard'!B4</f>
        <v>40268</v>
      </c>
      <c r="H14" s="10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3.75">
      <c r="A15" s="1"/>
      <c r="B15" s="1"/>
      <c r="C15" s="1"/>
      <c r="D15" s="1"/>
      <c r="E15" s="1"/>
      <c r="F15" s="1"/>
      <c r="G15" s="103" t="s">
        <v>382</v>
      </c>
      <c r="H15" s="10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3.75">
      <c r="A16" s="1"/>
      <c r="B16" s="1"/>
      <c r="C16" s="1"/>
      <c r="D16" s="1"/>
      <c r="E16" s="1"/>
      <c r="F16" s="1"/>
      <c r="G16" s="103">
        <f>'Reporting Dashboard'!B5</f>
        <v>43555</v>
      </c>
      <c r="H16" s="10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3.75">
      <c r="A18" s="1"/>
      <c r="B18" s="1"/>
      <c r="C18" s="1"/>
      <c r="D18" s="1"/>
      <c r="E18" s="1"/>
      <c r="F18" s="1"/>
      <c r="G18" s="104" t="s">
        <v>375</v>
      </c>
      <c r="H18" s="10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33.75">
      <c r="A19" s="1"/>
      <c r="B19" s="1"/>
      <c r="C19" s="1"/>
      <c r="D19" s="1"/>
      <c r="E19" s="1"/>
      <c r="F19" s="1"/>
      <c r="G19" s="103">
        <f>'Reporting Dashboard'!B6</f>
        <v>42094</v>
      </c>
      <c r="H19" s="10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1"/>
      <c r="B20" s="1"/>
      <c r="C20" s="1"/>
      <c r="D20" s="1"/>
      <c r="E20" s="1"/>
      <c r="F20" s="1"/>
      <c r="G20" s="71"/>
      <c r="H20" s="7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1"/>
      <c r="B21" s="1"/>
      <c r="C21" s="1"/>
      <c r="D21" s="1"/>
      <c r="E21" s="1"/>
      <c r="F21" s="1"/>
      <c r="G21" s="71"/>
      <c r="H21" s="7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3.25">
      <c r="A22" s="1"/>
      <c r="B22" s="1"/>
      <c r="C22" s="1"/>
      <c r="D22" s="1"/>
      <c r="E22" s="1"/>
      <c r="F22" s="1"/>
      <c r="G22" s="102" t="s">
        <v>2</v>
      </c>
      <c r="H22" s="10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3.25">
      <c r="A23" s="1"/>
      <c r="B23" s="1"/>
      <c r="C23" s="1"/>
      <c r="D23" s="1"/>
      <c r="E23" s="1"/>
      <c r="F23" s="1"/>
      <c r="G23" s="102" t="s">
        <v>447</v>
      </c>
      <c r="H23" s="10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3.25">
      <c r="A24" s="1"/>
      <c r="B24" s="1"/>
      <c r="C24" s="1"/>
      <c r="D24" s="1"/>
      <c r="E24" s="1"/>
      <c r="F24" s="1"/>
      <c r="G24" s="102" t="s">
        <v>446</v>
      </c>
      <c r="H24" s="10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/>
  <mergeCells count="11">
    <mergeCell ref="G10:H10"/>
    <mergeCell ref="G11:H11"/>
    <mergeCell ref="G13:H13"/>
    <mergeCell ref="G22:H22"/>
    <mergeCell ref="G23:H23"/>
    <mergeCell ref="G24:H24"/>
    <mergeCell ref="G14:H14"/>
    <mergeCell ref="G15:H15"/>
    <mergeCell ref="G16:H16"/>
    <mergeCell ref="G18:H18"/>
    <mergeCell ref="G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headerFoot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W58"/>
  <sheetViews>
    <sheetView view="pageBreakPreview" zoomScale="130" zoomScaleSheetLayoutView="130" workbookViewId="0" topLeftCell="A5">
      <selection activeCell="A14" sqref="A14"/>
    </sheetView>
  </sheetViews>
  <sheetFormatPr defaultColWidth="9.140625" defaultRowHeight="15"/>
  <cols>
    <col min="1" max="1" width="26.140625" style="0" customWidth="1"/>
    <col min="2" max="2" width="26.00390625" style="0" customWidth="1"/>
    <col min="3" max="3" width="15.421875" style="0" bestFit="1" customWidth="1"/>
    <col min="4" max="6" width="14.28125" style="0" bestFit="1" customWidth="1"/>
    <col min="7" max="7" width="13.421875" style="0" bestFit="1" customWidth="1"/>
    <col min="8" max="11" width="14.421875" style="0" bestFit="1" customWidth="1"/>
    <col min="12" max="12" width="15.28125" style="0" bestFit="1" customWidth="1"/>
    <col min="13" max="25" width="14.28125" style="0" bestFit="1" customWidth="1"/>
    <col min="26" max="26" width="15.28125" style="0" bestFit="1" customWidth="1"/>
    <col min="27" max="56" width="14.28125" style="0" bestFit="1" customWidth="1"/>
    <col min="57" max="64" width="13.28125" style="0" bestFit="1" customWidth="1"/>
    <col min="65" max="75" width="10.8515625" style="0" bestFit="1" customWidth="1"/>
    <col min="76" max="76" width="6.00390625" style="0" bestFit="1" customWidth="1"/>
  </cols>
  <sheetData>
    <row r="1" ht="15">
      <c r="A1" s="3" t="str">
        <f>NPD!A1</f>
        <v>Scottish Futures Trust</v>
      </c>
    </row>
    <row r="2" ht="15">
      <c r="A2" s="3" t="str">
        <f>NPD!A2</f>
        <v>Benefits Calculation Model</v>
      </c>
    </row>
    <row r="3" ht="15">
      <c r="A3" s="3"/>
    </row>
    <row r="4" spans="1:2" ht="15">
      <c r="A4" s="22" t="str">
        <f>NPD!A4</f>
        <v>Model Start Year</v>
      </c>
      <c r="B4" s="22">
        <f>NPD!B4</f>
        <v>40268</v>
      </c>
    </row>
    <row r="5" spans="1:2" ht="15">
      <c r="A5" s="22" t="str">
        <f>NPD!A5</f>
        <v>Model End Year</v>
      </c>
      <c r="B5" s="22">
        <f>NPD!B5</f>
        <v>43555</v>
      </c>
    </row>
    <row r="6" spans="1:2" ht="15">
      <c r="A6" s="22" t="str">
        <f>NPD!A6</f>
        <v>Model Reporting Year</v>
      </c>
      <c r="B6" s="22">
        <f>NPD!B6</f>
        <v>42094</v>
      </c>
    </row>
    <row r="8" ht="15">
      <c r="A8" s="3" t="s">
        <v>77</v>
      </c>
    </row>
    <row r="10" spans="2:12" ht="15">
      <c r="B10" s="4">
        <f>'Base Case'!D9</f>
        <v>40268</v>
      </c>
      <c r="C10" s="4">
        <f>'Base Case'!E9</f>
        <v>40633</v>
      </c>
      <c r="D10" s="4">
        <f>'Base Case'!F9</f>
        <v>40999</v>
      </c>
      <c r="E10" s="4">
        <f>'Base Case'!G9</f>
        <v>41364</v>
      </c>
      <c r="F10" s="4">
        <f>'Base Case'!H9</f>
        <v>41729</v>
      </c>
      <c r="G10" s="4">
        <f>'Base Case'!I9</f>
        <v>42094</v>
      </c>
      <c r="H10" s="4">
        <f>'Base Case'!J9</f>
        <v>42460</v>
      </c>
      <c r="I10" s="4">
        <f>'Base Case'!K9</f>
        <v>42825</v>
      </c>
      <c r="J10" s="4">
        <f>'Base Case'!L9</f>
        <v>43190</v>
      </c>
      <c r="K10" s="4">
        <f>'Base Case'!M9</f>
        <v>43555</v>
      </c>
      <c r="L10" s="4" t="str">
        <f>'Base Case'!C9</f>
        <v>Total</v>
      </c>
    </row>
    <row r="11" spans="1:12" ht="15">
      <c r="A11" t="s">
        <v>202</v>
      </c>
      <c r="B11" s="28">
        <v>0</v>
      </c>
      <c r="C11" s="28">
        <v>0</v>
      </c>
      <c r="D11" s="28">
        <v>0</v>
      </c>
      <c r="E11" s="28">
        <v>0</v>
      </c>
      <c r="F11" s="28">
        <v>2696000</v>
      </c>
      <c r="G11" s="28">
        <v>52499294.754696965</v>
      </c>
      <c r="H11" s="28">
        <v>347808242.3378788</v>
      </c>
      <c r="I11" s="28">
        <v>263380674.78621215</v>
      </c>
      <c r="J11" s="28">
        <v>38199000</v>
      </c>
      <c r="K11" s="28">
        <v>29120000</v>
      </c>
      <c r="L11" s="29">
        <f>SUM(B11:K11)</f>
        <v>733703211.878788</v>
      </c>
    </row>
    <row r="12" spans="1:12" ht="15">
      <c r="A12" t="s">
        <v>403</v>
      </c>
      <c r="B12" s="28">
        <v>0</v>
      </c>
      <c r="C12" s="28">
        <v>0</v>
      </c>
      <c r="D12" s="28">
        <v>4896000</v>
      </c>
      <c r="E12" s="28">
        <v>5304000</v>
      </c>
      <c r="F12" s="28">
        <v>11248000</v>
      </c>
      <c r="G12" s="28">
        <v>75485500</v>
      </c>
      <c r="H12" s="28">
        <v>95472000</v>
      </c>
      <c r="I12" s="28">
        <v>137836500</v>
      </c>
      <c r="J12" s="28">
        <v>14116000</v>
      </c>
      <c r="K12" s="28">
        <v>0</v>
      </c>
      <c r="L12" s="70">
        <f>SUM(B12:K12)</f>
        <v>344358000</v>
      </c>
    </row>
    <row r="13" spans="1:12" ht="15">
      <c r="A13" t="s">
        <v>279</v>
      </c>
      <c r="B13" s="28">
        <v>0</v>
      </c>
      <c r="C13" s="28">
        <v>2007689</v>
      </c>
      <c r="D13" s="28">
        <v>36887917</v>
      </c>
      <c r="E13" s="28">
        <v>80768917</v>
      </c>
      <c r="F13" s="28">
        <v>68227714</v>
      </c>
      <c r="G13" s="28">
        <v>46230785</v>
      </c>
      <c r="H13" s="28">
        <v>79660253</v>
      </c>
      <c r="I13" s="28">
        <v>140135862</v>
      </c>
      <c r="J13" s="28">
        <v>57335189</v>
      </c>
      <c r="K13" s="28">
        <v>2757454</v>
      </c>
      <c r="L13" s="70">
        <f>SUM(B13:K13)</f>
        <v>514011780</v>
      </c>
    </row>
    <row r="14" spans="1:12" ht="15">
      <c r="A14" t="s">
        <v>404</v>
      </c>
      <c r="B14" s="28"/>
      <c r="C14" s="28"/>
      <c r="D14" s="28"/>
      <c r="E14" s="28"/>
      <c r="F14" s="28"/>
      <c r="G14" s="28"/>
      <c r="H14" s="28"/>
      <c r="I14" s="28">
        <v>200800000</v>
      </c>
      <c r="J14" s="28"/>
      <c r="K14" s="28"/>
      <c r="L14" s="70">
        <f>SUM(B14:K14)</f>
        <v>200800000</v>
      </c>
    </row>
    <row r="15" spans="1:12" ht="15.75" thickBot="1">
      <c r="A15" t="s">
        <v>13</v>
      </c>
      <c r="B15" s="21">
        <f>SUM(B11:B14)</f>
        <v>0</v>
      </c>
      <c r="C15" s="30">
        <f aca="true" t="shared" si="0" ref="C15:J15">SUM(C11:C14)</f>
        <v>2007689</v>
      </c>
      <c r="D15" s="30">
        <f t="shared" si="0"/>
        <v>41783917</v>
      </c>
      <c r="E15" s="30">
        <f t="shared" si="0"/>
        <v>86072917</v>
      </c>
      <c r="F15" s="30">
        <f t="shared" si="0"/>
        <v>82171714</v>
      </c>
      <c r="G15" s="30">
        <f t="shared" si="0"/>
        <v>174215579.75469697</v>
      </c>
      <c r="H15" s="30">
        <f t="shared" si="0"/>
        <v>522940495.3378788</v>
      </c>
      <c r="I15" s="30">
        <f t="shared" si="0"/>
        <v>742153036.7862122</v>
      </c>
      <c r="J15" s="30">
        <f t="shared" si="0"/>
        <v>109650189</v>
      </c>
      <c r="K15" s="30">
        <f>SUM(K11:K14)</f>
        <v>31877454</v>
      </c>
      <c r="L15" s="30">
        <f>SUM(B15:K15)</f>
        <v>1792872991.878788</v>
      </c>
    </row>
    <row r="16" ht="15.75" thickTop="1"/>
    <row r="18" spans="1:5" ht="15">
      <c r="A18" t="s">
        <v>59</v>
      </c>
      <c r="B18" t="s">
        <v>405</v>
      </c>
      <c r="E18" t="s">
        <v>310</v>
      </c>
    </row>
    <row r="19" spans="1:2" ht="15">
      <c r="A19" t="s">
        <v>60</v>
      </c>
      <c r="B19" t="s">
        <v>406</v>
      </c>
    </row>
    <row r="20" spans="1:2" ht="15">
      <c r="A20" t="s">
        <v>61</v>
      </c>
      <c r="B20" t="s">
        <v>407</v>
      </c>
    </row>
    <row r="21" spans="1:75" ht="15">
      <c r="A21" t="s">
        <v>62</v>
      </c>
      <c r="B21" t="s">
        <v>408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57" spans="3:7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3:7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&amp;C&amp;A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15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38.8515625" style="0" bestFit="1" customWidth="1"/>
    <col min="2" max="3" width="14.7109375" style="0" bestFit="1" customWidth="1"/>
    <col min="4" max="4" width="14.140625" style="0" bestFit="1" customWidth="1"/>
    <col min="5" max="9" width="12.57421875" style="0" bestFit="1" customWidth="1"/>
    <col min="10" max="11" width="12.00390625" style="0" bestFit="1" customWidth="1"/>
    <col min="12" max="12" width="14.7109375" style="0" bestFit="1" customWidth="1"/>
  </cols>
  <sheetData>
    <row r="1" ht="15">
      <c r="A1" s="3" t="str">
        <f>'Base Case'!A1</f>
        <v>Scottish Futures Trust</v>
      </c>
    </row>
    <row r="2" ht="15">
      <c r="A2" s="3" t="str">
        <f>'Base Case'!A2</f>
        <v>Benefits Calculation Model</v>
      </c>
    </row>
    <row r="3" ht="15">
      <c r="A3" s="3"/>
    </row>
    <row r="4" spans="1:2" ht="15">
      <c r="A4" s="22" t="str">
        <f>'Base Case'!A4</f>
        <v>Model Start Year</v>
      </c>
      <c r="B4" s="22">
        <f>'Base Case'!B4</f>
        <v>40268</v>
      </c>
    </row>
    <row r="5" spans="1:2" ht="15">
      <c r="A5" s="22" t="str">
        <f>'Base Case'!A5</f>
        <v>Model End Year</v>
      </c>
      <c r="B5" s="22">
        <f>'Base Case'!B5</f>
        <v>43555</v>
      </c>
    </row>
    <row r="6" spans="1:2" ht="15">
      <c r="A6" s="22" t="str">
        <f>'Base Case'!A6</f>
        <v>Model Reporting Year</v>
      </c>
      <c r="B6" s="22">
        <f>'Base Case'!B6</f>
        <v>42094</v>
      </c>
    </row>
    <row r="7" ht="15">
      <c r="A7" s="22"/>
    </row>
    <row r="8" spans="2:12" s="3" customFormat="1" ht="1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5">
      <c r="A9" t="s">
        <v>82</v>
      </c>
      <c r="B9" s="27"/>
      <c r="C9" s="28"/>
      <c r="D9" s="27"/>
      <c r="E9" s="100">
        <f>1400000000/8</f>
        <v>175000000</v>
      </c>
      <c r="F9" s="100">
        <f>E9*2</f>
        <v>350000000</v>
      </c>
      <c r="G9" s="100">
        <f>F9</f>
        <v>350000000</v>
      </c>
      <c r="H9" s="100">
        <f>G9</f>
        <v>350000000</v>
      </c>
      <c r="I9" s="100">
        <f>1400000000/8</f>
        <v>175000000</v>
      </c>
      <c r="J9" s="27">
        <v>0</v>
      </c>
      <c r="K9" s="27">
        <v>0</v>
      </c>
      <c r="L9" s="24">
        <f>SUM(B9:K9)</f>
        <v>1400000000</v>
      </c>
    </row>
    <row r="10" spans="1:12" ht="15.75" thickBot="1">
      <c r="A10" t="s">
        <v>13</v>
      </c>
      <c r="B10" s="25">
        <f>SUM(B9)</f>
        <v>0</v>
      </c>
      <c r="C10" s="25">
        <f aca="true" t="shared" si="0" ref="C10:K10">SUM(C9)</f>
        <v>0</v>
      </c>
      <c r="D10" s="25">
        <f t="shared" si="0"/>
        <v>0</v>
      </c>
      <c r="E10" s="25">
        <f t="shared" si="0"/>
        <v>175000000</v>
      </c>
      <c r="F10" s="25">
        <f t="shared" si="0"/>
        <v>350000000</v>
      </c>
      <c r="G10" s="25">
        <f t="shared" si="0"/>
        <v>350000000</v>
      </c>
      <c r="H10" s="25">
        <f t="shared" si="0"/>
        <v>350000000</v>
      </c>
      <c r="I10" s="25">
        <f t="shared" si="0"/>
        <v>175000000</v>
      </c>
      <c r="J10" s="25">
        <f t="shared" si="0"/>
        <v>0</v>
      </c>
      <c r="K10" s="25">
        <f t="shared" si="0"/>
        <v>0</v>
      </c>
      <c r="L10" s="24">
        <f>SUM(B10:K10)</f>
        <v>1400000000</v>
      </c>
    </row>
    <row r="11" ht="15.75" thickTop="1"/>
    <row r="12" spans="1:2" ht="15">
      <c r="A12" t="s">
        <v>59</v>
      </c>
      <c r="B12" t="s">
        <v>194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1"/>
  <sheetViews>
    <sheetView view="pageBreakPreview" zoomScaleSheetLayoutView="100" workbookViewId="0" topLeftCell="A1">
      <selection activeCell="H24" sqref="H24"/>
    </sheetView>
  </sheetViews>
  <sheetFormatPr defaultColWidth="9.140625" defaultRowHeight="15"/>
  <cols>
    <col min="1" max="1" width="36.00390625" style="0" bestFit="1" customWidth="1"/>
    <col min="2" max="2" width="17.8515625" style="0" bestFit="1" customWidth="1"/>
    <col min="3" max="9" width="14.28125" style="0" bestFit="1" customWidth="1"/>
    <col min="10" max="11" width="13.28125" style="0" bestFit="1" customWidth="1"/>
    <col min="12" max="12" width="15.28125" style="0" bestFit="1" customWidth="1"/>
  </cols>
  <sheetData>
    <row r="1" ht="15">
      <c r="A1" s="3" t="s">
        <v>0</v>
      </c>
    </row>
    <row r="2" ht="15">
      <c r="A2" s="3" t="s">
        <v>3</v>
      </c>
    </row>
    <row r="3" ht="15">
      <c r="A3" s="3"/>
    </row>
    <row r="4" spans="1:2" ht="15">
      <c r="A4" s="22" t="str">
        <f>'Global Inputs'!A6</f>
        <v>Model Start Year</v>
      </c>
      <c r="B4" s="22">
        <f>'Global Inputs'!B6</f>
        <v>40268</v>
      </c>
    </row>
    <row r="5" spans="1:2" ht="15">
      <c r="A5" s="22" t="str">
        <f>'Global Inputs'!A7</f>
        <v>Model End Year</v>
      </c>
      <c r="B5" s="22">
        <f>'Global Inputs'!B7</f>
        <v>43555</v>
      </c>
    </row>
    <row r="6" spans="1:2" ht="15">
      <c r="A6" s="22" t="str">
        <f>'Global Inputs'!A8</f>
        <v>Model Reporting Year</v>
      </c>
      <c r="B6" s="22">
        <f>'Global Inputs'!B8</f>
        <v>42094</v>
      </c>
    </row>
    <row r="8" spans="2:12" s="3" customFormat="1" ht="1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5">
      <c r="A9" t="s">
        <v>69</v>
      </c>
      <c r="B9" s="7">
        <v>0</v>
      </c>
      <c r="C9" s="7">
        <v>0</v>
      </c>
      <c r="D9" s="7">
        <v>0</v>
      </c>
      <c r="E9" s="7">
        <v>0</v>
      </c>
      <c r="F9" s="7">
        <v>2570431</v>
      </c>
      <c r="G9" s="7">
        <v>9065000</v>
      </c>
      <c r="H9" s="7">
        <v>19916500</v>
      </c>
      <c r="I9" s="7">
        <v>46691057</v>
      </c>
      <c r="J9" s="7">
        <v>46366000</v>
      </c>
      <c r="K9" s="7">
        <v>11789000</v>
      </c>
      <c r="L9" s="5">
        <f aca="true" t="shared" si="0" ref="L9:L14">SUM(B9:K9)</f>
        <v>136397988</v>
      </c>
    </row>
    <row r="10" spans="1:12" ht="15">
      <c r="A10" t="s">
        <v>70</v>
      </c>
      <c r="B10" s="7">
        <v>0</v>
      </c>
      <c r="C10" s="7">
        <v>0</v>
      </c>
      <c r="D10" s="7">
        <v>0</v>
      </c>
      <c r="E10" s="7">
        <v>0</v>
      </c>
      <c r="F10" s="7"/>
      <c r="G10" s="7"/>
      <c r="H10" s="7">
        <v>0</v>
      </c>
      <c r="I10" s="7">
        <v>16307000</v>
      </c>
      <c r="J10" s="7">
        <v>41876000</v>
      </c>
      <c r="K10" s="7">
        <v>54270000</v>
      </c>
      <c r="L10" s="5">
        <f t="shared" si="0"/>
        <v>112453000</v>
      </c>
    </row>
    <row r="11" spans="1:12" ht="15">
      <c r="A11" t="s">
        <v>388</v>
      </c>
      <c r="B11" s="28">
        <v>0</v>
      </c>
      <c r="C11" s="28">
        <v>0</v>
      </c>
      <c r="D11" s="28">
        <v>0</v>
      </c>
      <c r="E11" s="28">
        <v>0</v>
      </c>
      <c r="F11" s="28"/>
      <c r="G11" s="28"/>
      <c r="H11" s="28">
        <v>12190000</v>
      </c>
      <c r="I11" s="28">
        <v>19040000</v>
      </c>
      <c r="J11" s="28">
        <v>7440000</v>
      </c>
      <c r="K11" s="28">
        <v>21840000</v>
      </c>
      <c r="L11" s="70">
        <f t="shared" si="0"/>
        <v>60510000</v>
      </c>
    </row>
    <row r="12" spans="1:12" ht="15">
      <c r="A12" t="s">
        <v>389</v>
      </c>
      <c r="B12" s="28">
        <v>0</v>
      </c>
      <c r="C12" s="28">
        <v>0</v>
      </c>
      <c r="D12" s="28">
        <v>0</v>
      </c>
      <c r="E12" s="28">
        <v>0</v>
      </c>
      <c r="F12" s="28"/>
      <c r="G12" s="28"/>
      <c r="H12" s="28"/>
      <c r="I12" s="28">
        <v>10000000</v>
      </c>
      <c r="J12" s="28">
        <v>10000000</v>
      </c>
      <c r="K12" s="28">
        <v>10000000</v>
      </c>
      <c r="L12" s="70">
        <f t="shared" si="0"/>
        <v>30000000</v>
      </c>
    </row>
    <row r="13" spans="1:12" ht="15">
      <c r="A13" t="s">
        <v>390</v>
      </c>
      <c r="B13" s="28"/>
      <c r="C13" s="28"/>
      <c r="D13" s="28"/>
      <c r="E13" s="28"/>
      <c r="F13" s="28"/>
      <c r="G13" s="28"/>
      <c r="H13" s="28"/>
      <c r="I13" s="28"/>
      <c r="J13" s="28">
        <v>10000000</v>
      </c>
      <c r="K13" s="28">
        <v>10000000</v>
      </c>
      <c r="L13" s="70">
        <f t="shared" si="0"/>
        <v>20000000</v>
      </c>
    </row>
    <row r="14" spans="1:12" ht="15">
      <c r="A14" t="s">
        <v>393</v>
      </c>
      <c r="B14" s="28">
        <v>0</v>
      </c>
      <c r="C14" s="28">
        <v>0</v>
      </c>
      <c r="D14" s="28">
        <v>0</v>
      </c>
      <c r="E14" s="28">
        <v>0</v>
      </c>
      <c r="F14" s="28"/>
      <c r="G14" s="28"/>
      <c r="H14" s="28"/>
      <c r="I14" s="28"/>
      <c r="J14" s="28"/>
      <c r="K14" s="28">
        <v>10000000</v>
      </c>
      <c r="L14" s="70">
        <f t="shared" si="0"/>
        <v>10000000</v>
      </c>
    </row>
    <row r="15" spans="1:12" ht="15.75" thickBot="1">
      <c r="A15" t="s">
        <v>13</v>
      </c>
      <c r="B15" s="6">
        <f>SUM(B9:B14)</f>
        <v>0</v>
      </c>
      <c r="C15" s="30">
        <f aca="true" t="shared" si="1" ref="C15:L15">SUM(C9:C14)</f>
        <v>0</v>
      </c>
      <c r="D15" s="30">
        <f t="shared" si="1"/>
        <v>0</v>
      </c>
      <c r="E15" s="30">
        <f t="shared" si="1"/>
        <v>0</v>
      </c>
      <c r="F15" s="30">
        <f t="shared" si="1"/>
        <v>2570431</v>
      </c>
      <c r="G15" s="30">
        <f t="shared" si="1"/>
        <v>9065000</v>
      </c>
      <c r="H15" s="30">
        <f t="shared" si="1"/>
        <v>32106500</v>
      </c>
      <c r="I15" s="30">
        <f t="shared" si="1"/>
        <v>92038057</v>
      </c>
      <c r="J15" s="30">
        <f t="shared" si="1"/>
        <v>115682000</v>
      </c>
      <c r="K15" s="30">
        <f t="shared" si="1"/>
        <v>117899000</v>
      </c>
      <c r="L15" s="30">
        <f t="shared" si="1"/>
        <v>369360988</v>
      </c>
    </row>
    <row r="16" ht="15.75" thickTop="1"/>
    <row r="18" spans="1:2" ht="15">
      <c r="A18" t="s">
        <v>59</v>
      </c>
      <c r="B18" t="s">
        <v>398</v>
      </c>
    </row>
    <row r="19" spans="1:2" ht="15">
      <c r="A19" t="s">
        <v>60</v>
      </c>
      <c r="B19" t="s">
        <v>399</v>
      </c>
    </row>
    <row r="20" spans="1:2" ht="15">
      <c r="A20" t="s">
        <v>61</v>
      </c>
      <c r="B20" t="s">
        <v>400</v>
      </c>
    </row>
    <row r="21" spans="1:2" ht="15">
      <c r="A21" t="s">
        <v>62</v>
      </c>
      <c r="B21" t="s">
        <v>401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6"/>
  <sheetViews>
    <sheetView view="pageBreakPreview" zoomScaleSheetLayoutView="100" workbookViewId="0" topLeftCell="A5">
      <selection activeCell="A13" sqref="A13"/>
    </sheetView>
  </sheetViews>
  <sheetFormatPr defaultColWidth="9.140625" defaultRowHeight="15"/>
  <cols>
    <col min="1" max="1" width="25.57421875" style="0" bestFit="1" customWidth="1"/>
    <col min="2" max="2" width="15.57421875" style="0" bestFit="1" customWidth="1"/>
    <col min="3" max="3" width="19.57421875" style="0" bestFit="1" customWidth="1"/>
    <col min="4" max="7" width="11.57421875" style="0" bestFit="1" customWidth="1"/>
    <col min="8" max="8" width="12.00390625" style="0" bestFit="1" customWidth="1"/>
    <col min="9" max="9" width="11.57421875" style="0" bestFit="1" customWidth="1"/>
    <col min="10" max="10" width="12.57421875" style="0" bestFit="1" customWidth="1"/>
    <col min="11" max="11" width="12.00390625" style="0" bestFit="1" customWidth="1"/>
    <col min="12" max="12" width="13.7109375" style="0" bestFit="1" customWidth="1"/>
  </cols>
  <sheetData>
    <row r="1" ht="15">
      <c r="A1" s="3" t="s">
        <v>0</v>
      </c>
    </row>
    <row r="2" ht="15">
      <c r="A2" s="3" t="s">
        <v>3</v>
      </c>
    </row>
    <row r="3" ht="15">
      <c r="A3" s="3"/>
    </row>
    <row r="4" spans="1:2" ht="15">
      <c r="A4" s="22" t="str">
        <f>'Global Inputs'!A6</f>
        <v>Model Start Year</v>
      </c>
      <c r="B4" s="22">
        <f>'Global Inputs'!B6</f>
        <v>40268</v>
      </c>
    </row>
    <row r="5" spans="1:2" ht="15">
      <c r="A5" s="22" t="str">
        <f>'Global Inputs'!A7</f>
        <v>Model End Year</v>
      </c>
      <c r="B5" s="22">
        <f>'Global Inputs'!B7</f>
        <v>43555</v>
      </c>
    </row>
    <row r="6" spans="1:2" ht="15">
      <c r="A6" s="22" t="str">
        <f>'Global Inputs'!A8</f>
        <v>Model Reporting Year</v>
      </c>
      <c r="B6" s="22">
        <f>'Global Inputs'!B8</f>
        <v>42094</v>
      </c>
    </row>
    <row r="8" spans="2:12" s="3" customFormat="1" ht="1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5">
      <c r="A9" t="s">
        <v>55</v>
      </c>
      <c r="B9" s="28">
        <v>0</v>
      </c>
      <c r="C9" s="28">
        <v>0</v>
      </c>
      <c r="D9" s="28">
        <v>2390000</v>
      </c>
      <c r="E9" s="28">
        <v>21425010</v>
      </c>
      <c r="F9" s="28">
        <v>53089000</v>
      </c>
      <c r="G9" s="28">
        <v>15620000</v>
      </c>
      <c r="H9" s="28">
        <v>0</v>
      </c>
      <c r="I9" s="28">
        <v>0</v>
      </c>
      <c r="J9" s="28">
        <v>0</v>
      </c>
      <c r="K9" s="28">
        <v>0</v>
      </c>
      <c r="L9" s="5">
        <f>SUM(B9:K9)</f>
        <v>92524010</v>
      </c>
    </row>
    <row r="10" spans="1:12" ht="15">
      <c r="A10" t="s">
        <v>56</v>
      </c>
      <c r="B10" s="28">
        <v>0</v>
      </c>
      <c r="C10" s="28">
        <v>0</v>
      </c>
      <c r="D10" s="28">
        <v>0</v>
      </c>
      <c r="E10" s="28">
        <v>0</v>
      </c>
      <c r="F10" s="28">
        <v>4849000</v>
      </c>
      <c r="G10" s="28">
        <v>20916996</v>
      </c>
      <c r="H10" s="28">
        <v>28317000</v>
      </c>
      <c r="I10" s="28">
        <v>0</v>
      </c>
      <c r="J10" s="28">
        <v>0</v>
      </c>
      <c r="K10" s="28">
        <v>0</v>
      </c>
      <c r="L10" s="5">
        <f>SUM(B10:K10)</f>
        <v>54082996</v>
      </c>
    </row>
    <row r="11" spans="1:12" ht="15">
      <c r="A11" t="s">
        <v>57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2136000</v>
      </c>
      <c r="H11" s="28">
        <v>20199000</v>
      </c>
      <c r="I11" s="28">
        <v>30694500</v>
      </c>
      <c r="J11" s="28">
        <v>0</v>
      </c>
      <c r="K11" s="28">
        <v>0</v>
      </c>
      <c r="L11" s="5">
        <f>SUM(B11:K11)</f>
        <v>53029500</v>
      </c>
    </row>
    <row r="12" spans="1:12" ht="15">
      <c r="A12" t="s">
        <v>394</v>
      </c>
      <c r="B12" s="28"/>
      <c r="C12" s="28"/>
      <c r="D12" s="28"/>
      <c r="E12" s="28"/>
      <c r="F12" s="28"/>
      <c r="G12" s="28"/>
      <c r="H12" s="28"/>
      <c r="I12" s="28">
        <v>32128000</v>
      </c>
      <c r="J12" s="28">
        <v>38771800</v>
      </c>
      <c r="K12" s="28">
        <v>6458500</v>
      </c>
      <c r="L12" s="70">
        <f>SUM(B12:K12)</f>
        <v>77358300</v>
      </c>
    </row>
    <row r="13" spans="1:12" ht="15">
      <c r="A13" t="s">
        <v>58</v>
      </c>
      <c r="B13" s="28">
        <v>0</v>
      </c>
      <c r="C13" s="28">
        <v>0</v>
      </c>
      <c r="D13" s="28">
        <v>0</v>
      </c>
      <c r="E13" s="28">
        <v>0</v>
      </c>
      <c r="F13" s="7">
        <v>686000</v>
      </c>
      <c r="G13" s="7">
        <v>3390034</v>
      </c>
      <c r="H13" s="7">
        <v>8992250.5</v>
      </c>
      <c r="I13" s="7">
        <v>2900600</v>
      </c>
      <c r="J13" s="28">
        <v>0</v>
      </c>
      <c r="K13" s="28">
        <v>0</v>
      </c>
      <c r="L13" s="5">
        <f>SUM(B13:K13)</f>
        <v>15968884.5</v>
      </c>
    </row>
    <row r="14" spans="2:12" ht="15.75" thickBot="1">
      <c r="B14" s="6">
        <f>SUM(B9:B13)</f>
        <v>0</v>
      </c>
      <c r="C14" s="6">
        <f aca="true" t="shared" si="0" ref="C14:L14">SUM(C9:C13)</f>
        <v>0</v>
      </c>
      <c r="D14" s="6">
        <f t="shared" si="0"/>
        <v>2390000</v>
      </c>
      <c r="E14" s="6">
        <f t="shared" si="0"/>
        <v>21425010</v>
      </c>
      <c r="F14" s="6">
        <f t="shared" si="0"/>
        <v>58624000</v>
      </c>
      <c r="G14" s="6">
        <f t="shared" si="0"/>
        <v>42063030</v>
      </c>
      <c r="H14" s="6">
        <f t="shared" si="0"/>
        <v>57508250.5</v>
      </c>
      <c r="I14" s="6">
        <f t="shared" si="0"/>
        <v>65723100</v>
      </c>
      <c r="J14" s="6">
        <f t="shared" si="0"/>
        <v>38771800</v>
      </c>
      <c r="K14" s="6">
        <f t="shared" si="0"/>
        <v>6458500</v>
      </c>
      <c r="L14" s="6">
        <f t="shared" si="0"/>
        <v>292963690.5</v>
      </c>
    </row>
    <row r="15" spans="2:12" ht="15.75" thickTop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3" ht="15">
      <c r="A16" s="3" t="s">
        <v>330</v>
      </c>
      <c r="C16" t="s">
        <v>331</v>
      </c>
    </row>
    <row r="17" spans="1:3" ht="15">
      <c r="A17" t="str">
        <f>A9</f>
        <v>NHT1</v>
      </c>
      <c r="B17" s="48">
        <v>0.5</v>
      </c>
      <c r="C17" s="9">
        <f>B17*G9</f>
        <v>7810000</v>
      </c>
    </row>
    <row r="18" spans="1:5" ht="15">
      <c r="A18" t="str">
        <f>A10</f>
        <v>NHT2</v>
      </c>
      <c r="B18" s="48">
        <v>0.5</v>
      </c>
      <c r="C18" s="9">
        <f>B18*G10</f>
        <v>10458498</v>
      </c>
      <c r="E18" t="s">
        <v>310</v>
      </c>
    </row>
    <row r="19" spans="1:3" ht="15">
      <c r="A19" t="str">
        <f>A11</f>
        <v>NHT2B</v>
      </c>
      <c r="B19" s="48">
        <v>0.5</v>
      </c>
      <c r="C19" s="9">
        <f>B19*G11</f>
        <v>1068000</v>
      </c>
    </row>
    <row r="20" spans="1:3" ht="15">
      <c r="A20" t="str">
        <f>A13</f>
        <v>Council Variant</v>
      </c>
      <c r="B20" s="48">
        <v>0.5</v>
      </c>
      <c r="C20" s="9">
        <f>B20*G13</f>
        <v>1695017</v>
      </c>
    </row>
    <row r="21" spans="1:3" ht="15.75" thickBot="1">
      <c r="A21" t="s">
        <v>332</v>
      </c>
      <c r="B21" s="59">
        <f>C21/G14</f>
        <v>0.5</v>
      </c>
      <c r="C21" s="10">
        <f>SUM(C17:C20)</f>
        <v>21031515</v>
      </c>
    </row>
    <row r="22" ht="15.75" thickTop="1"/>
    <row r="23" spans="1:2" ht="15">
      <c r="A23" t="s">
        <v>59</v>
      </c>
      <c r="B23" t="s">
        <v>371</v>
      </c>
    </row>
    <row r="24" ht="15">
      <c r="A24" t="s">
        <v>60</v>
      </c>
    </row>
    <row r="25" ht="15">
      <c r="A25" t="s">
        <v>61</v>
      </c>
    </row>
    <row r="26" ht="15">
      <c r="A26" t="s">
        <v>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&amp;C&amp;A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0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36.140625" style="0" bestFit="1" customWidth="1"/>
    <col min="2" max="2" width="13.57421875" style="0" bestFit="1" customWidth="1"/>
    <col min="3" max="3" width="1.7109375" style="0" customWidth="1"/>
    <col min="4" max="4" width="14.421875" style="0" bestFit="1" customWidth="1"/>
    <col min="5" max="6" width="15.421875" style="0" bestFit="1" customWidth="1"/>
    <col min="7" max="9" width="14.421875" style="0" bestFit="1" customWidth="1"/>
    <col min="10" max="10" width="14.8515625" style="0" bestFit="1" customWidth="1"/>
    <col min="11" max="11" width="14.421875" style="0" bestFit="1" customWidth="1"/>
    <col min="12" max="13" width="14.8515625" style="0" bestFit="1" customWidth="1"/>
    <col min="14" max="14" width="14.140625" style="0" bestFit="1" customWidth="1"/>
  </cols>
  <sheetData>
    <row r="1" spans="1:3" ht="15">
      <c r="A1" s="3" t="str">
        <f>'Base Case'!A1</f>
        <v>Scottish Futures Trust</v>
      </c>
      <c r="B1" s="3"/>
      <c r="C1" s="3"/>
    </row>
    <row r="2" spans="1:3" ht="15">
      <c r="A2" s="3" t="str">
        <f>'Base Case'!A2</f>
        <v>Benefits Calculation Model</v>
      </c>
      <c r="B2" s="3"/>
      <c r="C2" s="3"/>
    </row>
    <row r="3" spans="1:3" ht="15">
      <c r="A3" s="3"/>
      <c r="B3" s="3"/>
      <c r="C3" s="3"/>
    </row>
    <row r="4" spans="1:3" ht="15">
      <c r="A4" s="22" t="str">
        <f>'Base Case'!A4</f>
        <v>Model Start Year</v>
      </c>
      <c r="B4" s="22">
        <f>'Base Case'!B4</f>
        <v>40268</v>
      </c>
      <c r="C4" s="22"/>
    </row>
    <row r="5" spans="1:3" ht="15">
      <c r="A5" s="22" t="str">
        <f>'Base Case'!A5</f>
        <v>Model End Year</v>
      </c>
      <c r="B5" s="22">
        <f>'Base Case'!B5</f>
        <v>43555</v>
      </c>
      <c r="C5" s="22"/>
    </row>
    <row r="6" spans="1:3" ht="15">
      <c r="A6" s="22" t="str">
        <f>'Base Case'!A6</f>
        <v>Model Reporting Year</v>
      </c>
      <c r="B6" s="22">
        <f>'Base Case'!B6</f>
        <v>42094</v>
      </c>
      <c r="C6" s="22"/>
    </row>
    <row r="7" spans="1:3" ht="15">
      <c r="A7" s="22"/>
      <c r="B7" s="22"/>
      <c r="C7" s="22"/>
    </row>
    <row r="8" spans="4:14" ht="15">
      <c r="D8" s="4">
        <f>'Base Case'!D9</f>
        <v>40268</v>
      </c>
      <c r="E8" s="4">
        <f>'Base Case'!E9</f>
        <v>40633</v>
      </c>
      <c r="F8" s="4">
        <f>'Base Case'!F9</f>
        <v>40999</v>
      </c>
      <c r="G8" s="4">
        <f>'Base Case'!G9</f>
        <v>41364</v>
      </c>
      <c r="H8" s="4">
        <f>'Base Case'!H9</f>
        <v>41729</v>
      </c>
      <c r="I8" s="4">
        <f>'Base Case'!I9</f>
        <v>42094</v>
      </c>
      <c r="J8" s="4">
        <f>'Base Case'!J9</f>
        <v>42460</v>
      </c>
      <c r="K8" s="4">
        <f>'Base Case'!K9</f>
        <v>42825</v>
      </c>
      <c r="L8" s="4">
        <f>'Base Case'!L9</f>
        <v>43190</v>
      </c>
      <c r="M8" s="4">
        <f>'Base Case'!M9</f>
        <v>43555</v>
      </c>
      <c r="N8" s="4" t="str">
        <f>'Base Case'!C9</f>
        <v>Total</v>
      </c>
    </row>
    <row r="9" spans="1:14" ht="15">
      <c r="A9" t="s">
        <v>83</v>
      </c>
      <c r="D9" s="24">
        <f>'hub DBFM'!C16</f>
        <v>0</v>
      </c>
      <c r="E9" s="24">
        <f>'hub DBFM'!D16</f>
        <v>0</v>
      </c>
      <c r="F9" s="24">
        <f>'hub DBFM'!E16</f>
        <v>0</v>
      </c>
      <c r="G9" s="24">
        <f>'hub DBFM'!F16</f>
        <v>12210597.720000003</v>
      </c>
      <c r="H9" s="24">
        <f>'hub DBFM'!G16</f>
        <v>24113980.19</v>
      </c>
      <c r="I9" s="24">
        <f>'hub DBFM'!H16</f>
        <v>97289506.11213498</v>
      </c>
      <c r="J9" s="24">
        <f>'hub DBFM'!I16</f>
        <v>464933622.6894332</v>
      </c>
      <c r="K9" s="24">
        <f>'hub DBFM'!J16</f>
        <v>408367946.02564585</v>
      </c>
      <c r="L9" s="24">
        <f>'hub DBFM'!K16</f>
        <v>77846000</v>
      </c>
      <c r="M9" s="24">
        <f>'hub DBFM'!L16</f>
        <v>45645000</v>
      </c>
      <c r="N9" s="24">
        <f>SUM(D9:M9)</f>
        <v>1130406652.737214</v>
      </c>
    </row>
    <row r="10" spans="1:14" ht="15.75" thickBot="1">
      <c r="A10" t="s">
        <v>84</v>
      </c>
      <c r="D10" s="26">
        <v>0</v>
      </c>
      <c r="E10" s="26">
        <v>0</v>
      </c>
      <c r="F10" s="10">
        <f>SUM($D$9:D9)</f>
        <v>0</v>
      </c>
      <c r="G10" s="10">
        <f>SUM($D$9:E9)</f>
        <v>0</v>
      </c>
      <c r="H10" s="10">
        <f>SUM($D$9:F9)</f>
        <v>0</v>
      </c>
      <c r="I10" s="10">
        <f>SUM($D$9:G9)</f>
        <v>12210597.720000003</v>
      </c>
      <c r="J10" s="10">
        <f>SUM($D$9:H9)</f>
        <v>36324577.910000004</v>
      </c>
      <c r="K10" s="10">
        <f>SUM($D$9:I9)</f>
        <v>133614084.02213499</v>
      </c>
      <c r="L10" s="10">
        <f>SUM($D$9:J9)</f>
        <v>598547706.7115682</v>
      </c>
      <c r="M10" s="10">
        <f>SUM($D$9:K9)</f>
        <v>1006915652.7372141</v>
      </c>
      <c r="N10" s="70"/>
    </row>
    <row r="11" ht="15.7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Header>&amp;C&amp;A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9"/>
  <sheetViews>
    <sheetView view="pageBreakPreview" zoomScale="95" zoomScaleSheetLayoutView="95" workbookViewId="0" topLeftCell="A1">
      <selection activeCell="A11" sqref="A11"/>
    </sheetView>
  </sheetViews>
  <sheetFormatPr defaultColWidth="9.140625" defaultRowHeight="15"/>
  <cols>
    <col min="1" max="1" width="59.140625" style="0" customWidth="1"/>
    <col min="2" max="2" width="14.140625" style="0" bestFit="1" customWidth="1"/>
    <col min="3" max="3" width="11.57421875" style="0" bestFit="1" customWidth="1"/>
    <col min="4" max="4" width="11.7109375" style="0" bestFit="1" customWidth="1"/>
    <col min="5" max="11" width="13.421875" style="0" bestFit="1" customWidth="1"/>
    <col min="12" max="12" width="14.421875" style="0" bestFit="1" customWidth="1"/>
  </cols>
  <sheetData>
    <row r="1" ht="15">
      <c r="A1" s="3" t="s">
        <v>0</v>
      </c>
    </row>
    <row r="2" ht="15">
      <c r="A2" s="3" t="s">
        <v>3</v>
      </c>
    </row>
    <row r="3" ht="15">
      <c r="A3" s="3"/>
    </row>
    <row r="4" spans="1:2" ht="15">
      <c r="A4" s="22" t="str">
        <f>'Global Inputs'!A6</f>
        <v>Model Start Year</v>
      </c>
      <c r="B4" s="22">
        <f>'Global Inputs'!B6</f>
        <v>40268</v>
      </c>
    </row>
    <row r="5" spans="1:2" ht="15">
      <c r="A5" s="22" t="str">
        <f>'Global Inputs'!A7</f>
        <v>Model End Year</v>
      </c>
      <c r="B5" s="22">
        <f>'Global Inputs'!B7</f>
        <v>43555</v>
      </c>
    </row>
    <row r="6" spans="1:2" ht="15">
      <c r="A6" s="22" t="str">
        <f>'Global Inputs'!A8</f>
        <v>Model Reporting Year</v>
      </c>
      <c r="B6" s="22">
        <f>'Global Inputs'!B8</f>
        <v>42094</v>
      </c>
    </row>
    <row r="8" spans="2:13" s="3" customFormat="1" ht="1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</row>
    <row r="9" spans="1:12" ht="15">
      <c r="A9" s="22" t="s">
        <v>396</v>
      </c>
      <c r="B9" s="27">
        <v>0</v>
      </c>
      <c r="C9" s="28">
        <v>0</v>
      </c>
      <c r="D9" s="28">
        <v>0</v>
      </c>
      <c r="E9" s="28">
        <v>0</v>
      </c>
      <c r="F9" s="28">
        <v>0</v>
      </c>
      <c r="G9" s="27">
        <v>0</v>
      </c>
      <c r="H9" s="27">
        <v>500000</v>
      </c>
      <c r="I9" s="27">
        <v>3000000</v>
      </c>
      <c r="J9" s="27">
        <v>6000000</v>
      </c>
      <c r="K9" s="27">
        <v>9000000</v>
      </c>
      <c r="L9" s="5">
        <f>SUM(B9:K9)</f>
        <v>18500000</v>
      </c>
    </row>
    <row r="10" spans="1:12" ht="30">
      <c r="A10" s="73" t="s">
        <v>397</v>
      </c>
      <c r="B10" s="27">
        <v>0</v>
      </c>
      <c r="C10" s="28">
        <v>0</v>
      </c>
      <c r="D10" s="28">
        <v>0</v>
      </c>
      <c r="E10" s="28">
        <v>0</v>
      </c>
      <c r="F10" s="28">
        <v>0</v>
      </c>
      <c r="G10" s="27">
        <v>1618687.8787878787</v>
      </c>
      <c r="H10" s="27">
        <v>5555554.545454545</v>
      </c>
      <c r="I10" s="27">
        <v>12121212.121212121</v>
      </c>
      <c r="J10" s="27">
        <v>21212121.21212121</v>
      </c>
      <c r="K10" s="27">
        <v>36363636.36363636</v>
      </c>
      <c r="L10" s="5">
        <f>SUM(B10:K10)</f>
        <v>76871212.12121212</v>
      </c>
    </row>
    <row r="11" spans="2:12" ht="15"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5">
        <f>SUM(B11:K11)</f>
        <v>0</v>
      </c>
    </row>
    <row r="12" spans="2:12" ht="15">
      <c r="B12" s="27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5">
        <f>SUM(B12:K12)</f>
        <v>0</v>
      </c>
    </row>
    <row r="13" spans="1:12" ht="15.75" thickBot="1">
      <c r="A13" t="s">
        <v>13</v>
      </c>
      <c r="B13" s="6">
        <f>SUM(B9:B12)</f>
        <v>0</v>
      </c>
      <c r="C13" s="6">
        <f aca="true" t="shared" si="0" ref="C13:L13">SUM(C9:C12)</f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1618687.8787878787</v>
      </c>
      <c r="H13" s="6">
        <f t="shared" si="0"/>
        <v>6055554.545454545</v>
      </c>
      <c r="I13" s="6">
        <f t="shared" si="0"/>
        <v>15121212.121212121</v>
      </c>
      <c r="J13" s="6">
        <f t="shared" si="0"/>
        <v>27212121.21212121</v>
      </c>
      <c r="K13" s="6">
        <f t="shared" si="0"/>
        <v>45363636.36363636</v>
      </c>
      <c r="L13" s="6">
        <f t="shared" si="0"/>
        <v>95371212.12121212</v>
      </c>
    </row>
    <row r="14" ht="15.75" thickTop="1"/>
    <row r="16" spans="1:2" ht="15">
      <c r="A16" t="s">
        <v>59</v>
      </c>
      <c r="B16" t="s">
        <v>75</v>
      </c>
    </row>
    <row r="17" spans="1:6" ht="15">
      <c r="A17" t="s">
        <v>60</v>
      </c>
      <c r="F17" t="s">
        <v>395</v>
      </c>
    </row>
    <row r="18" ht="15">
      <c r="A18" t="s">
        <v>61</v>
      </c>
    </row>
    <row r="19" ht="15">
      <c r="A19" t="s">
        <v>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&amp;C&amp;A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6"/>
  <sheetViews>
    <sheetView view="pageBreakPreview" zoomScaleSheetLayoutView="100" workbookViewId="0" topLeftCell="A1">
      <selection activeCell="E18" sqref="E18"/>
    </sheetView>
  </sheetViews>
  <sheetFormatPr defaultColWidth="9.140625" defaultRowHeight="15"/>
  <cols>
    <col min="1" max="1" width="43.8515625" style="0" bestFit="1" customWidth="1"/>
    <col min="2" max="2" width="16.57421875" style="0" bestFit="1" customWidth="1"/>
    <col min="3" max="11" width="13.28125" style="0" bestFit="1" customWidth="1"/>
    <col min="12" max="12" width="14.28125" style="0" bestFit="1" customWidth="1"/>
  </cols>
  <sheetData>
    <row r="1" ht="15">
      <c r="A1" s="3" t="s">
        <v>0</v>
      </c>
    </row>
    <row r="2" ht="15">
      <c r="A2" s="3" t="s">
        <v>3</v>
      </c>
    </row>
    <row r="3" ht="15">
      <c r="A3" s="3"/>
    </row>
    <row r="4" spans="1:2" ht="15">
      <c r="A4" s="22" t="str">
        <f>'Global Inputs'!A6</f>
        <v>Model Start Year</v>
      </c>
      <c r="B4" s="22">
        <f>'Global Inputs'!B6</f>
        <v>40268</v>
      </c>
    </row>
    <row r="5" spans="1:2" ht="15">
      <c r="A5" s="22" t="str">
        <f>'Global Inputs'!A7</f>
        <v>Model End Year</v>
      </c>
      <c r="B5" s="22">
        <f>'Global Inputs'!B7</f>
        <v>43555</v>
      </c>
    </row>
    <row r="6" spans="1:2" ht="15">
      <c r="A6" s="22" t="str">
        <f>'Global Inputs'!A8</f>
        <v>Model Reporting Year</v>
      </c>
      <c r="B6" s="22">
        <f>'Global Inputs'!B8</f>
        <v>42094</v>
      </c>
    </row>
    <row r="8" spans="2:12" s="3" customFormat="1" ht="1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5">
      <c r="A9" t="s">
        <v>338</v>
      </c>
      <c r="B9" s="28">
        <v>0</v>
      </c>
      <c r="C9" s="28">
        <v>0</v>
      </c>
      <c r="D9" s="28">
        <v>830000</v>
      </c>
      <c r="E9" s="28">
        <v>627000</v>
      </c>
      <c r="F9" s="28">
        <v>338500</v>
      </c>
      <c r="G9" s="28">
        <v>1042500</v>
      </c>
      <c r="H9" s="28">
        <v>1051500</v>
      </c>
      <c r="I9" s="28">
        <v>962500</v>
      </c>
      <c r="J9" s="28">
        <v>962500</v>
      </c>
      <c r="K9" s="28">
        <v>1015000</v>
      </c>
      <c r="L9" s="5">
        <f>SUM(B9:K9)</f>
        <v>6829500</v>
      </c>
    </row>
    <row r="10" spans="1:12" ht="15">
      <c r="A10" t="s">
        <v>339</v>
      </c>
      <c r="B10" s="28">
        <v>0</v>
      </c>
      <c r="C10" s="28">
        <v>0</v>
      </c>
      <c r="D10" s="28"/>
      <c r="E10" s="28">
        <v>0</v>
      </c>
      <c r="F10" s="28"/>
      <c r="G10" s="28">
        <v>2880000</v>
      </c>
      <c r="H10" s="28">
        <v>1763798</v>
      </c>
      <c r="I10" s="28">
        <v>1763798</v>
      </c>
      <c r="J10" s="28">
        <v>1763798</v>
      </c>
      <c r="K10" s="28">
        <v>1763798</v>
      </c>
      <c r="L10" s="29">
        <f>SUM(B10:K10)</f>
        <v>9935192</v>
      </c>
    </row>
    <row r="11" spans="1:12" ht="15">
      <c r="A11" t="s">
        <v>340</v>
      </c>
      <c r="B11" s="28">
        <v>0</v>
      </c>
      <c r="C11" s="28">
        <v>0</v>
      </c>
      <c r="D11" s="28"/>
      <c r="E11" s="28">
        <v>287016</v>
      </c>
      <c r="F11" s="28">
        <v>287016</v>
      </c>
      <c r="G11" s="28">
        <v>383016</v>
      </c>
      <c r="H11" s="28">
        <v>1091280</v>
      </c>
      <c r="I11" s="28">
        <v>462016</v>
      </c>
      <c r="J11" s="28">
        <v>462016</v>
      </c>
      <c r="K11" s="28">
        <v>462016</v>
      </c>
      <c r="L11" s="29">
        <f>SUM(B11:K11)</f>
        <v>3434376</v>
      </c>
    </row>
    <row r="12" spans="1:12" ht="15">
      <c r="A12" t="s">
        <v>341</v>
      </c>
      <c r="B12" s="28">
        <v>0</v>
      </c>
      <c r="C12" s="28">
        <v>0</v>
      </c>
      <c r="D12" s="28"/>
      <c r="E12" s="28">
        <v>0</v>
      </c>
      <c r="F12" s="28"/>
      <c r="G12" s="28">
        <v>330000</v>
      </c>
      <c r="H12" s="28">
        <v>1257516</v>
      </c>
      <c r="I12" s="28">
        <v>862016</v>
      </c>
      <c r="J12" s="28">
        <v>862016</v>
      </c>
      <c r="K12" s="28">
        <v>862016</v>
      </c>
      <c r="L12" s="29">
        <f>SUM(B12:K12)</f>
        <v>4173564</v>
      </c>
    </row>
    <row r="13" spans="1:12" ht="15.75" thickBot="1">
      <c r="A13" t="s">
        <v>13</v>
      </c>
      <c r="B13" s="6">
        <f aca="true" t="shared" si="0" ref="B13:L13">SUM(B9:B12)</f>
        <v>0</v>
      </c>
      <c r="C13" s="6">
        <f t="shared" si="0"/>
        <v>0</v>
      </c>
      <c r="D13" s="6">
        <f t="shared" si="0"/>
        <v>830000</v>
      </c>
      <c r="E13" s="6">
        <f t="shared" si="0"/>
        <v>914016</v>
      </c>
      <c r="F13" s="6">
        <f t="shared" si="0"/>
        <v>625516</v>
      </c>
      <c r="G13" s="6">
        <f t="shared" si="0"/>
        <v>4635516</v>
      </c>
      <c r="H13" s="6">
        <f t="shared" si="0"/>
        <v>5164094</v>
      </c>
      <c r="I13" s="6">
        <f t="shared" si="0"/>
        <v>4050330</v>
      </c>
      <c r="J13" s="6">
        <f t="shared" si="0"/>
        <v>4050330</v>
      </c>
      <c r="K13" s="6">
        <f t="shared" si="0"/>
        <v>4102830</v>
      </c>
      <c r="L13" s="6">
        <f t="shared" si="0"/>
        <v>24372632</v>
      </c>
    </row>
    <row r="14" ht="15.75" thickTop="1"/>
    <row r="16" spans="1:3" ht="15">
      <c r="A16" s="3" t="s">
        <v>330</v>
      </c>
      <c r="B16" s="3"/>
      <c r="C16" s="3" t="s">
        <v>331</v>
      </c>
    </row>
    <row r="17" spans="1:3" ht="15">
      <c r="A17" t="str">
        <f>A9</f>
        <v>Reduced Unitary Payments/Avoided Cost (50%)</v>
      </c>
      <c r="B17" s="62">
        <v>0.5</v>
      </c>
      <c r="C17" s="9">
        <f>G9*B17</f>
        <v>521250</v>
      </c>
    </row>
    <row r="18" spans="1:3" ht="15">
      <c r="A18" t="str">
        <f>A10</f>
        <v>Reduced Unitary Payments/Avoided Cost (35%)</v>
      </c>
      <c r="B18" s="62">
        <v>0.35</v>
      </c>
      <c r="C18" s="9">
        <f>G10*B18</f>
        <v>1007999.9999999999</v>
      </c>
    </row>
    <row r="19" spans="1:3" ht="15">
      <c r="A19" t="str">
        <f>A11</f>
        <v>Efficiency Gains/Value Realignment (50%)</v>
      </c>
      <c r="B19" s="62">
        <v>0.5</v>
      </c>
      <c r="C19" s="9">
        <f>G11*B19</f>
        <v>191508</v>
      </c>
    </row>
    <row r="20" spans="1:3" ht="15">
      <c r="A20" t="str">
        <f>A12</f>
        <v>Efficiency Gains/Value Realignment (35%)</v>
      </c>
      <c r="B20" s="62">
        <v>0.35</v>
      </c>
      <c r="C20" s="9">
        <f>G12*B20</f>
        <v>115499.99999999999</v>
      </c>
    </row>
    <row r="21" spans="1:3" ht="15.75" thickBot="1">
      <c r="A21" t="s">
        <v>13</v>
      </c>
      <c r="B21" s="59">
        <f>C21/G13</f>
        <v>0.3961280685904223</v>
      </c>
      <c r="C21" s="10">
        <f>SUM(C17:C20)</f>
        <v>1836258</v>
      </c>
    </row>
    <row r="22" spans="2:3" ht="15.75" thickTop="1">
      <c r="B22" s="63"/>
      <c r="C22" s="64"/>
    </row>
    <row r="23" spans="1:2" ht="15">
      <c r="A23" t="s">
        <v>59</v>
      </c>
      <c r="B23" t="s">
        <v>435</v>
      </c>
    </row>
    <row r="24" spans="1:2" ht="15">
      <c r="A24" t="s">
        <v>60</v>
      </c>
      <c r="B24" t="s">
        <v>436</v>
      </c>
    </row>
    <row r="25" spans="1:2" ht="15">
      <c r="A25" t="s">
        <v>61</v>
      </c>
      <c r="B25" t="s">
        <v>438</v>
      </c>
    </row>
    <row r="26" spans="1:2" ht="15">
      <c r="A26" t="s">
        <v>62</v>
      </c>
      <c r="B26" t="s">
        <v>437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headerFooter>
    <oddHeader>&amp;C&amp;A</oddHeader>
    <oddFooter>&amp;C&amp;F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39"/>
  <sheetViews>
    <sheetView view="pageBreakPreview" zoomScale="96" zoomScaleSheetLayoutView="96" workbookViewId="0" topLeftCell="A1">
      <selection activeCell="E16" sqref="E16"/>
    </sheetView>
  </sheetViews>
  <sheetFormatPr defaultColWidth="9.140625" defaultRowHeight="15"/>
  <cols>
    <col min="1" max="1" width="28.140625" style="0" bestFit="1" customWidth="1"/>
    <col min="2" max="2" width="15.00390625" style="0" customWidth="1"/>
    <col min="3" max="3" width="11.57421875" style="0" bestFit="1" customWidth="1"/>
    <col min="4" max="4" width="13.28125" style="0" bestFit="1" customWidth="1"/>
    <col min="5" max="11" width="14.28125" style="0" bestFit="1" customWidth="1"/>
    <col min="12" max="12" width="15.140625" style="0" bestFit="1" customWidth="1"/>
  </cols>
  <sheetData>
    <row r="1" ht="15">
      <c r="A1" s="3" t="s">
        <v>0</v>
      </c>
    </row>
    <row r="2" ht="15">
      <c r="A2" s="3" t="s">
        <v>3</v>
      </c>
    </row>
    <row r="3" ht="15">
      <c r="A3" s="3"/>
    </row>
    <row r="4" spans="1:2" ht="15">
      <c r="A4" s="22" t="str">
        <f>'Global Inputs'!A6</f>
        <v>Model Start Year</v>
      </c>
      <c r="B4" s="22">
        <f>'Global Inputs'!B6</f>
        <v>40268</v>
      </c>
    </row>
    <row r="5" spans="1:2" ht="15">
      <c r="A5" s="22" t="str">
        <f>'Global Inputs'!A7</f>
        <v>Model End Year</v>
      </c>
      <c r="B5" s="22">
        <f>'Global Inputs'!B7</f>
        <v>43555</v>
      </c>
    </row>
    <row r="6" spans="1:2" ht="15">
      <c r="A6" s="22" t="str">
        <f>'Global Inputs'!A8</f>
        <v>Model Reporting Year</v>
      </c>
      <c r="B6" s="22">
        <f>'Global Inputs'!B8</f>
        <v>42094</v>
      </c>
    </row>
    <row r="8" spans="1:13" s="3" customFormat="1" ht="15">
      <c r="A8" s="3" t="s">
        <v>290</v>
      </c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</row>
    <row r="9" spans="1:12" ht="15">
      <c r="A9" t="s">
        <v>63</v>
      </c>
      <c r="B9" s="7"/>
      <c r="C9" s="7"/>
      <c r="D9" s="7"/>
      <c r="E9" s="28">
        <v>3600000</v>
      </c>
      <c r="F9" s="28">
        <f>E9+2900000</f>
        <v>6500000</v>
      </c>
      <c r="G9" s="28">
        <f>F9+4500000</f>
        <v>11000000</v>
      </c>
      <c r="H9" s="28">
        <f>G9+7200000</f>
        <v>18200000</v>
      </c>
      <c r="I9" s="28">
        <f>H9+3800000</f>
        <v>22000000</v>
      </c>
      <c r="J9" s="28">
        <f>I9+6000000</f>
        <v>28000000</v>
      </c>
      <c r="K9" s="28">
        <v>28000000</v>
      </c>
      <c r="L9" s="5">
        <f>SUM(B9:K9)</f>
        <v>117300000</v>
      </c>
    </row>
    <row r="10" spans="2:12" ht="15">
      <c r="B10" s="7"/>
      <c r="C10" s="7"/>
      <c r="D10" s="7"/>
      <c r="E10" s="7"/>
      <c r="F10" s="7"/>
      <c r="G10" s="28"/>
      <c r="H10" s="28"/>
      <c r="I10" s="28"/>
      <c r="J10" s="28"/>
      <c r="K10" s="28"/>
      <c r="L10" s="5">
        <f>SUM(B10:K10)</f>
        <v>0</v>
      </c>
    </row>
    <row r="11" spans="1:12" ht="15.75" thickBot="1">
      <c r="A11" t="s">
        <v>13</v>
      </c>
      <c r="B11" s="6">
        <f>SUM(B9:B10)</f>
        <v>0</v>
      </c>
      <c r="C11" s="6">
        <f aca="true" t="shared" si="0" ref="C11:L11">SUM(C9:C10)</f>
        <v>0</v>
      </c>
      <c r="D11" s="6">
        <f t="shared" si="0"/>
        <v>0</v>
      </c>
      <c r="E11" s="6">
        <f t="shared" si="0"/>
        <v>3600000</v>
      </c>
      <c r="F11" s="6">
        <f t="shared" si="0"/>
        <v>6500000</v>
      </c>
      <c r="G11" s="6">
        <f t="shared" si="0"/>
        <v>11000000</v>
      </c>
      <c r="H11" s="6">
        <f t="shared" si="0"/>
        <v>18200000</v>
      </c>
      <c r="I11" s="6">
        <f t="shared" si="0"/>
        <v>22000000</v>
      </c>
      <c r="J11" s="6">
        <f t="shared" si="0"/>
        <v>28000000</v>
      </c>
      <c r="K11" s="6">
        <f t="shared" si="0"/>
        <v>28000000</v>
      </c>
      <c r="L11" s="6">
        <f t="shared" si="0"/>
        <v>117300000</v>
      </c>
    </row>
    <row r="12" ht="15.75" thickTop="1"/>
    <row r="13" spans="1:12" ht="15">
      <c r="A13" s="3" t="s">
        <v>291</v>
      </c>
      <c r="B13" s="4">
        <f>B8</f>
        <v>40268</v>
      </c>
      <c r="C13" s="4">
        <f aca="true" t="shared" si="1" ref="C13:L13">C8</f>
        <v>40633</v>
      </c>
      <c r="D13" s="4">
        <f t="shared" si="1"/>
        <v>40999</v>
      </c>
      <c r="E13" s="4">
        <f t="shared" si="1"/>
        <v>41364</v>
      </c>
      <c r="F13" s="4">
        <f t="shared" si="1"/>
        <v>41729</v>
      </c>
      <c r="G13" s="4">
        <f t="shared" si="1"/>
        <v>42094</v>
      </c>
      <c r="H13" s="4">
        <f t="shared" si="1"/>
        <v>42460</v>
      </c>
      <c r="I13" s="4">
        <f t="shared" si="1"/>
        <v>42825</v>
      </c>
      <c r="J13" s="4">
        <f t="shared" si="1"/>
        <v>43190</v>
      </c>
      <c r="K13" s="4">
        <f t="shared" si="1"/>
        <v>43555</v>
      </c>
      <c r="L13" s="4" t="str">
        <f t="shared" si="1"/>
        <v>Total</v>
      </c>
    </row>
    <row r="14" spans="1:12" ht="15">
      <c r="A14" t="s">
        <v>391</v>
      </c>
      <c r="B14" s="28"/>
      <c r="C14" s="28"/>
      <c r="D14" s="28"/>
      <c r="E14" s="28">
        <v>24000000</v>
      </c>
      <c r="F14" s="28">
        <v>31500000</v>
      </c>
      <c r="G14" s="28">
        <v>43000000</v>
      </c>
      <c r="H14" s="28">
        <v>58000000</v>
      </c>
      <c r="I14" s="28">
        <v>79000000</v>
      </c>
      <c r="J14" s="28">
        <v>88000000</v>
      </c>
      <c r="K14" s="28">
        <f>J14</f>
        <v>88000000</v>
      </c>
      <c r="L14" s="29">
        <f>SUM(B14:K14)</f>
        <v>411500000</v>
      </c>
    </row>
    <row r="15" spans="1:12" ht="15">
      <c r="A15" t="s">
        <v>392</v>
      </c>
      <c r="B15" s="28"/>
      <c r="C15" s="28"/>
      <c r="D15" s="28"/>
      <c r="E15" s="28">
        <f>0.8*4000000</f>
        <v>3200000</v>
      </c>
      <c r="F15" s="28">
        <f>0.8*4000000</f>
        <v>3200000</v>
      </c>
      <c r="G15" s="28">
        <f>0.8*5100000</f>
        <v>4080000</v>
      </c>
      <c r="H15" s="28">
        <v>11000000</v>
      </c>
      <c r="I15" s="28">
        <v>11000000</v>
      </c>
      <c r="J15" s="28">
        <v>11000000</v>
      </c>
      <c r="K15" s="28">
        <v>11000000</v>
      </c>
      <c r="L15" s="29">
        <f>SUM(B15:K15)</f>
        <v>54480000</v>
      </c>
    </row>
    <row r="16" spans="1:12" ht="15">
      <c r="A16" t="s">
        <v>335</v>
      </c>
      <c r="B16" s="28"/>
      <c r="C16" s="28"/>
      <c r="D16" s="28"/>
      <c r="E16" s="28">
        <v>5100000</v>
      </c>
      <c r="F16" s="28">
        <v>8000000</v>
      </c>
      <c r="G16" s="28">
        <v>7400000</v>
      </c>
      <c r="H16" s="28">
        <v>15000000</v>
      </c>
      <c r="I16" s="28">
        <v>27000000</v>
      </c>
      <c r="J16" s="28">
        <v>18000000</v>
      </c>
      <c r="K16" s="28">
        <v>15000000</v>
      </c>
      <c r="L16" s="29">
        <f>SUM(B16:K16)</f>
        <v>95500000</v>
      </c>
    </row>
    <row r="17" spans="1:12" ht="15">
      <c r="A17" t="s">
        <v>336</v>
      </c>
      <c r="B17" s="28"/>
      <c r="C17" s="28"/>
      <c r="D17" s="28"/>
      <c r="E17" s="28">
        <v>8900000</v>
      </c>
      <c r="F17" s="28">
        <v>15900000</v>
      </c>
      <c r="G17" s="28">
        <v>9400000</v>
      </c>
      <c r="H17" s="28">
        <v>23000000</v>
      </c>
      <c r="I17" s="28">
        <v>60000000</v>
      </c>
      <c r="J17" s="28">
        <v>30000000</v>
      </c>
      <c r="K17" s="28">
        <v>40000000</v>
      </c>
      <c r="L17" s="29">
        <f>SUM(B17:K17)</f>
        <v>187200000</v>
      </c>
    </row>
    <row r="18" spans="1:12" ht="15">
      <c r="A18" t="s">
        <v>337</v>
      </c>
      <c r="B18" s="28"/>
      <c r="C18" s="28"/>
      <c r="D18" s="28"/>
      <c r="E18" s="28">
        <v>59100000</v>
      </c>
      <c r="F18" s="28">
        <v>52000000</v>
      </c>
      <c r="G18" s="28">
        <v>109600000</v>
      </c>
      <c r="H18" s="28">
        <v>70000000</v>
      </c>
      <c r="I18" s="28">
        <v>80000000</v>
      </c>
      <c r="J18" s="28">
        <v>90000000</v>
      </c>
      <c r="K18" s="28">
        <v>50000000</v>
      </c>
      <c r="L18" s="29">
        <f>SUM(B18:K18)</f>
        <v>510700000</v>
      </c>
    </row>
    <row r="19" spans="1:12" ht="15.75" thickBot="1">
      <c r="A19" t="s">
        <v>13</v>
      </c>
      <c r="B19" s="30">
        <f>SUM(B14:B18)</f>
        <v>0</v>
      </c>
      <c r="C19" s="30">
        <f aca="true" t="shared" si="2" ref="C19:L19">SUM(C14:C18)</f>
        <v>0</v>
      </c>
      <c r="D19" s="30">
        <f t="shared" si="2"/>
        <v>0</v>
      </c>
      <c r="E19" s="30">
        <f t="shared" si="2"/>
        <v>100300000</v>
      </c>
      <c r="F19" s="30">
        <f t="shared" si="2"/>
        <v>110600000</v>
      </c>
      <c r="G19" s="30">
        <f t="shared" si="2"/>
        <v>173480000</v>
      </c>
      <c r="H19" s="30">
        <f t="shared" si="2"/>
        <v>177000000</v>
      </c>
      <c r="I19" s="30">
        <f t="shared" si="2"/>
        <v>257000000</v>
      </c>
      <c r="J19" s="30">
        <f t="shared" si="2"/>
        <v>237000000</v>
      </c>
      <c r="K19" s="30">
        <f t="shared" si="2"/>
        <v>204000000</v>
      </c>
      <c r="L19" s="30">
        <f t="shared" si="2"/>
        <v>1259380000</v>
      </c>
    </row>
    <row r="20" ht="15.75" thickTop="1"/>
    <row r="21" spans="1:2" ht="15">
      <c r="A21" t="s">
        <v>59</v>
      </c>
      <c r="B21" t="s">
        <v>76</v>
      </c>
    </row>
    <row r="22" spans="1:2" ht="15">
      <c r="A22" t="s">
        <v>60</v>
      </c>
      <c r="B22" t="s">
        <v>292</v>
      </c>
    </row>
    <row r="23" spans="1:2" ht="15">
      <c r="A23" t="s">
        <v>61</v>
      </c>
      <c r="B23" t="s">
        <v>293</v>
      </c>
    </row>
    <row r="24" spans="1:3" ht="15">
      <c r="A24" t="s">
        <v>62</v>
      </c>
      <c r="B24" t="s">
        <v>290</v>
      </c>
      <c r="C24" t="s">
        <v>294</v>
      </c>
    </row>
    <row r="25" spans="2:3" ht="15">
      <c r="B25" t="s">
        <v>291</v>
      </c>
      <c r="C25" t="s">
        <v>295</v>
      </c>
    </row>
    <row r="27" ht="15">
      <c r="A27" s="3" t="s">
        <v>427</v>
      </c>
    </row>
    <row r="28" ht="15">
      <c r="A28" s="3" t="s">
        <v>290</v>
      </c>
    </row>
    <row r="29" spans="1:3" ht="15">
      <c r="A29" t="str">
        <f>A9</f>
        <v>Revenue Savings</v>
      </c>
      <c r="B29" s="78">
        <v>0.3</v>
      </c>
      <c r="C29" s="9">
        <f>B29*G11</f>
        <v>3300000</v>
      </c>
    </row>
    <row r="31" ht="15">
      <c r="A31" s="3" t="s">
        <v>291</v>
      </c>
    </row>
    <row r="32" spans="1:3" ht="15">
      <c r="A32" t="s">
        <v>333</v>
      </c>
      <c r="B32" s="77">
        <v>0.3</v>
      </c>
      <c r="C32" s="9">
        <f>B32*G14</f>
        <v>12900000</v>
      </c>
    </row>
    <row r="33" spans="1:3" ht="15">
      <c r="A33" t="s">
        <v>334</v>
      </c>
      <c r="B33" s="77">
        <v>0.3</v>
      </c>
      <c r="C33" s="9">
        <f>B33*G15</f>
        <v>1224000</v>
      </c>
    </row>
    <row r="34" spans="1:3" ht="15">
      <c r="A34" t="s">
        <v>335</v>
      </c>
      <c r="B34" s="77">
        <v>0.3</v>
      </c>
      <c r="C34" s="9">
        <f>B34*G16</f>
        <v>2220000</v>
      </c>
    </row>
    <row r="35" spans="1:3" ht="15">
      <c r="A35" t="s">
        <v>336</v>
      </c>
      <c r="B35" s="77">
        <v>0.3</v>
      </c>
      <c r="C35" s="9">
        <f>B35*G17</f>
        <v>2820000</v>
      </c>
    </row>
    <row r="36" spans="1:3" ht="15">
      <c r="A36" t="s">
        <v>337</v>
      </c>
      <c r="B36" s="77">
        <v>0.3</v>
      </c>
      <c r="C36" s="9">
        <f>B36*G18</f>
        <v>32880000</v>
      </c>
    </row>
    <row r="37" spans="2:3" ht="15.75" thickBot="1">
      <c r="B37" s="76">
        <f>C37/G19</f>
        <v>0.3</v>
      </c>
      <c r="C37" s="10">
        <f>SUM(C32:C36)</f>
        <v>52044000</v>
      </c>
    </row>
    <row r="38" ht="15.75" thickTop="1"/>
    <row r="39" spans="1:3" ht="15">
      <c r="A39" t="s">
        <v>426</v>
      </c>
      <c r="C39" s="9">
        <f>C29+C37</f>
        <v>55344000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&amp;C&amp;A</oddHeader>
    <oddFooter>&amp;C&amp;F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90.57421875" style="0" customWidth="1"/>
    <col min="2" max="2" width="13.7109375" style="0" bestFit="1" customWidth="1"/>
    <col min="3" max="5" width="11.7109375" style="0" bestFit="1" customWidth="1"/>
    <col min="6" max="11" width="13.421875" style="0" bestFit="1" customWidth="1"/>
    <col min="12" max="12" width="14.421875" style="0" bestFit="1" customWidth="1"/>
  </cols>
  <sheetData>
    <row r="1" ht="15">
      <c r="A1" s="3" t="str">
        <f>'Base Case'!A1</f>
        <v>Scottish Futures Trust</v>
      </c>
    </row>
    <row r="2" ht="15">
      <c r="A2" s="3" t="str">
        <f>'Base Case'!A2</f>
        <v>Benefits Calculation Model</v>
      </c>
    </row>
    <row r="3" ht="15">
      <c r="A3" s="3"/>
    </row>
    <row r="4" spans="1:2" ht="15">
      <c r="A4" s="22" t="str">
        <f>'Base Case'!A4</f>
        <v>Model Start Year</v>
      </c>
      <c r="B4" s="22">
        <f>'Base Case'!B4</f>
        <v>40268</v>
      </c>
    </row>
    <row r="5" spans="1:2" ht="15">
      <c r="A5" s="22" t="str">
        <f>'Base Case'!A5</f>
        <v>Model End Year</v>
      </c>
      <c r="B5" s="22">
        <f>'Base Case'!B5</f>
        <v>43555</v>
      </c>
    </row>
    <row r="6" spans="1:2" ht="15">
      <c r="A6" s="22" t="str">
        <f>'Base Case'!A6</f>
        <v>Model Reporting Year</v>
      </c>
      <c r="B6" s="22">
        <f>'Base Case'!B6</f>
        <v>42094</v>
      </c>
    </row>
    <row r="7" ht="15">
      <c r="A7" s="22"/>
    </row>
    <row r="8" spans="2:16" s="3" customFormat="1" ht="1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  <c r="N8" s="4"/>
      <c r="O8" s="4"/>
      <c r="P8" s="4"/>
    </row>
    <row r="9" spans="1:12" ht="15">
      <c r="A9" t="s">
        <v>443</v>
      </c>
      <c r="B9" s="100"/>
      <c r="C9" s="100"/>
      <c r="D9" s="100"/>
      <c r="E9" s="100"/>
      <c r="F9" s="100">
        <v>18000000</v>
      </c>
      <c r="G9" s="100">
        <v>68000000</v>
      </c>
      <c r="H9" s="100">
        <v>68000000</v>
      </c>
      <c r="I9" s="100"/>
      <c r="J9" s="100"/>
      <c r="K9" s="100"/>
      <c r="L9" s="29">
        <f>SUM(B9:K9)</f>
        <v>154000000</v>
      </c>
    </row>
    <row r="10" spans="1:12" ht="15">
      <c r="A10" t="s">
        <v>444</v>
      </c>
      <c r="B10" s="100"/>
      <c r="C10" s="100"/>
      <c r="D10" s="100"/>
      <c r="E10" s="100">
        <v>1000000</v>
      </c>
      <c r="F10" s="100">
        <v>500000</v>
      </c>
      <c r="G10" s="100">
        <v>9800000</v>
      </c>
      <c r="H10" s="100"/>
      <c r="I10" s="100"/>
      <c r="J10" s="100"/>
      <c r="K10" s="100"/>
      <c r="L10" s="29">
        <f>SUM(B10:K10)</f>
        <v>11300000</v>
      </c>
    </row>
    <row r="11" spans="2:12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>
        <f>SUM(B11:K11)</f>
        <v>0</v>
      </c>
    </row>
    <row r="12" spans="1:12" ht="15.75" thickBot="1">
      <c r="A12" t="s">
        <v>13</v>
      </c>
      <c r="B12" s="30">
        <f>SUM(B9:B11)</f>
        <v>0</v>
      </c>
      <c r="C12" s="30">
        <f aca="true" t="shared" si="0" ref="C12:L12">SUM(C9:C11)</f>
        <v>0</v>
      </c>
      <c r="D12" s="30">
        <f t="shared" si="0"/>
        <v>0</v>
      </c>
      <c r="E12" s="30">
        <f t="shared" si="0"/>
        <v>1000000</v>
      </c>
      <c r="F12" s="30">
        <f t="shared" si="0"/>
        <v>18500000</v>
      </c>
      <c r="G12" s="30">
        <f t="shared" si="0"/>
        <v>77800000</v>
      </c>
      <c r="H12" s="30">
        <f t="shared" si="0"/>
        <v>68000000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165300000</v>
      </c>
    </row>
    <row r="13" ht="15.75" thickTop="1"/>
    <row r="15" spans="1:2" ht="15">
      <c r="A15" t="s">
        <v>59</v>
      </c>
      <c r="B15" s="41" t="s">
        <v>194</v>
      </c>
    </row>
    <row r="16" spans="1:2" ht="15">
      <c r="A16" t="s">
        <v>60</v>
      </c>
      <c r="B16" t="s">
        <v>445</v>
      </c>
    </row>
    <row r="17" ht="15">
      <c r="A17" t="s">
        <v>61</v>
      </c>
    </row>
    <row r="18" ht="15">
      <c r="A18" t="s">
        <v>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&amp;C&amp;A</oddHeader>
    <oddFooter>&amp;C&amp;F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P18"/>
  <sheetViews>
    <sheetView view="pageBreakPreview" zoomScaleSheetLayoutView="100" workbookViewId="0" topLeftCell="A1">
      <selection activeCell="J17" sqref="J17"/>
    </sheetView>
  </sheetViews>
  <sheetFormatPr defaultColWidth="9.140625" defaultRowHeight="15"/>
  <cols>
    <col min="1" max="1" width="25.57421875" style="0" bestFit="1" customWidth="1"/>
    <col min="2" max="2" width="13.7109375" style="0" bestFit="1" customWidth="1"/>
    <col min="3" max="5" width="11.7109375" style="0" bestFit="1" customWidth="1"/>
    <col min="6" max="7" width="13.421875" style="0" bestFit="1" customWidth="1"/>
    <col min="8" max="9" width="14.28125" style="0" bestFit="1" customWidth="1"/>
    <col min="10" max="11" width="13.421875" style="0" bestFit="1" customWidth="1"/>
    <col min="12" max="12" width="14.421875" style="0" bestFit="1" customWidth="1"/>
  </cols>
  <sheetData>
    <row r="1" ht="15">
      <c r="A1" s="3" t="str">
        <f>'Base Case'!A1</f>
        <v>Scottish Futures Trust</v>
      </c>
    </row>
    <row r="2" ht="15">
      <c r="A2" s="3" t="str">
        <f>'Base Case'!A2</f>
        <v>Benefits Calculation Model</v>
      </c>
    </row>
    <row r="3" ht="15">
      <c r="A3" s="3"/>
    </row>
    <row r="4" spans="1:2" ht="15">
      <c r="A4" s="22" t="str">
        <f>'Base Case'!A4</f>
        <v>Model Start Year</v>
      </c>
      <c r="B4" s="22">
        <f>'Base Case'!B4</f>
        <v>40268</v>
      </c>
    </row>
    <row r="5" spans="1:2" ht="15">
      <c r="A5" s="22" t="str">
        <f>'Base Case'!A5</f>
        <v>Model End Year</v>
      </c>
      <c r="B5" s="22">
        <f>'Base Case'!B5</f>
        <v>43555</v>
      </c>
    </row>
    <row r="6" spans="1:2" ht="15">
      <c r="A6" s="22" t="str">
        <f>'Base Case'!A6</f>
        <v>Model Reporting Year</v>
      </c>
      <c r="B6" s="22">
        <f>'Base Case'!B6</f>
        <v>42094</v>
      </c>
    </row>
    <row r="7" ht="15">
      <c r="A7" s="22"/>
    </row>
    <row r="8" spans="2:16" s="3" customFormat="1" ht="1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  <c r="N8" s="4"/>
      <c r="O8" s="4"/>
      <c r="P8" s="4"/>
    </row>
    <row r="9" spans="1:12" ht="15">
      <c r="A9" t="s">
        <v>379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400000000</v>
      </c>
      <c r="I9" s="28">
        <v>400000000</v>
      </c>
      <c r="J9" s="28">
        <v>400000000</v>
      </c>
      <c r="K9" s="28">
        <v>400000000</v>
      </c>
      <c r="L9" s="29">
        <f>SUM(B9:K9)</f>
        <v>1600000000</v>
      </c>
    </row>
    <row r="10" spans="1:12" ht="15">
      <c r="A10" t="s">
        <v>380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f>SUM(B10:K10)</f>
        <v>0</v>
      </c>
    </row>
    <row r="11" spans="1:12" ht="15">
      <c r="A11" t="s">
        <v>381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9">
        <f>SUM(B11:K11)</f>
        <v>0</v>
      </c>
    </row>
    <row r="12" spans="1:12" ht="15.75" thickBot="1">
      <c r="A12" t="s">
        <v>13</v>
      </c>
      <c r="B12" s="30">
        <f>SUM(B9:B11)</f>
        <v>0</v>
      </c>
      <c r="C12" s="30">
        <f aca="true" t="shared" si="0" ref="C12:L12">SUM(C9:C11)</f>
        <v>0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400000000</v>
      </c>
      <c r="I12" s="30">
        <f t="shared" si="0"/>
        <v>400000000</v>
      </c>
      <c r="J12" s="30">
        <f t="shared" si="0"/>
        <v>400000000</v>
      </c>
      <c r="K12" s="30">
        <f t="shared" si="0"/>
        <v>400000000</v>
      </c>
      <c r="L12" s="30">
        <f t="shared" si="0"/>
        <v>1600000000</v>
      </c>
    </row>
    <row r="13" ht="15.75" thickTop="1"/>
    <row r="15" spans="1:2" ht="15">
      <c r="A15" t="s">
        <v>59</v>
      </c>
      <c r="B15" t="s">
        <v>194</v>
      </c>
    </row>
    <row r="16" ht="15">
      <c r="A16" t="s">
        <v>60</v>
      </c>
    </row>
    <row r="17" ht="15">
      <c r="A17" t="s">
        <v>61</v>
      </c>
    </row>
    <row r="18" ht="15">
      <c r="A18" t="s">
        <v>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9"/>
  <sheetViews>
    <sheetView view="pageBreakPreview" zoomScale="86" zoomScaleSheetLayoutView="86" workbookViewId="0" topLeftCell="A1">
      <selection activeCell="I18" sqref="I18"/>
    </sheetView>
  </sheetViews>
  <sheetFormatPr defaultColWidth="9.140625" defaultRowHeight="15"/>
  <cols>
    <col min="1" max="1" width="50.57421875" style="0" customWidth="1"/>
    <col min="2" max="2" width="23.00390625" style="0" bestFit="1" customWidth="1"/>
    <col min="3" max="3" width="21.00390625" style="0" bestFit="1" customWidth="1"/>
    <col min="4" max="4" width="31.28125" style="0" bestFit="1" customWidth="1"/>
    <col min="5" max="5" width="19.8515625" style="0" bestFit="1" customWidth="1"/>
    <col min="6" max="6" width="27.8515625" style="0" bestFit="1" customWidth="1"/>
    <col min="7" max="7" width="18.7109375" style="0" bestFit="1" customWidth="1"/>
    <col min="8" max="8" width="21.00390625" style="0" bestFit="1" customWidth="1"/>
    <col min="9" max="9" width="20.57421875" style="0" bestFit="1" customWidth="1"/>
    <col min="10" max="11" width="19.140625" style="0" bestFit="1" customWidth="1"/>
  </cols>
  <sheetData>
    <row r="1" spans="1:11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 t="s">
        <v>373</v>
      </c>
      <c r="B4" s="22">
        <f>'Global Inputs'!B6</f>
        <v>40268</v>
      </c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22" t="s">
        <v>374</v>
      </c>
      <c r="B5" s="22">
        <f>'Global Inputs'!B7</f>
        <v>43555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2" t="s">
        <v>375</v>
      </c>
      <c r="B6" s="22">
        <f>'Global Inputs'!B8</f>
        <v>42094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2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23">
        <f>'Base Case'!D9</f>
        <v>40268</v>
      </c>
      <c r="C8" s="23">
        <f>'Base Case'!E9</f>
        <v>40633</v>
      </c>
      <c r="D8" s="23">
        <f>'Base Case'!F9</f>
        <v>40999</v>
      </c>
      <c r="E8" s="23">
        <f>'Base Case'!G9</f>
        <v>41364</v>
      </c>
      <c r="F8" s="23">
        <f>'Base Case'!H9</f>
        <v>41729</v>
      </c>
      <c r="G8" s="23">
        <f>'Base Case'!I9</f>
        <v>42094</v>
      </c>
      <c r="H8" s="23">
        <f>'Base Case'!J9</f>
        <v>42460</v>
      </c>
      <c r="I8" s="23">
        <f>'Base Case'!K9</f>
        <v>42825</v>
      </c>
      <c r="J8" s="23">
        <f>'Base Case'!L9</f>
        <v>43190</v>
      </c>
      <c r="K8" s="23">
        <f>'Base Case'!M9</f>
        <v>43555</v>
      </c>
    </row>
    <row r="9" spans="1:11" ht="15">
      <c r="A9" s="16" t="s">
        <v>66</v>
      </c>
      <c r="B9" s="17">
        <f>Sensitivities!B23</f>
        <v>0</v>
      </c>
      <c r="C9" s="17">
        <f>Sensitivities!C23</f>
        <v>464690.025</v>
      </c>
      <c r="D9" s="17">
        <f>Sensitivities!D23</f>
        <v>10987168.992237046</v>
      </c>
      <c r="E9" s="17">
        <f>Sensitivities!E23</f>
        <v>59565595.51326667</v>
      </c>
      <c r="F9" s="17">
        <f>Sensitivities!F23</f>
        <v>90217226.95440696</v>
      </c>
      <c r="G9" s="17">
        <f>Sensitivities!G23</f>
        <v>155020387.17943597</v>
      </c>
      <c r="H9" s="17">
        <f>Sensitivities!H23</f>
        <v>300841536.6752577</v>
      </c>
      <c r="I9" s="17">
        <f>Sensitivities!I23</f>
        <v>365862163.50074303</v>
      </c>
      <c r="J9" s="17">
        <f>Sensitivities!J23</f>
        <v>166856278.243296</v>
      </c>
      <c r="K9" s="17">
        <f>Sensitivities!K23</f>
        <v>130404181.06879899</v>
      </c>
    </row>
    <row r="10" spans="1:11" ht="15">
      <c r="A10" s="16" t="s">
        <v>65</v>
      </c>
      <c r="B10" s="17">
        <f>Sensitivities!B39</f>
        <v>0</v>
      </c>
      <c r="C10" s="17">
        <f>Sensitivities!C39</f>
        <v>490506.13749999995</v>
      </c>
      <c r="D10" s="17">
        <f>Sensitivities!D39</f>
        <v>11597567.269583547</v>
      </c>
      <c r="E10" s="17">
        <f>Sensitivities!E39</f>
        <v>62874795.26400371</v>
      </c>
      <c r="F10" s="17">
        <f>Sensitivities!F39</f>
        <v>95229295.11854067</v>
      </c>
      <c r="G10" s="17">
        <f>Sensitivities!G39</f>
        <v>163632630.91162682</v>
      </c>
      <c r="H10" s="17">
        <f>Sensitivities!H39</f>
        <v>317554955.37943864</v>
      </c>
      <c r="I10" s="17">
        <f>Sensitivities!I39</f>
        <v>386187839.2507843</v>
      </c>
      <c r="J10" s="17">
        <f>Sensitivities!J39</f>
        <v>176126071.47903466</v>
      </c>
      <c r="K10" s="17">
        <f>Sensitivities!K39</f>
        <v>137648857.79484338</v>
      </c>
    </row>
    <row r="11" spans="1:11" ht="15">
      <c r="A11" s="12" t="s">
        <v>64</v>
      </c>
      <c r="B11" s="13">
        <f>'Base Case'!D23</f>
        <v>0</v>
      </c>
      <c r="C11" s="13">
        <f>'Base Case'!E23</f>
        <v>516322.25</v>
      </c>
      <c r="D11" s="13">
        <f>'Base Case'!F23</f>
        <v>12207965.54693005</v>
      </c>
      <c r="E11" s="13">
        <f>'Base Case'!G23</f>
        <v>66183995.01474074</v>
      </c>
      <c r="F11" s="13">
        <f>'Base Case'!H23</f>
        <v>100241363.2826744</v>
      </c>
      <c r="G11" s="13">
        <f>'Base Case'!I23</f>
        <v>172244874.64381772</v>
      </c>
      <c r="H11" s="13">
        <f>'Base Case'!J23</f>
        <v>334268374.0836196</v>
      </c>
      <c r="I11" s="13">
        <f>'Base Case'!K23</f>
        <v>406513515.0008255</v>
      </c>
      <c r="J11" s="13">
        <f>'Base Case'!L23</f>
        <v>185395864.71477333</v>
      </c>
      <c r="K11" s="13">
        <f>'Base Case'!M23</f>
        <v>144893534.52088776</v>
      </c>
    </row>
    <row r="12" spans="1:11" ht="15">
      <c r="A12" s="14" t="s">
        <v>67</v>
      </c>
      <c r="B12" s="15">
        <f>Sensitivities!B55</f>
        <v>0</v>
      </c>
      <c r="C12" s="15">
        <f>Sensitivities!C55</f>
        <v>542138.3625</v>
      </c>
      <c r="D12" s="15">
        <f>Sensitivities!D55</f>
        <v>12818363.824276553</v>
      </c>
      <c r="E12" s="15">
        <f>Sensitivities!E55</f>
        <v>69493194.76547779</v>
      </c>
      <c r="F12" s="15">
        <f>Sensitivities!F55</f>
        <v>105253431.44680813</v>
      </c>
      <c r="G12" s="15">
        <f>Sensitivities!G55</f>
        <v>180857118.3760086</v>
      </c>
      <c r="H12" s="15">
        <f>Sensitivities!H55</f>
        <v>350981792.78780067</v>
      </c>
      <c r="I12" s="15">
        <f>Sensitivities!I55</f>
        <v>426839190.75086683</v>
      </c>
      <c r="J12" s="15">
        <f>Sensitivities!J55</f>
        <v>194665657.950512</v>
      </c>
      <c r="K12" s="15">
        <f>Sensitivities!K55</f>
        <v>152138211.24693215</v>
      </c>
    </row>
    <row r="13" spans="1:11" ht="15">
      <c r="A13" s="14" t="s">
        <v>68</v>
      </c>
      <c r="B13" s="15">
        <f>Sensitivities!B71</f>
        <v>0</v>
      </c>
      <c r="C13" s="15">
        <f>Sensitivities!C71</f>
        <v>567954.4750000001</v>
      </c>
      <c r="D13" s="15">
        <f>Sensitivities!D71</f>
        <v>13428762.101623056</v>
      </c>
      <c r="E13" s="15">
        <f>Sensitivities!E71</f>
        <v>72802394.51621482</v>
      </c>
      <c r="F13" s="15">
        <f>Sensitivities!F71</f>
        <v>110265499.61094184</v>
      </c>
      <c r="G13" s="15">
        <f>Sensitivities!G71</f>
        <v>189469362.10819948</v>
      </c>
      <c r="H13" s="15">
        <f>Sensitivities!H71</f>
        <v>367695211.4919817</v>
      </c>
      <c r="I13" s="15">
        <f>Sensitivities!I71</f>
        <v>447164866.50090814</v>
      </c>
      <c r="J13" s="15">
        <f>Sensitivities!J71</f>
        <v>203935451.1862507</v>
      </c>
      <c r="K13" s="15">
        <f>Sensitivities!K71</f>
        <v>159382887.97297657</v>
      </c>
    </row>
    <row r="14" spans="1:5" ht="15">
      <c r="A14" s="2"/>
      <c r="E14" t="s">
        <v>310</v>
      </c>
    </row>
    <row r="15" spans="1:11" ht="15">
      <c r="A15" s="2" t="s">
        <v>372</v>
      </c>
      <c r="B15" s="28">
        <v>3000000</v>
      </c>
      <c r="C15" s="28">
        <v>4000000</v>
      </c>
      <c r="D15" s="28">
        <v>4800000</v>
      </c>
      <c r="E15" s="28">
        <v>5615660</v>
      </c>
      <c r="F15" s="28">
        <v>6743702</v>
      </c>
      <c r="G15" s="81">
        <f>'Global Inputs'!B10</f>
        <v>8730198</v>
      </c>
      <c r="H15" s="28">
        <v>9000000</v>
      </c>
      <c r="I15" s="28">
        <v>9000000</v>
      </c>
      <c r="J15" s="28">
        <v>9000000</v>
      </c>
      <c r="K15" s="28">
        <v>9000000</v>
      </c>
    </row>
    <row r="16" spans="1:11" s="84" customFormat="1" ht="15.75" thickBo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8" ht="15.75" thickBot="1">
      <c r="A17" s="2"/>
      <c r="D17" s="85" t="s">
        <v>345</v>
      </c>
      <c r="E17" s="86" t="str">
        <f>A9</f>
        <v>Downside Sensitivity 2</v>
      </c>
      <c r="F17" s="86" t="str">
        <f>A10</f>
        <v>Downside Sensitivity 1</v>
      </c>
      <c r="G17" s="86" t="str">
        <f>A12</f>
        <v>Upside Sensitivity 1</v>
      </c>
      <c r="H17" s="87" t="str">
        <f>A13</f>
        <v>Upside Sensitivity 2</v>
      </c>
    </row>
    <row r="18" spans="1:8" ht="21.75" thickBot="1">
      <c r="A18" s="18" t="s">
        <v>311</v>
      </c>
      <c r="B18" s="19">
        <f>SUM(B11:K11)</f>
        <v>1422465809.0582693</v>
      </c>
      <c r="D18" s="88" t="str">
        <f>A18</f>
        <v>ROLLING 10 YEAR BENEFIT</v>
      </c>
      <c r="E18" s="89">
        <f>SUM(B9:K9)</f>
        <v>1280219228.1524425</v>
      </c>
      <c r="F18" s="89">
        <f>SUM(B10:K10)</f>
        <v>1351342518.6053557</v>
      </c>
      <c r="G18" s="90">
        <f>SUM(B12:K12)</f>
        <v>1493589099.5111828</v>
      </c>
      <c r="H18" s="91">
        <f>SUM(B13:K13)</f>
        <v>1564712389.964096</v>
      </c>
    </row>
    <row r="19" spans="1:8" ht="21">
      <c r="A19" s="18"/>
      <c r="B19" s="68"/>
      <c r="D19" s="92"/>
      <c r="E19" s="89"/>
      <c r="F19" s="89"/>
      <c r="G19" s="90"/>
      <c r="H19" s="91"/>
    </row>
    <row r="20" spans="1:8" ht="21">
      <c r="A20" s="18" t="s">
        <v>346</v>
      </c>
      <c r="B20" s="68">
        <f>SUM(B15:K15)</f>
        <v>68889560</v>
      </c>
      <c r="D20" s="88" t="str">
        <f>A20</f>
        <v>ROLLING 10 YEAR OPERATING COST</v>
      </c>
      <c r="E20" s="89">
        <f>$B$20</f>
        <v>68889560</v>
      </c>
      <c r="F20" s="89">
        <f>$B$20</f>
        <v>68889560</v>
      </c>
      <c r="G20" s="90">
        <f>$B$20</f>
        <v>68889560</v>
      </c>
      <c r="H20" s="91">
        <f>$B$20</f>
        <v>68889560</v>
      </c>
    </row>
    <row r="21" spans="1:8" ht="21">
      <c r="A21" s="18"/>
      <c r="B21" s="68"/>
      <c r="D21" s="92"/>
      <c r="E21" s="89"/>
      <c r="F21" s="89"/>
      <c r="G21" s="90"/>
      <c r="H21" s="91"/>
    </row>
    <row r="22" spans="1:8" ht="21">
      <c r="A22" s="18" t="s">
        <v>347</v>
      </c>
      <c r="B22" s="68">
        <f>B18-B20</f>
        <v>1353576249.0582693</v>
      </c>
      <c r="D22" s="88" t="str">
        <f>A22</f>
        <v>NET ROLLING 10 YEAR BENEFIT</v>
      </c>
      <c r="E22" s="89">
        <f>E18-E20</f>
        <v>1211329668.1524425</v>
      </c>
      <c r="F22" s="89">
        <f>F18-F20</f>
        <v>1282452958.6053557</v>
      </c>
      <c r="G22" s="90">
        <f>G18-G20</f>
        <v>1424699539.5111828</v>
      </c>
      <c r="H22" s="91">
        <f>H18-H20</f>
        <v>1495822829.964096</v>
      </c>
    </row>
    <row r="23" spans="1:8" ht="21.75" thickBot="1">
      <c r="A23" s="18"/>
      <c r="B23" s="68"/>
      <c r="D23" s="92"/>
      <c r="E23" s="89"/>
      <c r="F23" s="89"/>
      <c r="G23" s="90"/>
      <c r="H23" s="91"/>
    </row>
    <row r="24" spans="1:8" ht="21.75" thickBot="1">
      <c r="A24" s="18" t="s">
        <v>439</v>
      </c>
      <c r="B24" s="72">
        <f>B22/10</f>
        <v>135357624.90582693</v>
      </c>
      <c r="D24" s="93" t="s">
        <v>440</v>
      </c>
      <c r="E24" s="94">
        <f>E22/10</f>
        <v>121132966.81524424</v>
      </c>
      <c r="F24" s="94">
        <f>F22/10</f>
        <v>128245295.86053558</v>
      </c>
      <c r="G24" s="95">
        <f>G22/10</f>
        <v>142469953.9511183</v>
      </c>
      <c r="H24" s="96">
        <f>H22/10</f>
        <v>149582282.9964096</v>
      </c>
    </row>
    <row r="25" ht="15">
      <c r="A25" s="2"/>
    </row>
    <row r="26" spans="1:11" ht="15">
      <c r="A26" s="23" t="s">
        <v>34</v>
      </c>
      <c r="B26" s="23">
        <f>B8</f>
        <v>40268</v>
      </c>
      <c r="C26" s="23">
        <f aca="true" t="shared" si="0" ref="C26:K26">C8</f>
        <v>40633</v>
      </c>
      <c r="D26" s="23">
        <f t="shared" si="0"/>
        <v>40999</v>
      </c>
      <c r="E26" s="23">
        <f t="shared" si="0"/>
        <v>41364</v>
      </c>
      <c r="F26" s="23">
        <f t="shared" si="0"/>
        <v>41729</v>
      </c>
      <c r="G26" s="23">
        <f t="shared" si="0"/>
        <v>42094</v>
      </c>
      <c r="H26" s="23">
        <f t="shared" si="0"/>
        <v>42460</v>
      </c>
      <c r="I26" s="23">
        <f t="shared" si="0"/>
        <v>42825</v>
      </c>
      <c r="J26" s="23">
        <f t="shared" si="0"/>
        <v>43190</v>
      </c>
      <c r="K26" s="23">
        <f t="shared" si="0"/>
        <v>43555</v>
      </c>
    </row>
    <row r="27" spans="1:11" ht="15">
      <c r="A27" t="str">
        <f>'Base Case'!B26</f>
        <v>SFT BUILD</v>
      </c>
      <c r="B27" s="24">
        <f>'Base Case'!D26</f>
        <v>0</v>
      </c>
      <c r="C27" s="29">
        <f>'Base Case'!E26</f>
        <v>516322.25</v>
      </c>
      <c r="D27" s="29">
        <f>'Base Case'!F26</f>
        <v>10684179.25</v>
      </c>
      <c r="E27" s="29">
        <f>'Base Case'!G26</f>
        <v>23934422.622</v>
      </c>
      <c r="F27" s="29">
        <f>'Base Case'!H26</f>
        <v>26177893.919</v>
      </c>
      <c r="G27" s="29">
        <f>'Base Case'!I26</f>
        <v>58629274.44646774</v>
      </c>
      <c r="H27" s="29">
        <f>'Base Case'!J26</f>
        <v>175903647.46176413</v>
      </c>
      <c r="I27" s="29">
        <f>'Base Case'!K26</f>
        <v>209459519.75263578</v>
      </c>
      <c r="J27" s="29">
        <f>'Base Case'!L26</f>
        <v>31958970.488557246</v>
      </c>
      <c r="K27" s="29">
        <f>'Base Case'!M26</f>
        <v>10645272.734329365</v>
      </c>
    </row>
    <row r="28" spans="1:11" ht="15">
      <c r="A28" t="str">
        <f>'Base Case'!B27</f>
        <v>SFT INVEST</v>
      </c>
      <c r="B28" s="29">
        <f>'Base Case'!D27</f>
        <v>0</v>
      </c>
      <c r="C28" s="29">
        <f>'Base Case'!E27</f>
        <v>0</v>
      </c>
      <c r="D28" s="29">
        <f>'Base Case'!F27</f>
        <v>0</v>
      </c>
      <c r="E28" s="29">
        <f>'Base Case'!G27</f>
        <v>0</v>
      </c>
      <c r="F28" s="29">
        <f>'Base Case'!H27</f>
        <v>9281184.918721993</v>
      </c>
      <c r="G28" s="29">
        <f>'Base Case'!I27</f>
        <v>34480660.197349966</v>
      </c>
      <c r="H28" s="29">
        <f>'Base Case'!J27</f>
        <v>78442377.218564</v>
      </c>
      <c r="I28" s="29">
        <f>'Base Case'!K27</f>
        <v>97209263.19814941</v>
      </c>
      <c r="J28" s="29">
        <f>'Base Case'!L27</f>
        <v>69230675.65817732</v>
      </c>
      <c r="K28" s="29">
        <f>'Base Case'!M27</f>
        <v>69241152</v>
      </c>
    </row>
    <row r="29" spans="1:11" ht="15">
      <c r="A29" t="str">
        <f>'Base Case'!B28</f>
        <v>SFT GREEN</v>
      </c>
      <c r="B29" s="29">
        <f>'Base Case'!D28</f>
        <v>0</v>
      </c>
      <c r="C29" s="29">
        <f>'Base Case'!E28</f>
        <v>0</v>
      </c>
      <c r="D29" s="29">
        <f>'Base Case'!F28</f>
        <v>0</v>
      </c>
      <c r="E29" s="29">
        <f>'Base Case'!G28</f>
        <v>5000</v>
      </c>
      <c r="F29" s="29">
        <f>'Base Case'!H28</f>
        <v>92500</v>
      </c>
      <c r="G29" s="29">
        <f>'Base Case'!I28</f>
        <v>923167</v>
      </c>
      <c r="H29" s="29">
        <f>'Base Case'!J28</f>
        <v>2221416.3499999996</v>
      </c>
      <c r="I29" s="29">
        <f>'Base Case'!K28</f>
        <v>4491000</v>
      </c>
      <c r="J29" s="29">
        <f>'Base Case'!L28</f>
        <v>7633000</v>
      </c>
      <c r="K29" s="29">
        <f>'Base Case'!M28</f>
        <v>11227500</v>
      </c>
    </row>
    <row r="30" spans="1:11" ht="15">
      <c r="A30" t="str">
        <f>'Base Case'!B29</f>
        <v>SFT HOME</v>
      </c>
      <c r="B30" s="24">
        <f>'Base Case'!D29</f>
        <v>0</v>
      </c>
      <c r="C30" s="29">
        <f>'Base Case'!E29</f>
        <v>0</v>
      </c>
      <c r="D30" s="29">
        <f>'Base Case'!F29</f>
        <v>1195000</v>
      </c>
      <c r="E30" s="29">
        <f>'Base Case'!G29</f>
        <v>10712505</v>
      </c>
      <c r="F30" s="29">
        <f>'Base Case'!H29</f>
        <v>29312000</v>
      </c>
      <c r="G30" s="29">
        <f>'Base Case'!I29</f>
        <v>21031515</v>
      </c>
      <c r="H30" s="29">
        <f>'Base Case'!J29</f>
        <v>27316418.987499997</v>
      </c>
      <c r="I30" s="29">
        <f>'Base Case'!K29</f>
        <v>29575395</v>
      </c>
      <c r="J30" s="29">
        <f>'Base Case'!L29</f>
        <v>16478015</v>
      </c>
      <c r="K30" s="29">
        <f>'Base Case'!M29</f>
        <v>2421937.5</v>
      </c>
    </row>
    <row r="31" spans="1:11" ht="15">
      <c r="A31" t="str">
        <f>'Base Case'!B30</f>
        <v>SFT PLACE</v>
      </c>
      <c r="B31" s="24">
        <f>'Base Case'!D30</f>
        <v>0</v>
      </c>
      <c r="C31" s="29">
        <f>'Base Case'!E30</f>
        <v>0</v>
      </c>
      <c r="D31" s="29">
        <f>'Base Case'!F30</f>
        <v>328786.29693005054</v>
      </c>
      <c r="E31" s="29">
        <f>'Base Case'!G30</f>
        <v>31532067.392740745</v>
      </c>
      <c r="F31" s="29">
        <f>'Base Case'!H30</f>
        <v>35377784.444952406</v>
      </c>
      <c r="G31" s="29">
        <f>'Base Case'!I30</f>
        <v>57180258</v>
      </c>
      <c r="H31" s="29">
        <f>'Base Case'!J30</f>
        <v>48484514.06579151</v>
      </c>
      <c r="I31" s="29">
        <f>'Base Case'!K30</f>
        <v>63978337.05004039</v>
      </c>
      <c r="J31" s="29">
        <f>'Base Case'!L30</f>
        <v>58395203.56803877</v>
      </c>
      <c r="K31" s="29">
        <f>'Base Case'!M30</f>
        <v>49857672.28655839</v>
      </c>
    </row>
    <row r="32" spans="1:11" ht="15">
      <c r="A32" t="str">
        <f>'Base Case'!B31</f>
        <v>SFT CONNECT</v>
      </c>
      <c r="B32" s="29">
        <f>'Base Case'!D31</f>
        <v>0</v>
      </c>
      <c r="C32" s="29">
        <f>'Base Case'!E31</f>
        <v>0</v>
      </c>
      <c r="D32" s="29">
        <f>'Base Case'!F31</f>
        <v>0</v>
      </c>
      <c r="E32" s="29">
        <f>'Base Case'!G31</f>
        <v>0</v>
      </c>
      <c r="F32" s="29">
        <f>'Base Case'!H31</f>
        <v>0</v>
      </c>
      <c r="G32" s="29">
        <f>'Base Case'!I31</f>
        <v>0</v>
      </c>
      <c r="H32" s="29">
        <f>'Base Case'!J31</f>
        <v>1900000</v>
      </c>
      <c r="I32" s="29">
        <f>'Base Case'!K31</f>
        <v>1800000</v>
      </c>
      <c r="J32" s="29">
        <f>'Base Case'!L31</f>
        <v>1700000</v>
      </c>
      <c r="K32" s="29">
        <f>'Base Case'!M31</f>
        <v>1500000</v>
      </c>
    </row>
    <row r="33" spans="1:11" ht="15.75" thickBot="1">
      <c r="A33" t="s">
        <v>386</v>
      </c>
      <c r="B33" s="25">
        <f>'Base Case'!D32</f>
        <v>0</v>
      </c>
      <c r="C33" s="25">
        <f>'Base Case'!E32</f>
        <v>516322.25</v>
      </c>
      <c r="D33" s="25">
        <f>'Base Case'!F32</f>
        <v>12207965.54693005</v>
      </c>
      <c r="E33" s="25">
        <f>'Base Case'!G32</f>
        <v>66183995.01474075</v>
      </c>
      <c r="F33" s="25">
        <f>'Base Case'!H32</f>
        <v>100241363.2826744</v>
      </c>
      <c r="G33" s="25">
        <f>'Base Case'!I32</f>
        <v>172244874.64381772</v>
      </c>
      <c r="H33" s="25">
        <f>'Base Case'!J32</f>
        <v>334268374.0836196</v>
      </c>
      <c r="I33" s="25">
        <f>'Base Case'!K32</f>
        <v>406513515.0008255</v>
      </c>
      <c r="J33" s="25">
        <f>'Base Case'!L32</f>
        <v>185395864.71477333</v>
      </c>
      <c r="K33" s="25">
        <f>'Base Case'!M32</f>
        <v>144893534.52088776</v>
      </c>
    </row>
    <row r="34" ht="15.75" thickTop="1"/>
    <row r="35" spans="1:11" ht="15">
      <c r="A35" t="s">
        <v>370</v>
      </c>
      <c r="B35" s="9">
        <f>B33-B15</f>
        <v>-3000000</v>
      </c>
      <c r="C35" s="9">
        <f aca="true" t="shared" si="1" ref="C35:K35">C33-C15</f>
        <v>-3483677.75</v>
      </c>
      <c r="D35" s="9">
        <f t="shared" si="1"/>
        <v>7407965.5469300505</v>
      </c>
      <c r="E35" s="9">
        <f t="shared" si="1"/>
        <v>60568335.01474075</v>
      </c>
      <c r="F35" s="9">
        <f t="shared" si="1"/>
        <v>93497661.2826744</v>
      </c>
      <c r="G35" s="9">
        <f t="shared" si="1"/>
        <v>163514676.64381772</v>
      </c>
      <c r="H35" s="9">
        <f t="shared" si="1"/>
        <v>325268374.0836196</v>
      </c>
      <c r="I35" s="9">
        <f t="shared" si="1"/>
        <v>397513515.0008255</v>
      </c>
      <c r="J35" s="9">
        <f t="shared" si="1"/>
        <v>176395864.71477333</v>
      </c>
      <c r="K35" s="9">
        <f t="shared" si="1"/>
        <v>135893534.52088776</v>
      </c>
    </row>
    <row r="37" spans="1:11" ht="15">
      <c r="A37" t="s">
        <v>387</v>
      </c>
      <c r="B37" s="9">
        <f>AVERAGE($B$35:$K$35)</f>
        <v>135357624.90582693</v>
      </c>
      <c r="C37" s="9">
        <f aca="true" t="shared" si="2" ref="C37:K37">AVERAGE($B$35:$K$35)</f>
        <v>135357624.90582693</v>
      </c>
      <c r="D37" s="9">
        <f t="shared" si="2"/>
        <v>135357624.90582693</v>
      </c>
      <c r="E37" s="9">
        <f t="shared" si="2"/>
        <v>135357624.90582693</v>
      </c>
      <c r="F37" s="9">
        <f t="shared" si="2"/>
        <v>135357624.90582693</v>
      </c>
      <c r="G37" s="9">
        <f>AVERAGE($B$35:$K$35)</f>
        <v>135357624.90582693</v>
      </c>
      <c r="H37" s="9">
        <f t="shared" si="2"/>
        <v>135357624.90582693</v>
      </c>
      <c r="I37" s="9">
        <f t="shared" si="2"/>
        <v>135357624.90582693</v>
      </c>
      <c r="J37" s="9">
        <f t="shared" si="2"/>
        <v>135357624.90582693</v>
      </c>
      <c r="K37" s="9">
        <f t="shared" si="2"/>
        <v>135357624.90582693</v>
      </c>
    </row>
    <row r="38" spans="2:11" ht="1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</sheetData>
  <sheetProtection/>
  <conditionalFormatting sqref="B18:B24">
    <cfRule type="cellIs" priority="1" dxfId="1" operator="greaterThan" stopIfTrue="1">
      <formula>500000000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headerFooter>
    <oddHeader>&amp;C&amp;A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0"/>
  <sheetViews>
    <sheetView view="pageBreakPreview" zoomScaleSheetLayoutView="100" zoomScalePageLayoutView="0" workbookViewId="0" topLeftCell="A29">
      <selection activeCell="B21" sqref="B21"/>
    </sheetView>
  </sheetViews>
  <sheetFormatPr defaultColWidth="9.140625" defaultRowHeight="15"/>
  <cols>
    <col min="1" max="1" width="33.7109375" style="0" customWidth="1"/>
    <col min="2" max="2" width="64.00390625" style="0" customWidth="1"/>
    <col min="3" max="3" width="21.7109375" style="0" customWidth="1"/>
    <col min="4" max="4" width="27.8515625" style="0" bestFit="1" customWidth="1"/>
  </cols>
  <sheetData>
    <row r="1" ht="15">
      <c r="A1" s="3" t="str">
        <f>'Base Case'!A1</f>
        <v>Scottish Futures Trust</v>
      </c>
    </row>
    <row r="2" ht="15">
      <c r="A2" s="3" t="str">
        <f>'Base Case'!A2</f>
        <v>Benefits Calculation Model</v>
      </c>
    </row>
    <row r="3" ht="15">
      <c r="A3" s="3"/>
    </row>
    <row r="4" spans="1:2" ht="15">
      <c r="A4" s="3" t="str">
        <f>'Global Inputs'!A6</f>
        <v>Model Start Year</v>
      </c>
      <c r="B4" s="22">
        <f>'Base Case'!B4</f>
        <v>40268</v>
      </c>
    </row>
    <row r="5" spans="1:2" ht="15">
      <c r="A5" s="3" t="str">
        <f>'Global Inputs'!A7</f>
        <v>Model End Year</v>
      </c>
      <c r="B5" s="22">
        <f>'Base Case'!B5</f>
        <v>43555</v>
      </c>
    </row>
    <row r="6" spans="1:2" ht="15">
      <c r="A6" s="3" t="str">
        <f>'Global Inputs'!A8</f>
        <v>Model Reporting Year</v>
      </c>
      <c r="B6" s="22">
        <f>'Base Case'!B6</f>
        <v>42094</v>
      </c>
    </row>
    <row r="7" ht="15">
      <c r="B7" s="22"/>
    </row>
    <row r="8" spans="1:2" ht="15">
      <c r="A8" s="3" t="s">
        <v>188</v>
      </c>
      <c r="B8" s="3" t="s">
        <v>192</v>
      </c>
    </row>
    <row r="9" spans="1:3" ht="15">
      <c r="A9" s="53" t="s">
        <v>6</v>
      </c>
      <c r="B9" s="53" t="s">
        <v>200</v>
      </c>
      <c r="C9" s="107" t="s">
        <v>296</v>
      </c>
    </row>
    <row r="10" spans="1:3" ht="15">
      <c r="A10" s="53" t="str">
        <f>'Base Case'!A13</f>
        <v>Schools</v>
      </c>
      <c r="B10" s="53" t="s">
        <v>201</v>
      </c>
      <c r="C10" s="107"/>
    </row>
    <row r="11" spans="1:3" ht="15">
      <c r="A11" s="53" t="str">
        <f>'Base Case'!A14</f>
        <v>Legacy - Queensferry Crossing</v>
      </c>
      <c r="B11" s="53" t="s">
        <v>155</v>
      </c>
      <c r="C11" s="107"/>
    </row>
    <row r="12" spans="1:3" ht="15">
      <c r="A12" s="53" t="str">
        <f>'Base Case'!A17</f>
        <v>Lifecycle/FM Basket Saving</v>
      </c>
      <c r="B12" s="53" t="s">
        <v>136</v>
      </c>
      <c r="C12" s="107"/>
    </row>
    <row r="13" spans="1:3" ht="15">
      <c r="A13" s="34" t="str">
        <f>'Base Case'!A12</f>
        <v>NPD</v>
      </c>
      <c r="B13" s="34" t="s">
        <v>93</v>
      </c>
      <c r="C13" s="108" t="s">
        <v>300</v>
      </c>
    </row>
    <row r="14" spans="1:3" ht="15">
      <c r="A14" s="34" t="str">
        <f>'Base Case'!A15</f>
        <v>TIF</v>
      </c>
      <c r="B14" s="34" t="s">
        <v>89</v>
      </c>
      <c r="C14" s="109"/>
    </row>
    <row r="15" spans="1:3" ht="21">
      <c r="A15" s="33" t="str">
        <f>'Base Case'!A16</f>
        <v>Housing</v>
      </c>
      <c r="B15" s="33" t="s">
        <v>90</v>
      </c>
      <c r="C15" s="54" t="s">
        <v>297</v>
      </c>
    </row>
    <row r="16" spans="1:3" ht="15">
      <c r="A16" s="52" t="str">
        <f>'Base Case'!A19</f>
        <v>Operational PPP</v>
      </c>
      <c r="B16" s="52" t="s">
        <v>91</v>
      </c>
      <c r="C16" s="110" t="s">
        <v>298</v>
      </c>
    </row>
    <row r="17" spans="1:3" ht="15">
      <c r="A17" s="52" t="str">
        <f>'Base Case'!A20</f>
        <v>Asset Management</v>
      </c>
      <c r="B17" s="52" t="s">
        <v>193</v>
      </c>
      <c r="C17" s="111"/>
    </row>
    <row r="18" spans="1:3" ht="15">
      <c r="A18" s="35" t="str">
        <f>'Base Case'!A18</f>
        <v>Low Carbon</v>
      </c>
      <c r="B18" s="35" t="s">
        <v>94</v>
      </c>
      <c r="C18" s="112" t="s">
        <v>299</v>
      </c>
    </row>
    <row r="19" spans="1:3" ht="15">
      <c r="A19" s="35" t="str">
        <f>'Base Case'!A21</f>
        <v>Waste</v>
      </c>
      <c r="B19" s="35" t="s">
        <v>92</v>
      </c>
      <c r="C19" s="112"/>
    </row>
    <row r="20" spans="1:3" ht="21">
      <c r="A20" s="74" t="s">
        <v>344</v>
      </c>
      <c r="B20" s="74" t="s">
        <v>425</v>
      </c>
      <c r="C20" s="75" t="s">
        <v>343</v>
      </c>
    </row>
    <row r="22" spans="1:4" ht="15">
      <c r="A22" s="3" t="s">
        <v>189</v>
      </c>
      <c r="B22" s="3" t="s">
        <v>190</v>
      </c>
      <c r="C22" s="3" t="s">
        <v>197</v>
      </c>
      <c r="D22" s="3" t="s">
        <v>198</v>
      </c>
    </row>
    <row r="23" spans="1:4" ht="15">
      <c r="A23" s="52" t="s">
        <v>88</v>
      </c>
      <c r="B23" s="52" t="s">
        <v>96</v>
      </c>
      <c r="C23" s="52" t="s">
        <v>12</v>
      </c>
      <c r="D23" s="52" t="s">
        <v>298</v>
      </c>
    </row>
    <row r="24" spans="1:4" ht="15">
      <c r="A24" s="35" t="s">
        <v>87</v>
      </c>
      <c r="B24" s="35" t="s">
        <v>97</v>
      </c>
      <c r="C24" s="35" t="s">
        <v>86</v>
      </c>
      <c r="D24" s="35" t="s">
        <v>299</v>
      </c>
    </row>
    <row r="25" spans="1:4" ht="15">
      <c r="A25" s="34" t="s">
        <v>98</v>
      </c>
      <c r="B25" s="34" t="s">
        <v>99</v>
      </c>
      <c r="C25" s="34" t="s">
        <v>8</v>
      </c>
      <c r="D25" s="34" t="s">
        <v>300</v>
      </c>
    </row>
    <row r="26" spans="1:4" ht="15">
      <c r="A26" s="34" t="s">
        <v>100</v>
      </c>
      <c r="B26" s="34" t="s">
        <v>101</v>
      </c>
      <c r="C26" s="34" t="s">
        <v>8</v>
      </c>
      <c r="D26" s="34" t="s">
        <v>300</v>
      </c>
    </row>
    <row r="27" spans="1:4" ht="15">
      <c r="A27" s="33" t="s">
        <v>102</v>
      </c>
      <c r="B27" s="33" t="s">
        <v>103</v>
      </c>
      <c r="C27" s="33" t="s">
        <v>9</v>
      </c>
      <c r="D27" s="33" t="s">
        <v>297</v>
      </c>
    </row>
    <row r="28" spans="1:4" ht="15">
      <c r="A28" s="33" t="s">
        <v>104</v>
      </c>
      <c r="B28" s="33" t="s">
        <v>105</v>
      </c>
      <c r="C28" s="33" t="s">
        <v>9</v>
      </c>
      <c r="D28" s="33" t="s">
        <v>297</v>
      </c>
    </row>
    <row r="29" spans="1:4" ht="15">
      <c r="A29" s="33" t="s">
        <v>106</v>
      </c>
      <c r="B29" s="33" t="s">
        <v>107</v>
      </c>
      <c r="C29" s="33" t="s">
        <v>9</v>
      </c>
      <c r="D29" s="33" t="s">
        <v>297</v>
      </c>
    </row>
    <row r="30" spans="1:4" ht="15">
      <c r="A30" s="33" t="s">
        <v>108</v>
      </c>
      <c r="B30" s="33" t="s">
        <v>109</v>
      </c>
      <c r="C30" s="33" t="s">
        <v>9</v>
      </c>
      <c r="D30" s="33" t="s">
        <v>297</v>
      </c>
    </row>
    <row r="31" spans="1:4" ht="15">
      <c r="A31" s="33" t="s">
        <v>110</v>
      </c>
      <c r="B31" s="33" t="s">
        <v>111</v>
      </c>
      <c r="C31" s="33" t="s">
        <v>9</v>
      </c>
      <c r="D31" s="33" t="s">
        <v>297</v>
      </c>
    </row>
    <row r="32" spans="1:4" ht="15">
      <c r="A32" s="33" t="s">
        <v>112</v>
      </c>
      <c r="B32" s="33" t="s">
        <v>113</v>
      </c>
      <c r="C32" s="33" t="s">
        <v>9</v>
      </c>
      <c r="D32" s="33" t="s">
        <v>297</v>
      </c>
    </row>
    <row r="33" spans="1:4" ht="15">
      <c r="A33" s="34" t="s">
        <v>114</v>
      </c>
      <c r="B33" s="34" t="s">
        <v>115</v>
      </c>
      <c r="C33" s="34" t="s">
        <v>7</v>
      </c>
      <c r="D33" s="34" t="s">
        <v>300</v>
      </c>
    </row>
    <row r="34" spans="1:4" ht="15">
      <c r="A34" s="34" t="s">
        <v>116</v>
      </c>
      <c r="B34" s="34" t="s">
        <v>117</v>
      </c>
      <c r="C34" s="34" t="s">
        <v>7</v>
      </c>
      <c r="D34" s="34" t="s">
        <v>300</v>
      </c>
    </row>
    <row r="35" spans="1:4" ht="15">
      <c r="A35" s="34" t="s">
        <v>118</v>
      </c>
      <c r="B35" s="34" t="s">
        <v>119</v>
      </c>
      <c r="C35" s="34" t="s">
        <v>7</v>
      </c>
      <c r="D35" s="34" t="s">
        <v>300</v>
      </c>
    </row>
    <row r="36" spans="1:4" ht="15">
      <c r="A36" s="34" t="s">
        <v>120</v>
      </c>
      <c r="B36" s="34" t="s">
        <v>121</v>
      </c>
      <c r="C36" s="34" t="s">
        <v>7</v>
      </c>
      <c r="D36" s="34" t="s">
        <v>300</v>
      </c>
    </row>
    <row r="37" spans="1:4" ht="15">
      <c r="A37" s="34" t="s">
        <v>122</v>
      </c>
      <c r="B37" s="34" t="s">
        <v>123</v>
      </c>
      <c r="C37" s="34" t="s">
        <v>7</v>
      </c>
      <c r="D37" s="34" t="s">
        <v>300</v>
      </c>
    </row>
    <row r="38" spans="1:4" ht="15">
      <c r="A38" s="34" t="s">
        <v>124</v>
      </c>
      <c r="B38" s="34" t="s">
        <v>125</v>
      </c>
      <c r="C38" s="34" t="s">
        <v>7</v>
      </c>
      <c r="D38" s="34" t="s">
        <v>300</v>
      </c>
    </row>
    <row r="39" spans="1:4" ht="15">
      <c r="A39" s="34" t="s">
        <v>126</v>
      </c>
      <c r="B39" s="34" t="s">
        <v>127</v>
      </c>
      <c r="C39" s="34" t="s">
        <v>7</v>
      </c>
      <c r="D39" s="34" t="s">
        <v>300</v>
      </c>
    </row>
    <row r="40" spans="1:4" ht="15">
      <c r="A40" s="34" t="s">
        <v>128</v>
      </c>
      <c r="B40" s="34" t="s">
        <v>129</v>
      </c>
      <c r="C40" s="34" t="s">
        <v>7</v>
      </c>
      <c r="D40" s="34" t="s">
        <v>300</v>
      </c>
    </row>
    <row r="41" spans="1:4" ht="15">
      <c r="A41" s="34" t="s">
        <v>130</v>
      </c>
      <c r="B41" s="34" t="s">
        <v>131</v>
      </c>
      <c r="C41" s="34" t="s">
        <v>7</v>
      </c>
      <c r="D41" s="34" t="s">
        <v>300</v>
      </c>
    </row>
    <row r="42" spans="1:4" ht="15">
      <c r="A42" s="53" t="s">
        <v>132</v>
      </c>
      <c r="B42" s="53" t="s">
        <v>133</v>
      </c>
      <c r="C42" s="53" t="s">
        <v>6</v>
      </c>
      <c r="D42" s="53" t="s">
        <v>296</v>
      </c>
    </row>
    <row r="43" spans="1:4" ht="15">
      <c r="A43" s="53" t="s">
        <v>134</v>
      </c>
      <c r="B43" s="53" t="s">
        <v>135</v>
      </c>
      <c r="C43" s="53" t="s">
        <v>6</v>
      </c>
      <c r="D43" s="53" t="s">
        <v>296</v>
      </c>
    </row>
    <row r="44" spans="1:4" ht="30">
      <c r="A44" s="53" t="s">
        <v>136</v>
      </c>
      <c r="B44" s="53" t="s">
        <v>137</v>
      </c>
      <c r="C44" s="53" t="s">
        <v>81</v>
      </c>
      <c r="D44" s="53" t="s">
        <v>296</v>
      </c>
    </row>
    <row r="45" spans="1:4" ht="15">
      <c r="A45" s="53" t="s">
        <v>138</v>
      </c>
      <c r="B45" s="53" t="s">
        <v>139</v>
      </c>
      <c r="C45" s="53" t="s">
        <v>6</v>
      </c>
      <c r="D45" s="53" t="s">
        <v>296</v>
      </c>
    </row>
    <row r="46" spans="1:4" ht="15">
      <c r="A46" s="53" t="s">
        <v>140</v>
      </c>
      <c r="B46" s="53" t="s">
        <v>141</v>
      </c>
      <c r="C46" s="53" t="s">
        <v>6</v>
      </c>
      <c r="D46" s="53" t="s">
        <v>296</v>
      </c>
    </row>
    <row r="47" spans="1:4" ht="15">
      <c r="A47" s="53" t="s">
        <v>142</v>
      </c>
      <c r="B47" s="53" t="s">
        <v>143</v>
      </c>
      <c r="C47" s="53" t="s">
        <v>6</v>
      </c>
      <c r="D47" s="53" t="s">
        <v>296</v>
      </c>
    </row>
    <row r="48" spans="1:4" ht="15">
      <c r="A48" s="53" t="s">
        <v>144</v>
      </c>
      <c r="B48" s="53" t="s">
        <v>145</v>
      </c>
      <c r="C48" s="53" t="s">
        <v>6</v>
      </c>
      <c r="D48" s="53" t="s">
        <v>296</v>
      </c>
    </row>
    <row r="49" spans="1:4" ht="15">
      <c r="A49" s="53" t="s">
        <v>146</v>
      </c>
      <c r="B49" s="53" t="s">
        <v>147</v>
      </c>
      <c r="C49" s="53" t="s">
        <v>78</v>
      </c>
      <c r="D49" s="53" t="s">
        <v>296</v>
      </c>
    </row>
    <row r="50" spans="1:4" ht="15">
      <c r="A50" s="53" t="s">
        <v>148</v>
      </c>
      <c r="B50" s="53" t="s">
        <v>149</v>
      </c>
      <c r="C50" s="53" t="s">
        <v>78</v>
      </c>
      <c r="D50" s="53" t="s">
        <v>296</v>
      </c>
    </row>
    <row r="51" spans="1:4" ht="30">
      <c r="A51" s="53" t="s">
        <v>150</v>
      </c>
      <c r="B51" s="53" t="s">
        <v>151</v>
      </c>
      <c r="C51" s="53" t="s">
        <v>78</v>
      </c>
      <c r="D51" s="53" t="s">
        <v>296</v>
      </c>
    </row>
    <row r="52" spans="1:4" ht="15">
      <c r="A52" s="53" t="s">
        <v>95</v>
      </c>
      <c r="B52" s="53" t="s">
        <v>152</v>
      </c>
      <c r="C52" s="53" t="s">
        <v>78</v>
      </c>
      <c r="D52" s="53" t="s">
        <v>296</v>
      </c>
    </row>
    <row r="53" spans="1:4" ht="15">
      <c r="A53" s="53" t="s">
        <v>153</v>
      </c>
      <c r="B53" s="53" t="s">
        <v>154</v>
      </c>
      <c r="C53" s="53" t="s">
        <v>6</v>
      </c>
      <c r="D53" s="53" t="s">
        <v>296</v>
      </c>
    </row>
    <row r="54" spans="1:4" ht="30">
      <c r="A54" s="53" t="s">
        <v>155</v>
      </c>
      <c r="B54" s="53" t="s">
        <v>156</v>
      </c>
      <c r="C54" s="53" t="s">
        <v>80</v>
      </c>
      <c r="D54" s="53" t="s">
        <v>296</v>
      </c>
    </row>
    <row r="55" spans="1:4" ht="15">
      <c r="A55" s="53" t="s">
        <v>157</v>
      </c>
      <c r="B55" s="53" t="s">
        <v>158</v>
      </c>
      <c r="C55" s="53" t="s">
        <v>6</v>
      </c>
      <c r="D55" s="53" t="s">
        <v>296</v>
      </c>
    </row>
    <row r="56" spans="1:4" ht="15">
      <c r="A56" s="51" t="s">
        <v>159</v>
      </c>
      <c r="B56" s="51" t="s">
        <v>160</v>
      </c>
      <c r="C56" s="51" t="s">
        <v>191</v>
      </c>
      <c r="D56" s="51" t="s">
        <v>199</v>
      </c>
    </row>
    <row r="57" spans="1:4" ht="15">
      <c r="A57" s="51" t="s">
        <v>161</v>
      </c>
      <c r="B57" s="51" t="s">
        <v>162</v>
      </c>
      <c r="C57" s="51" t="s">
        <v>191</v>
      </c>
      <c r="D57" s="51" t="s">
        <v>199</v>
      </c>
    </row>
    <row r="58" spans="1:4" ht="15">
      <c r="A58" s="52" t="s">
        <v>163</v>
      </c>
      <c r="B58" s="52" t="s">
        <v>164</v>
      </c>
      <c r="C58" s="52" t="s">
        <v>11</v>
      </c>
      <c r="D58" s="52" t="s">
        <v>298</v>
      </c>
    </row>
    <row r="59" spans="1:4" ht="15">
      <c r="A59" s="52" t="s">
        <v>165</v>
      </c>
      <c r="B59" s="52" t="s">
        <v>166</v>
      </c>
      <c r="C59" s="52" t="s">
        <v>11</v>
      </c>
      <c r="D59" s="52" t="s">
        <v>298</v>
      </c>
    </row>
    <row r="60" spans="1:4" ht="30">
      <c r="A60" s="35" t="s">
        <v>167</v>
      </c>
      <c r="B60" s="35" t="s">
        <v>168</v>
      </c>
      <c r="C60" s="35" t="s">
        <v>86</v>
      </c>
      <c r="D60" s="35" t="s">
        <v>299</v>
      </c>
    </row>
    <row r="61" spans="1:4" ht="30">
      <c r="A61" s="35" t="s">
        <v>169</v>
      </c>
      <c r="B61" s="35" t="s">
        <v>170</v>
      </c>
      <c r="C61" s="35" t="s">
        <v>86</v>
      </c>
      <c r="D61" s="35" t="s">
        <v>299</v>
      </c>
    </row>
    <row r="62" spans="1:4" ht="15">
      <c r="A62" s="35" t="s">
        <v>171</v>
      </c>
      <c r="B62" s="35" t="s">
        <v>172</v>
      </c>
      <c r="C62" s="35" t="s">
        <v>86</v>
      </c>
      <c r="D62" s="35" t="s">
        <v>299</v>
      </c>
    </row>
    <row r="63" spans="1:4" ht="15">
      <c r="A63" s="51" t="s">
        <v>173</v>
      </c>
      <c r="B63" s="51" t="s">
        <v>174</v>
      </c>
      <c r="C63" s="51" t="s">
        <v>191</v>
      </c>
      <c r="D63" s="51" t="s">
        <v>199</v>
      </c>
    </row>
    <row r="64" spans="1:4" ht="15">
      <c r="A64" s="52" t="s">
        <v>175</v>
      </c>
      <c r="B64" s="52" t="s">
        <v>176</v>
      </c>
      <c r="C64" s="52" t="s">
        <v>12</v>
      </c>
      <c r="D64" s="52" t="s">
        <v>298</v>
      </c>
    </row>
    <row r="65" spans="1:4" ht="15">
      <c r="A65" s="52" t="s">
        <v>177</v>
      </c>
      <c r="B65" s="52" t="s">
        <v>178</v>
      </c>
      <c r="C65" s="52" t="s">
        <v>12</v>
      </c>
      <c r="D65" s="52" t="s">
        <v>298</v>
      </c>
    </row>
    <row r="66" spans="1:4" ht="15">
      <c r="A66" s="34" t="s">
        <v>179</v>
      </c>
      <c r="B66" s="34" t="s">
        <v>180</v>
      </c>
      <c r="C66" s="34" t="s">
        <v>7</v>
      </c>
      <c r="D66" s="34" t="s">
        <v>300</v>
      </c>
    </row>
    <row r="67" spans="1:4" ht="15">
      <c r="A67" s="35" t="s">
        <v>181</v>
      </c>
      <c r="B67" s="35" t="s">
        <v>182</v>
      </c>
      <c r="C67" s="35" t="s">
        <v>10</v>
      </c>
      <c r="D67" s="35" t="s">
        <v>299</v>
      </c>
    </row>
    <row r="68" spans="1:4" ht="15">
      <c r="A68" s="35" t="s">
        <v>183</v>
      </c>
      <c r="B68" s="35" t="s">
        <v>184</v>
      </c>
      <c r="C68" s="35" t="s">
        <v>10</v>
      </c>
      <c r="D68" s="35" t="s">
        <v>299</v>
      </c>
    </row>
    <row r="69" spans="1:4" ht="15">
      <c r="A69" s="35" t="s">
        <v>185</v>
      </c>
      <c r="B69" s="35" t="s">
        <v>186</v>
      </c>
      <c r="C69" s="35" t="s">
        <v>10</v>
      </c>
      <c r="D69" s="35" t="s">
        <v>299</v>
      </c>
    </row>
    <row r="70" spans="1:4" ht="15">
      <c r="A70" s="35" t="s">
        <v>187</v>
      </c>
      <c r="B70" s="35" t="s">
        <v>85</v>
      </c>
      <c r="C70" s="35" t="s">
        <v>10</v>
      </c>
      <c r="D70" s="35" t="s">
        <v>299</v>
      </c>
    </row>
  </sheetData>
  <sheetProtection/>
  <mergeCells count="4">
    <mergeCell ref="C9:C12"/>
    <mergeCell ref="C13:C14"/>
    <mergeCell ref="C16:C17"/>
    <mergeCell ref="C18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  <headerFooter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71"/>
  <sheetViews>
    <sheetView view="pageBreakPreview" zoomScale="98" zoomScaleSheetLayoutView="98" workbookViewId="0" topLeftCell="A43">
      <selection activeCell="H21" sqref="H21"/>
    </sheetView>
  </sheetViews>
  <sheetFormatPr defaultColWidth="9.140625" defaultRowHeight="15"/>
  <cols>
    <col min="1" max="1" width="38.140625" style="0" bestFit="1" customWidth="1"/>
    <col min="2" max="7" width="14.421875" style="0" bestFit="1" customWidth="1"/>
    <col min="8" max="8" width="14.8515625" style="0" bestFit="1" customWidth="1"/>
    <col min="9" max="9" width="14.421875" style="0" bestFit="1" customWidth="1"/>
    <col min="10" max="11" width="14.8515625" style="0" bestFit="1" customWidth="1"/>
    <col min="12" max="12" width="14.140625" style="0" bestFit="1" customWidth="1"/>
  </cols>
  <sheetData>
    <row r="1" ht="15">
      <c r="A1" s="3" t="s">
        <v>0</v>
      </c>
    </row>
    <row r="2" ht="15">
      <c r="A2" s="3" t="s">
        <v>3</v>
      </c>
    </row>
    <row r="3" ht="15">
      <c r="A3" s="3"/>
    </row>
    <row r="4" spans="1:2" ht="15">
      <c r="A4" s="22" t="str">
        <f>'Global Inputs'!A6</f>
        <v>Model Start Year</v>
      </c>
      <c r="B4" s="22">
        <f>'Global Inputs'!B6</f>
        <v>40268</v>
      </c>
    </row>
    <row r="5" spans="1:2" ht="15">
      <c r="A5" s="22" t="str">
        <f>'Global Inputs'!A7</f>
        <v>Model End Year</v>
      </c>
      <c r="B5" s="22">
        <f>'Global Inputs'!B7</f>
        <v>43555</v>
      </c>
    </row>
    <row r="6" spans="1:2" ht="15">
      <c r="A6" s="22" t="str">
        <f>'Global Inputs'!A8</f>
        <v>Model Reporting Year</v>
      </c>
      <c r="B6" s="22">
        <f>'Global Inputs'!B8</f>
        <v>42094</v>
      </c>
    </row>
    <row r="7" ht="15">
      <c r="A7" s="22"/>
    </row>
    <row r="8" ht="15">
      <c r="A8" s="3"/>
    </row>
    <row r="9" spans="1:12" ht="15">
      <c r="A9" s="3" t="s">
        <v>72</v>
      </c>
      <c r="B9" s="4">
        <f>B25</f>
        <v>40268</v>
      </c>
      <c r="C9" s="4">
        <f>EOMONTH(B9,12)</f>
        <v>40633</v>
      </c>
      <c r="D9" s="4">
        <f aca="true" t="shared" si="0" ref="D9:J9">EOMONTH(C9,12)</f>
        <v>40999</v>
      </c>
      <c r="E9" s="4">
        <f t="shared" si="0"/>
        <v>41364</v>
      </c>
      <c r="F9" s="4">
        <f t="shared" si="0"/>
        <v>41729</v>
      </c>
      <c r="G9" s="4">
        <f t="shared" si="0"/>
        <v>42094</v>
      </c>
      <c r="H9" s="4">
        <f t="shared" si="0"/>
        <v>42460</v>
      </c>
      <c r="I9" s="4">
        <f t="shared" si="0"/>
        <v>42825</v>
      </c>
      <c r="J9" s="4">
        <f t="shared" si="0"/>
        <v>43190</v>
      </c>
      <c r="K9" s="4">
        <f>EOMONTH(J9,12)</f>
        <v>43555</v>
      </c>
      <c r="L9" s="3" t="s">
        <v>13</v>
      </c>
    </row>
    <row r="10" spans="1:12" ht="15">
      <c r="A10" t="str">
        <f>'Base Case'!A10</f>
        <v>hub DBFM</v>
      </c>
      <c r="B10" s="5">
        <f>'Base Case'!D10*'Global Inputs'!$D14/'Global Inputs'!$B14</f>
        <v>0</v>
      </c>
      <c r="C10" s="29">
        <f>'Base Case'!E10*'Global Inputs'!$D14/'Global Inputs'!$B14</f>
        <v>0</v>
      </c>
      <c r="D10" s="29">
        <f>'Base Case'!F10*'Global Inputs'!$D14/'Global Inputs'!$B14</f>
        <v>0</v>
      </c>
      <c r="E10" s="29">
        <f>'Base Case'!G10*'Global Inputs'!$D14/'Global Inputs'!$B14</f>
        <v>1098953.7948000005</v>
      </c>
      <c r="F10" s="29">
        <f>'Base Case'!H10*'Global Inputs'!$D14/'Global Inputs'!$B14</f>
        <v>2170258.2171000005</v>
      </c>
      <c r="G10" s="29">
        <f>'Base Case'!I10*'Global Inputs'!$D14/'Global Inputs'!$B14</f>
        <v>8756055.550092148</v>
      </c>
      <c r="H10" s="29">
        <f>'Base Case'!J10*'Global Inputs'!$D14/'Global Inputs'!$B14</f>
        <v>39751824.739946544</v>
      </c>
      <c r="I10" s="29">
        <f>'Base Case'!K10*'Global Inputs'!$D14/'Global Inputs'!$B14</f>
        <v>33077803.62807732</v>
      </c>
      <c r="J10" s="29">
        <f>'Base Case'!L10*'Global Inputs'!$D14/'Global Inputs'!$B14</f>
        <v>5955219</v>
      </c>
      <c r="K10" s="29">
        <f>'Base Case'!M10*'Global Inputs'!$D14/'Global Inputs'!$B14</f>
        <v>3081037.5000000005</v>
      </c>
      <c r="L10" s="5">
        <f aca="true" t="shared" si="1" ref="L10:L22">SUM(B10:K10)</f>
        <v>93891152.43001601</v>
      </c>
    </row>
    <row r="11" spans="1:12" ht="15">
      <c r="A11" t="str">
        <f>'Base Case'!A11</f>
        <v>hub D&amp;B</v>
      </c>
      <c r="B11" s="29">
        <f>'Base Case'!D11*'Global Inputs'!$D15/'Global Inputs'!$B15</f>
        <v>0</v>
      </c>
      <c r="C11" s="29">
        <f>'Base Case'!E11*'Global Inputs'!$D15/'Global Inputs'!$B15</f>
        <v>12960.000000000002</v>
      </c>
      <c r="D11" s="29">
        <f>'Base Case'!F11*'Global Inputs'!$D15/'Global Inputs'!$B15</f>
        <v>214380</v>
      </c>
      <c r="E11" s="29">
        <f>'Base Case'!G11*'Global Inputs'!$D15/'Global Inputs'!$B15</f>
        <v>288120.24000000005</v>
      </c>
      <c r="F11" s="29">
        <f>'Base Case'!H11*'Global Inputs'!$D15/'Global Inputs'!$B15</f>
        <v>1326210.6600000001</v>
      </c>
      <c r="G11" s="29">
        <f>'Base Case'!I11*'Global Inputs'!$D15/'Global Inputs'!$B15</f>
        <v>3220301.7</v>
      </c>
      <c r="H11" s="29">
        <f>'Base Case'!J11*'Global Inputs'!$D15/'Global Inputs'!$B15</f>
        <v>5240090.826</v>
      </c>
      <c r="I11" s="29">
        <f>'Base Case'!K11*'Global Inputs'!$D15/'Global Inputs'!$B15</f>
        <v>4278683.088</v>
      </c>
      <c r="J11" s="29">
        <f>'Base Case'!L11*'Global Inputs'!$D15/'Global Inputs'!$B15</f>
        <v>1150422.3</v>
      </c>
      <c r="K11" s="29">
        <f>'Base Case'!M11*'Global Inputs'!$D15/'Global Inputs'!$B15</f>
        <v>100885.50000000001</v>
      </c>
      <c r="L11" s="29">
        <f t="shared" si="1"/>
        <v>15832054.314000003</v>
      </c>
    </row>
    <row r="12" spans="1:12" ht="15">
      <c r="A12" t="str">
        <f>'Base Case'!A12</f>
        <v>NPD</v>
      </c>
      <c r="B12" s="29">
        <f>'Base Case'!D12*'Global Inputs'!$D22/'Global Inputs'!$B22</f>
        <v>0</v>
      </c>
      <c r="C12" s="29">
        <f>'Base Case'!E12*'Global Inputs'!$D22/'Global Inputs'!$B22</f>
        <v>0</v>
      </c>
      <c r="D12" s="29">
        <f>'Base Case'!F12*'Global Inputs'!$D22/'Global Inputs'!$B22</f>
        <v>0</v>
      </c>
      <c r="E12" s="29">
        <f>'Base Case'!G12*'Global Inputs'!$D22/'Global Inputs'!$B22</f>
        <v>0</v>
      </c>
      <c r="F12" s="29">
        <f>'Base Case'!H12*'Global Inputs'!$D22/'Global Inputs'!$B22</f>
        <v>7196372.476849794</v>
      </c>
      <c r="G12" s="29">
        <f>'Base Case'!I12*'Global Inputs'!$D22/'Global Inputs'!$B22</f>
        <v>26953344.177614972</v>
      </c>
      <c r="H12" s="29">
        <f>'Base Case'!J12*'Global Inputs'!$D22/'Global Inputs'!$B22</f>
        <v>56294693.74670761</v>
      </c>
      <c r="I12" s="29">
        <f>'Base Case'!K12*'Global Inputs'!$D22/'Global Inputs'!$B22</f>
        <v>46899553.741334476</v>
      </c>
      <c r="J12" s="29">
        <f>'Base Case'!L12*'Global Inputs'!$D22/'Global Inputs'!$B22</f>
        <v>11812415.09235958</v>
      </c>
      <c r="K12" s="29">
        <f>'Base Case'!M12*'Global Inputs'!$D22/'Global Inputs'!$B22</f>
        <v>11384668.8</v>
      </c>
      <c r="L12" s="5">
        <f t="shared" si="1"/>
        <v>160541048.03486642</v>
      </c>
    </row>
    <row r="13" spans="1:12" ht="15">
      <c r="A13" t="str">
        <f>'Base Case'!A13</f>
        <v>Schools</v>
      </c>
      <c r="B13" s="29">
        <f>'Base Case'!D13*'Global Inputs'!$D16/'Global Inputs'!$B16</f>
        <v>0</v>
      </c>
      <c r="C13" s="29">
        <f>'Base Case'!E13*'Global Inputs'!$D16/'Global Inputs'!$B16</f>
        <v>451730.025</v>
      </c>
      <c r="D13" s="29">
        <f>'Base Case'!F13*'Global Inputs'!$D16/'Global Inputs'!$B16</f>
        <v>9401381.325000001</v>
      </c>
      <c r="E13" s="29">
        <f>'Base Case'!G13*'Global Inputs'!$D16/'Global Inputs'!$B16</f>
        <v>19366406.325</v>
      </c>
      <c r="F13" s="29">
        <f>'Base Case'!H13*'Global Inputs'!$D16/'Global Inputs'!$B16</f>
        <v>18488635.650000002</v>
      </c>
      <c r="G13" s="29">
        <f>'Base Case'!I13*'Global Inputs'!$D16/'Global Inputs'!$B16</f>
        <v>39198505.44480682</v>
      </c>
      <c r="H13" s="29">
        <f>'Base Case'!J13*'Global Inputs'!$D16/'Global Inputs'!$B16</f>
        <v>111778530.8784716</v>
      </c>
      <c r="I13" s="29">
        <f>'Base Case'!K13*'Global Inputs'!$D16/'Global Inputs'!$B16</f>
        <v>150285989.949208</v>
      </c>
      <c r="J13" s="29">
        <f>'Base Case'!L13*'Global Inputs'!$D16/'Global Inputs'!$B16</f>
        <v>20970598.64625</v>
      </c>
      <c r="K13" s="29">
        <f>'Base Case'!M13*'Global Inputs'!$D16/'Global Inputs'!$B16</f>
        <v>5379320.3625</v>
      </c>
      <c r="L13" s="5">
        <f t="shared" si="1"/>
        <v>375321098.6062364</v>
      </c>
    </row>
    <row r="14" spans="1:12" ht="15">
      <c r="A14" t="str">
        <f>'Base Case'!A14</f>
        <v>Legacy - Queensferry Crossing</v>
      </c>
      <c r="B14" s="29">
        <f>'Base Case'!D14*'Global Inputs'!$D17/'Global Inputs'!$B17</f>
        <v>0</v>
      </c>
      <c r="C14" s="29">
        <f>'Base Case'!E14*'Global Inputs'!$D17/'Global Inputs'!$B17</f>
        <v>0</v>
      </c>
      <c r="D14" s="29">
        <f>'Base Case'!F14*'Global Inputs'!$D17/'Global Inputs'!$B17</f>
        <v>0</v>
      </c>
      <c r="E14" s="29">
        <f>'Base Case'!G14*'Global Inputs'!$D17/'Global Inputs'!$B17</f>
        <v>787500.0000000001</v>
      </c>
      <c r="F14" s="29">
        <f>'Base Case'!H14*'Global Inputs'!$D17/'Global Inputs'!$B17</f>
        <v>1575000.0000000002</v>
      </c>
      <c r="G14" s="29">
        <f>'Base Case'!I14*'Global Inputs'!$D17/'Global Inputs'!$B17</f>
        <v>1575000.0000000002</v>
      </c>
      <c r="H14" s="29">
        <f>'Base Case'!J14*'Global Inputs'!$D17/'Global Inputs'!$B17</f>
        <v>1496250.0000000002</v>
      </c>
      <c r="I14" s="29">
        <f>'Base Case'!K14*'Global Inputs'!$D17/'Global Inputs'!$B17</f>
        <v>708750.0000000001</v>
      </c>
      <c r="J14" s="29">
        <f>'Base Case'!L14*'Global Inputs'!$D17/'Global Inputs'!$B17</f>
        <v>0</v>
      </c>
      <c r="K14" s="29">
        <f>'Base Case'!M14*'Global Inputs'!$D17/'Global Inputs'!$B17</f>
        <v>0</v>
      </c>
      <c r="L14" s="20">
        <f t="shared" si="1"/>
        <v>6142500.000000001</v>
      </c>
    </row>
    <row r="15" spans="1:12" ht="15">
      <c r="A15" t="str">
        <f>'Base Case'!A15</f>
        <v>TIF</v>
      </c>
      <c r="B15" s="29">
        <f>'Base Case'!D15*'Global Inputs'!$D23/'Global Inputs'!$B23</f>
        <v>0</v>
      </c>
      <c r="C15" s="29">
        <f>'Base Case'!E15*'Global Inputs'!$D23/'Global Inputs'!$B23</f>
        <v>0</v>
      </c>
      <c r="D15" s="29">
        <f>'Base Case'!F15*'Global Inputs'!$D23/'Global Inputs'!$B23</f>
        <v>0</v>
      </c>
      <c r="E15" s="29">
        <f>'Base Case'!G15*'Global Inputs'!$D23/'Global Inputs'!$B23</f>
        <v>0</v>
      </c>
      <c r="F15" s="29">
        <f>'Base Case'!H15*'Global Inputs'!$D23/'Global Inputs'!$B23</f>
        <v>1156693.95</v>
      </c>
      <c r="G15" s="29">
        <f>'Base Case'!I15*'Global Inputs'!$D23/'Global Inputs'!$B23</f>
        <v>4079250</v>
      </c>
      <c r="H15" s="29">
        <f>'Base Case'!J15*'Global Inputs'!$D23/'Global Inputs'!$B23</f>
        <v>14303445.75</v>
      </c>
      <c r="I15" s="29">
        <f>'Base Case'!K15*'Global Inputs'!$D23/'Global Inputs'!$B23</f>
        <v>40588783.137</v>
      </c>
      <c r="J15" s="29">
        <f>'Base Case'!L15*'Global Inputs'!$D23/'Global Inputs'!$B23</f>
        <v>50495193</v>
      </c>
      <c r="K15" s="29">
        <f>'Base Case'!M15*'Global Inputs'!$D23/'Global Inputs'!$B23</f>
        <v>50932368</v>
      </c>
      <c r="L15" s="20">
        <f t="shared" si="1"/>
        <v>161555733.837</v>
      </c>
    </row>
    <row r="16" spans="1:12" ht="15">
      <c r="A16" t="str">
        <f>'Base Case'!A16</f>
        <v>Housing</v>
      </c>
      <c r="B16" s="29">
        <f>'Base Case'!D16*'Global Inputs'!$D30/'Global Inputs'!$B30</f>
        <v>0</v>
      </c>
      <c r="C16" s="29">
        <f>'Base Case'!E16*'Global Inputs'!$D30/'Global Inputs'!$B30</f>
        <v>0</v>
      </c>
      <c r="D16" s="29">
        <f>'Base Case'!F16*'Global Inputs'!$D30/'Global Inputs'!$B30</f>
        <v>1075500</v>
      </c>
      <c r="E16" s="29">
        <f>'Base Case'!G16*'Global Inputs'!$D30/'Global Inputs'!$B30</f>
        <v>9641254.5</v>
      </c>
      <c r="F16" s="29">
        <f>'Base Case'!H16*'Global Inputs'!$D30/'Global Inputs'!$B30</f>
        <v>26380800</v>
      </c>
      <c r="G16" s="29">
        <f>'Base Case'!I16*'Global Inputs'!$D30/'Global Inputs'!$B30</f>
        <v>18928363.5</v>
      </c>
      <c r="H16" s="29">
        <f>'Base Case'!J16*'Global Inputs'!$D30/'Global Inputs'!$B30</f>
        <v>24584777.088749997</v>
      </c>
      <c r="I16" s="29">
        <f>'Base Case'!K16*'Global Inputs'!$D30/'Global Inputs'!$B30</f>
        <v>26617855.5</v>
      </c>
      <c r="J16" s="29">
        <f>'Base Case'!L16*'Global Inputs'!$D30/'Global Inputs'!$B30</f>
        <v>14830213.5</v>
      </c>
      <c r="K16" s="29">
        <f>'Base Case'!M16*'Global Inputs'!$D30/'Global Inputs'!$B30</f>
        <v>2179743.75</v>
      </c>
      <c r="L16" s="20">
        <f t="shared" si="1"/>
        <v>124238507.83875</v>
      </c>
    </row>
    <row r="17" spans="1:12" ht="15">
      <c r="A17" t="str">
        <f>'Base Case'!A17</f>
        <v>Lifecycle/FM Basket Saving</v>
      </c>
      <c r="B17" s="29">
        <f>'Base Case'!D17*'Global Inputs'!$D18/'Global Inputs'!$B18</f>
        <v>0</v>
      </c>
      <c r="C17" s="29">
        <f>'Base Case'!E17*'Global Inputs'!$D18/'Global Inputs'!$B18</f>
        <v>0</v>
      </c>
      <c r="D17" s="29">
        <f>'Base Case'!F17*'Global Inputs'!$D18/'Global Inputs'!$B18</f>
        <v>0</v>
      </c>
      <c r="E17" s="29">
        <f>'Base Case'!G17*'Global Inputs'!$D18/'Global Inputs'!$B18</f>
        <v>0</v>
      </c>
      <c r="F17" s="29">
        <f>'Base Case'!H17*'Global Inputs'!$D18/'Global Inputs'!$B18</f>
        <v>0</v>
      </c>
      <c r="G17" s="29">
        <f>'Base Case'!I17*'Global Inputs'!$D18/'Global Inputs'!$B18</f>
        <v>16484.306922000003</v>
      </c>
      <c r="H17" s="29">
        <f>'Base Case'!J17*'Global Inputs'!$D18/'Global Inputs'!$B18</f>
        <v>46586.271169575</v>
      </c>
      <c r="I17" s="29">
        <f>'Base Case'!K17*'Global Inputs'!$D18/'Global Inputs'!$B18</f>
        <v>162341.11208689402</v>
      </c>
      <c r="J17" s="29">
        <f>'Base Case'!L17*'Global Inputs'!$D18/'Global Inputs'!$B18</f>
        <v>686833.4934515245</v>
      </c>
      <c r="K17" s="29">
        <f>'Base Case'!M17*'Global Inputs'!$D18/'Global Inputs'!$B18</f>
        <v>1019502.0983964293</v>
      </c>
      <c r="L17" s="20">
        <f t="shared" si="1"/>
        <v>1931747.282026423</v>
      </c>
    </row>
    <row r="18" spans="1:12" ht="15">
      <c r="A18" t="str">
        <f>'Base Case'!A18</f>
        <v>Low Carbon</v>
      </c>
      <c r="B18" s="29">
        <f>'Base Case'!D18*'Global Inputs'!$D26/'Global Inputs'!$B26</f>
        <v>0</v>
      </c>
      <c r="C18" s="29">
        <f>'Base Case'!E18*'Global Inputs'!$D26/'Global Inputs'!$B26</f>
        <v>0</v>
      </c>
      <c r="D18" s="29">
        <f>'Base Case'!F18*'Global Inputs'!$D26/'Global Inputs'!$B26</f>
        <v>0</v>
      </c>
      <c r="E18" s="29">
        <f>'Base Case'!G18*'Global Inputs'!$D26/'Global Inputs'!$B26</f>
        <v>0</v>
      </c>
      <c r="F18" s="29">
        <f>'Base Case'!H18*'Global Inputs'!$D26/'Global Inputs'!$B26</f>
        <v>0</v>
      </c>
      <c r="G18" s="29">
        <f>'Base Case'!I18*'Global Inputs'!$D26/'Global Inputs'!$B26</f>
        <v>480750.30000000005</v>
      </c>
      <c r="H18" s="29">
        <f>'Base Case'!J18*'Global Inputs'!$D26/'Global Inputs'!$B26</f>
        <v>1708574.715</v>
      </c>
      <c r="I18" s="29">
        <f>'Base Case'!K18*'Global Inputs'!$D26/'Global Inputs'!$B26</f>
        <v>4041900.0000000005</v>
      </c>
      <c r="J18" s="29">
        <f>'Base Case'!L18*'Global Inputs'!$D26/'Global Inputs'!$B26</f>
        <v>6869700.000000001</v>
      </c>
      <c r="K18" s="29">
        <f>'Base Case'!M18*'Global Inputs'!$D26/'Global Inputs'!$B26</f>
        <v>10104750.000000002</v>
      </c>
      <c r="L18" s="20">
        <f t="shared" si="1"/>
        <v>23205675.015</v>
      </c>
    </row>
    <row r="19" spans="1:12" ht="15">
      <c r="A19" t="str">
        <f>'Base Case'!A19</f>
        <v>Operational PPP</v>
      </c>
      <c r="B19" s="29">
        <f>'Base Case'!D19*'Global Inputs'!$D33/'Global Inputs'!$B33</f>
        <v>0</v>
      </c>
      <c r="C19" s="29">
        <f>'Base Case'!E19*'Global Inputs'!$D33/'Global Inputs'!$B33</f>
        <v>0</v>
      </c>
      <c r="D19" s="29">
        <f>'Base Case'!F19*'Global Inputs'!$D33/'Global Inputs'!$B33</f>
        <v>295907.6672370455</v>
      </c>
      <c r="E19" s="29">
        <f>'Base Case'!G19*'Global Inputs'!$D33/'Global Inputs'!$B33</f>
        <v>325860.65346666914</v>
      </c>
      <c r="F19" s="29">
        <f>'Base Case'!H19*'Global Inputs'!$D33/'Global Inputs'!$B33</f>
        <v>223006.00045716594</v>
      </c>
      <c r="G19" s="29">
        <f>'Base Case'!I19*'Global Inputs'!$D33/'Global Inputs'!$B33</f>
        <v>1652632.2000000002</v>
      </c>
      <c r="H19" s="29">
        <f>'Base Case'!J19*'Global Inputs'!$D33/'Global Inputs'!$B33</f>
        <v>1472862.6592123597</v>
      </c>
      <c r="I19" s="29">
        <f>'Base Case'!K19*'Global Inputs'!$D33/'Global Inputs'!$B33</f>
        <v>1083003.3450363455</v>
      </c>
      <c r="J19" s="29">
        <f>'Base Case'!L19*'Global Inputs'!$D33/'Global Inputs'!$B33</f>
        <v>1039683.2112348918</v>
      </c>
      <c r="K19" s="29">
        <f>'Base Case'!M19*'Global Inputs'!$D33/'Global Inputs'!$B33</f>
        <v>1023905.0579025508</v>
      </c>
      <c r="L19" s="5">
        <f t="shared" si="1"/>
        <v>7116860.794547029</v>
      </c>
    </row>
    <row r="20" spans="1:12" ht="15">
      <c r="A20" s="41" t="str">
        <f>'Base Case'!A20</f>
        <v>Asset Management</v>
      </c>
      <c r="B20" s="29">
        <f>SUM(IF('Global Inputs'!$H$34="Yes",'Global Inputs'!$B$34*'Asset Management'!B11*'Global Inputs'!B45,'Global Inputs'!$B$34*'Asset Management'!B11)*('Global Inputs'!$D34/'Global Inputs'!$B34)+IF('Global Inputs'!$H$35="Yes",'Global Inputs'!$B$35*'Asset Management'!B19*'Global Inputs'!B45,'Global Inputs'!$B$35*'Asset Management'!B19)*('Global Inputs'!$D35/'Global Inputs'!$B35))</f>
        <v>0</v>
      </c>
      <c r="C20" s="29">
        <f>SUM(IF('Global Inputs'!$H$34="Yes",'Global Inputs'!$B$34*'Asset Management'!C11*'Global Inputs'!C45,'Global Inputs'!$B$34*'Asset Management'!C11)*('Global Inputs'!$D34/'Global Inputs'!$B34)+IF('Global Inputs'!$H$35="Yes",'Global Inputs'!$B$35*'Asset Management'!C19*'Global Inputs'!C45,'Global Inputs'!$B$35*'Asset Management'!C19)*('Global Inputs'!$D35/'Global Inputs'!$B35))</f>
        <v>0</v>
      </c>
      <c r="D20" s="29">
        <f>SUM(IF('Global Inputs'!$H$34="Yes",'Global Inputs'!$B$34*'Asset Management'!D11*'Global Inputs'!D45,'Global Inputs'!$B$34*'Asset Management'!D11)*('Global Inputs'!$D34/'Global Inputs'!$B34)+IF('Global Inputs'!$H$35="Yes",'Global Inputs'!$B$35*'Asset Management'!D19*'Global Inputs'!D45,'Global Inputs'!$B$35*'Asset Management'!D19)*('Global Inputs'!$D35/'Global Inputs'!$B35))</f>
        <v>0</v>
      </c>
      <c r="E20" s="29">
        <f>SUM(IF('Global Inputs'!$H$34="Yes",'Global Inputs'!$B$34*'Asset Management'!E11*'Global Inputs'!E45,'Global Inputs'!$B$34*'Asset Management'!E11)*('Global Inputs'!$D34/'Global Inputs'!$B34)+IF('Global Inputs'!$H$35="Yes",'Global Inputs'!$B$35*'Asset Management'!E19*'Global Inputs'!E45,'Global Inputs'!$B$35*'Asset Management'!E19)*('Global Inputs'!$D35/'Global Inputs'!$B35))</f>
        <v>28053000.000000004</v>
      </c>
      <c r="F20" s="29">
        <f>SUM(IF('Global Inputs'!$H$34="Yes",'Global Inputs'!$B$34*'Asset Management'!F11*'Global Inputs'!F45,'Global Inputs'!$B$34*'Asset Management'!F11)*('Global Inputs'!$D34/'Global Inputs'!$B34)+IF('Global Inputs'!$H$35="Yes",'Global Inputs'!$B$35*'Asset Management'!F19*'Global Inputs'!F45,'Global Inputs'!$B$35*'Asset Management'!F19)*('Global Inputs'!$D35/'Global Inputs'!$B35))</f>
        <v>31617000.000000004</v>
      </c>
      <c r="G20" s="29">
        <f>SUM(IF('Global Inputs'!$H$34="Yes",'Global Inputs'!$B$34*'Asset Management'!G11*'Global Inputs'!G45,'Global Inputs'!$B$34*'Asset Management'!G11)*('Global Inputs'!$D34/'Global Inputs'!$B34)+IF('Global Inputs'!$H$35="Yes",'Global Inputs'!$B$35*'Asset Management'!G19*'Global Inputs'!G45,'Global Inputs'!$B$35*'Asset Management'!G19)*('Global Inputs'!$D35/'Global Inputs'!$B35))</f>
        <v>49809600.00000001</v>
      </c>
      <c r="H20" s="29">
        <f>SUM(IF('Global Inputs'!$H$34="Yes",'Global Inputs'!$B$34*'Asset Management'!H11*'Global Inputs'!H45,'Global Inputs'!$B$34*'Asset Management'!H11)*('Global Inputs'!$D34/'Global Inputs'!$B34)+IF('Global Inputs'!$H$35="Yes",'Global Inputs'!$B$35*'Asset Management'!H19*'Global Inputs'!H45,'Global Inputs'!$B$35*'Asset Management'!H19)*('Global Inputs'!$D35/'Global Inputs'!$B35))</f>
        <v>42163200.00000001</v>
      </c>
      <c r="I20" s="29">
        <f>SUM(IF('Global Inputs'!$H$34="Yes",'Global Inputs'!$B$34*'Asset Management'!I11*'Global Inputs'!I45,'Global Inputs'!$B$34*'Asset Management'!I11)*('Global Inputs'!$D34/'Global Inputs'!$B34)+IF('Global Inputs'!$H$35="Yes",'Global Inputs'!$B$35*'Asset Management'!I19*'Global Inputs'!I45,'Global Inputs'!$B$35*'Asset Management'!I19)*('Global Inputs'!$D35/'Global Inputs'!$B35))</f>
        <v>56497500.00000001</v>
      </c>
      <c r="J20" s="29">
        <f>SUM(IF('Global Inputs'!$H$34="Yes",'Global Inputs'!$B$34*'Asset Management'!J11*'Global Inputs'!J45,'Global Inputs'!$B$34*'Asset Management'!J11)*('Global Inputs'!$D34/'Global Inputs'!$B34)+IF('Global Inputs'!$H$35="Yes",'Global Inputs'!$B$35*'Asset Management'!J19*'Global Inputs'!J45,'Global Inputs'!$B$35*'Asset Management'!J19)*('Global Inputs'!$D35/'Global Inputs'!$B35))</f>
        <v>51516000.00000001</v>
      </c>
      <c r="K20" s="29">
        <f>SUM(IF('Global Inputs'!$H$34="Yes",'Global Inputs'!$B$34*'Asset Management'!K11*'Global Inputs'!K45,'Global Inputs'!$B$34*'Asset Management'!K11)*('Global Inputs'!$D34/'Global Inputs'!$B34)+IF('Global Inputs'!$H$35="Yes",'Global Inputs'!$B$35*'Asset Management'!K19*'Global Inputs'!K45,'Global Inputs'!$B$35*'Asset Management'!K19)*('Global Inputs'!$D35/'Global Inputs'!$B35))</f>
        <v>43848000.00000001</v>
      </c>
      <c r="L20" s="5">
        <f t="shared" si="1"/>
        <v>303504300.00000006</v>
      </c>
    </row>
    <row r="21" spans="1:12" ht="15">
      <c r="A21" t="str">
        <f>'Base Case'!A21</f>
        <v>Waste</v>
      </c>
      <c r="B21" s="29">
        <f>'Base Case'!D21*'Global Inputs'!$D27/'Global Inputs'!$B27</f>
        <v>0</v>
      </c>
      <c r="C21" s="29">
        <f>'Base Case'!E21*'Global Inputs'!$D27/'Global Inputs'!$B27</f>
        <v>0</v>
      </c>
      <c r="D21" s="29">
        <f>'Base Case'!F21*'Global Inputs'!$D27/'Global Inputs'!$B27</f>
        <v>0</v>
      </c>
      <c r="E21" s="29">
        <f>'Base Case'!G21*'Global Inputs'!$D27/'Global Inputs'!$B27</f>
        <v>4500.000000000001</v>
      </c>
      <c r="F21" s="29">
        <f>'Base Case'!H21*'Global Inputs'!$D27/'Global Inputs'!$B27</f>
        <v>83250.00000000001</v>
      </c>
      <c r="G21" s="29">
        <f>'Base Case'!I21*'Global Inputs'!$D27/'Global Inputs'!$B27</f>
        <v>350100.00000000006</v>
      </c>
      <c r="H21" s="29">
        <f>'Base Case'!J21*'Global Inputs'!$D27/'Global Inputs'!$B27</f>
        <v>290700.00000000006</v>
      </c>
      <c r="I21" s="29">
        <f>'Base Case'!K21*'Global Inputs'!$D27/'Global Inputs'!$B27</f>
        <v>0</v>
      </c>
      <c r="J21" s="29">
        <f>'Base Case'!L21*'Global Inputs'!$D27/'Global Inputs'!$B27</f>
        <v>0</v>
      </c>
      <c r="K21" s="29">
        <f>'Base Case'!M21*'Global Inputs'!$D27/'Global Inputs'!$B27</f>
        <v>0</v>
      </c>
      <c r="L21" s="5">
        <f t="shared" si="1"/>
        <v>728550.0000000001</v>
      </c>
    </row>
    <row r="22" spans="1:12" ht="15">
      <c r="A22" t="s">
        <v>344</v>
      </c>
      <c r="B22" s="29">
        <f>'Base Case'!D22*'Global Inputs'!$D38/'Global Inputs'!$B38</f>
        <v>0</v>
      </c>
      <c r="C22" s="29">
        <f>'Base Case'!E22*'Global Inputs'!$D38/'Global Inputs'!$B38</f>
        <v>0</v>
      </c>
      <c r="D22" s="29">
        <f>'Base Case'!F22*'Global Inputs'!$D38/'Global Inputs'!$B38</f>
        <v>0</v>
      </c>
      <c r="E22" s="29">
        <f>'Base Case'!G22*'Global Inputs'!$D38/'Global Inputs'!$B38</f>
        <v>0</v>
      </c>
      <c r="F22" s="29">
        <f>'Base Case'!H22*'Global Inputs'!$D38/'Global Inputs'!$B38</f>
        <v>0</v>
      </c>
      <c r="G22" s="29">
        <f>'Base Case'!I22*'Global Inputs'!$D38/'Global Inputs'!$B38</f>
        <v>0</v>
      </c>
      <c r="H22" s="29">
        <f>'Base Case'!J22*'Global Inputs'!$D38/'Global Inputs'!$B38</f>
        <v>1710000.0000000002</v>
      </c>
      <c r="I22" s="29">
        <f>'Base Case'!K22*'Global Inputs'!$D38/'Global Inputs'!$B38</f>
        <v>1620000.0000000002</v>
      </c>
      <c r="J22" s="29">
        <f>'Base Case'!L22*'Global Inputs'!$D38/'Global Inputs'!$B38</f>
        <v>1530000.0000000002</v>
      </c>
      <c r="K22" s="29">
        <f>'Base Case'!M22*'Global Inputs'!$D38/'Global Inputs'!$B38</f>
        <v>1350000.0000000002</v>
      </c>
      <c r="L22" s="29">
        <f t="shared" si="1"/>
        <v>6210000.000000001</v>
      </c>
    </row>
    <row r="23" spans="1:12" ht="15.75" thickBot="1">
      <c r="A23" t="s">
        <v>13</v>
      </c>
      <c r="B23" s="6">
        <f>SUM(B10:B22)</f>
        <v>0</v>
      </c>
      <c r="C23" s="30">
        <f aca="true" t="shared" si="2" ref="C23:L23">SUM(C10:C22)</f>
        <v>464690.025</v>
      </c>
      <c r="D23" s="30">
        <f t="shared" si="2"/>
        <v>10987168.992237046</v>
      </c>
      <c r="E23" s="30">
        <f t="shared" si="2"/>
        <v>59565595.51326667</v>
      </c>
      <c r="F23" s="30">
        <f t="shared" si="2"/>
        <v>90217226.95440696</v>
      </c>
      <c r="G23" s="30">
        <f t="shared" si="2"/>
        <v>155020387.17943597</v>
      </c>
      <c r="H23" s="30">
        <f t="shared" si="2"/>
        <v>300841536.6752577</v>
      </c>
      <c r="I23" s="30">
        <f t="shared" si="2"/>
        <v>365862163.50074303</v>
      </c>
      <c r="J23" s="30">
        <f t="shared" si="2"/>
        <v>166856278.243296</v>
      </c>
      <c r="K23" s="30">
        <f t="shared" si="2"/>
        <v>130404181.06879899</v>
      </c>
      <c r="L23" s="30">
        <f t="shared" si="2"/>
        <v>1280219228.1524425</v>
      </c>
    </row>
    <row r="24" spans="2:12" ht="15.75" thickTop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>
      <c r="A25" s="3" t="s">
        <v>71</v>
      </c>
      <c r="B25" s="4">
        <f>'Global Inputs'!B6</f>
        <v>40268</v>
      </c>
      <c r="C25" s="4">
        <f>EOMONTH(B25,12)</f>
        <v>40633</v>
      </c>
      <c r="D25" s="4">
        <f aca="true" t="shared" si="3" ref="D25:J25">EOMONTH(C25,12)</f>
        <v>40999</v>
      </c>
      <c r="E25" s="4">
        <f t="shared" si="3"/>
        <v>41364</v>
      </c>
      <c r="F25" s="4">
        <f t="shared" si="3"/>
        <v>41729</v>
      </c>
      <c r="G25" s="4">
        <f t="shared" si="3"/>
        <v>42094</v>
      </c>
      <c r="H25" s="4">
        <f t="shared" si="3"/>
        <v>42460</v>
      </c>
      <c r="I25" s="4">
        <f t="shared" si="3"/>
        <v>42825</v>
      </c>
      <c r="J25" s="4">
        <f t="shared" si="3"/>
        <v>43190</v>
      </c>
      <c r="K25" s="4">
        <f>EOMONTH(J25,12)</f>
        <v>43555</v>
      </c>
      <c r="L25" s="3" t="s">
        <v>13</v>
      </c>
    </row>
    <row r="26" spans="1:12" ht="15">
      <c r="A26" t="str">
        <f aca="true" t="shared" si="4" ref="A26:A38">A10</f>
        <v>hub DBFM</v>
      </c>
      <c r="B26" s="5">
        <f>'Base Case'!D10*'Global Inputs'!$C14/'Global Inputs'!$B14</f>
        <v>0</v>
      </c>
      <c r="C26" s="29">
        <f>'Base Case'!E10*'Global Inputs'!$C14/'Global Inputs'!$B14</f>
        <v>0</v>
      </c>
      <c r="D26" s="29">
        <f>'Base Case'!F10*'Global Inputs'!$C14/'Global Inputs'!$B14</f>
        <v>0</v>
      </c>
      <c r="E26" s="29">
        <f>'Base Case'!G10*'Global Inputs'!$C14/'Global Inputs'!$B14</f>
        <v>1160006.7834000003</v>
      </c>
      <c r="F26" s="29">
        <f>'Base Case'!H10*'Global Inputs'!$C14/'Global Inputs'!$B14</f>
        <v>2290828.11805</v>
      </c>
      <c r="G26" s="29">
        <f>'Base Case'!I10*'Global Inputs'!$C14/'Global Inputs'!$B14</f>
        <v>9242503.080652822</v>
      </c>
      <c r="H26" s="29">
        <f>'Base Case'!J10*'Global Inputs'!$C14/'Global Inputs'!$B14</f>
        <v>41960259.447721355</v>
      </c>
      <c r="I26" s="29">
        <f>'Base Case'!K10*'Global Inputs'!$C14/'Global Inputs'!$B14</f>
        <v>34915459.38519272</v>
      </c>
      <c r="J26" s="29">
        <f>'Base Case'!L10*'Global Inputs'!$C14/'Global Inputs'!$B14</f>
        <v>6286064.499999999</v>
      </c>
      <c r="K26" s="29">
        <f>'Base Case'!M10*'Global Inputs'!$C14/'Global Inputs'!$B14</f>
        <v>3252206.25</v>
      </c>
      <c r="L26" s="5">
        <f aca="true" t="shared" si="5" ref="L26:L38">SUM(B26:K26)</f>
        <v>99107327.5650169</v>
      </c>
    </row>
    <row r="27" spans="1:12" ht="15">
      <c r="A27" t="str">
        <f t="shared" si="4"/>
        <v>hub D&amp;B</v>
      </c>
      <c r="B27" s="29">
        <f>'Base Case'!D11*'Global Inputs'!$C15/'Global Inputs'!$B15</f>
        <v>0</v>
      </c>
      <c r="C27" s="29">
        <f>'Base Case'!E11*'Global Inputs'!$C15/'Global Inputs'!$B15</f>
        <v>13679.999999999998</v>
      </c>
      <c r="D27" s="29">
        <f>'Base Case'!F11*'Global Inputs'!$C15/'Global Inputs'!$B15</f>
        <v>226290</v>
      </c>
      <c r="E27" s="29">
        <f>'Base Case'!G11*'Global Inputs'!$C15/'Global Inputs'!$B15</f>
        <v>304126.92</v>
      </c>
      <c r="F27" s="29">
        <f>'Base Case'!H11*'Global Inputs'!$C15/'Global Inputs'!$B15</f>
        <v>1399889.03</v>
      </c>
      <c r="G27" s="29">
        <f>'Base Case'!I11*'Global Inputs'!$C15/'Global Inputs'!$B15</f>
        <v>3399207.3499999996</v>
      </c>
      <c r="H27" s="29">
        <f>'Base Case'!J11*'Global Inputs'!$C15/'Global Inputs'!$B15</f>
        <v>5531206.982999999</v>
      </c>
      <c r="I27" s="29">
        <f>'Base Case'!K11*'Global Inputs'!$C15/'Global Inputs'!$B15</f>
        <v>4516387.704</v>
      </c>
      <c r="J27" s="29">
        <f>'Base Case'!L11*'Global Inputs'!$C15/'Global Inputs'!$B15</f>
        <v>1214334.65</v>
      </c>
      <c r="K27" s="29">
        <f>'Base Case'!M11*'Global Inputs'!$C15/'Global Inputs'!$B15</f>
        <v>106490.24999999999</v>
      </c>
      <c r="L27" s="29">
        <f t="shared" si="5"/>
        <v>16711612.887</v>
      </c>
    </row>
    <row r="28" spans="1:12" ht="15">
      <c r="A28" t="str">
        <f t="shared" si="4"/>
        <v>NPD</v>
      </c>
      <c r="B28" s="29">
        <f>'Base Case'!D12*'Global Inputs'!$C22/'Global Inputs'!$B22</f>
        <v>0</v>
      </c>
      <c r="C28" s="29">
        <f>'Base Case'!E12*'Global Inputs'!$C22/'Global Inputs'!$B22</f>
        <v>0</v>
      </c>
      <c r="D28" s="29">
        <f>'Base Case'!F12*'Global Inputs'!$C22/'Global Inputs'!$B22</f>
        <v>0</v>
      </c>
      <c r="E28" s="29">
        <f>'Base Case'!G12*'Global Inputs'!$C22/'Global Inputs'!$B22</f>
        <v>0</v>
      </c>
      <c r="F28" s="29">
        <f>'Base Case'!H12*'Global Inputs'!$C22/'Global Inputs'!$B22</f>
        <v>7596170.9477858925</v>
      </c>
      <c r="G28" s="29">
        <f>'Base Case'!I12*'Global Inputs'!$C22/'Global Inputs'!$B22</f>
        <v>28450752.187482465</v>
      </c>
      <c r="H28" s="29">
        <f>'Base Case'!J12*'Global Inputs'!$C22/'Global Inputs'!$B22</f>
        <v>59422176.73263581</v>
      </c>
      <c r="I28" s="29">
        <f>'Base Case'!K12*'Global Inputs'!$C22/'Global Inputs'!$B22</f>
        <v>49505084.50474194</v>
      </c>
      <c r="J28" s="29">
        <f>'Base Case'!L12*'Global Inputs'!$C22/'Global Inputs'!$B22</f>
        <v>12468660.375268444</v>
      </c>
      <c r="K28" s="29">
        <f>'Base Case'!M12*'Global Inputs'!$C22/'Global Inputs'!$B22</f>
        <v>12017150.4</v>
      </c>
      <c r="L28" s="5">
        <f t="shared" si="5"/>
        <v>169459995.14791456</v>
      </c>
    </row>
    <row r="29" spans="1:12" ht="15">
      <c r="A29" t="str">
        <f t="shared" si="4"/>
        <v>Schools</v>
      </c>
      <c r="B29" s="29">
        <f>'Base Case'!D13*'Global Inputs'!$C16/'Global Inputs'!$B16</f>
        <v>0</v>
      </c>
      <c r="C29" s="29">
        <f>'Base Case'!E13*'Global Inputs'!$C16/'Global Inputs'!$B16</f>
        <v>476826.13749999995</v>
      </c>
      <c r="D29" s="29">
        <f>'Base Case'!F13*'Global Inputs'!$C16/'Global Inputs'!$B16</f>
        <v>9923680.2875</v>
      </c>
      <c r="E29" s="29">
        <f>'Base Case'!G13*'Global Inputs'!$C16/'Global Inputs'!$B16</f>
        <v>20442317.787499998</v>
      </c>
      <c r="F29" s="29">
        <f>'Base Case'!H13*'Global Inputs'!$C16/'Global Inputs'!$B16</f>
        <v>19515782.075</v>
      </c>
      <c r="G29" s="29">
        <f>'Base Case'!I13*'Global Inputs'!$C16/'Global Inputs'!$B16</f>
        <v>41376200.19174053</v>
      </c>
      <c r="H29" s="29">
        <f>'Base Case'!J13*'Global Inputs'!$C16/'Global Inputs'!$B16</f>
        <v>117988449.2606089</v>
      </c>
      <c r="I29" s="29">
        <f>'Base Case'!K13*'Global Inputs'!$C16/'Global Inputs'!$B16</f>
        <v>158635211.61305287</v>
      </c>
      <c r="J29" s="29">
        <f>'Base Case'!L13*'Global Inputs'!$C16/'Global Inputs'!$B16</f>
        <v>22135631.904374998</v>
      </c>
      <c r="K29" s="29">
        <f>'Base Case'!M13*'Global Inputs'!$C16/'Global Inputs'!$B16</f>
        <v>5678171.493749999</v>
      </c>
      <c r="L29" s="5">
        <f t="shared" si="5"/>
        <v>396172270.7510273</v>
      </c>
    </row>
    <row r="30" spans="1:12" ht="15">
      <c r="A30" t="str">
        <f t="shared" si="4"/>
        <v>Legacy - Queensferry Crossing</v>
      </c>
      <c r="B30" s="29">
        <f>'Base Case'!D14*'Global Inputs'!$C17/'Global Inputs'!$B17</f>
        <v>0</v>
      </c>
      <c r="C30" s="29">
        <f>'Base Case'!E14*'Global Inputs'!$C17/'Global Inputs'!$B17</f>
        <v>0</v>
      </c>
      <c r="D30" s="29">
        <f>'Base Case'!F14*'Global Inputs'!$C17/'Global Inputs'!$B17</f>
        <v>0</v>
      </c>
      <c r="E30" s="29">
        <f>'Base Case'!G14*'Global Inputs'!$C17/'Global Inputs'!$B17</f>
        <v>831250</v>
      </c>
      <c r="F30" s="29">
        <f>'Base Case'!H14*'Global Inputs'!$C17/'Global Inputs'!$B17</f>
        <v>1662500</v>
      </c>
      <c r="G30" s="29">
        <f>'Base Case'!I14*'Global Inputs'!$C17/'Global Inputs'!$B17</f>
        <v>1662500</v>
      </c>
      <c r="H30" s="29">
        <f>'Base Case'!J14*'Global Inputs'!$C17/'Global Inputs'!$B17</f>
        <v>1579375</v>
      </c>
      <c r="I30" s="29">
        <f>'Base Case'!K14*'Global Inputs'!$C17/'Global Inputs'!$B17</f>
        <v>748125</v>
      </c>
      <c r="J30" s="29">
        <f>'Base Case'!L14*'Global Inputs'!$C17/'Global Inputs'!$B17</f>
        <v>0</v>
      </c>
      <c r="K30" s="29">
        <f>'Base Case'!M14*'Global Inputs'!$C17/'Global Inputs'!$B17</f>
        <v>0</v>
      </c>
      <c r="L30" s="20">
        <f t="shared" si="5"/>
        <v>6483750</v>
      </c>
    </row>
    <row r="31" spans="1:12" ht="15">
      <c r="A31" t="str">
        <f t="shared" si="4"/>
        <v>TIF</v>
      </c>
      <c r="B31" s="29">
        <f>'Base Case'!D15*'Global Inputs'!$C23/'Global Inputs'!$B23</f>
        <v>0</v>
      </c>
      <c r="C31" s="29">
        <f>'Base Case'!E15*'Global Inputs'!$C23/'Global Inputs'!$B23</f>
        <v>0</v>
      </c>
      <c r="D31" s="29">
        <f>'Base Case'!F15*'Global Inputs'!$C23/'Global Inputs'!$B23</f>
        <v>0</v>
      </c>
      <c r="E31" s="29">
        <f>'Base Case'!G15*'Global Inputs'!$C23/'Global Inputs'!$B23</f>
        <v>0</v>
      </c>
      <c r="F31" s="29">
        <f>'Base Case'!H15*'Global Inputs'!$C23/'Global Inputs'!$B23</f>
        <v>1220954.7249999999</v>
      </c>
      <c r="G31" s="29">
        <f>'Base Case'!I15*'Global Inputs'!$C23/'Global Inputs'!$B23</f>
        <v>4305875</v>
      </c>
      <c r="H31" s="29">
        <f>'Base Case'!J15*'Global Inputs'!$C23/'Global Inputs'!$B23</f>
        <v>15098081.625</v>
      </c>
      <c r="I31" s="29">
        <f>'Base Case'!K15*'Global Inputs'!$C23/'Global Inputs'!$B23</f>
        <v>42843715.5335</v>
      </c>
      <c r="J31" s="29">
        <f>'Base Case'!L15*'Global Inputs'!$C23/'Global Inputs'!$B23</f>
        <v>53300481.5</v>
      </c>
      <c r="K31" s="29">
        <f>'Base Case'!M15*'Global Inputs'!$C23/'Global Inputs'!$B23</f>
        <v>53761944</v>
      </c>
      <c r="L31" s="20">
        <f t="shared" si="5"/>
        <v>170531052.3835</v>
      </c>
    </row>
    <row r="32" spans="1:12" ht="15">
      <c r="A32" t="str">
        <f t="shared" si="4"/>
        <v>Housing</v>
      </c>
      <c r="B32" s="29">
        <f>'Base Case'!D16*'Global Inputs'!$C30/'Global Inputs'!$B30</f>
        <v>0</v>
      </c>
      <c r="C32" s="29">
        <f>'Base Case'!E16*'Global Inputs'!$C30/'Global Inputs'!$B30</f>
        <v>0</v>
      </c>
      <c r="D32" s="29">
        <f>'Base Case'!F16*'Global Inputs'!$C30/'Global Inputs'!$B30</f>
        <v>1135250</v>
      </c>
      <c r="E32" s="29">
        <f>'Base Case'!G16*'Global Inputs'!$C30/'Global Inputs'!$B30</f>
        <v>10176879.75</v>
      </c>
      <c r="F32" s="29">
        <f>'Base Case'!H16*'Global Inputs'!$C30/'Global Inputs'!$B30</f>
        <v>27846400</v>
      </c>
      <c r="G32" s="29">
        <f>'Base Case'!I16*'Global Inputs'!$C30/'Global Inputs'!$B30</f>
        <v>19979939.25</v>
      </c>
      <c r="H32" s="29">
        <f>'Base Case'!J16*'Global Inputs'!$C30/'Global Inputs'!$B30</f>
        <v>25950598.038124997</v>
      </c>
      <c r="I32" s="29">
        <f>'Base Case'!K16*'Global Inputs'!$C30/'Global Inputs'!$B30</f>
        <v>28096625.25</v>
      </c>
      <c r="J32" s="29">
        <f>'Base Case'!L16*'Global Inputs'!$C30/'Global Inputs'!$B30</f>
        <v>15654114.25</v>
      </c>
      <c r="K32" s="29">
        <f>'Base Case'!M16*'Global Inputs'!$C30/'Global Inputs'!$B30</f>
        <v>2300840.625</v>
      </c>
      <c r="L32" s="20">
        <f t="shared" si="5"/>
        <v>131140647.163125</v>
      </c>
    </row>
    <row r="33" spans="1:12" ht="15">
      <c r="A33" t="str">
        <f t="shared" si="4"/>
        <v>Lifecycle/FM Basket Saving</v>
      </c>
      <c r="B33" s="29">
        <f>'Base Case'!D17*'Global Inputs'!$C18/'Global Inputs'!$B18</f>
        <v>0</v>
      </c>
      <c r="C33" s="29">
        <f>'Base Case'!E17*'Global Inputs'!$C18/'Global Inputs'!$B18</f>
        <v>0</v>
      </c>
      <c r="D33" s="29">
        <f>'Base Case'!F17*'Global Inputs'!$C18/'Global Inputs'!$B18</f>
        <v>0</v>
      </c>
      <c r="E33" s="29">
        <f>'Base Case'!G17*'Global Inputs'!$C18/'Global Inputs'!$B18</f>
        <v>0</v>
      </c>
      <c r="F33" s="29">
        <f>'Base Case'!H17*'Global Inputs'!$C18/'Global Inputs'!$B18</f>
        <v>0</v>
      </c>
      <c r="G33" s="29">
        <f>'Base Case'!I17*'Global Inputs'!$C18/'Global Inputs'!$B18</f>
        <v>17400.101751000002</v>
      </c>
      <c r="H33" s="29">
        <f>'Base Case'!J17*'Global Inputs'!$C18/'Global Inputs'!$B18</f>
        <v>49174.397345662495</v>
      </c>
      <c r="I33" s="29">
        <f>'Base Case'!K17*'Global Inputs'!$C18/'Global Inputs'!$B18</f>
        <v>171360.0627583881</v>
      </c>
      <c r="J33" s="29">
        <f>'Base Case'!L17*'Global Inputs'!$C18/'Global Inputs'!$B18</f>
        <v>724990.9097543869</v>
      </c>
      <c r="K33" s="29">
        <f>'Base Case'!M17*'Global Inputs'!$C18/'Global Inputs'!$B18</f>
        <v>1076141.1038628975</v>
      </c>
      <c r="L33" s="20">
        <f t="shared" si="5"/>
        <v>2039066.5754723349</v>
      </c>
    </row>
    <row r="34" spans="1:12" ht="15">
      <c r="A34" t="str">
        <f t="shared" si="4"/>
        <v>Low Carbon</v>
      </c>
      <c r="B34" s="29">
        <f>'Base Case'!D18*'Global Inputs'!$C26/'Global Inputs'!$B26</f>
        <v>0</v>
      </c>
      <c r="C34" s="29">
        <f>'Base Case'!E18*'Global Inputs'!$C26/'Global Inputs'!$B26</f>
        <v>0</v>
      </c>
      <c r="D34" s="29">
        <f>'Base Case'!F18*'Global Inputs'!$C26/'Global Inputs'!$B26</f>
        <v>0</v>
      </c>
      <c r="E34" s="29">
        <f>'Base Case'!G18*'Global Inputs'!$C26/'Global Inputs'!$B26</f>
        <v>0</v>
      </c>
      <c r="F34" s="29">
        <f>'Base Case'!H18*'Global Inputs'!$C26/'Global Inputs'!$B26</f>
        <v>0</v>
      </c>
      <c r="G34" s="29">
        <f>'Base Case'!I18*'Global Inputs'!$C26/'Global Inputs'!$B26</f>
        <v>507458.6499999999</v>
      </c>
      <c r="H34" s="29">
        <f>'Base Case'!J18*'Global Inputs'!$C26/'Global Inputs'!$B26</f>
        <v>1803495.5324999997</v>
      </c>
      <c r="I34" s="29">
        <f>'Base Case'!K18*'Global Inputs'!$C26/'Global Inputs'!$B26</f>
        <v>4266450</v>
      </c>
      <c r="J34" s="29">
        <f>'Base Case'!L18*'Global Inputs'!$C26/'Global Inputs'!$B26</f>
        <v>7251350</v>
      </c>
      <c r="K34" s="29">
        <f>'Base Case'!M18*'Global Inputs'!$C26/'Global Inputs'!$B26</f>
        <v>10666125</v>
      </c>
      <c r="L34" s="20">
        <f t="shared" si="5"/>
        <v>24494879.182499997</v>
      </c>
    </row>
    <row r="35" spans="1:12" ht="15">
      <c r="A35" t="str">
        <f t="shared" si="4"/>
        <v>Operational PPP</v>
      </c>
      <c r="B35" s="29">
        <f>'Base Case'!D19*'Global Inputs'!$C33/'Global Inputs'!$B33</f>
        <v>0</v>
      </c>
      <c r="C35" s="29">
        <f>'Base Case'!E19*'Global Inputs'!$C33/'Global Inputs'!$B33</f>
        <v>0</v>
      </c>
      <c r="D35" s="29">
        <f>'Base Case'!F19*'Global Inputs'!$C33/'Global Inputs'!$B33</f>
        <v>312346.982083548</v>
      </c>
      <c r="E35" s="29">
        <f>'Base Case'!G19*'Global Inputs'!$C33/'Global Inputs'!$B33</f>
        <v>343964.0231037063</v>
      </c>
      <c r="F35" s="29">
        <f>'Base Case'!H19*'Global Inputs'!$C33/'Global Inputs'!$B33</f>
        <v>235395.22270478625</v>
      </c>
      <c r="G35" s="29">
        <f>'Base Case'!I19*'Global Inputs'!$C33/'Global Inputs'!$B33</f>
        <v>1744445.1000000003</v>
      </c>
      <c r="H35" s="29">
        <f>'Base Case'!J19*'Global Inputs'!$C33/'Global Inputs'!$B33</f>
        <v>1554688.362501935</v>
      </c>
      <c r="I35" s="29">
        <f>'Base Case'!K19*'Global Inputs'!$C33/'Global Inputs'!$B33</f>
        <v>1143170.1975383647</v>
      </c>
      <c r="J35" s="29">
        <f>'Base Case'!L19*'Global Inputs'!$C33/'Global Inputs'!$B33</f>
        <v>1097443.3896368302</v>
      </c>
      <c r="K35" s="29">
        <f>'Base Case'!M19*'Global Inputs'!$C33/'Global Inputs'!$B33</f>
        <v>1080788.6722304702</v>
      </c>
      <c r="L35" s="5">
        <f t="shared" si="5"/>
        <v>7512241.949799641</v>
      </c>
    </row>
    <row r="36" spans="1:12" ht="15">
      <c r="A36" t="str">
        <f t="shared" si="4"/>
        <v>Asset Management</v>
      </c>
      <c r="B36" s="29">
        <f>SUM(IF('Global Inputs'!$H$34="Yes",'Global Inputs'!$B$34*'Asset Management'!B11*'Global Inputs'!B45,'Global Inputs'!$B$34*'Asset Management'!B11)*('Global Inputs'!$C34/'Global Inputs'!$B34)+IF('Global Inputs'!$H$35="Yes",'Global Inputs'!$B$35*'Asset Management'!B19*'Global Inputs'!B45,'Global Inputs'!$B$35*'Asset Management'!B19)*('Global Inputs'!$C35/'Global Inputs'!$B35))</f>
        <v>0</v>
      </c>
      <c r="C36" s="29">
        <f>SUM(IF('Global Inputs'!$H$34="Yes",'Global Inputs'!$B$34*'Asset Management'!C11*'Global Inputs'!C45,'Global Inputs'!$B$34*'Asset Management'!C11)*('Global Inputs'!$C34/'Global Inputs'!$B34)+IF('Global Inputs'!$H$35="Yes",'Global Inputs'!$B$35*'Asset Management'!C19*'Global Inputs'!C45,'Global Inputs'!$B$35*'Asset Management'!C19)*('Global Inputs'!$C35/'Global Inputs'!$B35))</f>
        <v>0</v>
      </c>
      <c r="D36" s="29">
        <f>SUM(IF('Global Inputs'!$H$34="Yes",'Global Inputs'!$B$34*'Asset Management'!D11*'Global Inputs'!D45,'Global Inputs'!$B$34*'Asset Management'!D11)*('Global Inputs'!$C34/'Global Inputs'!$B34)+IF('Global Inputs'!$H$35="Yes",'Global Inputs'!$B$35*'Asset Management'!D19*'Global Inputs'!D45,'Global Inputs'!$B$35*'Asset Management'!D19)*('Global Inputs'!$C35/'Global Inputs'!$B35))</f>
        <v>0</v>
      </c>
      <c r="E36" s="29">
        <f>SUM(IF('Global Inputs'!$H$34="Yes",'Global Inputs'!$B$34*'Asset Management'!E11*'Global Inputs'!E45,'Global Inputs'!$B$34*'Asset Management'!E11)*('Global Inputs'!$C34/'Global Inputs'!$B34)+IF('Global Inputs'!$H$35="Yes",'Global Inputs'!$B$35*'Asset Management'!E19*'Global Inputs'!E45,'Global Inputs'!$B$35*'Asset Management'!E19)*('Global Inputs'!$C35/'Global Inputs'!$B35))</f>
        <v>29611500</v>
      </c>
      <c r="F36" s="29">
        <f>SUM(IF('Global Inputs'!$H$34="Yes",'Global Inputs'!$B$34*'Asset Management'!F11*'Global Inputs'!F45,'Global Inputs'!$B$34*'Asset Management'!F11)*('Global Inputs'!$C34/'Global Inputs'!$B34)+IF('Global Inputs'!$H$35="Yes",'Global Inputs'!$B$35*'Asset Management'!F19*'Global Inputs'!F45,'Global Inputs'!$B$35*'Asset Management'!F19)*('Global Inputs'!$C35/'Global Inputs'!$B35))</f>
        <v>33373500</v>
      </c>
      <c r="G36" s="29">
        <f>SUM(IF('Global Inputs'!$H$34="Yes",'Global Inputs'!$B$34*'Asset Management'!G11*'Global Inputs'!G45,'Global Inputs'!$B$34*'Asset Management'!G11)*('Global Inputs'!$C34/'Global Inputs'!$B34)+IF('Global Inputs'!$H$35="Yes",'Global Inputs'!$B$35*'Asset Management'!G19*'Global Inputs'!G45,'Global Inputs'!$B$35*'Asset Management'!G19)*('Global Inputs'!$C35/'Global Inputs'!$B35))</f>
        <v>52576800</v>
      </c>
      <c r="H36" s="29">
        <f>SUM(IF('Global Inputs'!$H$34="Yes",'Global Inputs'!$B$34*'Asset Management'!H11*'Global Inputs'!H45,'Global Inputs'!$B$34*'Asset Management'!H11)*('Global Inputs'!$C34/'Global Inputs'!$B34)+IF('Global Inputs'!$H$35="Yes",'Global Inputs'!$B$35*'Asset Management'!H19*'Global Inputs'!H45,'Global Inputs'!$B$35*'Asset Management'!H19)*('Global Inputs'!$C35/'Global Inputs'!$B35))</f>
        <v>44505600</v>
      </c>
      <c r="I36" s="29">
        <f>SUM(IF('Global Inputs'!$H$34="Yes",'Global Inputs'!$B$34*'Asset Management'!I11*'Global Inputs'!I45,'Global Inputs'!$B$34*'Asset Management'!I11)*('Global Inputs'!$C34/'Global Inputs'!$B34)+IF('Global Inputs'!$H$35="Yes",'Global Inputs'!$B$35*'Asset Management'!I19*'Global Inputs'!I45,'Global Inputs'!$B$35*'Asset Management'!I19)*('Global Inputs'!$C35/'Global Inputs'!$B35))</f>
        <v>59636250</v>
      </c>
      <c r="J36" s="29">
        <f>SUM(IF('Global Inputs'!$H$34="Yes",'Global Inputs'!$B$34*'Asset Management'!J11*'Global Inputs'!J45,'Global Inputs'!$B$34*'Asset Management'!J11)*('Global Inputs'!$C34/'Global Inputs'!$B34)+IF('Global Inputs'!$H$35="Yes",'Global Inputs'!$B$35*'Asset Management'!J19*'Global Inputs'!J45,'Global Inputs'!$B$35*'Asset Management'!J19)*('Global Inputs'!$C35/'Global Inputs'!$B35))</f>
        <v>54378000</v>
      </c>
      <c r="K36" s="29">
        <f>SUM(IF('Global Inputs'!$H$34="Yes",'Global Inputs'!$B$34*'Asset Management'!K11*'Global Inputs'!K45,'Global Inputs'!$B$34*'Asset Management'!K11)*('Global Inputs'!$C34/'Global Inputs'!$B34)+IF('Global Inputs'!$H$35="Yes",'Global Inputs'!$B$35*'Asset Management'!K19*'Global Inputs'!K45,'Global Inputs'!$B$35*'Asset Management'!K19)*('Global Inputs'!$C35/'Global Inputs'!$B35))</f>
        <v>46284000</v>
      </c>
      <c r="L36" s="5">
        <f t="shared" si="5"/>
        <v>320365650</v>
      </c>
    </row>
    <row r="37" spans="1:12" ht="15">
      <c r="A37" t="str">
        <f t="shared" si="4"/>
        <v>Waste</v>
      </c>
      <c r="B37" s="29">
        <f>'Base Case'!D21*'Global Inputs'!$C27/'Global Inputs'!$B27</f>
        <v>0</v>
      </c>
      <c r="C37" s="29">
        <f>'Base Case'!E21*'Global Inputs'!$C27/'Global Inputs'!$B27</f>
        <v>0</v>
      </c>
      <c r="D37" s="29">
        <f>'Base Case'!F21*'Global Inputs'!$C27/'Global Inputs'!$B27</f>
        <v>0</v>
      </c>
      <c r="E37" s="29">
        <f>'Base Case'!G21*'Global Inputs'!$C27/'Global Inputs'!$B27</f>
        <v>4750</v>
      </c>
      <c r="F37" s="29">
        <f>'Base Case'!H21*'Global Inputs'!$C27/'Global Inputs'!$B27</f>
        <v>87875</v>
      </c>
      <c r="G37" s="29">
        <f>'Base Case'!I21*'Global Inputs'!$C27/'Global Inputs'!$B27</f>
        <v>369550</v>
      </c>
      <c r="H37" s="29">
        <f>'Base Case'!J21*'Global Inputs'!$C27/'Global Inputs'!$B27</f>
        <v>306850</v>
      </c>
      <c r="I37" s="29">
        <f>'Base Case'!K21*'Global Inputs'!$C27/'Global Inputs'!$B27</f>
        <v>0</v>
      </c>
      <c r="J37" s="29">
        <f>'Base Case'!L21*'Global Inputs'!$C27/'Global Inputs'!$B27</f>
        <v>0</v>
      </c>
      <c r="K37" s="29">
        <f>'Base Case'!M21*'Global Inputs'!$C27/'Global Inputs'!$B27</f>
        <v>0</v>
      </c>
      <c r="L37" s="5">
        <f t="shared" si="5"/>
        <v>769025</v>
      </c>
    </row>
    <row r="38" spans="1:12" ht="15">
      <c r="A38" t="str">
        <f t="shared" si="4"/>
        <v>Digital</v>
      </c>
      <c r="B38" s="29">
        <f>'Base Case'!D22*'Global Inputs'!$C38/'Global Inputs'!$B38</f>
        <v>0</v>
      </c>
      <c r="C38" s="29">
        <f>'Base Case'!E22*'Global Inputs'!$C38/'Global Inputs'!$B38</f>
        <v>0</v>
      </c>
      <c r="D38" s="29">
        <f>'Base Case'!F22*'Global Inputs'!$C38/'Global Inputs'!$B38</f>
        <v>0</v>
      </c>
      <c r="E38" s="29">
        <f>'Base Case'!G22*'Global Inputs'!$C38/'Global Inputs'!$B38</f>
        <v>0</v>
      </c>
      <c r="F38" s="29">
        <f>'Base Case'!H22*'Global Inputs'!$C38/'Global Inputs'!$B38</f>
        <v>0</v>
      </c>
      <c r="G38" s="29">
        <f>'Base Case'!I22*'Global Inputs'!$C38/'Global Inputs'!$B38</f>
        <v>0</v>
      </c>
      <c r="H38" s="29">
        <f>'Base Case'!J22*'Global Inputs'!$C38/'Global Inputs'!$B38</f>
        <v>1805000</v>
      </c>
      <c r="I38" s="29">
        <f>'Base Case'!K22*'Global Inputs'!$C38/'Global Inputs'!$B38</f>
        <v>1710000</v>
      </c>
      <c r="J38" s="29">
        <f>'Base Case'!L22*'Global Inputs'!$C38/'Global Inputs'!$B38</f>
        <v>1615000</v>
      </c>
      <c r="K38" s="29">
        <f>'Base Case'!M22*'Global Inputs'!$C38/'Global Inputs'!$B38</f>
        <v>1425000</v>
      </c>
      <c r="L38" s="29">
        <f t="shared" si="5"/>
        <v>6555000</v>
      </c>
    </row>
    <row r="39" spans="1:12" ht="15.75" thickBot="1">
      <c r="A39" t="s">
        <v>13</v>
      </c>
      <c r="B39" s="6">
        <f>SUM(B26:B38)</f>
        <v>0</v>
      </c>
      <c r="C39" s="30">
        <f aca="true" t="shared" si="6" ref="C39:L39">SUM(C26:C38)</f>
        <v>490506.13749999995</v>
      </c>
      <c r="D39" s="30">
        <f t="shared" si="6"/>
        <v>11597567.269583547</v>
      </c>
      <c r="E39" s="30">
        <f t="shared" si="6"/>
        <v>62874795.26400371</v>
      </c>
      <c r="F39" s="30">
        <f t="shared" si="6"/>
        <v>95229295.11854067</v>
      </c>
      <c r="G39" s="30">
        <f t="shared" si="6"/>
        <v>163632630.91162682</v>
      </c>
      <c r="H39" s="30">
        <f t="shared" si="6"/>
        <v>317554955.37943864</v>
      </c>
      <c r="I39" s="30">
        <f t="shared" si="6"/>
        <v>386187839.2507843</v>
      </c>
      <c r="J39" s="30">
        <f t="shared" si="6"/>
        <v>176126071.47903466</v>
      </c>
      <c r="K39" s="30">
        <f t="shared" si="6"/>
        <v>137648857.79484338</v>
      </c>
      <c r="L39" s="30">
        <f t="shared" si="6"/>
        <v>1351342518.6053557</v>
      </c>
    </row>
    <row r="40" ht="15.75" thickTop="1"/>
    <row r="41" spans="1:12" ht="15">
      <c r="A41" s="3" t="s">
        <v>73</v>
      </c>
      <c r="B41" s="4">
        <f>B9</f>
        <v>40268</v>
      </c>
      <c r="C41" s="4">
        <f>EOMONTH(B41,12)</f>
        <v>40633</v>
      </c>
      <c r="D41" s="4">
        <f aca="true" t="shared" si="7" ref="D41:J41">EOMONTH(C41,12)</f>
        <v>40999</v>
      </c>
      <c r="E41" s="4">
        <f t="shared" si="7"/>
        <v>41364</v>
      </c>
      <c r="F41" s="4">
        <f t="shared" si="7"/>
        <v>41729</v>
      </c>
      <c r="G41" s="4">
        <f t="shared" si="7"/>
        <v>42094</v>
      </c>
      <c r="H41" s="4">
        <f t="shared" si="7"/>
        <v>42460</v>
      </c>
      <c r="I41" s="4">
        <f t="shared" si="7"/>
        <v>42825</v>
      </c>
      <c r="J41" s="4">
        <f t="shared" si="7"/>
        <v>43190</v>
      </c>
      <c r="K41" s="4">
        <f>EOMONTH(J41,12)</f>
        <v>43555</v>
      </c>
      <c r="L41" s="3" t="s">
        <v>13</v>
      </c>
    </row>
    <row r="42" spans="1:12" ht="15">
      <c r="A42" t="str">
        <f aca="true" t="shared" si="8" ref="A42:A54">A26</f>
        <v>hub DBFM</v>
      </c>
      <c r="B42" s="5">
        <f>'Base Case'!D10*'Global Inputs'!$E14/'Global Inputs'!$B14</f>
        <v>0</v>
      </c>
      <c r="C42" s="29">
        <f>'Base Case'!E10*'Global Inputs'!$E14/'Global Inputs'!$B14</f>
        <v>0</v>
      </c>
      <c r="D42" s="29">
        <f>'Base Case'!F10*'Global Inputs'!$E14/'Global Inputs'!$B14</f>
        <v>0</v>
      </c>
      <c r="E42" s="29">
        <f>'Base Case'!G10*'Global Inputs'!$E14/'Global Inputs'!$B14</f>
        <v>1282112.7606000004</v>
      </c>
      <c r="F42" s="29">
        <f>'Base Case'!H10*'Global Inputs'!$E14/'Global Inputs'!$B14</f>
        <v>2531967.9199500005</v>
      </c>
      <c r="G42" s="29">
        <f>'Base Case'!I10*'Global Inputs'!$E14/'Global Inputs'!$B14</f>
        <v>10215398.141774172</v>
      </c>
      <c r="H42" s="29">
        <f>'Base Case'!J10*'Global Inputs'!$E14/'Global Inputs'!$B14</f>
        <v>46377128.86327097</v>
      </c>
      <c r="I42" s="29">
        <f>'Base Case'!K10*'Global Inputs'!$E14/'Global Inputs'!$B14</f>
        <v>38590770.89942354</v>
      </c>
      <c r="J42" s="29">
        <f>'Base Case'!L10*'Global Inputs'!$E14/'Global Inputs'!$B14</f>
        <v>6947755.5</v>
      </c>
      <c r="K42" s="29">
        <f>'Base Case'!M10*'Global Inputs'!$E14/'Global Inputs'!$B14</f>
        <v>3594543.7500000005</v>
      </c>
      <c r="L42" s="5">
        <f aca="true" t="shared" si="9" ref="L42:L54">SUM(B42:K42)</f>
        <v>109539677.83501868</v>
      </c>
    </row>
    <row r="43" spans="1:12" ht="15">
      <c r="A43" t="str">
        <f t="shared" si="8"/>
        <v>hub D&amp;B</v>
      </c>
      <c r="B43" s="29">
        <f>'Base Case'!D11*'Global Inputs'!$E15/'Global Inputs'!$B15</f>
        <v>0</v>
      </c>
      <c r="C43" s="29">
        <f>'Base Case'!E11*'Global Inputs'!$E15/'Global Inputs'!$B15</f>
        <v>15120.000000000002</v>
      </c>
      <c r="D43" s="29">
        <f>'Base Case'!F11*'Global Inputs'!$E15/'Global Inputs'!$B15</f>
        <v>250110.00000000003</v>
      </c>
      <c r="E43" s="29">
        <f>'Base Case'!G11*'Global Inputs'!$E15/'Global Inputs'!$B15</f>
        <v>336140.2800000001</v>
      </c>
      <c r="F43" s="29">
        <f>'Base Case'!H11*'Global Inputs'!$E15/'Global Inputs'!$B15</f>
        <v>1547245.7700000003</v>
      </c>
      <c r="G43" s="29">
        <f>'Base Case'!I11*'Global Inputs'!$E15/'Global Inputs'!$B15</f>
        <v>3757018.6500000004</v>
      </c>
      <c r="H43" s="29">
        <f>'Base Case'!J11*'Global Inputs'!$E15/'Global Inputs'!$B15</f>
        <v>6113439.297</v>
      </c>
      <c r="I43" s="29">
        <f>'Base Case'!K11*'Global Inputs'!$E15/'Global Inputs'!$B15</f>
        <v>4991796.936</v>
      </c>
      <c r="J43" s="29">
        <f>'Base Case'!L11*'Global Inputs'!$E15/'Global Inputs'!$B15</f>
        <v>1342159.35</v>
      </c>
      <c r="K43" s="29">
        <f>'Base Case'!M11*'Global Inputs'!$E15/'Global Inputs'!$B15</f>
        <v>117699.75000000001</v>
      </c>
      <c r="L43" s="29">
        <f t="shared" si="9"/>
        <v>18470730.033000004</v>
      </c>
    </row>
    <row r="44" spans="1:12" ht="15">
      <c r="A44" t="str">
        <f t="shared" si="8"/>
        <v>NPD</v>
      </c>
      <c r="B44" s="29">
        <f>'Base Case'!D12*'Global Inputs'!$E22/'Global Inputs'!$B22</f>
        <v>0</v>
      </c>
      <c r="C44" s="29">
        <f>'Base Case'!E12*'Global Inputs'!$E22/'Global Inputs'!$B22</f>
        <v>0</v>
      </c>
      <c r="D44" s="29">
        <f>'Base Case'!F12*'Global Inputs'!$E22/'Global Inputs'!$B22</f>
        <v>0</v>
      </c>
      <c r="E44" s="29">
        <f>'Base Case'!G12*'Global Inputs'!$E22/'Global Inputs'!$B22</f>
        <v>0</v>
      </c>
      <c r="F44" s="29">
        <f>'Base Case'!H12*'Global Inputs'!$E22/'Global Inputs'!$B22</f>
        <v>8395767.889658092</v>
      </c>
      <c r="G44" s="29">
        <f>'Base Case'!I12*'Global Inputs'!$E22/'Global Inputs'!$B22</f>
        <v>31445568.207217466</v>
      </c>
      <c r="H44" s="29">
        <f>'Base Case'!J12*'Global Inputs'!$E22/'Global Inputs'!$B22</f>
        <v>65677142.70449222</v>
      </c>
      <c r="I44" s="29">
        <f>'Base Case'!K12*'Global Inputs'!$E22/'Global Inputs'!$B22</f>
        <v>54716146.03155689</v>
      </c>
      <c r="J44" s="29">
        <f>'Base Case'!L12*'Global Inputs'!$E22/'Global Inputs'!$B22</f>
        <v>13781150.941086175</v>
      </c>
      <c r="K44" s="29">
        <f>'Base Case'!M12*'Global Inputs'!$E22/'Global Inputs'!$B22</f>
        <v>13282113.6</v>
      </c>
      <c r="L44" s="5">
        <f t="shared" si="9"/>
        <v>187297889.37401083</v>
      </c>
    </row>
    <row r="45" spans="1:12" ht="15">
      <c r="A45" t="str">
        <f t="shared" si="8"/>
        <v>Schools</v>
      </c>
      <c r="B45" s="29">
        <f>'Base Case'!D13*'Global Inputs'!$E16/'Global Inputs'!$B16</f>
        <v>0</v>
      </c>
      <c r="C45" s="29">
        <f>'Base Case'!E13*'Global Inputs'!$E16/'Global Inputs'!$B16</f>
        <v>527018.3625</v>
      </c>
      <c r="D45" s="29">
        <f>'Base Case'!F13*'Global Inputs'!$E16/'Global Inputs'!$B16</f>
        <v>10968278.2125</v>
      </c>
      <c r="E45" s="29">
        <f>'Base Case'!G13*'Global Inputs'!$E16/'Global Inputs'!$B16</f>
        <v>22594140.712500002</v>
      </c>
      <c r="F45" s="29">
        <f>'Base Case'!H13*'Global Inputs'!$E16/'Global Inputs'!$B16</f>
        <v>21570074.925</v>
      </c>
      <c r="G45" s="29">
        <f>'Base Case'!I13*'Global Inputs'!$E16/'Global Inputs'!$B16</f>
        <v>45731589.685607955</v>
      </c>
      <c r="H45" s="29">
        <f>'Base Case'!J13*'Global Inputs'!$E16/'Global Inputs'!$B16</f>
        <v>130408286.02488352</v>
      </c>
      <c r="I45" s="29">
        <f>'Base Case'!K13*'Global Inputs'!$E16/'Global Inputs'!$B16</f>
        <v>175333654.94074264</v>
      </c>
      <c r="J45" s="29">
        <f>'Base Case'!L13*'Global Inputs'!$E16/'Global Inputs'!$B16</f>
        <v>24465698.420624997</v>
      </c>
      <c r="K45" s="29">
        <f>'Base Case'!M13*'Global Inputs'!$E16/'Global Inputs'!$B16</f>
        <v>6275873.756250001</v>
      </c>
      <c r="L45" s="5">
        <f t="shared" si="9"/>
        <v>437874615.0406091</v>
      </c>
    </row>
    <row r="46" spans="1:12" ht="15">
      <c r="A46" t="str">
        <f t="shared" si="8"/>
        <v>Legacy - Queensferry Crossing</v>
      </c>
      <c r="B46" s="29">
        <f>'Base Case'!D14*'Global Inputs'!$E17/'Global Inputs'!$B17</f>
        <v>0</v>
      </c>
      <c r="C46" s="29">
        <f>'Base Case'!E14*'Global Inputs'!$E17/'Global Inputs'!$B17</f>
        <v>0</v>
      </c>
      <c r="D46" s="29">
        <f>'Base Case'!F14*'Global Inputs'!$E17/'Global Inputs'!$B17</f>
        <v>0</v>
      </c>
      <c r="E46" s="29">
        <f>'Base Case'!G14*'Global Inputs'!$E17/'Global Inputs'!$B17</f>
        <v>918750</v>
      </c>
      <c r="F46" s="29">
        <f>'Base Case'!H14*'Global Inputs'!$E17/'Global Inputs'!$B17</f>
        <v>1837500</v>
      </c>
      <c r="G46" s="29">
        <f>'Base Case'!I14*'Global Inputs'!$E17/'Global Inputs'!$B17</f>
        <v>1837500</v>
      </c>
      <c r="H46" s="29">
        <f>'Base Case'!J14*'Global Inputs'!$E17/'Global Inputs'!$B17</f>
        <v>1745625</v>
      </c>
      <c r="I46" s="29">
        <f>'Base Case'!K14*'Global Inputs'!$E17/'Global Inputs'!$B17</f>
        <v>826875</v>
      </c>
      <c r="J46" s="29">
        <f>'Base Case'!L14*'Global Inputs'!$E17/'Global Inputs'!$B17</f>
        <v>0</v>
      </c>
      <c r="K46" s="29">
        <f>'Base Case'!M14*'Global Inputs'!$E17/'Global Inputs'!$B17</f>
        <v>0</v>
      </c>
      <c r="L46" s="20">
        <f t="shared" si="9"/>
        <v>7166250</v>
      </c>
    </row>
    <row r="47" spans="1:12" ht="15">
      <c r="A47" t="str">
        <f t="shared" si="8"/>
        <v>TIF</v>
      </c>
      <c r="B47" s="29">
        <f>'Base Case'!D15*'Global Inputs'!$E23/'Global Inputs'!$B23</f>
        <v>0</v>
      </c>
      <c r="C47" s="29">
        <f>'Base Case'!E15*'Global Inputs'!$E23/'Global Inputs'!$B23</f>
        <v>0</v>
      </c>
      <c r="D47" s="29">
        <f>'Base Case'!F15*'Global Inputs'!$E23/'Global Inputs'!$B23</f>
        <v>0</v>
      </c>
      <c r="E47" s="29">
        <f>'Base Case'!G15*'Global Inputs'!$E23/'Global Inputs'!$B23</f>
        <v>0</v>
      </c>
      <c r="F47" s="29">
        <f>'Base Case'!H15*'Global Inputs'!$E23/'Global Inputs'!$B23</f>
        <v>1349476.2750000001</v>
      </c>
      <c r="G47" s="29">
        <f>'Base Case'!I15*'Global Inputs'!$E23/'Global Inputs'!$B23</f>
        <v>4759125</v>
      </c>
      <c r="H47" s="29">
        <f>'Base Case'!J15*'Global Inputs'!$E23/'Global Inputs'!$B23</f>
        <v>16687353.375</v>
      </c>
      <c r="I47" s="29">
        <f>'Base Case'!K15*'Global Inputs'!$E23/'Global Inputs'!$B23</f>
        <v>47353580.3265</v>
      </c>
      <c r="J47" s="29">
        <f>'Base Case'!L15*'Global Inputs'!$E23/'Global Inputs'!$B23</f>
        <v>58911058.5</v>
      </c>
      <c r="K47" s="29">
        <f>'Base Case'!M15*'Global Inputs'!$E23/'Global Inputs'!$B23</f>
        <v>59421096</v>
      </c>
      <c r="L47" s="20">
        <f t="shared" si="9"/>
        <v>188481689.4765</v>
      </c>
    </row>
    <row r="48" spans="1:12" ht="15">
      <c r="A48" t="str">
        <f t="shared" si="8"/>
        <v>Housing</v>
      </c>
      <c r="B48" s="29">
        <f>'Base Case'!D16*'Global Inputs'!$E30/'Global Inputs'!$B30</f>
        <v>0</v>
      </c>
      <c r="C48" s="29">
        <f>'Base Case'!E16*'Global Inputs'!$E30/'Global Inputs'!$B30</f>
        <v>0</v>
      </c>
      <c r="D48" s="29">
        <f>'Base Case'!F16*'Global Inputs'!$E30/'Global Inputs'!$B30</f>
        <v>1254750</v>
      </c>
      <c r="E48" s="29">
        <f>'Base Case'!G16*'Global Inputs'!$E30/'Global Inputs'!$B30</f>
        <v>11248130.25</v>
      </c>
      <c r="F48" s="29">
        <f>'Base Case'!H16*'Global Inputs'!$E30/'Global Inputs'!$B30</f>
        <v>30777600</v>
      </c>
      <c r="G48" s="29">
        <f>'Base Case'!I16*'Global Inputs'!$E30/'Global Inputs'!$B30</f>
        <v>22083090.75</v>
      </c>
      <c r="H48" s="29">
        <f>'Base Case'!J16*'Global Inputs'!$E30/'Global Inputs'!$B30</f>
        <v>28682239.936874997</v>
      </c>
      <c r="I48" s="29">
        <f>'Base Case'!K16*'Global Inputs'!$E30/'Global Inputs'!$B30</f>
        <v>31054164.75</v>
      </c>
      <c r="J48" s="29">
        <f>'Base Case'!L16*'Global Inputs'!$E30/'Global Inputs'!$B30</f>
        <v>17301915.75</v>
      </c>
      <c r="K48" s="29">
        <f>'Base Case'!M16*'Global Inputs'!$E30/'Global Inputs'!$B30</f>
        <v>2543034.375</v>
      </c>
      <c r="L48" s="20">
        <f t="shared" si="9"/>
        <v>144944925.811875</v>
      </c>
    </row>
    <row r="49" spans="1:12" ht="15">
      <c r="A49" t="str">
        <f t="shared" si="8"/>
        <v>Lifecycle/FM Basket Saving</v>
      </c>
      <c r="B49" s="29">
        <f>'Base Case'!D17*'Global Inputs'!$E18/'Global Inputs'!$B18</f>
        <v>0</v>
      </c>
      <c r="C49" s="29">
        <f>'Base Case'!E17*'Global Inputs'!$E18/'Global Inputs'!$B18</f>
        <v>0</v>
      </c>
      <c r="D49" s="29">
        <f>'Base Case'!F17*'Global Inputs'!$E18/'Global Inputs'!$B18</f>
        <v>0</v>
      </c>
      <c r="E49" s="29">
        <f>'Base Case'!G17*'Global Inputs'!$E18/'Global Inputs'!$B18</f>
        <v>0</v>
      </c>
      <c r="F49" s="29">
        <f>'Base Case'!H17*'Global Inputs'!$E18/'Global Inputs'!$B18</f>
        <v>0</v>
      </c>
      <c r="G49" s="29">
        <f>'Base Case'!I17*'Global Inputs'!$E18/'Global Inputs'!$B18</f>
        <v>19231.691409000006</v>
      </c>
      <c r="H49" s="29">
        <f>'Base Case'!J17*'Global Inputs'!$E18/'Global Inputs'!$B18</f>
        <v>54350.64969783751</v>
      </c>
      <c r="I49" s="29">
        <f>'Base Case'!K17*'Global Inputs'!$E18/'Global Inputs'!$B18</f>
        <v>189397.96410137636</v>
      </c>
      <c r="J49" s="29">
        <f>'Base Case'!L17*'Global Inputs'!$E18/'Global Inputs'!$B18</f>
        <v>801305.742360112</v>
      </c>
      <c r="K49" s="29">
        <f>'Base Case'!M17*'Global Inputs'!$E18/'Global Inputs'!$B18</f>
        <v>1189419.1147958343</v>
      </c>
      <c r="L49" s="20">
        <f t="shared" si="9"/>
        <v>2253705.16236416</v>
      </c>
    </row>
    <row r="50" spans="1:12" ht="15">
      <c r="A50" t="str">
        <f t="shared" si="8"/>
        <v>Low Carbon</v>
      </c>
      <c r="B50" s="29">
        <f>'Base Case'!D18*'Global Inputs'!$E26/'Global Inputs'!$B26</f>
        <v>0</v>
      </c>
      <c r="C50" s="29">
        <f>'Base Case'!E18*'Global Inputs'!$E26/'Global Inputs'!$B26</f>
        <v>0</v>
      </c>
      <c r="D50" s="29">
        <f>'Base Case'!F18*'Global Inputs'!$E26/'Global Inputs'!$B26</f>
        <v>0</v>
      </c>
      <c r="E50" s="29">
        <f>'Base Case'!G18*'Global Inputs'!$E26/'Global Inputs'!$B26</f>
        <v>0</v>
      </c>
      <c r="F50" s="29">
        <f>'Base Case'!H18*'Global Inputs'!$E26/'Global Inputs'!$B26</f>
        <v>0</v>
      </c>
      <c r="G50" s="29">
        <f>'Base Case'!I18*'Global Inputs'!$E26/'Global Inputs'!$B26</f>
        <v>560875.35</v>
      </c>
      <c r="H50" s="29">
        <f>'Base Case'!J18*'Global Inputs'!$E26/'Global Inputs'!$B26</f>
        <v>1993337.1675</v>
      </c>
      <c r="I50" s="29">
        <f>'Base Case'!K18*'Global Inputs'!$E26/'Global Inputs'!$B26</f>
        <v>4715550.000000001</v>
      </c>
      <c r="J50" s="29">
        <f>'Base Case'!L18*'Global Inputs'!$E26/'Global Inputs'!$B26</f>
        <v>8014650</v>
      </c>
      <c r="K50" s="29">
        <f>'Base Case'!M18*'Global Inputs'!$E26/'Global Inputs'!$B26</f>
        <v>11788875</v>
      </c>
      <c r="L50" s="20">
        <f t="shared" si="9"/>
        <v>27073287.517500002</v>
      </c>
    </row>
    <row r="51" spans="1:12" ht="15">
      <c r="A51" t="str">
        <f t="shared" si="8"/>
        <v>Operational PPP</v>
      </c>
      <c r="B51" s="29">
        <f>'Base Case'!D19*'Global Inputs'!$E33/'Global Inputs'!$B33</f>
        <v>0</v>
      </c>
      <c r="C51" s="29">
        <f>'Base Case'!E19*'Global Inputs'!$E33/'Global Inputs'!$B33</f>
        <v>0</v>
      </c>
      <c r="D51" s="29">
        <f>'Base Case'!F19*'Global Inputs'!$E33/'Global Inputs'!$B33</f>
        <v>345225.6117765531</v>
      </c>
      <c r="E51" s="29">
        <f>'Base Case'!G19*'Global Inputs'!$E33/'Global Inputs'!$B33</f>
        <v>380170.76237778063</v>
      </c>
      <c r="F51" s="29">
        <f>'Base Case'!H19*'Global Inputs'!$E33/'Global Inputs'!$B33</f>
        <v>260173.66720002692</v>
      </c>
      <c r="G51" s="29">
        <f>'Base Case'!I19*'Global Inputs'!$E33/'Global Inputs'!$B33</f>
        <v>1928070.9000000001</v>
      </c>
      <c r="H51" s="29">
        <f>'Base Case'!J19*'Global Inputs'!$E33/'Global Inputs'!$B33</f>
        <v>1718339.7690810862</v>
      </c>
      <c r="I51" s="29">
        <f>'Base Case'!K19*'Global Inputs'!$E33/'Global Inputs'!$B33</f>
        <v>1263503.902542403</v>
      </c>
      <c r="J51" s="29">
        <f>'Base Case'!L19*'Global Inputs'!$E33/'Global Inputs'!$B33</f>
        <v>1212963.746440707</v>
      </c>
      <c r="K51" s="29">
        <f>'Base Case'!M19*'Global Inputs'!$E33/'Global Inputs'!$B33</f>
        <v>1194555.900886309</v>
      </c>
      <c r="L51" s="5">
        <f t="shared" si="9"/>
        <v>8303004.260304866</v>
      </c>
    </row>
    <row r="52" spans="1:12" ht="15">
      <c r="A52" s="41" t="str">
        <f t="shared" si="8"/>
        <v>Asset Management</v>
      </c>
      <c r="B52" s="29">
        <f>SUM(IF('Global Inputs'!$H$34="Yes",'Global Inputs'!$B$34*'Asset Management'!B11*'Global Inputs'!B45,'Global Inputs'!$B$34*'Asset Management'!B11)*('Global Inputs'!$E34/'Global Inputs'!$B34)+IF('Global Inputs'!$H$35="Yes",'Global Inputs'!$B$35*'Asset Management'!B19*'Global Inputs'!B45,'Global Inputs'!$B$35*'Asset Management'!B19)*('Global Inputs'!$E35/'Global Inputs'!$B35))</f>
        <v>0</v>
      </c>
      <c r="C52" s="29">
        <f>SUM(IF('Global Inputs'!$H$34="Yes",'Global Inputs'!$B$34*'Asset Management'!C11*'Global Inputs'!C45,'Global Inputs'!$B$34*'Asset Management'!C11)*('Global Inputs'!$E34/'Global Inputs'!$B34)+IF('Global Inputs'!$H$35="Yes",'Global Inputs'!$B$35*'Asset Management'!C19*'Global Inputs'!C45,'Global Inputs'!$B$35*'Asset Management'!C19)*('Global Inputs'!$E35/'Global Inputs'!$B35))</f>
        <v>0</v>
      </c>
      <c r="D52" s="29">
        <f>SUM(IF('Global Inputs'!$H$34="Yes",'Global Inputs'!$B$34*'Asset Management'!D11*'Global Inputs'!D45,'Global Inputs'!$B$34*'Asset Management'!D11)*('Global Inputs'!$E34/'Global Inputs'!$B34)+IF('Global Inputs'!$H$35="Yes",'Global Inputs'!$B$35*'Asset Management'!D19*'Global Inputs'!D45,'Global Inputs'!$B$35*'Asset Management'!D19)*('Global Inputs'!$E35/'Global Inputs'!$B35))</f>
        <v>0</v>
      </c>
      <c r="E52" s="29">
        <f>SUM(IF('Global Inputs'!$H$34="Yes",'Global Inputs'!$B$34*'Asset Management'!E11*'Global Inputs'!E45,'Global Inputs'!$B$34*'Asset Management'!E11)*('Global Inputs'!$E34/'Global Inputs'!$B34)+IF('Global Inputs'!$H$35="Yes",'Global Inputs'!$B$35*'Asset Management'!E19*'Global Inputs'!E45,'Global Inputs'!$B$35*'Asset Management'!E19)*('Global Inputs'!$E35/'Global Inputs'!$B35))</f>
        <v>32728500</v>
      </c>
      <c r="F52" s="29">
        <f>SUM(IF('Global Inputs'!$H$34="Yes",'Global Inputs'!$B$34*'Asset Management'!F11*'Global Inputs'!F45,'Global Inputs'!$B$34*'Asset Management'!F11)*('Global Inputs'!$E34/'Global Inputs'!$B34)+IF('Global Inputs'!$H$35="Yes",'Global Inputs'!$B$35*'Asset Management'!F19*'Global Inputs'!F45,'Global Inputs'!$B$35*'Asset Management'!F19)*('Global Inputs'!$E35/'Global Inputs'!$B35))</f>
        <v>36886500</v>
      </c>
      <c r="G52" s="29">
        <f>SUM(IF('Global Inputs'!$H$34="Yes",'Global Inputs'!$B$34*'Asset Management'!G11*'Global Inputs'!G45,'Global Inputs'!$B$34*'Asset Management'!G11)*('Global Inputs'!$E34/'Global Inputs'!$B34)+IF('Global Inputs'!$H$35="Yes",'Global Inputs'!$B$35*'Asset Management'!G19*'Global Inputs'!G45,'Global Inputs'!$B$35*'Asset Management'!G19)*('Global Inputs'!$E35/'Global Inputs'!$B35))</f>
        <v>58111200</v>
      </c>
      <c r="H52" s="29">
        <f>SUM(IF('Global Inputs'!$H$34="Yes",'Global Inputs'!$B$34*'Asset Management'!H11*'Global Inputs'!H45,'Global Inputs'!$B$34*'Asset Management'!H11)*('Global Inputs'!$E34/'Global Inputs'!$B34)+IF('Global Inputs'!$H$35="Yes",'Global Inputs'!$B$35*'Asset Management'!H19*'Global Inputs'!H45,'Global Inputs'!$B$35*'Asset Management'!H19)*('Global Inputs'!$E35/'Global Inputs'!$B35))</f>
        <v>49190400</v>
      </c>
      <c r="I52" s="29">
        <f>SUM(IF('Global Inputs'!$H$34="Yes",'Global Inputs'!$B$34*'Asset Management'!I11*'Global Inputs'!I45,'Global Inputs'!$B$34*'Asset Management'!I11)*('Global Inputs'!$E34/'Global Inputs'!$B34)+IF('Global Inputs'!$H$35="Yes",'Global Inputs'!$B$35*'Asset Management'!I19*'Global Inputs'!I45,'Global Inputs'!$B$35*'Asset Management'!I19)*('Global Inputs'!$E35/'Global Inputs'!$B35))</f>
        <v>65913750</v>
      </c>
      <c r="J52" s="29">
        <f>SUM(IF('Global Inputs'!$H$34="Yes",'Global Inputs'!$B$34*'Asset Management'!J11*'Global Inputs'!J45,'Global Inputs'!$B$34*'Asset Management'!J11)*('Global Inputs'!$E34/'Global Inputs'!$B34)+IF('Global Inputs'!$H$35="Yes",'Global Inputs'!$B$35*'Asset Management'!J19*'Global Inputs'!J45,'Global Inputs'!$B$35*'Asset Management'!J19)*('Global Inputs'!$E35/'Global Inputs'!$B35))</f>
        <v>60102000</v>
      </c>
      <c r="K52" s="29">
        <f>SUM(IF('Global Inputs'!$H$34="Yes",'Global Inputs'!$B$34*'Asset Management'!K11*'Global Inputs'!K45,'Global Inputs'!$B$34*'Asset Management'!K11)*('Global Inputs'!$E34/'Global Inputs'!$B34)+IF('Global Inputs'!$H$35="Yes",'Global Inputs'!$B$35*'Asset Management'!K19*'Global Inputs'!K45,'Global Inputs'!$B$35*'Asset Management'!K19)*('Global Inputs'!$E35/'Global Inputs'!$B35))</f>
        <v>51156000</v>
      </c>
      <c r="L52" s="5">
        <f t="shared" si="9"/>
        <v>354088350</v>
      </c>
    </row>
    <row r="53" spans="1:12" ht="15">
      <c r="A53" t="str">
        <f t="shared" si="8"/>
        <v>Waste</v>
      </c>
      <c r="B53" s="29">
        <f>'Base Case'!D21*'Global Inputs'!$E27/'Global Inputs'!$B27</f>
        <v>0</v>
      </c>
      <c r="C53" s="29">
        <f>'Base Case'!E21*'Global Inputs'!$E27/'Global Inputs'!$B27</f>
        <v>0</v>
      </c>
      <c r="D53" s="29">
        <f>'Base Case'!F21*'Global Inputs'!$E27/'Global Inputs'!$B27</f>
        <v>0</v>
      </c>
      <c r="E53" s="29">
        <f>'Base Case'!G21*'Global Inputs'!$E27/'Global Inputs'!$B27</f>
        <v>5250</v>
      </c>
      <c r="F53" s="29">
        <f>'Base Case'!H21*'Global Inputs'!$E27/'Global Inputs'!$B27</f>
        <v>97125.00000000001</v>
      </c>
      <c r="G53" s="29">
        <f>'Base Case'!I21*'Global Inputs'!$E27/'Global Inputs'!$B27</f>
        <v>408450.00000000006</v>
      </c>
      <c r="H53" s="29">
        <f>'Base Case'!J21*'Global Inputs'!$E27/'Global Inputs'!$B27</f>
        <v>339150</v>
      </c>
      <c r="I53" s="29">
        <f>'Base Case'!K21*'Global Inputs'!$E27/'Global Inputs'!$B27</f>
        <v>0</v>
      </c>
      <c r="J53" s="29">
        <f>'Base Case'!L21*'Global Inputs'!$E27/'Global Inputs'!$B27</f>
        <v>0</v>
      </c>
      <c r="K53" s="29">
        <f>'Base Case'!M21*'Global Inputs'!$E27/'Global Inputs'!$B27</f>
        <v>0</v>
      </c>
      <c r="L53" s="5">
        <f t="shared" si="9"/>
        <v>849975</v>
      </c>
    </row>
    <row r="54" spans="1:12" ht="15">
      <c r="A54" t="str">
        <f t="shared" si="8"/>
        <v>Digital</v>
      </c>
      <c r="B54" s="29">
        <f>'Base Case'!D22*'Global Inputs'!$E38/'Global Inputs'!$B38</f>
        <v>0</v>
      </c>
      <c r="C54" s="29">
        <f>'Base Case'!E22*'Global Inputs'!$E38/'Global Inputs'!$B38</f>
        <v>0</v>
      </c>
      <c r="D54" s="29">
        <f>'Base Case'!F22*'Global Inputs'!$E38/'Global Inputs'!$B38</f>
        <v>0</v>
      </c>
      <c r="E54" s="29">
        <f>'Base Case'!G22*'Global Inputs'!$E38/'Global Inputs'!$B38</f>
        <v>0</v>
      </c>
      <c r="F54" s="29">
        <f>'Base Case'!H22*'Global Inputs'!$E38/'Global Inputs'!$B38</f>
        <v>0</v>
      </c>
      <c r="G54" s="29">
        <f>'Base Case'!I22*'Global Inputs'!$E38/'Global Inputs'!$B38</f>
        <v>0</v>
      </c>
      <c r="H54" s="29">
        <f>'Base Case'!J22*'Global Inputs'!$E38/'Global Inputs'!$B38</f>
        <v>1995000</v>
      </c>
      <c r="I54" s="29">
        <f>'Base Case'!K22*'Global Inputs'!$E38/'Global Inputs'!$B38</f>
        <v>1890000</v>
      </c>
      <c r="J54" s="29">
        <f>'Base Case'!L22*'Global Inputs'!$E38/'Global Inputs'!$B38</f>
        <v>1785000</v>
      </c>
      <c r="K54" s="29">
        <f>'Base Case'!M22*'Global Inputs'!$E38/'Global Inputs'!$B38</f>
        <v>1575000.0000000002</v>
      </c>
      <c r="L54" s="29">
        <f t="shared" si="9"/>
        <v>7245000</v>
      </c>
    </row>
    <row r="55" spans="1:12" ht="15.75" thickBot="1">
      <c r="A55" t="s">
        <v>13</v>
      </c>
      <c r="B55" s="6">
        <f>SUM(B42:B54)</f>
        <v>0</v>
      </c>
      <c r="C55" s="30">
        <f aca="true" t="shared" si="10" ref="C55:L55">SUM(C42:C54)</f>
        <v>542138.3625</v>
      </c>
      <c r="D55" s="30">
        <f t="shared" si="10"/>
        <v>12818363.824276553</v>
      </c>
      <c r="E55" s="30">
        <f t="shared" si="10"/>
        <v>69493194.76547779</v>
      </c>
      <c r="F55" s="30">
        <f t="shared" si="10"/>
        <v>105253431.44680813</v>
      </c>
      <c r="G55" s="30">
        <f t="shared" si="10"/>
        <v>180857118.3760086</v>
      </c>
      <c r="H55" s="30">
        <f t="shared" si="10"/>
        <v>350981792.78780067</v>
      </c>
      <c r="I55" s="30">
        <f t="shared" si="10"/>
        <v>426839190.75086683</v>
      </c>
      <c r="J55" s="30">
        <f t="shared" si="10"/>
        <v>194665657.950512</v>
      </c>
      <c r="K55" s="30">
        <f t="shared" si="10"/>
        <v>152138211.24693215</v>
      </c>
      <c r="L55" s="30">
        <f t="shared" si="10"/>
        <v>1493589099.5111828</v>
      </c>
    </row>
    <row r="56" ht="15.75" thickTop="1"/>
    <row r="57" spans="1:12" ht="15">
      <c r="A57" s="3" t="s">
        <v>74</v>
      </c>
      <c r="B57" s="4">
        <f>B41</f>
        <v>40268</v>
      </c>
      <c r="C57" s="4">
        <f>EOMONTH(B57,12)</f>
        <v>40633</v>
      </c>
      <c r="D57" s="4">
        <f aca="true" t="shared" si="11" ref="D57:J57">EOMONTH(C57,12)</f>
        <v>40999</v>
      </c>
      <c r="E57" s="4">
        <f t="shared" si="11"/>
        <v>41364</v>
      </c>
      <c r="F57" s="4">
        <f t="shared" si="11"/>
        <v>41729</v>
      </c>
      <c r="G57" s="4">
        <f t="shared" si="11"/>
        <v>42094</v>
      </c>
      <c r="H57" s="4">
        <f t="shared" si="11"/>
        <v>42460</v>
      </c>
      <c r="I57" s="4">
        <f t="shared" si="11"/>
        <v>42825</v>
      </c>
      <c r="J57" s="4">
        <f t="shared" si="11"/>
        <v>43190</v>
      </c>
      <c r="K57" s="4">
        <f>EOMONTH(J57,12)</f>
        <v>43555</v>
      </c>
      <c r="L57" s="3" t="s">
        <v>13</v>
      </c>
    </row>
    <row r="58" spans="1:12" ht="15">
      <c r="A58" t="str">
        <f aca="true" t="shared" si="12" ref="A58:A70">A42</f>
        <v>hub DBFM</v>
      </c>
      <c r="B58" s="5">
        <f>'Base Case'!D10*'Global Inputs'!$F14/'Global Inputs'!$B14</f>
        <v>0</v>
      </c>
      <c r="C58" s="29">
        <f>'Base Case'!E10*'Global Inputs'!$F14/'Global Inputs'!$B14</f>
        <v>0</v>
      </c>
      <c r="D58" s="29">
        <f>'Base Case'!F10*'Global Inputs'!$F14/'Global Inputs'!$B14</f>
        <v>0</v>
      </c>
      <c r="E58" s="29">
        <f>'Base Case'!G10*'Global Inputs'!$F14/'Global Inputs'!$B14</f>
        <v>1343165.7492000004</v>
      </c>
      <c r="F58" s="29">
        <f>'Base Case'!H10*'Global Inputs'!$F14/'Global Inputs'!$B14</f>
        <v>2652537.8209</v>
      </c>
      <c r="G58" s="29">
        <f>'Base Case'!I10*'Global Inputs'!$F14/'Global Inputs'!$B14</f>
        <v>10701845.672334848</v>
      </c>
      <c r="H58" s="29">
        <f>'Base Case'!J10*'Global Inputs'!$F14/'Global Inputs'!$B14</f>
        <v>48585563.57104578</v>
      </c>
      <c r="I58" s="29">
        <f>'Base Case'!K10*'Global Inputs'!$F14/'Global Inputs'!$B14</f>
        <v>40428426.65653895</v>
      </c>
      <c r="J58" s="29">
        <f>'Base Case'!L10*'Global Inputs'!$F14/'Global Inputs'!$B14</f>
        <v>7278601.000000001</v>
      </c>
      <c r="K58" s="29">
        <f>'Base Case'!M10*'Global Inputs'!$F14/'Global Inputs'!$B14</f>
        <v>3765712.5000000005</v>
      </c>
      <c r="L58" s="5">
        <f aca="true" t="shared" si="13" ref="L58:L70">SUM(B58:K58)</f>
        <v>114755852.97001958</v>
      </c>
    </row>
    <row r="59" spans="1:12" ht="15">
      <c r="A59" t="str">
        <f t="shared" si="12"/>
        <v>hub D&amp;B</v>
      </c>
      <c r="B59" s="29">
        <f>'Base Case'!D11*'Global Inputs'!$F15/'Global Inputs'!$B15</f>
        <v>0</v>
      </c>
      <c r="C59" s="29">
        <f>'Base Case'!E11*'Global Inputs'!$F15/'Global Inputs'!$B15</f>
        <v>15840</v>
      </c>
      <c r="D59" s="29">
        <f>'Base Case'!F11*'Global Inputs'!$F15/'Global Inputs'!$B15</f>
        <v>262020.00000000003</v>
      </c>
      <c r="E59" s="29">
        <f>'Base Case'!G11*'Global Inputs'!$F15/'Global Inputs'!$B15</f>
        <v>352146.9600000001</v>
      </c>
      <c r="F59" s="29">
        <f>'Base Case'!H11*'Global Inputs'!$F15/'Global Inputs'!$B15</f>
        <v>1620924.1400000001</v>
      </c>
      <c r="G59" s="29">
        <f>'Base Case'!I11*'Global Inputs'!$F15/'Global Inputs'!$B15</f>
        <v>3935924.3000000003</v>
      </c>
      <c r="H59" s="29">
        <f>'Base Case'!J11*'Global Inputs'!$F15/'Global Inputs'!$B15</f>
        <v>6404555.454</v>
      </c>
      <c r="I59" s="29">
        <f>'Base Case'!K11*'Global Inputs'!$F15/'Global Inputs'!$B15</f>
        <v>5229501.552000001</v>
      </c>
      <c r="J59" s="29">
        <f>'Base Case'!L11*'Global Inputs'!$F15/'Global Inputs'!$B15</f>
        <v>1406071.7</v>
      </c>
      <c r="K59" s="29">
        <f>'Base Case'!M11*'Global Inputs'!$F15/'Global Inputs'!$B15</f>
        <v>123304.5</v>
      </c>
      <c r="L59" s="29">
        <f t="shared" si="13"/>
        <v>19350288.606000002</v>
      </c>
    </row>
    <row r="60" spans="1:12" ht="15">
      <c r="A60" t="str">
        <f t="shared" si="12"/>
        <v>NPD</v>
      </c>
      <c r="B60" s="29">
        <f>'Base Case'!D12*'Global Inputs'!$F22/'Global Inputs'!$B22</f>
        <v>0</v>
      </c>
      <c r="C60" s="29">
        <f>'Base Case'!E12*'Global Inputs'!$F22/'Global Inputs'!$B22</f>
        <v>0</v>
      </c>
      <c r="D60" s="29">
        <f>'Base Case'!F12*'Global Inputs'!$F22/'Global Inputs'!$B22</f>
        <v>0</v>
      </c>
      <c r="E60" s="29">
        <f>'Base Case'!G12*'Global Inputs'!$F22/'Global Inputs'!$B22</f>
        <v>0</v>
      </c>
      <c r="F60" s="29">
        <f>'Base Case'!H12*'Global Inputs'!$F22/'Global Inputs'!$B22</f>
        <v>8795566.360594193</v>
      </c>
      <c r="G60" s="29">
        <f>'Base Case'!I12*'Global Inputs'!$F22/'Global Inputs'!$B22</f>
        <v>32942976.217084963</v>
      </c>
      <c r="H60" s="29">
        <f>'Base Case'!J12*'Global Inputs'!$F22/'Global Inputs'!$B22</f>
        <v>68804625.69042042</v>
      </c>
      <c r="I60" s="29">
        <f>'Base Case'!K12*'Global Inputs'!$F22/'Global Inputs'!$B22</f>
        <v>57321676.79496436</v>
      </c>
      <c r="J60" s="29">
        <f>'Base Case'!L12*'Global Inputs'!$F22/'Global Inputs'!$B22</f>
        <v>14437396.223995043</v>
      </c>
      <c r="K60" s="29">
        <f>'Base Case'!M12*'Global Inputs'!$F22/'Global Inputs'!$B22</f>
        <v>13914595.200000001</v>
      </c>
      <c r="L60" s="5">
        <f t="shared" si="13"/>
        <v>196216836.48705894</v>
      </c>
    </row>
    <row r="61" spans="1:12" ht="15">
      <c r="A61" t="str">
        <f t="shared" si="12"/>
        <v>Schools</v>
      </c>
      <c r="B61" s="29">
        <f>'Base Case'!D13*'Global Inputs'!$F16/'Global Inputs'!$B16</f>
        <v>0</v>
      </c>
      <c r="C61" s="29">
        <f>'Base Case'!E13*'Global Inputs'!$F16/'Global Inputs'!$B16</f>
        <v>552114.4750000001</v>
      </c>
      <c r="D61" s="29">
        <f>'Base Case'!F13*'Global Inputs'!$F16/'Global Inputs'!$B16</f>
        <v>11490577.175</v>
      </c>
      <c r="E61" s="29">
        <f>'Base Case'!G13*'Global Inputs'!$F16/'Global Inputs'!$B16</f>
        <v>23670052.175</v>
      </c>
      <c r="F61" s="29">
        <f>'Base Case'!H13*'Global Inputs'!$F16/'Global Inputs'!$B16</f>
        <v>22597221.35</v>
      </c>
      <c r="G61" s="29">
        <f>'Base Case'!I13*'Global Inputs'!$F16/'Global Inputs'!$B16</f>
        <v>47909284.43254167</v>
      </c>
      <c r="H61" s="29">
        <f>'Base Case'!J13*'Global Inputs'!$F16/'Global Inputs'!$B16</f>
        <v>136618204.40702084</v>
      </c>
      <c r="I61" s="29">
        <f>'Base Case'!K13*'Global Inputs'!$F16/'Global Inputs'!$B16</f>
        <v>183682876.60458755</v>
      </c>
      <c r="J61" s="29">
        <f>'Base Case'!L13*'Global Inputs'!$F16/'Global Inputs'!$B16</f>
        <v>25630731.67875</v>
      </c>
      <c r="K61" s="29">
        <f>'Base Case'!M13*'Global Inputs'!$F16/'Global Inputs'!$B16</f>
        <v>6574724.8875</v>
      </c>
      <c r="L61" s="5">
        <f t="shared" si="13"/>
        <v>458725787.1854</v>
      </c>
    </row>
    <row r="62" spans="1:12" ht="15">
      <c r="A62" t="str">
        <f t="shared" si="12"/>
        <v>Legacy - Queensferry Crossing</v>
      </c>
      <c r="B62" s="29">
        <f>'Base Case'!D14*'Global Inputs'!$F17/'Global Inputs'!$B17</f>
        <v>0</v>
      </c>
      <c r="C62" s="29">
        <f>'Base Case'!E14*'Global Inputs'!$F17/'Global Inputs'!$B17</f>
        <v>0</v>
      </c>
      <c r="D62" s="29">
        <f>'Base Case'!F14*'Global Inputs'!$F17/'Global Inputs'!$B17</f>
        <v>0</v>
      </c>
      <c r="E62" s="29">
        <f>'Base Case'!G14*'Global Inputs'!$F17/'Global Inputs'!$B17</f>
        <v>962500.0000000001</v>
      </c>
      <c r="F62" s="29">
        <f>'Base Case'!H14*'Global Inputs'!$F17/'Global Inputs'!$B17</f>
        <v>1925000.0000000002</v>
      </c>
      <c r="G62" s="29">
        <f>'Base Case'!I14*'Global Inputs'!$F17/'Global Inputs'!$B17</f>
        <v>1925000.0000000002</v>
      </c>
      <c r="H62" s="29">
        <f>'Base Case'!J14*'Global Inputs'!$F17/'Global Inputs'!$B17</f>
        <v>1828750.0000000002</v>
      </c>
      <c r="I62" s="29">
        <f>'Base Case'!K14*'Global Inputs'!$F17/'Global Inputs'!$B17</f>
        <v>866250</v>
      </c>
      <c r="J62" s="29">
        <f>'Base Case'!L14*'Global Inputs'!$F17/'Global Inputs'!$B17</f>
        <v>0</v>
      </c>
      <c r="K62" s="29">
        <f>'Base Case'!M14*'Global Inputs'!$F17/'Global Inputs'!$B17</f>
        <v>0</v>
      </c>
      <c r="L62" s="20">
        <f t="shared" si="13"/>
        <v>7507500.000000001</v>
      </c>
    </row>
    <row r="63" spans="1:12" ht="15">
      <c r="A63" t="str">
        <f t="shared" si="12"/>
        <v>TIF</v>
      </c>
      <c r="B63" s="29">
        <f>'Base Case'!D15*'Global Inputs'!$F23/'Global Inputs'!$B23</f>
        <v>0</v>
      </c>
      <c r="C63" s="29">
        <f>'Base Case'!E15*'Global Inputs'!$F23/'Global Inputs'!$B23</f>
        <v>0</v>
      </c>
      <c r="D63" s="29">
        <f>'Base Case'!F15*'Global Inputs'!$F23/'Global Inputs'!$B23</f>
        <v>0</v>
      </c>
      <c r="E63" s="29">
        <f>'Base Case'!G15*'Global Inputs'!$F23/'Global Inputs'!$B23</f>
        <v>0</v>
      </c>
      <c r="F63" s="29">
        <f>'Base Case'!H15*'Global Inputs'!$F23/'Global Inputs'!$B23</f>
        <v>1413737.05</v>
      </c>
      <c r="G63" s="29">
        <f>'Base Case'!I15*'Global Inputs'!$F23/'Global Inputs'!$B23</f>
        <v>4985750</v>
      </c>
      <c r="H63" s="29">
        <f>'Base Case'!J15*'Global Inputs'!$F23/'Global Inputs'!$B23</f>
        <v>17481989.25</v>
      </c>
      <c r="I63" s="29">
        <f>'Base Case'!K15*'Global Inputs'!$F23/'Global Inputs'!$B23</f>
        <v>49608512.723000005</v>
      </c>
      <c r="J63" s="29">
        <f>'Base Case'!L15*'Global Inputs'!$F23/'Global Inputs'!$B23</f>
        <v>61716347.00000001</v>
      </c>
      <c r="K63" s="29">
        <f>'Base Case'!M15*'Global Inputs'!$F23/'Global Inputs'!$B23</f>
        <v>62250672.00000001</v>
      </c>
      <c r="L63" s="20">
        <f t="shared" si="13"/>
        <v>197457008.023</v>
      </c>
    </row>
    <row r="64" spans="1:12" ht="15">
      <c r="A64" t="str">
        <f t="shared" si="12"/>
        <v>Housing</v>
      </c>
      <c r="B64" s="29">
        <f>'Base Case'!D16*'Global Inputs'!$F30/'Global Inputs'!$B30</f>
        <v>0</v>
      </c>
      <c r="C64" s="29">
        <f>'Base Case'!E16*'Global Inputs'!$F30/'Global Inputs'!$B30</f>
        <v>0</v>
      </c>
      <c r="D64" s="29">
        <f>'Base Case'!F16*'Global Inputs'!$F30/'Global Inputs'!$B30</f>
        <v>1314500</v>
      </c>
      <c r="E64" s="29">
        <f>'Base Case'!G16*'Global Inputs'!$F30/'Global Inputs'!$B30</f>
        <v>11783755.500000002</v>
      </c>
      <c r="F64" s="29">
        <f>'Base Case'!H16*'Global Inputs'!$F30/'Global Inputs'!$B30</f>
        <v>32243200.000000004</v>
      </c>
      <c r="G64" s="29">
        <f>'Base Case'!I16*'Global Inputs'!$F30/'Global Inputs'!$B30</f>
        <v>23134666.500000004</v>
      </c>
      <c r="H64" s="29">
        <f>'Base Case'!J16*'Global Inputs'!$F30/'Global Inputs'!$B30</f>
        <v>30048060.88625</v>
      </c>
      <c r="I64" s="29">
        <f>'Base Case'!K16*'Global Inputs'!$F30/'Global Inputs'!$B30</f>
        <v>32532934.500000004</v>
      </c>
      <c r="J64" s="29">
        <f>'Base Case'!L16*'Global Inputs'!$F30/'Global Inputs'!$B30</f>
        <v>18125816.5</v>
      </c>
      <c r="K64" s="29">
        <f>'Base Case'!M16*'Global Inputs'!$F30/'Global Inputs'!$B30</f>
        <v>2664131.25</v>
      </c>
      <c r="L64" s="20">
        <f t="shared" si="13"/>
        <v>151847065.13625002</v>
      </c>
    </row>
    <row r="65" spans="1:12" ht="15">
      <c r="A65" t="str">
        <f t="shared" si="12"/>
        <v>Lifecycle/FM Basket Saving</v>
      </c>
      <c r="B65" s="29">
        <f>'Base Case'!D17*'Global Inputs'!$F18/'Global Inputs'!$B18</f>
        <v>0</v>
      </c>
      <c r="C65" s="29">
        <f>'Base Case'!E17*'Global Inputs'!$F18/'Global Inputs'!$B18</f>
        <v>0</v>
      </c>
      <c r="D65" s="29">
        <f>'Base Case'!F17*'Global Inputs'!$F18/'Global Inputs'!$B18</f>
        <v>0</v>
      </c>
      <c r="E65" s="29">
        <f>'Base Case'!G17*'Global Inputs'!$F18/'Global Inputs'!$B18</f>
        <v>0</v>
      </c>
      <c r="F65" s="29">
        <f>'Base Case'!H17*'Global Inputs'!$F18/'Global Inputs'!$B18</f>
        <v>0</v>
      </c>
      <c r="G65" s="29">
        <f>'Base Case'!I17*'Global Inputs'!$F18/'Global Inputs'!$B18</f>
        <v>20147.48623800001</v>
      </c>
      <c r="H65" s="29">
        <f>'Base Case'!J17*'Global Inputs'!$F18/'Global Inputs'!$B18</f>
        <v>56938.775873925006</v>
      </c>
      <c r="I65" s="29">
        <f>'Base Case'!K17*'Global Inputs'!$F18/'Global Inputs'!$B18</f>
        <v>198416.91477287046</v>
      </c>
      <c r="J65" s="29">
        <f>'Base Case'!L17*'Global Inputs'!$F18/'Global Inputs'!$B18</f>
        <v>839463.1586629744</v>
      </c>
      <c r="K65" s="29">
        <f>'Base Case'!M17*'Global Inputs'!$F18/'Global Inputs'!$B18</f>
        <v>1246058.1202623027</v>
      </c>
      <c r="L65" s="20">
        <f t="shared" si="13"/>
        <v>2361024.455810073</v>
      </c>
    </row>
    <row r="66" spans="1:12" ht="15">
      <c r="A66" t="str">
        <f t="shared" si="12"/>
        <v>Low Carbon</v>
      </c>
      <c r="B66" s="29">
        <f>'Base Case'!D18*'Global Inputs'!$F26/'Global Inputs'!$B26</f>
        <v>0</v>
      </c>
      <c r="C66" s="29">
        <f>'Base Case'!E18*'Global Inputs'!$F26/'Global Inputs'!$B26</f>
        <v>0</v>
      </c>
      <c r="D66" s="29">
        <f>'Base Case'!F18*'Global Inputs'!$F26/'Global Inputs'!$B26</f>
        <v>0</v>
      </c>
      <c r="E66" s="29">
        <f>'Base Case'!G18*'Global Inputs'!$F26/'Global Inputs'!$B26</f>
        <v>0</v>
      </c>
      <c r="F66" s="29">
        <f>'Base Case'!H18*'Global Inputs'!$F26/'Global Inputs'!$B26</f>
        <v>0</v>
      </c>
      <c r="G66" s="29">
        <f>'Base Case'!I18*'Global Inputs'!$F26/'Global Inputs'!$B26</f>
        <v>587583.7000000001</v>
      </c>
      <c r="H66" s="29">
        <f>'Base Case'!J18*'Global Inputs'!$F26/'Global Inputs'!$B26</f>
        <v>2088257.985</v>
      </c>
      <c r="I66" s="29">
        <f>'Base Case'!K18*'Global Inputs'!$F26/'Global Inputs'!$B26</f>
        <v>4940100.000000001</v>
      </c>
      <c r="J66" s="29">
        <f>'Base Case'!L18*'Global Inputs'!$F26/'Global Inputs'!$B26</f>
        <v>8396300.000000002</v>
      </c>
      <c r="K66" s="29">
        <f>'Base Case'!M18*'Global Inputs'!$F26/'Global Inputs'!$B26</f>
        <v>12350250</v>
      </c>
      <c r="L66" s="20">
        <f t="shared" si="13"/>
        <v>28362491.685000002</v>
      </c>
    </row>
    <row r="67" spans="1:12" ht="15">
      <c r="A67" t="str">
        <f t="shared" si="12"/>
        <v>Operational PPP</v>
      </c>
      <c r="B67" s="29">
        <f>'Base Case'!D19*'Global Inputs'!$F33/'Global Inputs'!$B33</f>
        <v>0</v>
      </c>
      <c r="C67" s="29">
        <f>'Base Case'!E19*'Global Inputs'!$F33/'Global Inputs'!$B33</f>
        <v>0</v>
      </c>
      <c r="D67" s="29">
        <f>'Base Case'!F19*'Global Inputs'!$F33/'Global Inputs'!$B33</f>
        <v>361664.9266230556</v>
      </c>
      <c r="E67" s="29">
        <f>'Base Case'!G19*'Global Inputs'!$F33/'Global Inputs'!$B33</f>
        <v>398274.13201481785</v>
      </c>
      <c r="F67" s="29">
        <f>'Base Case'!H19*'Global Inputs'!$F33/'Global Inputs'!$B33</f>
        <v>272562.8894476473</v>
      </c>
      <c r="G67" s="29">
        <f>'Base Case'!I19*'Global Inputs'!$F33/'Global Inputs'!$B33</f>
        <v>2019883.8000000005</v>
      </c>
      <c r="H67" s="29">
        <f>'Base Case'!J19*'Global Inputs'!$F33/'Global Inputs'!$B33</f>
        <v>1800165.472370662</v>
      </c>
      <c r="I67" s="29">
        <f>'Base Case'!K19*'Global Inputs'!$F33/'Global Inputs'!$B33</f>
        <v>1323670.7550444226</v>
      </c>
      <c r="J67" s="29">
        <f>'Base Case'!L19*'Global Inputs'!$F33/'Global Inputs'!$B33</f>
        <v>1270723.9248426456</v>
      </c>
      <c r="K67" s="29">
        <f>'Base Case'!M19*'Global Inputs'!$F33/'Global Inputs'!$B33</f>
        <v>1251439.5152142288</v>
      </c>
      <c r="L67" s="20">
        <f t="shared" si="13"/>
        <v>8698385.41555748</v>
      </c>
    </row>
    <row r="68" spans="1:12" ht="15">
      <c r="A68" s="41" t="str">
        <f t="shared" si="12"/>
        <v>Asset Management</v>
      </c>
      <c r="B68" s="29">
        <f>SUM(IF('Global Inputs'!$H$34="Yes",'Global Inputs'!$B$34*'Asset Management'!B11*'Global Inputs'!B45,'Global Inputs'!$B$34*'Asset Management'!B11)*('Global Inputs'!$F34/'Global Inputs'!$B34)+IF('Global Inputs'!$H$35="Yes",'Global Inputs'!$B$35*'Asset Management'!B19*'Global Inputs'!B45,'Global Inputs'!$B$35*'Asset Management'!B19)*('Global Inputs'!$F35/'Global Inputs'!$B35))</f>
        <v>0</v>
      </c>
      <c r="C68" s="29">
        <f>SUM(IF('Global Inputs'!$H$34="Yes",'Global Inputs'!$B$34*'Asset Management'!C11*'Global Inputs'!C45,'Global Inputs'!$B$34*'Asset Management'!C11)*('Global Inputs'!$F34/'Global Inputs'!$B34)+IF('Global Inputs'!$H$35="Yes",'Global Inputs'!$B$35*'Asset Management'!C19*'Global Inputs'!C45,'Global Inputs'!$B$35*'Asset Management'!C19)*('Global Inputs'!$F35/'Global Inputs'!$B35))</f>
        <v>0</v>
      </c>
      <c r="D68" s="29">
        <f>SUM(IF('Global Inputs'!$H$34="Yes",'Global Inputs'!$B$34*'Asset Management'!D11*'Global Inputs'!D45,'Global Inputs'!$B$34*'Asset Management'!D11)*('Global Inputs'!$F34/'Global Inputs'!$B34)+IF('Global Inputs'!$H$35="Yes",'Global Inputs'!$B$35*'Asset Management'!D19*'Global Inputs'!D45,'Global Inputs'!$B$35*'Asset Management'!D19)*('Global Inputs'!$F35/'Global Inputs'!$B35))</f>
        <v>0</v>
      </c>
      <c r="E68" s="29">
        <f>SUM(IF('Global Inputs'!$H$34="Yes",'Global Inputs'!$B$34*'Asset Management'!E11*'Global Inputs'!E45,'Global Inputs'!$B$34*'Asset Management'!E11)*('Global Inputs'!$F34/'Global Inputs'!$B34)+IF('Global Inputs'!$H$35="Yes",'Global Inputs'!$B$35*'Asset Management'!E19*'Global Inputs'!E45,'Global Inputs'!$B$35*'Asset Management'!E19)*('Global Inputs'!$F35/'Global Inputs'!$B35))</f>
        <v>34287000</v>
      </c>
      <c r="F68" s="29">
        <f>SUM(IF('Global Inputs'!$H$34="Yes",'Global Inputs'!$B$34*'Asset Management'!F11*'Global Inputs'!F45,'Global Inputs'!$B$34*'Asset Management'!F11)*('Global Inputs'!$F34/'Global Inputs'!$B34)+IF('Global Inputs'!$H$35="Yes",'Global Inputs'!$B$35*'Asset Management'!F19*'Global Inputs'!F45,'Global Inputs'!$B$35*'Asset Management'!F19)*('Global Inputs'!$F35/'Global Inputs'!$B35))</f>
        <v>38643000</v>
      </c>
      <c r="G68" s="29">
        <f>SUM(IF('Global Inputs'!$H$34="Yes",'Global Inputs'!$B$34*'Asset Management'!G11*'Global Inputs'!G45,'Global Inputs'!$B$34*'Asset Management'!G11)*('Global Inputs'!$F34/'Global Inputs'!$B34)+IF('Global Inputs'!$H$35="Yes",'Global Inputs'!$B$35*'Asset Management'!G19*'Global Inputs'!G45,'Global Inputs'!$B$35*'Asset Management'!G19)*('Global Inputs'!$F35/'Global Inputs'!$B35))</f>
        <v>60878400.00000001</v>
      </c>
      <c r="H68" s="29">
        <f>SUM(IF('Global Inputs'!$H$34="Yes",'Global Inputs'!$B$34*'Asset Management'!H11*'Global Inputs'!H45,'Global Inputs'!$B$34*'Asset Management'!H11)*('Global Inputs'!$F34/'Global Inputs'!$B34)+IF('Global Inputs'!$H$35="Yes",'Global Inputs'!$B$35*'Asset Management'!H19*'Global Inputs'!H45,'Global Inputs'!$B$35*'Asset Management'!H19)*('Global Inputs'!$F35/'Global Inputs'!$B35))</f>
        <v>51532800.00000001</v>
      </c>
      <c r="I68" s="29">
        <f>SUM(IF('Global Inputs'!$H$34="Yes",'Global Inputs'!$B$34*'Asset Management'!I11*'Global Inputs'!I45,'Global Inputs'!$B$34*'Asset Management'!I11)*('Global Inputs'!$F34/'Global Inputs'!$B34)+IF('Global Inputs'!$H$35="Yes",'Global Inputs'!$B$35*'Asset Management'!I19*'Global Inputs'!I45,'Global Inputs'!$B$35*'Asset Management'!I19)*('Global Inputs'!$F35/'Global Inputs'!$B35))</f>
        <v>69052500</v>
      </c>
      <c r="J68" s="29">
        <f>SUM(IF('Global Inputs'!$H$34="Yes",'Global Inputs'!$B$34*'Asset Management'!J11*'Global Inputs'!J45,'Global Inputs'!$B$34*'Asset Management'!J11)*('Global Inputs'!$F34/'Global Inputs'!$B34)+IF('Global Inputs'!$H$35="Yes",'Global Inputs'!$B$35*'Asset Management'!J19*'Global Inputs'!J45,'Global Inputs'!$B$35*'Asset Management'!J19)*('Global Inputs'!$F35/'Global Inputs'!$B35))</f>
        <v>62964000.00000001</v>
      </c>
      <c r="K68" s="29">
        <f>SUM(IF('Global Inputs'!$H$34="Yes",'Global Inputs'!$B$34*'Asset Management'!K11*'Global Inputs'!K45,'Global Inputs'!$B$34*'Asset Management'!K11)*('Global Inputs'!$F34/'Global Inputs'!$B34)+IF('Global Inputs'!$H$35="Yes",'Global Inputs'!$B$35*'Asset Management'!K19*'Global Inputs'!K45,'Global Inputs'!$B$35*'Asset Management'!K19)*('Global Inputs'!$F35/'Global Inputs'!$B35))</f>
        <v>53592000.00000001</v>
      </c>
      <c r="L68" s="5">
        <f t="shared" si="13"/>
        <v>370949700</v>
      </c>
    </row>
    <row r="69" spans="1:12" ht="15">
      <c r="A69" t="str">
        <f t="shared" si="12"/>
        <v>Waste</v>
      </c>
      <c r="B69" s="29">
        <f>'Base Case'!D21*'Global Inputs'!$F27/'Global Inputs'!$B27</f>
        <v>0</v>
      </c>
      <c r="C69" s="29">
        <f>'Base Case'!E21*'Global Inputs'!$F27/'Global Inputs'!$B27</f>
        <v>0</v>
      </c>
      <c r="D69" s="29">
        <f>'Base Case'!F21*'Global Inputs'!$F27/'Global Inputs'!$B27</f>
        <v>0</v>
      </c>
      <c r="E69" s="29">
        <f>'Base Case'!G21*'Global Inputs'!$F27/'Global Inputs'!$B27</f>
        <v>5500.000000000001</v>
      </c>
      <c r="F69" s="29">
        <f>'Base Case'!H21*'Global Inputs'!$F27/'Global Inputs'!$B27</f>
        <v>101750.00000000001</v>
      </c>
      <c r="G69" s="29">
        <f>'Base Case'!I21*'Global Inputs'!$F27/'Global Inputs'!$B27</f>
        <v>427900</v>
      </c>
      <c r="H69" s="29">
        <f>'Base Case'!J21*'Global Inputs'!$F27/'Global Inputs'!$B27</f>
        <v>355300.00000000006</v>
      </c>
      <c r="I69" s="29">
        <f>'Base Case'!K21*'Global Inputs'!$F27/'Global Inputs'!$B27</f>
        <v>0</v>
      </c>
      <c r="J69" s="29">
        <f>'Base Case'!L21*'Global Inputs'!$F27/'Global Inputs'!$B27</f>
        <v>0</v>
      </c>
      <c r="K69" s="29">
        <f>'Base Case'!M21*'Global Inputs'!$F27/'Global Inputs'!$B27</f>
        <v>0</v>
      </c>
      <c r="L69" s="5">
        <f t="shared" si="13"/>
        <v>890450</v>
      </c>
    </row>
    <row r="70" spans="1:12" ht="15">
      <c r="A70" t="str">
        <f t="shared" si="12"/>
        <v>Digital</v>
      </c>
      <c r="B70" s="29">
        <f>'Base Case'!D22*'Global Inputs'!$F38/'Global Inputs'!$B38</f>
        <v>0</v>
      </c>
      <c r="C70" s="29">
        <f>'Base Case'!E22*'Global Inputs'!$F38/'Global Inputs'!$B38</f>
        <v>0</v>
      </c>
      <c r="D70" s="29">
        <f>'Base Case'!F22*'Global Inputs'!$F38/'Global Inputs'!$B38</f>
        <v>0</v>
      </c>
      <c r="E70" s="29">
        <f>'Base Case'!G22*'Global Inputs'!$F38/'Global Inputs'!$B38</f>
        <v>0</v>
      </c>
      <c r="F70" s="29">
        <f>'Base Case'!H22*'Global Inputs'!$F38/'Global Inputs'!$B38</f>
        <v>0</v>
      </c>
      <c r="G70" s="29">
        <f>'Base Case'!I22*'Global Inputs'!$F38/'Global Inputs'!$B38</f>
        <v>0</v>
      </c>
      <c r="H70" s="29">
        <f>'Base Case'!J22*'Global Inputs'!$F38/'Global Inputs'!$B38</f>
        <v>2090000.0000000002</v>
      </c>
      <c r="I70" s="29">
        <f>'Base Case'!K22*'Global Inputs'!$F38/'Global Inputs'!$B38</f>
        <v>1980000.0000000002</v>
      </c>
      <c r="J70" s="29">
        <f>'Base Case'!L22*'Global Inputs'!$F38/'Global Inputs'!$B38</f>
        <v>1870000.0000000002</v>
      </c>
      <c r="K70" s="29">
        <f>'Base Case'!M22*'Global Inputs'!$F38/'Global Inputs'!$B38</f>
        <v>1650000</v>
      </c>
      <c r="L70" s="29">
        <f t="shared" si="13"/>
        <v>7590000.000000001</v>
      </c>
    </row>
    <row r="71" spans="1:12" ht="15.75" thickBot="1">
      <c r="A71" t="s">
        <v>13</v>
      </c>
      <c r="B71" s="6">
        <f>SUM(B58:B70)</f>
        <v>0</v>
      </c>
      <c r="C71" s="30">
        <f aca="true" t="shared" si="14" ref="C71:L71">SUM(C58:C70)</f>
        <v>567954.4750000001</v>
      </c>
      <c r="D71" s="30">
        <f t="shared" si="14"/>
        <v>13428762.101623056</v>
      </c>
      <c r="E71" s="30">
        <f t="shared" si="14"/>
        <v>72802394.51621482</v>
      </c>
      <c r="F71" s="30">
        <f t="shared" si="14"/>
        <v>110265499.61094184</v>
      </c>
      <c r="G71" s="30">
        <f t="shared" si="14"/>
        <v>189469362.10819948</v>
      </c>
      <c r="H71" s="30">
        <f t="shared" si="14"/>
        <v>367695211.4919817</v>
      </c>
      <c r="I71" s="30">
        <f t="shared" si="14"/>
        <v>447164866.50090814</v>
      </c>
      <c r="J71" s="30">
        <f t="shared" si="14"/>
        <v>203935451.1862507</v>
      </c>
      <c r="K71" s="30">
        <f t="shared" si="14"/>
        <v>159382887.97297657</v>
      </c>
      <c r="L71" s="30">
        <f t="shared" si="14"/>
        <v>1564712389.964096</v>
      </c>
    </row>
    <row r="72" ht="15.7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  <headerFooter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6"/>
  <sheetViews>
    <sheetView view="pageBreakPreview" zoomScaleSheetLayoutView="100" workbookViewId="0" topLeftCell="A1">
      <selection activeCell="C31" sqref="C31"/>
    </sheetView>
  </sheetViews>
  <sheetFormatPr defaultColWidth="9.140625" defaultRowHeight="15"/>
  <cols>
    <col min="1" max="1" width="41.8515625" style="0" bestFit="1" customWidth="1"/>
    <col min="2" max="2" width="14.140625" style="36" bestFit="1" customWidth="1"/>
    <col min="3" max="3" width="22.57421875" style="36" bestFit="1" customWidth="1"/>
    <col min="4" max="4" width="21.421875" style="36" bestFit="1" customWidth="1"/>
    <col min="5" max="6" width="18.7109375" style="36" bestFit="1" customWidth="1"/>
    <col min="7" max="7" width="10.7109375" style="0" bestFit="1" customWidth="1"/>
    <col min="8" max="8" width="21.421875" style="0" customWidth="1"/>
    <col min="9" max="11" width="10.7109375" style="0" bestFit="1" customWidth="1"/>
  </cols>
  <sheetData>
    <row r="1" ht="15">
      <c r="A1" s="3" t="s">
        <v>0</v>
      </c>
    </row>
    <row r="2" ht="15">
      <c r="A2" s="3" t="s">
        <v>3</v>
      </c>
    </row>
    <row r="3" ht="15">
      <c r="A3" s="22">
        <f>'Global Inputs'!B6</f>
        <v>40268</v>
      </c>
    </row>
    <row r="5" ht="15">
      <c r="A5" s="3" t="s">
        <v>4</v>
      </c>
    </row>
    <row r="6" spans="1:2" ht="15">
      <c r="A6" t="s">
        <v>376</v>
      </c>
      <c r="B6" s="37">
        <v>40268</v>
      </c>
    </row>
    <row r="7" spans="1:2" ht="15">
      <c r="A7" t="s">
        <v>377</v>
      </c>
      <c r="B7" s="37">
        <v>43555</v>
      </c>
    </row>
    <row r="8" spans="1:2" ht="15">
      <c r="A8" t="s">
        <v>378</v>
      </c>
      <c r="B8" s="37">
        <v>42094</v>
      </c>
    </row>
    <row r="10" spans="1:2" ht="15">
      <c r="A10" t="s">
        <v>342</v>
      </c>
      <c r="B10" s="65">
        <v>8730198</v>
      </c>
    </row>
    <row r="12" ht="15">
      <c r="A12" s="3" t="s">
        <v>5</v>
      </c>
    </row>
    <row r="13" spans="1:8" s="3" customFormat="1" ht="30">
      <c r="A13" s="3" t="s">
        <v>296</v>
      </c>
      <c r="B13" s="38" t="s">
        <v>64</v>
      </c>
      <c r="C13" s="38" t="s">
        <v>65</v>
      </c>
      <c r="D13" s="38" t="s">
        <v>66</v>
      </c>
      <c r="E13" s="38" t="s">
        <v>67</v>
      </c>
      <c r="F13" s="38" t="s">
        <v>68</v>
      </c>
      <c r="H13" s="49" t="s">
        <v>383</v>
      </c>
    </row>
    <row r="14" spans="1:8" ht="15">
      <c r="A14" s="41" t="s">
        <v>202</v>
      </c>
      <c r="B14" s="39">
        <v>0.1</v>
      </c>
      <c r="C14" s="98">
        <f>$B$49*B14</f>
        <v>0.095</v>
      </c>
      <c r="D14" s="98">
        <f>$B$50*B14</f>
        <v>0.09000000000000001</v>
      </c>
      <c r="E14" s="98">
        <f>$B$51*B14</f>
        <v>0.10500000000000001</v>
      </c>
      <c r="F14" s="98">
        <f>$B$52*B14</f>
        <v>0.11000000000000001</v>
      </c>
      <c r="H14" s="47" t="s">
        <v>282</v>
      </c>
    </row>
    <row r="15" spans="1:8" ht="15">
      <c r="A15" s="41" t="s">
        <v>203</v>
      </c>
      <c r="B15" s="39">
        <v>0.02</v>
      </c>
      <c r="C15" s="98">
        <f>$B$49*B15</f>
        <v>0.019</v>
      </c>
      <c r="D15" s="98">
        <f>$B$50*B15</f>
        <v>0.018000000000000002</v>
      </c>
      <c r="E15" s="98">
        <f>$B$51*B15</f>
        <v>0.021</v>
      </c>
      <c r="F15" s="98">
        <f>$B$52*B15</f>
        <v>0.022000000000000002</v>
      </c>
      <c r="H15" s="47" t="s">
        <v>282</v>
      </c>
    </row>
    <row r="16" spans="1:8" ht="15">
      <c r="A16" s="41" t="s">
        <v>78</v>
      </c>
      <c r="B16" s="39">
        <v>0.25</v>
      </c>
      <c r="C16" s="98">
        <f>$B$49*B16</f>
        <v>0.2375</v>
      </c>
      <c r="D16" s="98">
        <f>$B$50*B16</f>
        <v>0.225</v>
      </c>
      <c r="E16" s="98">
        <f>$B$51*B16</f>
        <v>0.2625</v>
      </c>
      <c r="F16" s="98">
        <f>$B$52*B16</f>
        <v>0.275</v>
      </c>
      <c r="H16" s="47" t="s">
        <v>282</v>
      </c>
    </row>
    <row r="17" spans="1:8" ht="15">
      <c r="A17" s="42" t="s">
        <v>80</v>
      </c>
      <c r="B17" s="39">
        <v>0.005</v>
      </c>
      <c r="C17" s="98">
        <f>$B$49*B17</f>
        <v>0.00475</v>
      </c>
      <c r="D17" s="98">
        <f>$B$50*B17</f>
        <v>0.0045000000000000005</v>
      </c>
      <c r="E17" s="98">
        <f>$B$51*B17</f>
        <v>0.00525</v>
      </c>
      <c r="F17" s="98">
        <f>$B$52*B17</f>
        <v>0.0055000000000000005</v>
      </c>
      <c r="H17" s="47" t="s">
        <v>282</v>
      </c>
    </row>
    <row r="18" spans="1:8" ht="15">
      <c r="A18" s="42" t="s">
        <v>81</v>
      </c>
      <c r="B18" s="39">
        <v>0.1</v>
      </c>
      <c r="C18" s="98">
        <f>$B$49*B18</f>
        <v>0.095</v>
      </c>
      <c r="D18" s="98">
        <f>$B$50*B18</f>
        <v>0.09000000000000001</v>
      </c>
      <c r="E18" s="98">
        <f>$B$51*B18</f>
        <v>0.10500000000000001</v>
      </c>
      <c r="F18" s="98">
        <f>$B$52*B18</f>
        <v>0.11000000000000001</v>
      </c>
      <c r="H18" s="47" t="s">
        <v>282</v>
      </c>
    </row>
    <row r="19" spans="1:8" ht="15">
      <c r="A19" s="41" t="s">
        <v>284</v>
      </c>
      <c r="B19" s="39">
        <v>0.015</v>
      </c>
      <c r="C19" s="99"/>
      <c r="D19" s="99"/>
      <c r="E19" s="99"/>
      <c r="F19" s="99"/>
      <c r="G19" s="42"/>
      <c r="H19" s="42"/>
    </row>
    <row r="20" spans="1:8" ht="15">
      <c r="A20" s="42"/>
      <c r="B20" s="42"/>
      <c r="C20" s="99"/>
      <c r="D20" s="99"/>
      <c r="E20" s="99"/>
      <c r="F20" s="99"/>
      <c r="G20" s="42"/>
      <c r="H20" s="42"/>
    </row>
    <row r="21" spans="1:8" ht="15">
      <c r="A21" s="43" t="s">
        <v>300</v>
      </c>
      <c r="B21" s="42"/>
      <c r="C21" s="99"/>
      <c r="D21" s="99"/>
      <c r="E21" s="99"/>
      <c r="F21" s="99"/>
      <c r="G21" s="42"/>
      <c r="H21" s="42"/>
    </row>
    <row r="22" spans="1:8" ht="15">
      <c r="A22" s="41" t="s">
        <v>7</v>
      </c>
      <c r="B22" s="66">
        <f>B14</f>
        <v>0.1</v>
      </c>
      <c r="C22" s="98">
        <f>$B$49*B22</f>
        <v>0.095</v>
      </c>
      <c r="D22" s="98">
        <f>$B$50*B22</f>
        <v>0.09000000000000001</v>
      </c>
      <c r="E22" s="98">
        <f>$B$51*B22</f>
        <v>0.10500000000000001</v>
      </c>
      <c r="F22" s="98">
        <f>$B$52*B22</f>
        <v>0.11000000000000001</v>
      </c>
      <c r="H22" s="47" t="s">
        <v>282</v>
      </c>
    </row>
    <row r="23" spans="1:8" ht="15">
      <c r="A23" s="41" t="s">
        <v>402</v>
      </c>
      <c r="B23" s="39">
        <v>0.5</v>
      </c>
      <c r="C23" s="98">
        <f>$B$49*B23</f>
        <v>0.475</v>
      </c>
      <c r="D23" s="98">
        <f>$B$50*B23</f>
        <v>0.45</v>
      </c>
      <c r="E23" s="98">
        <f>$B$51*B23</f>
        <v>0.525</v>
      </c>
      <c r="F23" s="98">
        <f>$B$52*B23</f>
        <v>0.55</v>
      </c>
      <c r="H23" s="47" t="s">
        <v>282</v>
      </c>
    </row>
    <row r="24" spans="1:8" ht="15">
      <c r="A24" s="42"/>
      <c r="B24" s="42"/>
      <c r="C24" s="99"/>
      <c r="D24" s="99"/>
      <c r="E24" s="99"/>
      <c r="F24" s="99"/>
      <c r="G24" s="42"/>
      <c r="H24" s="42"/>
    </row>
    <row r="25" spans="1:8" ht="15">
      <c r="A25" s="43" t="s">
        <v>299</v>
      </c>
      <c r="B25" s="42"/>
      <c r="C25" s="99"/>
      <c r="D25" s="99"/>
      <c r="E25" s="99"/>
      <c r="F25" s="99"/>
      <c r="G25" s="42"/>
      <c r="H25" s="42"/>
    </row>
    <row r="26" spans="1:8" ht="15">
      <c r="A26" s="41" t="s">
        <v>10</v>
      </c>
      <c r="B26" s="39">
        <v>0.33</v>
      </c>
      <c r="C26" s="98">
        <f>$B$49*B26</f>
        <v>0.3135</v>
      </c>
      <c r="D26" s="98">
        <f>$B$50*B26</f>
        <v>0.29700000000000004</v>
      </c>
      <c r="E26" s="98">
        <f>$B$51*B26</f>
        <v>0.34650000000000003</v>
      </c>
      <c r="F26" s="98">
        <f>$B$52*B26</f>
        <v>0.36300000000000004</v>
      </c>
      <c r="H26" s="47" t="s">
        <v>282</v>
      </c>
    </row>
    <row r="27" spans="1:8" ht="15">
      <c r="A27" s="41" t="s">
        <v>86</v>
      </c>
      <c r="B27" s="101">
        <v>0.005</v>
      </c>
      <c r="C27" s="98">
        <f>$B$49*B27</f>
        <v>0.00475</v>
      </c>
      <c r="D27" s="98">
        <f>$B$50*B27</f>
        <v>0.0045000000000000005</v>
      </c>
      <c r="E27" s="98">
        <f>$B$51*B27</f>
        <v>0.00525</v>
      </c>
      <c r="F27" s="98">
        <f>$B$52*B27</f>
        <v>0.0055000000000000005</v>
      </c>
      <c r="H27" s="47" t="s">
        <v>282</v>
      </c>
    </row>
    <row r="28" spans="1:8" ht="15">
      <c r="A28" s="43"/>
      <c r="B28" s="42"/>
      <c r="C28" s="42"/>
      <c r="D28" s="42"/>
      <c r="E28" s="42"/>
      <c r="F28" s="42"/>
      <c r="G28" s="42"/>
      <c r="H28" s="42"/>
    </row>
    <row r="29" spans="1:8" ht="15">
      <c r="A29" s="43" t="s">
        <v>297</v>
      </c>
      <c r="B29" s="44" t="str">
        <f>B13</f>
        <v>Base Case</v>
      </c>
      <c r="C29" s="44" t="str">
        <f>C13</f>
        <v>Downside Sensitivity 1</v>
      </c>
      <c r="D29" s="44" t="str">
        <f>D13</f>
        <v>Downside Sensitivity 2</v>
      </c>
      <c r="E29" s="44" t="str">
        <f>E13</f>
        <v>Upside Sensitivity 1</v>
      </c>
      <c r="F29" s="44" t="str">
        <f>F13</f>
        <v>Upside Sensitivity 2</v>
      </c>
      <c r="H29" s="36"/>
    </row>
    <row r="30" spans="1:8" ht="15">
      <c r="A30" s="41" t="s">
        <v>280</v>
      </c>
      <c r="B30" s="60">
        <f>Housing!B21</f>
        <v>0.5</v>
      </c>
      <c r="C30" s="98">
        <f>$B$49*B30</f>
        <v>0.475</v>
      </c>
      <c r="D30" s="98">
        <f>$B$50*B30</f>
        <v>0.45</v>
      </c>
      <c r="E30" s="98">
        <f>$B$51*B30</f>
        <v>0.525</v>
      </c>
      <c r="F30" s="98">
        <f>$B$52*B30</f>
        <v>0.55</v>
      </c>
      <c r="H30" s="47" t="s">
        <v>282</v>
      </c>
    </row>
    <row r="31" spans="1:8" ht="15">
      <c r="A31" s="41"/>
      <c r="B31" s="40"/>
      <c r="C31" s="40"/>
      <c r="D31" s="40"/>
      <c r="E31" s="40"/>
      <c r="F31" s="40"/>
      <c r="H31" s="36"/>
    </row>
    <row r="32" spans="1:8" ht="15">
      <c r="A32" s="43" t="s">
        <v>298</v>
      </c>
      <c r="B32" s="45" t="str">
        <f>B29</f>
        <v>Base Case</v>
      </c>
      <c r="C32" s="45" t="str">
        <f>C29</f>
        <v>Downside Sensitivity 1</v>
      </c>
      <c r="D32" s="45" t="str">
        <f>D29</f>
        <v>Downside Sensitivity 2</v>
      </c>
      <c r="E32" s="45" t="str">
        <f>E29</f>
        <v>Upside Sensitivity 1</v>
      </c>
      <c r="F32" s="45" t="str">
        <f>F29</f>
        <v>Upside Sensitivity 2</v>
      </c>
      <c r="H32" s="36"/>
    </row>
    <row r="33" spans="1:8" ht="15">
      <c r="A33" s="41" t="s">
        <v>11</v>
      </c>
      <c r="B33" s="60">
        <f>'Operational PPP'!B21</f>
        <v>0.3961280685904223</v>
      </c>
      <c r="C33" s="98">
        <f>$B$49*B33</f>
        <v>0.3763216651609012</v>
      </c>
      <c r="D33" s="98">
        <f>$B$50*B33</f>
        <v>0.3565152617313801</v>
      </c>
      <c r="E33" s="98">
        <f>$B$51*B33</f>
        <v>0.41593447201994344</v>
      </c>
      <c r="F33" s="98">
        <f>$B$52*B33</f>
        <v>0.4357408754494646</v>
      </c>
      <c r="H33" s="47" t="s">
        <v>282</v>
      </c>
    </row>
    <row r="34" spans="1:8" ht="15">
      <c r="A34" s="41" t="s">
        <v>289</v>
      </c>
      <c r="B34" s="66">
        <f>'Asset Management'!B29</f>
        <v>0.3</v>
      </c>
      <c r="C34" s="98">
        <f>$B$49*B34</f>
        <v>0.285</v>
      </c>
      <c r="D34" s="98">
        <f>$B$50*B34</f>
        <v>0.27</v>
      </c>
      <c r="E34" s="98">
        <f>$B$51*B34</f>
        <v>0.315</v>
      </c>
      <c r="F34" s="98">
        <f>$B$52*B34</f>
        <v>0.33</v>
      </c>
      <c r="H34" s="47" t="s">
        <v>282</v>
      </c>
    </row>
    <row r="35" spans="1:8" ht="15">
      <c r="A35" s="41" t="s">
        <v>176</v>
      </c>
      <c r="B35" s="66">
        <f>'Asset Management'!B37</f>
        <v>0.3</v>
      </c>
      <c r="C35" s="98">
        <f>$B$49*B35</f>
        <v>0.285</v>
      </c>
      <c r="D35" s="98">
        <f>$B$50*B35</f>
        <v>0.27</v>
      </c>
      <c r="E35" s="98">
        <f>$B$51*B35</f>
        <v>0.315</v>
      </c>
      <c r="F35" s="98">
        <f>$B$52*B35</f>
        <v>0.33</v>
      </c>
      <c r="H35" s="47" t="s">
        <v>282</v>
      </c>
    </row>
    <row r="36" spans="1:9" ht="15">
      <c r="A36" s="41"/>
      <c r="B36" s="41"/>
      <c r="C36" s="41"/>
      <c r="D36" s="41"/>
      <c r="E36" s="41"/>
      <c r="F36" s="41"/>
      <c r="G36" s="41"/>
      <c r="H36" s="41"/>
      <c r="I36" s="41"/>
    </row>
    <row r="37" spans="1:6" ht="15">
      <c r="A37" s="43" t="s">
        <v>343</v>
      </c>
      <c r="B37" s="66"/>
      <c r="C37" s="45" t="str">
        <f>C32</f>
        <v>Downside Sensitivity 1</v>
      </c>
      <c r="D37" s="45" t="str">
        <f>D32</f>
        <v>Downside Sensitivity 2</v>
      </c>
      <c r="E37" s="45" t="str">
        <f>E32</f>
        <v>Upside Sensitivity 1</v>
      </c>
      <c r="F37" s="45" t="str">
        <f>F32</f>
        <v>Upside Sensitivity 2</v>
      </c>
    </row>
    <row r="38" spans="1:8" ht="15">
      <c r="A38" s="41" t="s">
        <v>344</v>
      </c>
      <c r="B38" s="39">
        <v>0.005</v>
      </c>
      <c r="C38" s="61">
        <f>$B$49*B38</f>
        <v>0.00475</v>
      </c>
      <c r="D38" s="61">
        <f>$B$50*B38</f>
        <v>0.0045000000000000005</v>
      </c>
      <c r="E38" s="61">
        <f>$B$51*B38</f>
        <v>0.00525</v>
      </c>
      <c r="F38" s="61">
        <f>$B$52*B38</f>
        <v>0.0055000000000000005</v>
      </c>
      <c r="H38" s="47" t="s">
        <v>282</v>
      </c>
    </row>
    <row r="40" spans="1:12" ht="15">
      <c r="A40" s="43" t="s">
        <v>384</v>
      </c>
      <c r="B40" s="50">
        <f>'Base Case'!D25</f>
        <v>40268</v>
      </c>
      <c r="C40" s="50">
        <f>'Base Case'!E25</f>
        <v>40633</v>
      </c>
      <c r="D40" s="50">
        <f>'Base Case'!F25</f>
        <v>40999</v>
      </c>
      <c r="E40" s="50">
        <f>'Base Case'!G25</f>
        <v>41364</v>
      </c>
      <c r="F40" s="50">
        <f>'Base Case'!H25</f>
        <v>41729</v>
      </c>
      <c r="G40" s="50">
        <f>'Base Case'!I25</f>
        <v>42094</v>
      </c>
      <c r="H40" s="50">
        <f>'Base Case'!J25</f>
        <v>42460</v>
      </c>
      <c r="I40" s="50">
        <f>'Base Case'!K25</f>
        <v>42825</v>
      </c>
      <c r="J40" s="50">
        <f>'Base Case'!L25</f>
        <v>43190</v>
      </c>
      <c r="K40" s="50">
        <f>'Base Case'!M25</f>
        <v>43555</v>
      </c>
      <c r="L40" s="46"/>
    </row>
    <row r="41" spans="1:11" ht="15">
      <c r="A41" t="str">
        <f>A13</f>
        <v>SFT BUILD</v>
      </c>
      <c r="B41" s="48">
        <v>1</v>
      </c>
      <c r="C41" s="48">
        <v>1</v>
      </c>
      <c r="D41" s="48">
        <v>1</v>
      </c>
      <c r="E41" s="48">
        <v>1</v>
      </c>
      <c r="F41" s="48">
        <v>1</v>
      </c>
      <c r="G41" s="48">
        <v>1</v>
      </c>
      <c r="H41" s="48">
        <v>0.95</v>
      </c>
      <c r="I41" s="48">
        <v>0.9</v>
      </c>
      <c r="J41" s="48">
        <v>0.85</v>
      </c>
      <c r="K41" s="48">
        <v>0.75</v>
      </c>
    </row>
    <row r="42" spans="1:11" ht="15">
      <c r="A42" t="str">
        <f>A21</f>
        <v>SFT INVEST</v>
      </c>
      <c r="B42" s="48">
        <v>1</v>
      </c>
      <c r="C42" s="48">
        <v>1</v>
      </c>
      <c r="D42" s="48">
        <v>1</v>
      </c>
      <c r="E42" s="48">
        <v>1</v>
      </c>
      <c r="F42" s="48">
        <v>1</v>
      </c>
      <c r="G42" s="48">
        <v>1</v>
      </c>
      <c r="H42" s="48">
        <v>0.99</v>
      </c>
      <c r="I42" s="48">
        <v>0.98</v>
      </c>
      <c r="J42" s="48">
        <v>0.97</v>
      </c>
      <c r="K42" s="48">
        <v>0.96</v>
      </c>
    </row>
    <row r="43" spans="1:11" ht="15">
      <c r="A43" t="s">
        <v>299</v>
      </c>
      <c r="B43" s="48">
        <v>1</v>
      </c>
      <c r="C43" s="48">
        <v>1</v>
      </c>
      <c r="D43" s="48">
        <v>1</v>
      </c>
      <c r="E43" s="48">
        <v>1</v>
      </c>
      <c r="F43" s="48">
        <v>1</v>
      </c>
      <c r="G43" s="48">
        <v>1</v>
      </c>
      <c r="H43" s="48">
        <v>0.95</v>
      </c>
      <c r="I43" s="48">
        <v>0.9</v>
      </c>
      <c r="J43" s="48">
        <v>0.85</v>
      </c>
      <c r="K43" s="48">
        <v>0.75</v>
      </c>
    </row>
    <row r="44" spans="1:11" ht="15">
      <c r="A44" t="str">
        <f>A29</f>
        <v>SFT HOME</v>
      </c>
      <c r="B44" s="48">
        <v>1</v>
      </c>
      <c r="C44" s="48">
        <v>1</v>
      </c>
      <c r="D44" s="48">
        <v>1</v>
      </c>
      <c r="E44" s="48">
        <v>1</v>
      </c>
      <c r="F44" s="48">
        <v>1</v>
      </c>
      <c r="G44" s="48">
        <v>1</v>
      </c>
      <c r="H44" s="48">
        <v>0.95</v>
      </c>
      <c r="I44" s="48">
        <v>0.9</v>
      </c>
      <c r="J44" s="48">
        <v>0.85</v>
      </c>
      <c r="K44" s="48">
        <v>0.75</v>
      </c>
    </row>
    <row r="45" spans="1:11" ht="15">
      <c r="A45" t="str">
        <f>A32</f>
        <v>SFT PLACE</v>
      </c>
      <c r="B45" s="48">
        <v>1</v>
      </c>
      <c r="C45" s="48">
        <v>1</v>
      </c>
      <c r="D45" s="48">
        <v>1</v>
      </c>
      <c r="E45" s="48">
        <v>1</v>
      </c>
      <c r="F45" s="48">
        <v>1</v>
      </c>
      <c r="G45" s="48">
        <v>1</v>
      </c>
      <c r="H45" s="48">
        <v>0.8</v>
      </c>
      <c r="I45" s="48">
        <v>0.75</v>
      </c>
      <c r="J45" s="48">
        <v>0.72</v>
      </c>
      <c r="K45" s="48">
        <v>0.7</v>
      </c>
    </row>
    <row r="46" spans="1:11" ht="15">
      <c r="A46" t="s">
        <v>343</v>
      </c>
      <c r="B46" s="48">
        <v>1</v>
      </c>
      <c r="C46" s="48">
        <v>1</v>
      </c>
      <c r="D46" s="48">
        <v>1</v>
      </c>
      <c r="E46" s="48">
        <v>1</v>
      </c>
      <c r="F46" s="48">
        <v>1</v>
      </c>
      <c r="G46" s="48">
        <v>1</v>
      </c>
      <c r="H46" s="48">
        <v>0.95</v>
      </c>
      <c r="I46" s="48">
        <v>0.9</v>
      </c>
      <c r="J46" s="48">
        <v>0.85</v>
      </c>
      <c r="K46" s="48">
        <v>0.75</v>
      </c>
    </row>
    <row r="48" ht="15">
      <c r="A48" s="3" t="s">
        <v>345</v>
      </c>
    </row>
    <row r="49" spans="1:2" ht="15">
      <c r="A49" s="67" t="s">
        <v>65</v>
      </c>
      <c r="B49" s="48">
        <v>0.95</v>
      </c>
    </row>
    <row r="50" spans="1:2" ht="15">
      <c r="A50" t="s">
        <v>66</v>
      </c>
      <c r="B50" s="48">
        <v>0.9</v>
      </c>
    </row>
    <row r="51" spans="1:2" ht="15">
      <c r="A51" t="s">
        <v>67</v>
      </c>
      <c r="B51" s="48">
        <v>1.05</v>
      </c>
    </row>
    <row r="52" spans="1:2" ht="15">
      <c r="A52" t="s">
        <v>68</v>
      </c>
      <c r="B52" s="48">
        <v>1.1</v>
      </c>
    </row>
    <row r="55" ht="15">
      <c r="H55" t="s">
        <v>282</v>
      </c>
    </row>
    <row r="56" ht="15">
      <c r="H56" t="s">
        <v>283</v>
      </c>
    </row>
  </sheetData>
  <sheetProtection/>
  <dataValidations count="1">
    <dataValidation type="list" allowBlank="1" showInputMessage="1" showErrorMessage="1" sqref="H26:H27 H38 H33:H35 H22:H23 H30 H14:H18">
      <formula1>$H$55:$H$56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96" zoomScaleSheetLayoutView="96" workbookViewId="0" topLeftCell="A1">
      <pane xSplit="1" ySplit="9" topLeftCell="B19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C25" sqref="C25"/>
    </sheetView>
  </sheetViews>
  <sheetFormatPr defaultColWidth="9.140625" defaultRowHeight="15"/>
  <cols>
    <col min="1" max="1" width="30.57421875" style="0" bestFit="1" customWidth="1"/>
    <col min="2" max="2" width="30.7109375" style="0" bestFit="1" customWidth="1"/>
    <col min="3" max="3" width="41.7109375" style="0" bestFit="1" customWidth="1"/>
    <col min="4" max="4" width="14.421875" style="0" bestFit="1" customWidth="1"/>
    <col min="5" max="5" width="11.140625" style="0" bestFit="1" customWidth="1"/>
    <col min="6" max="9" width="14.421875" style="0" bestFit="1" customWidth="1"/>
    <col min="10" max="10" width="14.8515625" style="0" bestFit="1" customWidth="1"/>
    <col min="11" max="11" width="14.421875" style="0" bestFit="1" customWidth="1"/>
    <col min="12" max="13" width="14.8515625" style="0" bestFit="1" customWidth="1"/>
    <col min="14" max="14" width="14.140625" style="0" bestFit="1" customWidth="1"/>
    <col min="16" max="16" width="30.140625" style="0" bestFit="1" customWidth="1"/>
  </cols>
  <sheetData>
    <row r="1" spans="1:3" ht="15">
      <c r="A1" s="3" t="str">
        <f>'Global Inputs'!A1</f>
        <v>Scottish Futures Trust</v>
      </c>
      <c r="B1" s="3"/>
      <c r="C1" s="3"/>
    </row>
    <row r="2" spans="1:3" ht="15">
      <c r="A2" s="3" t="str">
        <f>'Global Inputs'!A2</f>
        <v>Benefits Calculation Model</v>
      </c>
      <c r="B2" s="3"/>
      <c r="C2" s="3"/>
    </row>
    <row r="3" spans="1:3" ht="15">
      <c r="A3" s="3"/>
      <c r="B3" s="3"/>
      <c r="C3" s="3"/>
    </row>
    <row r="4" spans="1:3" ht="15">
      <c r="A4" s="3" t="str">
        <f>'Global Inputs'!A6</f>
        <v>Model Start Year</v>
      </c>
      <c r="B4" s="22">
        <f>'Global Inputs'!B6</f>
        <v>40268</v>
      </c>
      <c r="C4" s="22"/>
    </row>
    <row r="5" spans="1:3" ht="15">
      <c r="A5" s="3" t="str">
        <f>'Global Inputs'!A7</f>
        <v>Model End Year</v>
      </c>
      <c r="B5" s="22">
        <f>'Global Inputs'!B7</f>
        <v>43555</v>
      </c>
      <c r="C5" s="22"/>
    </row>
    <row r="6" spans="1:3" ht="15">
      <c r="A6" s="3" t="str">
        <f>'Global Inputs'!A8</f>
        <v>Model Reporting Year</v>
      </c>
      <c r="B6" s="22">
        <f>'Global Inputs'!B8</f>
        <v>42094</v>
      </c>
      <c r="C6" s="22"/>
    </row>
    <row r="7" spans="1:3" ht="15">
      <c r="A7" s="22"/>
      <c r="B7" s="22"/>
      <c r="C7" s="22"/>
    </row>
    <row r="8" spans="1:3" ht="15">
      <c r="A8" s="3" t="s">
        <v>79</v>
      </c>
      <c r="B8" s="3"/>
      <c r="C8" s="3"/>
    </row>
    <row r="9" spans="2:13" ht="15">
      <c r="B9" s="3" t="s">
        <v>24</v>
      </c>
      <c r="C9" s="3" t="s">
        <v>13</v>
      </c>
      <c r="D9" s="4">
        <f>'Global Inputs'!B6</f>
        <v>40268</v>
      </c>
      <c r="E9" s="4">
        <f>EOMONTH(D9,12)</f>
        <v>40633</v>
      </c>
      <c r="F9" s="4">
        <f aca="true" t="shared" si="0" ref="F9:L9">EOMONTH(E9,12)</f>
        <v>40999</v>
      </c>
      <c r="G9" s="4">
        <f t="shared" si="0"/>
        <v>41364</v>
      </c>
      <c r="H9" s="4">
        <f t="shared" si="0"/>
        <v>41729</v>
      </c>
      <c r="I9" s="4">
        <f t="shared" si="0"/>
        <v>42094</v>
      </c>
      <c r="J9" s="4">
        <f t="shared" si="0"/>
        <v>42460</v>
      </c>
      <c r="K9" s="4">
        <f t="shared" si="0"/>
        <v>42825</v>
      </c>
      <c r="L9" s="4">
        <f t="shared" si="0"/>
        <v>43190</v>
      </c>
      <c r="M9" s="4">
        <f>EOMONTH(L9,12)</f>
        <v>43555</v>
      </c>
    </row>
    <row r="10" spans="1:13" ht="15">
      <c r="A10" t="s">
        <v>202</v>
      </c>
      <c r="B10" t="str">
        <f>'Global Inputs'!$A$13</f>
        <v>SFT BUILD</v>
      </c>
      <c r="C10" s="5">
        <f aca="true" t="shared" si="1" ref="C10:C22">SUM(D10:M10)</f>
        <v>104323502.70001778</v>
      </c>
      <c r="D10" s="5">
        <f>IF('Global Inputs'!$H$14="Yes",'hub DBFM'!C16*'Global Inputs'!$B$14*'Global Inputs'!B41,'hub DBFM'!C16*'Global Inputs'!$B$14)</f>
        <v>0</v>
      </c>
      <c r="E10" s="29">
        <f>IF('Global Inputs'!$H$14="Yes",'hub DBFM'!D16*'Global Inputs'!$B$14*'Global Inputs'!C41,'hub DBFM'!D16*'Global Inputs'!$B$14)</f>
        <v>0</v>
      </c>
      <c r="F10" s="29">
        <f>IF('Global Inputs'!$H$14="Yes",'hub DBFM'!E16*'Global Inputs'!$B$14*'Global Inputs'!D41,'hub DBFM'!E16*'Global Inputs'!$B$14)</f>
        <v>0</v>
      </c>
      <c r="G10" s="29">
        <f>IF('Global Inputs'!$H$14="Yes",'hub DBFM'!F16*'Global Inputs'!$B$14*'Global Inputs'!E41,'hub DBFM'!F16*'Global Inputs'!$B$14)</f>
        <v>1221059.7720000003</v>
      </c>
      <c r="H10" s="29">
        <f>IF('Global Inputs'!$H$14="Yes",'hub DBFM'!G16*'Global Inputs'!$B$14*'Global Inputs'!F41,'hub DBFM'!G16*'Global Inputs'!$B$14)</f>
        <v>2411398.0190000003</v>
      </c>
      <c r="I10" s="29">
        <f>IF('Global Inputs'!$H$14="Yes",'hub DBFM'!H16*'Global Inputs'!$B$14*'Global Inputs'!G41,'hub DBFM'!H16*'Global Inputs'!$B$14)</f>
        <v>9728950.611213498</v>
      </c>
      <c r="J10" s="29">
        <f>IF('Global Inputs'!$H$14="Yes",'hub DBFM'!I16*'Global Inputs'!$B$14*'Global Inputs'!H41,'hub DBFM'!I16*'Global Inputs'!$B$14)</f>
        <v>44168694.15549616</v>
      </c>
      <c r="K10" s="29">
        <f>IF('Global Inputs'!$H$14="Yes",'hub DBFM'!J16*'Global Inputs'!$B$14*'Global Inputs'!I41,'hub DBFM'!J16*'Global Inputs'!$B$14)</f>
        <v>36753115.14230813</v>
      </c>
      <c r="L10" s="29">
        <f>IF('Global Inputs'!$H$14="Yes",'hub DBFM'!K16*'Global Inputs'!$B$14*'Global Inputs'!J41,'hub DBFM'!K16*'Global Inputs'!$B$14)</f>
        <v>6616910</v>
      </c>
      <c r="M10" s="29">
        <f>IF('Global Inputs'!$H$14="Yes",'hub DBFM'!L16*'Global Inputs'!$B$14*'Global Inputs'!K41,'hub DBFM'!L16*'Global Inputs'!$B$14)</f>
        <v>3423375</v>
      </c>
    </row>
    <row r="11" spans="1:13" ht="15">
      <c r="A11" t="s">
        <v>203</v>
      </c>
      <c r="B11" t="str">
        <f>'Global Inputs'!$A$13</f>
        <v>SFT BUILD</v>
      </c>
      <c r="C11" s="29">
        <f t="shared" si="1"/>
        <v>17591171.46</v>
      </c>
      <c r="D11" s="29">
        <f>IF('Global Inputs'!$H$15="Yes",'hub D&amp;B'!D16*'Global Inputs'!$B$15*'Global Inputs'!B41,'hub D&amp;B'!D16*'Global Inputs'!$B$15)</f>
        <v>0</v>
      </c>
      <c r="E11" s="29">
        <f>IF('Global Inputs'!$H$15="Yes",'hub D&amp;B'!E16*'Global Inputs'!$B$15*'Global Inputs'!C41,'hub D&amp;B'!E16*'Global Inputs'!$B$15)</f>
        <v>14400</v>
      </c>
      <c r="F11" s="29">
        <f>IF('Global Inputs'!$H$15="Yes",'hub D&amp;B'!F16*'Global Inputs'!$B$15*'Global Inputs'!D41,'hub D&amp;B'!F16*'Global Inputs'!$B$15)</f>
        <v>238200</v>
      </c>
      <c r="G11" s="29">
        <f>IF('Global Inputs'!$H$15="Yes",'hub D&amp;B'!G16*'Global Inputs'!$B$15*'Global Inputs'!E41,'hub D&amp;B'!G16*'Global Inputs'!$B$15)</f>
        <v>320133.60000000003</v>
      </c>
      <c r="H11" s="29">
        <f>IF('Global Inputs'!$H$15="Yes",'hub D&amp;B'!H16*'Global Inputs'!$B$15*'Global Inputs'!F41,'hub D&amp;B'!H16*'Global Inputs'!$B$15)</f>
        <v>1473567.4000000001</v>
      </c>
      <c r="I11" s="29">
        <f>IF('Global Inputs'!$H$15="Yes",'hub D&amp;B'!I16*'Global Inputs'!$B$15*'Global Inputs'!G41,'hub D&amp;B'!I16*'Global Inputs'!$B$15)</f>
        <v>3578113</v>
      </c>
      <c r="J11" s="29">
        <f>IF('Global Inputs'!$H$15="Yes",'hub D&amp;B'!J16*'Global Inputs'!$B$15*'Global Inputs'!H41,'hub D&amp;B'!J16*'Global Inputs'!$B$15)</f>
        <v>5822323.14</v>
      </c>
      <c r="K11" s="29">
        <f>IF('Global Inputs'!$H$15="Yes",'hub D&amp;B'!K16*'Global Inputs'!$B$15*'Global Inputs'!I41,'hub D&amp;B'!K16*'Global Inputs'!$B$15)</f>
        <v>4754092.32</v>
      </c>
      <c r="L11" s="29">
        <f>IF('Global Inputs'!$H$15="Yes",'hub D&amp;B'!L16*'Global Inputs'!$B$15*'Global Inputs'!J41,'hub D&amp;B'!L16*'Global Inputs'!$B$15)</f>
        <v>1278247</v>
      </c>
      <c r="M11" s="29">
        <f>IF('Global Inputs'!$H$15="Yes",'hub D&amp;B'!M16*'Global Inputs'!$B$15*'Global Inputs'!K41,'hub D&amp;B'!M16*'Global Inputs'!$B$15)</f>
        <v>112095</v>
      </c>
    </row>
    <row r="12" spans="1:13" ht="15">
      <c r="A12" t="s">
        <v>7</v>
      </c>
      <c r="B12" t="str">
        <f>'Global Inputs'!$A$21</f>
        <v>SFT INVEST</v>
      </c>
      <c r="C12" s="5">
        <f t="shared" si="1"/>
        <v>178378942.2609627</v>
      </c>
      <c r="D12" s="5">
        <f>IF('Global Inputs'!$H$22="Yes",NPD!B15*'Global Inputs'!$B$22*'Global Inputs'!B42,NPD!B15*'Global Inputs'!$B$22)</f>
        <v>0</v>
      </c>
      <c r="E12" s="29">
        <f>IF('Global Inputs'!$H$22="Yes",NPD!C15*'Global Inputs'!$B$22*'Global Inputs'!C42,NPD!C15*'Global Inputs'!$B$22)</f>
        <v>0</v>
      </c>
      <c r="F12" s="29">
        <f>IF('Global Inputs'!$H$22="Yes",NPD!D15*'Global Inputs'!$B$22*'Global Inputs'!D42,NPD!D15*'Global Inputs'!$B$22)</f>
        <v>0</v>
      </c>
      <c r="G12" s="29">
        <f>IF('Global Inputs'!$H$22="Yes",NPD!E15*'Global Inputs'!$B$22*'Global Inputs'!E42,NPD!E15*'Global Inputs'!$B$22)</f>
        <v>0</v>
      </c>
      <c r="H12" s="29">
        <f>IF('Global Inputs'!$H$22="Yes",NPD!F15*'Global Inputs'!$B$22*'Global Inputs'!F42,NPD!F15*'Global Inputs'!$B$22)</f>
        <v>7995969.4187219925</v>
      </c>
      <c r="I12" s="29">
        <f>IF('Global Inputs'!$H$22="Yes",NPD!G15*'Global Inputs'!$B$22*'Global Inputs'!G42,NPD!G15*'Global Inputs'!$B$22)</f>
        <v>29948160.197349966</v>
      </c>
      <c r="J12" s="29">
        <f>IF('Global Inputs'!$H$22="Yes",NPD!H15*'Global Inputs'!$B$22*'Global Inputs'!H42,NPD!H15*'Global Inputs'!$B$22)</f>
        <v>62549659.71856401</v>
      </c>
      <c r="K12" s="29">
        <f>IF('Global Inputs'!$H$22="Yes",NPD!I15*'Global Inputs'!$B$22*'Global Inputs'!I42,NPD!I15*'Global Inputs'!$B$22)</f>
        <v>52110615.26814941</v>
      </c>
      <c r="L12" s="29">
        <f>IF('Global Inputs'!$H$22="Yes",NPD!J15*'Global Inputs'!$B$22*'Global Inputs'!J42,NPD!J15*'Global Inputs'!$B$22)</f>
        <v>13124905.65817731</v>
      </c>
      <c r="M12" s="29">
        <f>IF('Global Inputs'!$H$22="Yes",NPD!K15*'Global Inputs'!$B$22*'Global Inputs'!K42,NPD!K15*'Global Inputs'!$B$22)</f>
        <v>12649632</v>
      </c>
    </row>
    <row r="13" spans="1:13" ht="15">
      <c r="A13" t="s">
        <v>78</v>
      </c>
      <c r="B13" t="str">
        <f>'Global Inputs'!$A$13</f>
        <v>SFT BUILD</v>
      </c>
      <c r="C13" s="5">
        <f t="shared" si="1"/>
        <v>417023442.89581823</v>
      </c>
      <c r="D13" s="5">
        <f>IF('Global Inputs'!$H$16="Yes",Schools!B15*'Global Inputs'!$B$16*'Global Inputs'!B41,Schools!B15*'Global Inputs'!$B$16)</f>
        <v>0</v>
      </c>
      <c r="E13" s="29">
        <f>IF('Global Inputs'!$H$16="Yes",Schools!C15*'Global Inputs'!$B$16*'Global Inputs'!C41,Schools!C15*'Global Inputs'!$B$16)</f>
        <v>501922.25</v>
      </c>
      <c r="F13" s="29">
        <f>IF('Global Inputs'!$H$16="Yes",Schools!D15*'Global Inputs'!$B$16*'Global Inputs'!D41,Schools!D15*'Global Inputs'!$B$16)</f>
        <v>10445979.25</v>
      </c>
      <c r="G13" s="29">
        <f>IF('Global Inputs'!$H$16="Yes",Schools!E15*'Global Inputs'!$B$16*'Global Inputs'!E41,Schools!E15*'Global Inputs'!$B$16)</f>
        <v>21518229.25</v>
      </c>
      <c r="H13" s="29">
        <f>IF('Global Inputs'!$H$16="Yes",Schools!F15*'Global Inputs'!$B$16*'Global Inputs'!F41,Schools!F15*'Global Inputs'!$B$16)</f>
        <v>20542928.5</v>
      </c>
      <c r="I13" s="29">
        <f>IF('Global Inputs'!$H$16="Yes",Schools!G15*'Global Inputs'!$B$16*'Global Inputs'!G41,Schools!G15*'Global Inputs'!$B$16)</f>
        <v>43553894.93867424</v>
      </c>
      <c r="J13" s="29">
        <f>IF('Global Inputs'!$H$16="Yes",Schools!H15*'Global Inputs'!$B$16*'Global Inputs'!H41,Schools!H15*'Global Inputs'!$B$16)</f>
        <v>124198367.64274621</v>
      </c>
      <c r="K13" s="29">
        <f>IF('Global Inputs'!$H$16="Yes",Schools!I15*'Global Inputs'!$B$16*'Global Inputs'!I41,Schools!I15*'Global Inputs'!$B$16)</f>
        <v>166984433.27689776</v>
      </c>
      <c r="L13" s="29">
        <f>IF('Global Inputs'!$H$16="Yes",Schools!J15*'Global Inputs'!$B$16*'Global Inputs'!J41,Schools!J15*'Global Inputs'!$B$16)</f>
        <v>23300665.162499998</v>
      </c>
      <c r="M13" s="29">
        <f>IF('Global Inputs'!$H$16="Yes",Schools!K15*'Global Inputs'!$B$16*'Global Inputs'!K41,Schools!K15*'Global Inputs'!$B$16)</f>
        <v>5977022.625</v>
      </c>
    </row>
    <row r="14" spans="1:13" ht="15">
      <c r="A14" t="str">
        <f>'Global Inputs'!A17</f>
        <v>Legacy - Queensferry Crossing</v>
      </c>
      <c r="B14" t="str">
        <f>'Global Inputs'!$A$13</f>
        <v>SFT BUILD</v>
      </c>
      <c r="C14" s="20">
        <f t="shared" si="1"/>
        <v>6825000</v>
      </c>
      <c r="D14" s="20">
        <f>IF('Global Inputs'!$H$17="Yes",'Queensferry Crossing'!B10*'Global Inputs'!$B$17*'Global Inputs'!B41,'Queensferry Crossing'!B10*'Global Inputs'!$B$17)</f>
        <v>0</v>
      </c>
      <c r="E14" s="29">
        <f>IF('Global Inputs'!$H$17="Yes",'Queensferry Crossing'!C10*'Global Inputs'!$B$17*'Global Inputs'!C41,'Queensferry Crossing'!C10*'Global Inputs'!$B$17)</f>
        <v>0</v>
      </c>
      <c r="F14" s="29">
        <f>IF('Global Inputs'!$H$17="Yes",'Queensferry Crossing'!D10*'Global Inputs'!$B$17*'Global Inputs'!D41,'Queensferry Crossing'!D10*'Global Inputs'!$B$17)</f>
        <v>0</v>
      </c>
      <c r="G14" s="29">
        <f>IF('Global Inputs'!$H$17="Yes",'Queensferry Crossing'!E10*'Global Inputs'!$B$17*'Global Inputs'!E41,'Queensferry Crossing'!E10*'Global Inputs'!$B$17)</f>
        <v>875000</v>
      </c>
      <c r="H14" s="29">
        <f>IF('Global Inputs'!$H$17="Yes",'Queensferry Crossing'!F10*'Global Inputs'!$B$17*'Global Inputs'!F41,'Queensferry Crossing'!F10*'Global Inputs'!$B$17)</f>
        <v>1750000</v>
      </c>
      <c r="I14" s="29">
        <f>IF('Global Inputs'!$H$17="Yes",'Queensferry Crossing'!G10*'Global Inputs'!$B$17*'Global Inputs'!G41,'Queensferry Crossing'!G10*'Global Inputs'!$B$17)</f>
        <v>1750000</v>
      </c>
      <c r="J14" s="29">
        <f>IF('Global Inputs'!$H$17="Yes",'Queensferry Crossing'!H10*'Global Inputs'!$B$17*'Global Inputs'!H41,'Queensferry Crossing'!H10*'Global Inputs'!$B$17)</f>
        <v>1662500</v>
      </c>
      <c r="K14" s="29">
        <f>IF('Global Inputs'!$H$17="Yes",'Queensferry Crossing'!I10*'Global Inputs'!$B$17*'Global Inputs'!I41,'Queensferry Crossing'!I10*'Global Inputs'!$B$17)</f>
        <v>787500</v>
      </c>
      <c r="L14" s="29">
        <f>IF('Global Inputs'!$H$17="Yes",'Queensferry Crossing'!J10*'Global Inputs'!$B$17*'Global Inputs'!J41,'Queensferry Crossing'!J10*'Global Inputs'!$B$17)</f>
        <v>0</v>
      </c>
      <c r="M14" s="29">
        <f>IF('Global Inputs'!$H$17="Yes",'Queensferry Crossing'!K10*'Global Inputs'!$B$17*'Global Inputs'!K41,'Queensferry Crossing'!K10*'Global Inputs'!$B$17)</f>
        <v>0</v>
      </c>
    </row>
    <row r="15" spans="1:13" ht="15">
      <c r="A15" t="s">
        <v>8</v>
      </c>
      <c r="B15" t="str">
        <f>'Global Inputs'!$A$21</f>
        <v>SFT INVEST</v>
      </c>
      <c r="C15" s="5">
        <f t="shared" si="1"/>
        <v>179506370.93</v>
      </c>
      <c r="D15" s="5">
        <f>IF('Global Inputs'!$H$23="Yes",'Global Inputs'!$B$23*'Econ Investment'!B15*'Global Inputs'!B42,'Global Inputs'!$B$23*'Econ Investment'!B15)</f>
        <v>0</v>
      </c>
      <c r="E15" s="29">
        <f>IF('Global Inputs'!$H$23="Yes",'Global Inputs'!$B$23*'Econ Investment'!C15*'Global Inputs'!C42,'Global Inputs'!$B$23*'Econ Investment'!C15)</f>
        <v>0</v>
      </c>
      <c r="F15" s="29">
        <f>IF('Global Inputs'!$H$23="Yes",'Global Inputs'!$B$23*'Econ Investment'!D15*'Global Inputs'!D42,'Global Inputs'!$B$23*'Econ Investment'!D15)</f>
        <v>0</v>
      </c>
      <c r="G15" s="29">
        <f>IF('Global Inputs'!$H$23="Yes",'Global Inputs'!$B$23*'Econ Investment'!E15*'Global Inputs'!E42,'Global Inputs'!$B$23*'Econ Investment'!E15)</f>
        <v>0</v>
      </c>
      <c r="H15" s="29">
        <f>IF('Global Inputs'!$H$23="Yes",'Global Inputs'!$B$23*'Econ Investment'!F15*'Global Inputs'!F42,'Global Inputs'!$B$23*'Econ Investment'!F15)</f>
        <v>1285215.5</v>
      </c>
      <c r="I15" s="29">
        <f>IF('Global Inputs'!$H$23="Yes",'Global Inputs'!$B$23*'Econ Investment'!G15*'Global Inputs'!G42,'Global Inputs'!$B$23*'Econ Investment'!G15)</f>
        <v>4532500</v>
      </c>
      <c r="J15" s="29">
        <f>IF('Global Inputs'!$H$23="Yes",'Global Inputs'!$B$23*'Econ Investment'!H15*'Global Inputs'!H42,'Global Inputs'!$B$23*'Econ Investment'!H15)</f>
        <v>15892717.5</v>
      </c>
      <c r="K15" s="29">
        <f>IF('Global Inputs'!$H$23="Yes",'Global Inputs'!$B$23*'Econ Investment'!I15*'Global Inputs'!I42,'Global Inputs'!$B$23*'Econ Investment'!I15)</f>
        <v>45098647.93</v>
      </c>
      <c r="L15" s="29">
        <f>IF('Global Inputs'!$H$23="Yes",'Global Inputs'!$B$23*'Econ Investment'!J15*'Global Inputs'!J42,'Global Inputs'!$B$23*'Econ Investment'!J15)</f>
        <v>56105770</v>
      </c>
      <c r="M15" s="29">
        <f>IF('Global Inputs'!$H$23="Yes",'Global Inputs'!$B$23*'Econ Investment'!K15*'Global Inputs'!K42,'Global Inputs'!$B$23*'Econ Investment'!K15)</f>
        <v>56591520</v>
      </c>
    </row>
    <row r="16" spans="1:13" ht="15">
      <c r="A16" t="s">
        <v>280</v>
      </c>
      <c r="B16" t="str">
        <f>'Global Inputs'!$A$29</f>
        <v>SFT HOME</v>
      </c>
      <c r="C16" s="5">
        <f t="shared" si="1"/>
        <v>138042786.4875</v>
      </c>
      <c r="D16" s="5">
        <f>IF('Global Inputs'!$H$30="Yes",'Global Inputs'!$B$30*Housing!B14*'Global Inputs'!B44,'Global Inputs'!$B$30*Housing!B14)</f>
        <v>0</v>
      </c>
      <c r="E16" s="29">
        <f>IF('Global Inputs'!$H$30="Yes",'Global Inputs'!$B$30*Housing!C14*'Global Inputs'!C44,'Global Inputs'!$B$30*Housing!C14)</f>
        <v>0</v>
      </c>
      <c r="F16" s="29">
        <f>IF('Global Inputs'!$H$30="Yes",'Global Inputs'!$B$30*Housing!D14*'Global Inputs'!D44,'Global Inputs'!$B$30*Housing!D14)</f>
        <v>1195000</v>
      </c>
      <c r="G16" s="29">
        <f>IF('Global Inputs'!$H$30="Yes",'Global Inputs'!$B$30*Housing!E14*'Global Inputs'!E44,'Global Inputs'!$B$30*Housing!E14)</f>
        <v>10712505</v>
      </c>
      <c r="H16" s="29">
        <f>IF('Global Inputs'!$H$30="Yes",'Global Inputs'!$B$30*Housing!F14*'Global Inputs'!F44,'Global Inputs'!$B$30*Housing!F14)</f>
        <v>29312000</v>
      </c>
      <c r="I16" s="29">
        <f>IF('Global Inputs'!$H$30="Yes",'Global Inputs'!$B$30*Housing!G14*'Global Inputs'!G44,'Global Inputs'!$B$30*Housing!G14)</f>
        <v>21031515</v>
      </c>
      <c r="J16" s="29">
        <f>IF('Global Inputs'!$H$30="Yes",'Global Inputs'!$B$30*Housing!H14*'Global Inputs'!H44,'Global Inputs'!$B$30*Housing!H14)</f>
        <v>27316418.987499997</v>
      </c>
      <c r="K16" s="29">
        <f>IF('Global Inputs'!$H$30="Yes",'Global Inputs'!$B$30*Housing!I14*'Global Inputs'!I44,'Global Inputs'!$B$30*Housing!I14)</f>
        <v>29575395</v>
      </c>
      <c r="L16" s="29">
        <f>IF('Global Inputs'!$H$30="Yes",'Global Inputs'!$B$30*Housing!J14*'Global Inputs'!J44,'Global Inputs'!$B$30*Housing!J14)</f>
        <v>16478015</v>
      </c>
      <c r="M16" s="29">
        <f>IF('Global Inputs'!$H$30="Yes",'Global Inputs'!$B$30*Housing!K14*'Global Inputs'!K44,'Global Inputs'!$B$30*Housing!K14)</f>
        <v>2421937.5</v>
      </c>
    </row>
    <row r="17" spans="1:13" ht="15">
      <c r="A17" t="str">
        <f>'Global Inputs'!A18</f>
        <v>Lifecycle/FM Basket Saving</v>
      </c>
      <c r="B17" t="str">
        <f>'Global Inputs'!$A$13</f>
        <v>SFT BUILD</v>
      </c>
      <c r="C17" s="20">
        <f t="shared" si="1"/>
        <v>2146385.8689182475</v>
      </c>
      <c r="D17" s="20">
        <f>IF('Global Inputs'!$H$18="Yes",'Global Inputs'!$B$19*'Global Inputs'!$B$18*'LifecycleFM Basket Saving'!D10*'Global Inputs'!B41,'Global Inputs'!$B$19*'Global Inputs'!$B$18*'LifecycleFM Basket Saving'!D10)</f>
        <v>0</v>
      </c>
      <c r="E17" s="29">
        <f>IF('Global Inputs'!$H$18="Yes",'Global Inputs'!$B$19*'Global Inputs'!$B$18*'LifecycleFM Basket Saving'!E10*'Global Inputs'!C41,'Global Inputs'!$B$19*'Global Inputs'!$B$18*'LifecycleFM Basket Saving'!E10)</f>
        <v>0</v>
      </c>
      <c r="F17" s="29">
        <f>IF('Global Inputs'!$H$18="Yes",'Global Inputs'!$B$19*'Global Inputs'!$B$18*'LifecycleFM Basket Saving'!F10*'Global Inputs'!D41,'Global Inputs'!$B$19*'Global Inputs'!$B$18*'LifecycleFM Basket Saving'!F10)</f>
        <v>0</v>
      </c>
      <c r="G17" s="29">
        <f>IF('Global Inputs'!$H$18="Yes",'Global Inputs'!$B$19*'Global Inputs'!$B$18*'LifecycleFM Basket Saving'!G10*'Global Inputs'!E41,'Global Inputs'!$B$19*'Global Inputs'!$B$18*'LifecycleFM Basket Saving'!G10)</f>
        <v>0</v>
      </c>
      <c r="H17" s="29">
        <f>IF('Global Inputs'!$H$18="Yes",'Global Inputs'!$B$19*'Global Inputs'!$B$18*'LifecycleFM Basket Saving'!H10*'Global Inputs'!F41,'Global Inputs'!$B$19*'Global Inputs'!$B$18*'LifecycleFM Basket Saving'!H10)</f>
        <v>0</v>
      </c>
      <c r="I17" s="29">
        <f>IF('Global Inputs'!$H$18="Yes",'Global Inputs'!$B$19*'Global Inputs'!$B$18*'LifecycleFM Basket Saving'!I10*'Global Inputs'!G41,'Global Inputs'!$B$19*'Global Inputs'!$B$18*'LifecycleFM Basket Saving'!I10)</f>
        <v>18315.896580000004</v>
      </c>
      <c r="J17" s="29">
        <f>IF('Global Inputs'!$H$18="Yes",'Global Inputs'!$B$19*'Global Inputs'!$B$18*'LifecycleFM Basket Saving'!J10*'Global Inputs'!H41,'Global Inputs'!$B$19*'Global Inputs'!$B$18*'LifecycleFM Basket Saving'!J10)</f>
        <v>51762.52352175</v>
      </c>
      <c r="K17" s="29">
        <f>IF('Global Inputs'!$H$18="Yes",'Global Inputs'!$B$19*'Global Inputs'!$B$18*'LifecycleFM Basket Saving'!K10*'Global Inputs'!I41,'Global Inputs'!$B$19*'Global Inputs'!$B$18*'LifecycleFM Basket Saving'!K10)</f>
        <v>180379.01342988224</v>
      </c>
      <c r="L17" s="29">
        <f>IF('Global Inputs'!$H$18="Yes",'Global Inputs'!$B$19*'Global Inputs'!$B$18*'LifecycleFM Basket Saving'!L10*'Global Inputs'!J41,'Global Inputs'!$B$19*'Global Inputs'!$B$18*'LifecycleFM Basket Saving'!L10)</f>
        <v>763148.3260572494</v>
      </c>
      <c r="M17" s="29">
        <f>IF('Global Inputs'!$H$18="Yes",'Global Inputs'!$B$19*'Global Inputs'!$B$18*'LifecycleFM Basket Saving'!M10*'Global Inputs'!K41,'Global Inputs'!$B$19*'Global Inputs'!$B$18*'LifecycleFM Basket Saving'!M10)</f>
        <v>1132780.109329366</v>
      </c>
    </row>
    <row r="18" spans="1:13" ht="15">
      <c r="A18" t="s">
        <v>10</v>
      </c>
      <c r="B18" t="str">
        <f>'Global Inputs'!$A$25</f>
        <v>SFT GREEN</v>
      </c>
      <c r="C18" s="5">
        <f t="shared" si="1"/>
        <v>25784083.35</v>
      </c>
      <c r="D18" s="5">
        <f>IF('Global Inputs'!$H$26="Yes",'Global Inputs'!$B$26*'Low Carbon'!B13*'Global Inputs'!B43,'Global Inputs'!$B$26*'Low Carbon'!B13)</f>
        <v>0</v>
      </c>
      <c r="E18" s="29">
        <f>IF('Global Inputs'!$H$26="Yes",'Global Inputs'!$B$26*'Low Carbon'!C13*'Global Inputs'!C43,'Global Inputs'!$B$26*'Low Carbon'!C13)</f>
        <v>0</v>
      </c>
      <c r="F18" s="29">
        <f>IF('Global Inputs'!$H$26="Yes",'Global Inputs'!$B$26*'Low Carbon'!D13*'Global Inputs'!D43,'Global Inputs'!$B$26*'Low Carbon'!D13)</f>
        <v>0</v>
      </c>
      <c r="G18" s="29">
        <f>IF('Global Inputs'!$H$26="Yes",'Global Inputs'!$B$26*'Low Carbon'!E13*'Global Inputs'!E43,'Global Inputs'!$B$26*'Low Carbon'!E13)</f>
        <v>0</v>
      </c>
      <c r="H18" s="29">
        <f>IF('Global Inputs'!$H$26="Yes",'Global Inputs'!$B$26*'Low Carbon'!F13*'Global Inputs'!F43,'Global Inputs'!$B$26*'Low Carbon'!F13)</f>
        <v>0</v>
      </c>
      <c r="I18" s="29">
        <f>IF('Global Inputs'!$H$26="Yes",'Global Inputs'!$B$26*'Low Carbon'!G13*'Global Inputs'!G43,'Global Inputs'!$B$26*'Low Carbon'!G13)</f>
        <v>534167</v>
      </c>
      <c r="J18" s="29">
        <f>IF('Global Inputs'!$H$26="Yes",'Global Inputs'!$B$26*'Low Carbon'!H13*'Global Inputs'!H43,'Global Inputs'!$B$26*'Low Carbon'!H13)</f>
        <v>1898416.3499999999</v>
      </c>
      <c r="K18" s="29">
        <f>IF('Global Inputs'!$H$26="Yes",'Global Inputs'!$B$26*'Low Carbon'!I13*'Global Inputs'!I43,'Global Inputs'!$B$26*'Low Carbon'!I13)</f>
        <v>4491000</v>
      </c>
      <c r="L18" s="29">
        <f>IF('Global Inputs'!$H$26="Yes",'Global Inputs'!$B$26*'Low Carbon'!J13*'Global Inputs'!J43,'Global Inputs'!$B$26*'Low Carbon'!J13)</f>
        <v>7633000</v>
      </c>
      <c r="M18" s="29">
        <f>IF('Global Inputs'!$H$26="Yes",'Global Inputs'!$B$26*'Low Carbon'!K13*'Global Inputs'!K43,'Global Inputs'!$B$26*'Low Carbon'!K13)</f>
        <v>11227500</v>
      </c>
    </row>
    <row r="19" spans="1:13" ht="15">
      <c r="A19" t="s">
        <v>11</v>
      </c>
      <c r="B19" t="str">
        <f>'Global Inputs'!$A$32</f>
        <v>SFT PLACE</v>
      </c>
      <c r="C19" s="5">
        <f t="shared" si="1"/>
        <v>7907623.105052253</v>
      </c>
      <c r="D19" s="5">
        <f>IF('Global Inputs'!$H$33="Yes",'Global Inputs'!$B$33*'Operational PPP'!B13*'Global Inputs'!B45,'Global Inputs'!$B$33*'Operational PPP'!B13)</f>
        <v>0</v>
      </c>
      <c r="E19" s="29">
        <f>IF('Global Inputs'!$H$33="Yes",'Global Inputs'!$B$33*'Operational PPP'!C13*'Global Inputs'!C45,'Global Inputs'!$B$33*'Operational PPP'!C13)</f>
        <v>0</v>
      </c>
      <c r="F19" s="29">
        <f>IF('Global Inputs'!$H$33="Yes",'Global Inputs'!$B$33*'Operational PPP'!D13*'Global Inputs'!D45,'Global Inputs'!$B$33*'Operational PPP'!D13)</f>
        <v>328786.29693005054</v>
      </c>
      <c r="G19" s="29">
        <f>IF('Global Inputs'!$H$33="Yes",'Global Inputs'!$B$33*'Operational PPP'!E13*'Global Inputs'!E45,'Global Inputs'!$B$33*'Operational PPP'!E13)</f>
        <v>362067.39274074347</v>
      </c>
      <c r="H19" s="29">
        <f>IF('Global Inputs'!$H$33="Yes",'Global Inputs'!$B$33*'Operational PPP'!F13*'Global Inputs'!F45,'Global Inputs'!$B$33*'Operational PPP'!F13)</f>
        <v>247784.4449524066</v>
      </c>
      <c r="I19" s="29">
        <f>IF('Global Inputs'!$H$33="Yes",'Global Inputs'!$B$33*'Operational PPP'!G13*'Global Inputs'!G45,'Global Inputs'!$B$33*'Operational PPP'!G13)</f>
        <v>1836258.0000000002</v>
      </c>
      <c r="J19" s="29">
        <f>IF('Global Inputs'!$H$33="Yes",'Global Inputs'!$B$33*'Operational PPP'!H13*'Global Inputs'!H45,'Global Inputs'!$B$33*'Operational PPP'!H13)</f>
        <v>1636514.0657915107</v>
      </c>
      <c r="K19" s="29">
        <f>IF('Global Inputs'!$H$33="Yes",'Global Inputs'!$B$33*'Operational PPP'!I13*'Global Inputs'!I45,'Global Inputs'!$B$33*'Operational PPP'!I13)</f>
        <v>1203337.0500403838</v>
      </c>
      <c r="L19" s="29">
        <f>IF('Global Inputs'!$H$33="Yes",'Global Inputs'!$B$33*'Operational PPP'!J13*'Global Inputs'!J45,'Global Inputs'!$B$33*'Operational PPP'!J13)</f>
        <v>1155203.5680387686</v>
      </c>
      <c r="M19" s="29">
        <f>IF('Global Inputs'!$H$33="Yes",'Global Inputs'!$B$33*'Operational PPP'!K13*'Global Inputs'!K45,'Global Inputs'!$B$33*'Operational PPP'!K13)</f>
        <v>1137672.2865583897</v>
      </c>
    </row>
    <row r="20" spans="1:13" ht="15">
      <c r="A20" t="s">
        <v>12</v>
      </c>
      <c r="B20" t="str">
        <f>'Global Inputs'!$A$32</f>
        <v>SFT PLACE</v>
      </c>
      <c r="C20" s="5">
        <f t="shared" si="1"/>
        <v>337227000</v>
      </c>
      <c r="D20" s="5">
        <f>SUM(IF('Global Inputs'!$H$34="Yes",'Global Inputs'!$B$34*'Asset Management'!B11*'Global Inputs'!B45,'Global Inputs'!$B$34*'Asset Management'!B11)+IF('Global Inputs'!$H$35="Yes",'Global Inputs'!$B$35*'Asset Management'!B19*'Global Inputs'!B45,'Global Inputs'!$B$35*'Asset Management'!B19))</f>
        <v>0</v>
      </c>
      <c r="E20" s="29">
        <f>SUM(IF('Global Inputs'!$H$34="Yes",'Global Inputs'!$B$34*'Asset Management'!C11*'Global Inputs'!C45,'Global Inputs'!$B$34*'Asset Management'!C11)+IF('Global Inputs'!$H$35="Yes",'Global Inputs'!$B$35*'Asset Management'!C19*'Global Inputs'!C45,'Global Inputs'!$B$35*'Asset Management'!C19))</f>
        <v>0</v>
      </c>
      <c r="F20" s="29">
        <f>SUM(IF('Global Inputs'!$H$34="Yes",'Global Inputs'!$B$34*'Asset Management'!D11*'Global Inputs'!D45,'Global Inputs'!$B$34*'Asset Management'!D11)+IF('Global Inputs'!$H$35="Yes",'Global Inputs'!$B$35*'Asset Management'!D19*'Global Inputs'!D45,'Global Inputs'!$B$35*'Asset Management'!D19))</f>
        <v>0</v>
      </c>
      <c r="G20" s="29">
        <f>SUM(IF('Global Inputs'!$H$34="Yes",'Global Inputs'!$B$34*'Asset Management'!E11*'Global Inputs'!E45,'Global Inputs'!$B$34*'Asset Management'!E11)+IF('Global Inputs'!$H$35="Yes",'Global Inputs'!$B$35*'Asset Management'!E19*'Global Inputs'!E45,'Global Inputs'!$B$35*'Asset Management'!E19))</f>
        <v>31170000</v>
      </c>
      <c r="H20" s="29">
        <f>SUM(IF('Global Inputs'!$H$34="Yes",'Global Inputs'!$B$34*'Asset Management'!F11*'Global Inputs'!F45,'Global Inputs'!$B$34*'Asset Management'!F11)+IF('Global Inputs'!$H$35="Yes",'Global Inputs'!$B$35*'Asset Management'!F19*'Global Inputs'!F45,'Global Inputs'!$B$35*'Asset Management'!F19))</f>
        <v>35130000</v>
      </c>
      <c r="I20" s="29">
        <f>SUM(IF('Global Inputs'!$H$34="Yes",'Global Inputs'!$B$34*'Asset Management'!G11*'Global Inputs'!G45,'Global Inputs'!$B$34*'Asset Management'!G11)+IF('Global Inputs'!$H$35="Yes",'Global Inputs'!$B$35*'Asset Management'!G19*'Global Inputs'!G45,'Global Inputs'!$B$35*'Asset Management'!G19))</f>
        <v>55344000</v>
      </c>
      <c r="J20" s="29">
        <f>SUM(IF('Global Inputs'!$H$34="Yes",'Global Inputs'!$B$34*'Asset Management'!H11*'Global Inputs'!H45,'Global Inputs'!$B$34*'Asset Management'!H11)+IF('Global Inputs'!$H$35="Yes",'Global Inputs'!$B$35*'Asset Management'!H19*'Global Inputs'!H45,'Global Inputs'!$B$35*'Asset Management'!H19))</f>
        <v>46848000</v>
      </c>
      <c r="K20" s="29">
        <f>SUM(IF('Global Inputs'!$H$34="Yes",'Global Inputs'!$B$34*'Asset Management'!I11*'Global Inputs'!I45,'Global Inputs'!$B$34*'Asset Management'!I11)+IF('Global Inputs'!$H$35="Yes",'Global Inputs'!$B$35*'Asset Management'!I19*'Global Inputs'!I45,'Global Inputs'!$B$35*'Asset Management'!I19))</f>
        <v>62775000</v>
      </c>
      <c r="L20" s="29">
        <f>SUM(IF('Global Inputs'!$H$34="Yes",'Global Inputs'!$B$34*'Asset Management'!J11*'Global Inputs'!J45,'Global Inputs'!$B$34*'Asset Management'!J11)+IF('Global Inputs'!$H$35="Yes",'Global Inputs'!$B$35*'Asset Management'!J19*'Global Inputs'!J45,'Global Inputs'!$B$35*'Asset Management'!J19))</f>
        <v>57240000</v>
      </c>
      <c r="M20" s="29">
        <f>SUM(IF('Global Inputs'!$H$34="Yes",'Global Inputs'!$B$34*'Asset Management'!K11*'Global Inputs'!K45,'Global Inputs'!$B$34*'Asset Management'!K11)+IF('Global Inputs'!$H$35="Yes",'Global Inputs'!$B$35*'Asset Management'!K19*'Global Inputs'!K45,'Global Inputs'!$B$35*'Asset Management'!K19))</f>
        <v>48720000</v>
      </c>
    </row>
    <row r="21" spans="1:13" ht="15">
      <c r="A21" t="s">
        <v>86</v>
      </c>
      <c r="B21" t="str">
        <f>'Global Inputs'!$A$25</f>
        <v>SFT GREEN</v>
      </c>
      <c r="C21" s="29">
        <f t="shared" si="1"/>
        <v>809500</v>
      </c>
      <c r="D21" s="5">
        <f>IF('Global Inputs'!$H$27="Yes",'Global Inputs'!$B$27*Waste!B12*'Global Inputs'!B43,'Global Inputs'!$B$27*Waste!B12)</f>
        <v>0</v>
      </c>
      <c r="E21" s="29">
        <f>IF('Global Inputs'!$H$27="Yes",'Global Inputs'!$B$27*Waste!C12*'Global Inputs'!C43,'Global Inputs'!$B$27*Waste!C12)</f>
        <v>0</v>
      </c>
      <c r="F21" s="29">
        <f>IF('Global Inputs'!$H$27="Yes",'Global Inputs'!$B$27*Waste!D12*'Global Inputs'!D43,'Global Inputs'!$B$27*Waste!D12)</f>
        <v>0</v>
      </c>
      <c r="G21" s="29">
        <f>IF('Global Inputs'!$H$27="Yes",'Global Inputs'!$B$27*Waste!E12*'Global Inputs'!E43,'Global Inputs'!$B$27*Waste!E12)</f>
        <v>5000</v>
      </c>
      <c r="H21" s="29">
        <f>IF('Global Inputs'!$H$27="Yes",'Global Inputs'!$B$27*Waste!F12*'Global Inputs'!F43,'Global Inputs'!$B$27*Waste!F12)</f>
        <v>92500</v>
      </c>
      <c r="I21" s="29">
        <f>IF('Global Inputs'!$H$27="Yes",'Global Inputs'!$B$27*Waste!G12*'Global Inputs'!G43,'Global Inputs'!$B$27*Waste!G12)</f>
        <v>389000</v>
      </c>
      <c r="J21" s="29">
        <f>IF('Global Inputs'!$H$27="Yes",'Global Inputs'!$B$27*Waste!H12*'Global Inputs'!H43,'Global Inputs'!$B$27*Waste!H12)</f>
        <v>323000</v>
      </c>
      <c r="K21" s="29">
        <f>IF('Global Inputs'!$H$27="Yes",'Global Inputs'!$B$27*Waste!I12*'Global Inputs'!I43,'Global Inputs'!$B$27*Waste!I12)</f>
        <v>0</v>
      </c>
      <c r="L21" s="29">
        <f>IF('Global Inputs'!$H$27="Yes",'Global Inputs'!$B$27*Waste!J12*'Global Inputs'!J43,'Global Inputs'!$B$27*Waste!J12)</f>
        <v>0</v>
      </c>
      <c r="M21" s="29">
        <f>IF('Global Inputs'!$H$27="Yes",'Global Inputs'!$B$27*Waste!K12*'Global Inputs'!K43,'Global Inputs'!$B$27*Waste!K12)</f>
        <v>0</v>
      </c>
    </row>
    <row r="22" spans="1:13" ht="15">
      <c r="A22" t="s">
        <v>344</v>
      </c>
      <c r="B22" t="s">
        <v>343</v>
      </c>
      <c r="C22" s="29">
        <f t="shared" si="1"/>
        <v>6900000</v>
      </c>
      <c r="D22" s="29">
        <f>IF('Global Inputs'!$H$38="Yes",'Global Inputs'!$B$38*Digital!B12*'Global Inputs'!B46,'Global Inputs'!$B$38*Digital!B12)</f>
        <v>0</v>
      </c>
      <c r="E22" s="29">
        <f>IF('Global Inputs'!$H$38="Yes",'Global Inputs'!$B$38*Digital!C12*'Global Inputs'!C46,'Global Inputs'!$B$38*Digital!C12)</f>
        <v>0</v>
      </c>
      <c r="F22" s="29">
        <f>IF('Global Inputs'!$H$38="Yes",'Global Inputs'!$B$38*Digital!D12*'Global Inputs'!D46,'Global Inputs'!$B$38*Digital!D12)</f>
        <v>0</v>
      </c>
      <c r="G22" s="29">
        <f>IF('Global Inputs'!$H$38="Yes",'Global Inputs'!$B$38*Digital!E12*'Global Inputs'!E46,'Global Inputs'!$B$38*Digital!E12)</f>
        <v>0</v>
      </c>
      <c r="H22" s="29">
        <f>IF('Global Inputs'!$H$38="Yes",'Global Inputs'!$B$38*Digital!F12*'Global Inputs'!F46,'Global Inputs'!$B$38*Digital!F12)</f>
        <v>0</v>
      </c>
      <c r="I22" s="29">
        <f>IF('Global Inputs'!$H$38="Yes",'Global Inputs'!$B$38*Digital!G12*'Global Inputs'!G46,'Global Inputs'!$B$38*Digital!G12)</f>
        <v>0</v>
      </c>
      <c r="J22" s="29">
        <f>IF('Global Inputs'!$H$38="Yes",'Global Inputs'!$B$38*Digital!H12*'Global Inputs'!H46,'Global Inputs'!$B$38*Digital!H12)</f>
        <v>1900000</v>
      </c>
      <c r="K22" s="29">
        <f>IF('Global Inputs'!$H$38="Yes",'Global Inputs'!$B$38*Digital!I12*'Global Inputs'!I46,'Global Inputs'!$B$38*Digital!I12)</f>
        <v>1800000</v>
      </c>
      <c r="L22" s="29">
        <f>IF('Global Inputs'!$H$38="Yes",'Global Inputs'!$B$38*Digital!J12*'Global Inputs'!J46,'Global Inputs'!$B$38*Digital!J12)</f>
        <v>1700000</v>
      </c>
      <c r="M22" s="29">
        <f>IF('Global Inputs'!$H$38="Yes",'Global Inputs'!$B$38*Digital!K12*'Global Inputs'!K46,'Global Inputs'!$B$38*Digital!K12)</f>
        <v>1500000</v>
      </c>
    </row>
    <row r="23" spans="1:13" ht="15.75" thickBot="1">
      <c r="A23" t="s">
        <v>13</v>
      </c>
      <c r="C23" s="30">
        <f>SUM(C10:C22)</f>
        <v>1422465809.0582693</v>
      </c>
      <c r="D23" s="6">
        <f>SUM(D10:D22)</f>
        <v>0</v>
      </c>
      <c r="E23" s="30">
        <f aca="true" t="shared" si="2" ref="E23:M23">SUM(E10:E22)</f>
        <v>516322.25</v>
      </c>
      <c r="F23" s="30">
        <f t="shared" si="2"/>
        <v>12207965.54693005</v>
      </c>
      <c r="G23" s="30">
        <f t="shared" si="2"/>
        <v>66183995.01474074</v>
      </c>
      <c r="H23" s="30">
        <f t="shared" si="2"/>
        <v>100241363.2826744</v>
      </c>
      <c r="I23" s="30">
        <f t="shared" si="2"/>
        <v>172244874.64381772</v>
      </c>
      <c r="J23" s="30">
        <f t="shared" si="2"/>
        <v>334268374.0836196</v>
      </c>
      <c r="K23" s="30">
        <f t="shared" si="2"/>
        <v>406513515.0008255</v>
      </c>
      <c r="L23" s="30">
        <f t="shared" si="2"/>
        <v>185395864.71477333</v>
      </c>
      <c r="M23" s="30">
        <f t="shared" si="2"/>
        <v>144893534.52088776</v>
      </c>
    </row>
    <row r="24" ht="15.75" thickTop="1"/>
    <row r="25" spans="2:14" ht="15">
      <c r="B25" s="3" t="s">
        <v>385</v>
      </c>
      <c r="C25" s="4" t="str">
        <f>C9</f>
        <v>Total</v>
      </c>
      <c r="D25" s="4">
        <f>D9</f>
        <v>40268</v>
      </c>
      <c r="E25" s="4">
        <f aca="true" t="shared" si="3" ref="E25:M25">E9</f>
        <v>40633</v>
      </c>
      <c r="F25" s="4">
        <f t="shared" si="3"/>
        <v>40999</v>
      </c>
      <c r="G25" s="4">
        <f t="shared" si="3"/>
        <v>41364</v>
      </c>
      <c r="H25" s="4">
        <f t="shared" si="3"/>
        <v>41729</v>
      </c>
      <c r="I25" s="4">
        <f t="shared" si="3"/>
        <v>42094</v>
      </c>
      <c r="J25" s="4">
        <f t="shared" si="3"/>
        <v>42460</v>
      </c>
      <c r="K25" s="4">
        <f t="shared" si="3"/>
        <v>42825</v>
      </c>
      <c r="L25" s="4">
        <f t="shared" si="3"/>
        <v>43190</v>
      </c>
      <c r="M25" s="4">
        <f t="shared" si="3"/>
        <v>43555</v>
      </c>
      <c r="N25" s="3" t="s">
        <v>441</v>
      </c>
    </row>
    <row r="26" spans="2:14" ht="15">
      <c r="B26" t="str">
        <f>'Global Inputs'!A41</f>
        <v>SFT BUILD</v>
      </c>
      <c r="C26" s="20">
        <f>SUMIF($B$10:$B$22,$B26,C$10:C$22)</f>
        <v>547909502.9247543</v>
      </c>
      <c r="D26" s="20">
        <f>SUMIF($B$10:$B$22,$B26,D$10:D$22)</f>
        <v>0</v>
      </c>
      <c r="E26" s="70">
        <f aca="true" t="shared" si="4" ref="E26:M26">SUMIF($B$10:$B$22,$B26,E$10:E$22)</f>
        <v>516322.25</v>
      </c>
      <c r="F26" s="70">
        <f t="shared" si="4"/>
        <v>10684179.25</v>
      </c>
      <c r="G26" s="70">
        <f t="shared" si="4"/>
        <v>23934422.622</v>
      </c>
      <c r="H26" s="70">
        <f t="shared" si="4"/>
        <v>26177893.919</v>
      </c>
      <c r="I26" s="70">
        <f t="shared" si="4"/>
        <v>58629274.44646774</v>
      </c>
      <c r="J26" s="70">
        <f t="shared" si="4"/>
        <v>175903647.46176413</v>
      </c>
      <c r="K26" s="70">
        <f>SUMIF($B$10:$B$22,$B26,K$10:K$22)</f>
        <v>209459519.75263578</v>
      </c>
      <c r="L26" s="70">
        <f t="shared" si="4"/>
        <v>31958970.488557246</v>
      </c>
      <c r="M26" s="70">
        <f t="shared" si="4"/>
        <v>10645272.734329365</v>
      </c>
      <c r="N26" s="76">
        <f aca="true" t="shared" si="5" ref="N26:N31">H26/$H$32</f>
        <v>0.2611486223025516</v>
      </c>
    </row>
    <row r="27" spans="2:14" ht="15">
      <c r="B27" t="str">
        <f>'Global Inputs'!A42</f>
        <v>SFT INVEST</v>
      </c>
      <c r="C27" s="70">
        <f>SUMIF($B$10:$B$22,$B27,C$10:C$22)</f>
        <v>357885313.1909627</v>
      </c>
      <c r="D27" s="70">
        <f aca="true" t="shared" si="6" ref="D27:M31">SUMIF($B$10:$B$22,$B27,D$10:D$22)</f>
        <v>0</v>
      </c>
      <c r="E27" s="70">
        <f t="shared" si="6"/>
        <v>0</v>
      </c>
      <c r="F27" s="70">
        <f t="shared" si="6"/>
        <v>0</v>
      </c>
      <c r="G27" s="70">
        <f t="shared" si="6"/>
        <v>0</v>
      </c>
      <c r="H27" s="70">
        <f t="shared" si="6"/>
        <v>9281184.918721993</v>
      </c>
      <c r="I27" s="70">
        <f t="shared" si="6"/>
        <v>34480660.197349966</v>
      </c>
      <c r="J27" s="70">
        <f t="shared" si="6"/>
        <v>78442377.218564</v>
      </c>
      <c r="K27" s="70">
        <f t="shared" si="6"/>
        <v>97209263.19814941</v>
      </c>
      <c r="L27" s="70">
        <f t="shared" si="6"/>
        <v>69230675.65817732</v>
      </c>
      <c r="M27" s="70">
        <f t="shared" si="6"/>
        <v>69241152</v>
      </c>
      <c r="N27" s="76">
        <f t="shared" si="5"/>
        <v>0.09258837484631598</v>
      </c>
    </row>
    <row r="28" spans="2:14" ht="15">
      <c r="B28" t="str">
        <f>'Global Inputs'!A43</f>
        <v>SFT GREEN</v>
      </c>
      <c r="C28" s="70">
        <f>SUMIF($B$10:$B$22,$B28,C$10:C$22)</f>
        <v>26593583.35</v>
      </c>
      <c r="D28" s="70">
        <f t="shared" si="6"/>
        <v>0</v>
      </c>
      <c r="E28" s="70">
        <f t="shared" si="6"/>
        <v>0</v>
      </c>
      <c r="F28" s="70">
        <f t="shared" si="6"/>
        <v>0</v>
      </c>
      <c r="G28" s="70">
        <f t="shared" si="6"/>
        <v>5000</v>
      </c>
      <c r="H28" s="70">
        <f t="shared" si="6"/>
        <v>92500</v>
      </c>
      <c r="I28" s="70">
        <f t="shared" si="6"/>
        <v>923167</v>
      </c>
      <c r="J28" s="70">
        <f t="shared" si="6"/>
        <v>2221416.3499999996</v>
      </c>
      <c r="K28" s="70">
        <f t="shared" si="6"/>
        <v>4491000</v>
      </c>
      <c r="L28" s="70">
        <f t="shared" si="6"/>
        <v>7633000</v>
      </c>
      <c r="M28" s="70">
        <f t="shared" si="6"/>
        <v>11227500</v>
      </c>
      <c r="N28" s="76">
        <f t="shared" si="5"/>
        <v>0.0009227727653618972</v>
      </c>
    </row>
    <row r="29" spans="2:14" ht="15">
      <c r="B29" t="str">
        <f>'Global Inputs'!A44</f>
        <v>SFT HOME</v>
      </c>
      <c r="C29" s="70">
        <f>SUMIF($B$10:$B$22,$B29,C$10:C$22)</f>
        <v>138042786.4875</v>
      </c>
      <c r="D29" s="70">
        <f t="shared" si="6"/>
        <v>0</v>
      </c>
      <c r="E29" s="70">
        <f t="shared" si="6"/>
        <v>0</v>
      </c>
      <c r="F29" s="70">
        <f t="shared" si="6"/>
        <v>1195000</v>
      </c>
      <c r="G29" s="70">
        <f t="shared" si="6"/>
        <v>10712505</v>
      </c>
      <c r="H29" s="70">
        <f t="shared" si="6"/>
        <v>29312000</v>
      </c>
      <c r="I29" s="70">
        <f t="shared" si="6"/>
        <v>21031515</v>
      </c>
      <c r="J29" s="70">
        <f t="shared" si="6"/>
        <v>27316418.987499997</v>
      </c>
      <c r="K29" s="70">
        <f t="shared" si="6"/>
        <v>29575395</v>
      </c>
      <c r="L29" s="70">
        <f t="shared" si="6"/>
        <v>16478015</v>
      </c>
      <c r="M29" s="70">
        <f t="shared" si="6"/>
        <v>2421937.5</v>
      </c>
      <c r="N29" s="76">
        <f t="shared" si="5"/>
        <v>0.2924142194409506</v>
      </c>
    </row>
    <row r="30" spans="2:14" ht="15">
      <c r="B30" t="str">
        <f>'Global Inputs'!A45</f>
        <v>SFT PLACE</v>
      </c>
      <c r="C30" s="70">
        <f>SUMIF($B$10:$B$22,$B30,C$10:C$22)</f>
        <v>345134623.10505223</v>
      </c>
      <c r="D30" s="70">
        <f t="shared" si="6"/>
        <v>0</v>
      </c>
      <c r="E30" s="70">
        <f t="shared" si="6"/>
        <v>0</v>
      </c>
      <c r="F30" s="70">
        <f t="shared" si="6"/>
        <v>328786.29693005054</v>
      </c>
      <c r="G30" s="70">
        <f t="shared" si="6"/>
        <v>31532067.392740745</v>
      </c>
      <c r="H30" s="70">
        <f t="shared" si="6"/>
        <v>35377784.444952406</v>
      </c>
      <c r="I30" s="70">
        <f t="shared" si="6"/>
        <v>57180258</v>
      </c>
      <c r="J30" s="70">
        <f t="shared" si="6"/>
        <v>48484514.06579151</v>
      </c>
      <c r="K30" s="70">
        <f t="shared" si="6"/>
        <v>63978337.05004039</v>
      </c>
      <c r="L30" s="70">
        <f t="shared" si="6"/>
        <v>58395203.56803877</v>
      </c>
      <c r="M30" s="70">
        <f t="shared" si="6"/>
        <v>49857672.28655839</v>
      </c>
      <c r="N30" s="76">
        <f t="shared" si="5"/>
        <v>0.35292601064481993</v>
      </c>
    </row>
    <row r="31" spans="2:14" ht="15">
      <c r="B31" t="str">
        <f>'Global Inputs'!A46</f>
        <v>SFT CONNECT</v>
      </c>
      <c r="C31" s="70">
        <f>SUMIF($B$10:$B$22,$B31,C$10:C$22)</f>
        <v>6900000</v>
      </c>
      <c r="D31" s="70">
        <f t="shared" si="6"/>
        <v>0</v>
      </c>
      <c r="E31" s="70">
        <f t="shared" si="6"/>
        <v>0</v>
      </c>
      <c r="F31" s="70">
        <f t="shared" si="6"/>
        <v>0</v>
      </c>
      <c r="G31" s="70">
        <f t="shared" si="6"/>
        <v>0</v>
      </c>
      <c r="H31" s="70">
        <f t="shared" si="6"/>
        <v>0</v>
      </c>
      <c r="I31" s="70">
        <f t="shared" si="6"/>
        <v>0</v>
      </c>
      <c r="J31" s="70">
        <f t="shared" si="6"/>
        <v>1900000</v>
      </c>
      <c r="K31" s="70">
        <f t="shared" si="6"/>
        <v>1800000</v>
      </c>
      <c r="L31" s="70">
        <f t="shared" si="6"/>
        <v>1700000</v>
      </c>
      <c r="M31" s="70">
        <f t="shared" si="6"/>
        <v>1500000</v>
      </c>
      <c r="N31" s="76">
        <f t="shared" si="5"/>
        <v>0</v>
      </c>
    </row>
    <row r="32" spans="2:14" ht="15.75" thickBot="1">
      <c r="B32" t="s">
        <v>13</v>
      </c>
      <c r="C32" s="10">
        <f>SUM(C26:C31)</f>
        <v>1422465809.0582693</v>
      </c>
      <c r="D32" s="10">
        <f>SUM(D26:D31)</f>
        <v>0</v>
      </c>
      <c r="E32" s="10">
        <f aca="true" t="shared" si="7" ref="E32:J32">SUM(E26:E31)</f>
        <v>516322.25</v>
      </c>
      <c r="F32" s="10">
        <f t="shared" si="7"/>
        <v>12207965.54693005</v>
      </c>
      <c r="G32" s="10">
        <f t="shared" si="7"/>
        <v>66183995.01474075</v>
      </c>
      <c r="H32" s="10">
        <f t="shared" si="7"/>
        <v>100241363.2826744</v>
      </c>
      <c r="I32" s="10">
        <f t="shared" si="7"/>
        <v>172244874.64381772</v>
      </c>
      <c r="J32" s="10">
        <f t="shared" si="7"/>
        <v>334268374.0836196</v>
      </c>
      <c r="K32" s="10">
        <f>SUM(K26:K31)</f>
        <v>406513515.0008255</v>
      </c>
      <c r="L32" s="10">
        <f>SUM(L26:L31)</f>
        <v>185395864.71477333</v>
      </c>
      <c r="M32" s="10">
        <f>SUM(M26:M31)</f>
        <v>144893534.52088776</v>
      </c>
      <c r="N32" s="97">
        <f>C32/$C$32</f>
        <v>1</v>
      </c>
    </row>
    <row r="33" ht="15.7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  <headerFooter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T82"/>
  <sheetViews>
    <sheetView view="pageBreakPreview" zoomScaleSheetLayoutView="100" workbookViewId="0" topLeftCell="A46">
      <selection activeCell="C49" sqref="C49"/>
    </sheetView>
  </sheetViews>
  <sheetFormatPr defaultColWidth="9.140625" defaultRowHeight="15"/>
  <cols>
    <col min="1" max="1" width="25.57421875" style="0" bestFit="1" customWidth="1"/>
    <col min="2" max="2" width="30.00390625" style="0" bestFit="1" customWidth="1"/>
    <col min="3" max="3" width="56.8515625" style="0" bestFit="1" customWidth="1"/>
    <col min="4" max="4" width="14.7109375" style="0" bestFit="1" customWidth="1"/>
    <col min="5" max="5" width="10.7109375" style="0" bestFit="1" customWidth="1"/>
    <col min="6" max="8" width="11.57421875" style="0" bestFit="1" customWidth="1"/>
    <col min="9" max="10" width="12.57421875" style="0" bestFit="1" customWidth="1"/>
    <col min="11" max="12" width="11.57421875" style="0" bestFit="1" customWidth="1"/>
    <col min="13" max="13" width="14.28125" style="0" bestFit="1" customWidth="1"/>
    <col min="14" max="46" width="10.7109375" style="0" bestFit="1" customWidth="1"/>
    <col min="47" max="47" width="11.00390625" style="0" bestFit="1" customWidth="1"/>
    <col min="48" max="48" width="10.7109375" style="0" bestFit="1" customWidth="1"/>
    <col min="49" max="49" width="11.00390625" style="0" bestFit="1" customWidth="1"/>
    <col min="50" max="51" width="10.7109375" style="0" bestFit="1" customWidth="1"/>
    <col min="52" max="52" width="11.00390625" style="0" bestFit="1" customWidth="1"/>
    <col min="53" max="54" width="12.00390625" style="0" bestFit="1" customWidth="1"/>
    <col min="55" max="57" width="11.00390625" style="0" bestFit="1" customWidth="1"/>
    <col min="58" max="59" width="12.00390625" style="0" bestFit="1" customWidth="1"/>
    <col min="60" max="61" width="10.7109375" style="0" bestFit="1" customWidth="1"/>
    <col min="62" max="71" width="11.00390625" style="0" bestFit="1" customWidth="1"/>
    <col min="72" max="98" width="12.00390625" style="0" bestFit="1" customWidth="1"/>
    <col min="99" max="103" width="11.57421875" style="0" bestFit="1" customWidth="1"/>
    <col min="104" max="106" width="10.7109375" style="0" bestFit="1" customWidth="1"/>
    <col min="107" max="124" width="12.00390625" style="0" bestFit="1" customWidth="1"/>
  </cols>
  <sheetData>
    <row r="1" spans="1:2" ht="15">
      <c r="A1" s="3" t="s">
        <v>0</v>
      </c>
      <c r="B1" s="3"/>
    </row>
    <row r="2" spans="1:2" ht="15">
      <c r="A2" s="3" t="s">
        <v>3</v>
      </c>
      <c r="B2" s="3"/>
    </row>
    <row r="3" spans="1:2" ht="15">
      <c r="A3" s="3"/>
      <c r="B3" s="3"/>
    </row>
    <row r="4" spans="1:2" ht="15">
      <c r="A4" s="22" t="str">
        <f>'Global Inputs'!A6</f>
        <v>Model Start Year</v>
      </c>
      <c r="B4" s="22">
        <f>'Global Inputs'!B6</f>
        <v>40268</v>
      </c>
    </row>
    <row r="5" spans="1:2" ht="15">
      <c r="A5" s="22" t="str">
        <f>'Global Inputs'!A7</f>
        <v>Model End Year</v>
      </c>
      <c r="B5" s="22">
        <f>'Global Inputs'!B7</f>
        <v>43555</v>
      </c>
    </row>
    <row r="6" spans="1:2" ht="15">
      <c r="A6" s="22" t="str">
        <f>'Global Inputs'!A8</f>
        <v>Model Reporting Year</v>
      </c>
      <c r="B6" s="22">
        <f>'Global Inputs'!B8</f>
        <v>42094</v>
      </c>
    </row>
    <row r="7" spans="1:2" ht="15">
      <c r="A7" s="22"/>
      <c r="B7" s="22"/>
    </row>
    <row r="9" spans="1:13" ht="15">
      <c r="A9" s="3" t="s">
        <v>15</v>
      </c>
      <c r="B9" s="3"/>
      <c r="C9" s="4">
        <f>'Base Case'!D9</f>
        <v>40268</v>
      </c>
      <c r="D9" s="4">
        <f>'Base Case'!E9</f>
        <v>40633</v>
      </c>
      <c r="E9" s="4">
        <f>'Base Case'!F9</f>
        <v>40999</v>
      </c>
      <c r="F9" s="4">
        <f>'Base Case'!G9</f>
        <v>41364</v>
      </c>
      <c r="G9" s="4">
        <f>'Base Case'!H9</f>
        <v>41729</v>
      </c>
      <c r="H9" s="4">
        <f>'Base Case'!I9</f>
        <v>42094</v>
      </c>
      <c r="I9" s="4">
        <f>'Base Case'!J9</f>
        <v>42460</v>
      </c>
      <c r="J9" s="4">
        <f>'Base Case'!K9</f>
        <v>42825</v>
      </c>
      <c r="K9" s="4">
        <f>'Base Case'!L9</f>
        <v>43190</v>
      </c>
      <c r="L9" s="4">
        <f>'Base Case'!M9</f>
        <v>43555</v>
      </c>
      <c r="M9" s="4" t="str">
        <f>'Base Case'!C9</f>
        <v>Total</v>
      </c>
    </row>
    <row r="10" spans="1:13" ht="15">
      <c r="A10" s="3"/>
      <c r="B10" s="3"/>
      <c r="C10" s="8">
        <v>1</v>
      </c>
      <c r="D10" s="8">
        <f>C10+1</f>
        <v>2</v>
      </c>
      <c r="E10" s="8">
        <f aca="true" t="shared" si="0" ref="E10:L10">D10+1</f>
        <v>3</v>
      </c>
      <c r="F10" s="8">
        <f t="shared" si="0"/>
        <v>4</v>
      </c>
      <c r="G10" s="8">
        <f t="shared" si="0"/>
        <v>5</v>
      </c>
      <c r="H10" s="8">
        <f t="shared" si="0"/>
        <v>6</v>
      </c>
      <c r="I10" s="8">
        <f t="shared" si="0"/>
        <v>7</v>
      </c>
      <c r="J10" s="8">
        <f t="shared" si="0"/>
        <v>8</v>
      </c>
      <c r="K10" s="8">
        <f t="shared" si="0"/>
        <v>9</v>
      </c>
      <c r="L10" s="8">
        <f t="shared" si="0"/>
        <v>10</v>
      </c>
      <c r="M10" s="4"/>
    </row>
    <row r="11" spans="1:13" ht="15">
      <c r="A11" t="s">
        <v>16</v>
      </c>
      <c r="C11" s="5">
        <f aca="true" t="shared" si="1" ref="C11:L11">SUMIF($E$25:$DT$25,C$10,$E$65:$DT$65)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2696000</v>
      </c>
      <c r="H11" s="29">
        <f t="shared" si="1"/>
        <v>24939000</v>
      </c>
      <c r="I11" s="29">
        <f t="shared" si="1"/>
        <v>136069000</v>
      </c>
      <c r="J11" s="29">
        <f t="shared" si="1"/>
        <v>68357000</v>
      </c>
      <c r="K11" s="29">
        <f t="shared" si="1"/>
        <v>42114000</v>
      </c>
      <c r="L11" s="29">
        <f t="shared" si="1"/>
        <v>2925000</v>
      </c>
      <c r="M11" s="5">
        <f>SUM(C11:L11)</f>
        <v>277100000</v>
      </c>
    </row>
    <row r="12" spans="1:13" ht="15">
      <c r="A12" t="s">
        <v>17</v>
      </c>
      <c r="C12" s="5">
        <f aca="true" t="shared" si="2" ref="C12:L12">SUMIF($E$25:$DT$25,C$10,$E$66:$DT$66)</f>
        <v>0</v>
      </c>
      <c r="D12" s="29">
        <f t="shared" si="2"/>
        <v>0</v>
      </c>
      <c r="E12" s="29">
        <f t="shared" si="2"/>
        <v>0</v>
      </c>
      <c r="F12" s="29">
        <f t="shared" si="2"/>
        <v>12210597.720000003</v>
      </c>
      <c r="G12" s="29">
        <f t="shared" si="2"/>
        <v>16415537.23</v>
      </c>
      <c r="H12" s="29">
        <f t="shared" si="2"/>
        <v>25784594.18</v>
      </c>
      <c r="I12" s="29">
        <f t="shared" si="2"/>
        <v>114203078.87</v>
      </c>
      <c r="J12" s="29">
        <f t="shared" si="2"/>
        <v>117366500</v>
      </c>
      <c r="K12" s="29">
        <f t="shared" si="2"/>
        <v>8455000</v>
      </c>
      <c r="L12" s="29">
        <f t="shared" si="2"/>
        <v>0</v>
      </c>
      <c r="M12" s="5">
        <f>SUM(C12:L12)</f>
        <v>294435308</v>
      </c>
    </row>
    <row r="13" spans="1:13" ht="15">
      <c r="A13" t="s">
        <v>18</v>
      </c>
      <c r="C13" s="5">
        <f aca="true" t="shared" si="3" ref="C13:L13">SUMIF($E$25:$DT$25,C$10,$E$67:$DT$67)</f>
        <v>0</v>
      </c>
      <c r="D13" s="29">
        <f t="shared" si="3"/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4979000</v>
      </c>
      <c r="I13" s="29">
        <f t="shared" si="3"/>
        <v>96023500</v>
      </c>
      <c r="J13" s="29">
        <f t="shared" si="3"/>
        <v>62298500</v>
      </c>
      <c r="K13" s="29">
        <f t="shared" si="3"/>
        <v>20719000</v>
      </c>
      <c r="L13" s="29">
        <f t="shared" si="3"/>
        <v>42720000</v>
      </c>
      <c r="M13" s="5">
        <f>SUM(C13:L13)</f>
        <v>226740000</v>
      </c>
    </row>
    <row r="14" spans="1:13" ht="15">
      <c r="A14" t="s">
        <v>19</v>
      </c>
      <c r="C14" s="5">
        <f aca="true" t="shared" si="4" ref="C14:L14">SUMIF($E$25:$DT$25,C$10,$E$68:$DT$68)</f>
        <v>0</v>
      </c>
      <c r="D14" s="29">
        <f t="shared" si="4"/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5823096.267438003</v>
      </c>
      <c r="I14" s="29">
        <f t="shared" si="4"/>
        <v>61613942.35155438</v>
      </c>
      <c r="J14" s="29">
        <f t="shared" si="4"/>
        <v>51166771.239433706</v>
      </c>
      <c r="K14" s="29">
        <f t="shared" si="4"/>
        <v>514000</v>
      </c>
      <c r="L14" s="29">
        <f t="shared" si="4"/>
        <v>0</v>
      </c>
      <c r="M14" s="5">
        <f>SUM(C14:L14)</f>
        <v>119117809.8584261</v>
      </c>
    </row>
    <row r="15" spans="1:13" ht="15">
      <c r="A15" t="s">
        <v>20</v>
      </c>
      <c r="C15" s="5">
        <f aca="true" t="shared" si="5" ref="C15:L15">SUMIF($E$25:$DT$25,C$10,$E$69:$DT$69)</f>
        <v>0</v>
      </c>
      <c r="D15" s="29">
        <f t="shared" si="5"/>
        <v>0</v>
      </c>
      <c r="E15" s="29">
        <f t="shared" si="5"/>
        <v>0</v>
      </c>
      <c r="F15" s="29">
        <f t="shared" si="5"/>
        <v>0</v>
      </c>
      <c r="G15" s="29">
        <f t="shared" si="5"/>
        <v>5002442.96</v>
      </c>
      <c r="H15" s="29">
        <f t="shared" si="5"/>
        <v>35763815.66469698</v>
      </c>
      <c r="I15" s="29">
        <f t="shared" si="5"/>
        <v>57024101.4678788</v>
      </c>
      <c r="J15" s="29">
        <f t="shared" si="5"/>
        <v>109179174.78621213</v>
      </c>
      <c r="K15" s="29">
        <f t="shared" si="5"/>
        <v>6044000</v>
      </c>
      <c r="L15" s="29">
        <f t="shared" si="5"/>
        <v>0</v>
      </c>
      <c r="M15" s="5">
        <f>SUM(C15:L15)</f>
        <v>213013534.87878793</v>
      </c>
    </row>
    <row r="16" spans="1:13" ht="15.75" thickBot="1">
      <c r="A16" t="s">
        <v>13</v>
      </c>
      <c r="C16" s="6">
        <f aca="true" t="shared" si="6" ref="C16:M16">SUM(C11:C15)</f>
        <v>0</v>
      </c>
      <c r="D16" s="6">
        <f t="shared" si="6"/>
        <v>0</v>
      </c>
      <c r="E16" s="6">
        <f t="shared" si="6"/>
        <v>0</v>
      </c>
      <c r="F16" s="6">
        <f t="shared" si="6"/>
        <v>12210597.720000003</v>
      </c>
      <c r="G16" s="6">
        <f t="shared" si="6"/>
        <v>24113980.19</v>
      </c>
      <c r="H16" s="6">
        <f>SUM(H11:H15)</f>
        <v>97289506.11213498</v>
      </c>
      <c r="I16" s="6">
        <f t="shared" si="6"/>
        <v>464933622.6894332</v>
      </c>
      <c r="J16" s="6">
        <f t="shared" si="6"/>
        <v>408367946.02564585</v>
      </c>
      <c r="K16" s="6">
        <f t="shared" si="6"/>
        <v>77846000</v>
      </c>
      <c r="L16" s="6">
        <f t="shared" si="6"/>
        <v>45645000</v>
      </c>
      <c r="M16" s="6">
        <f t="shared" si="6"/>
        <v>1130406652.737214</v>
      </c>
    </row>
    <row r="17" ht="15.75" thickTop="1"/>
    <row r="18" spans="1:13" ht="15">
      <c r="A18" s="3" t="s">
        <v>195</v>
      </c>
      <c r="B18" s="3"/>
      <c r="C18" s="4">
        <f>C9</f>
        <v>40268</v>
      </c>
      <c r="D18" s="4">
        <f aca="true" t="shared" si="7" ref="D18:M18">D9</f>
        <v>40633</v>
      </c>
      <c r="E18" s="4">
        <f t="shared" si="7"/>
        <v>40999</v>
      </c>
      <c r="F18" s="4">
        <f t="shared" si="7"/>
        <v>41364</v>
      </c>
      <c r="G18" s="4">
        <f t="shared" si="7"/>
        <v>41729</v>
      </c>
      <c r="H18" s="4">
        <f t="shared" si="7"/>
        <v>42094</v>
      </c>
      <c r="I18" s="4">
        <f t="shared" si="7"/>
        <v>42460</v>
      </c>
      <c r="J18" s="4">
        <f t="shared" si="7"/>
        <v>42825</v>
      </c>
      <c r="K18" s="4">
        <f t="shared" si="7"/>
        <v>43190</v>
      </c>
      <c r="L18" s="4">
        <f t="shared" si="7"/>
        <v>43555</v>
      </c>
      <c r="M18" s="4" t="str">
        <f t="shared" si="7"/>
        <v>Total</v>
      </c>
    </row>
    <row r="19" spans="1:13" ht="15">
      <c r="A19" t="s">
        <v>196</v>
      </c>
      <c r="C19" s="29">
        <f aca="true" t="shared" si="8" ref="C19:L19">SUMIF($E$25:$DT$25,C$10,$E$74:$DT$74)</f>
        <v>0</v>
      </c>
      <c r="D19" s="29">
        <f t="shared" si="8"/>
        <v>0</v>
      </c>
      <c r="E19" s="29">
        <f t="shared" si="8"/>
        <v>0</v>
      </c>
      <c r="F19" s="29">
        <f t="shared" si="8"/>
        <v>12210597.720000003</v>
      </c>
      <c r="G19" s="29">
        <f t="shared" si="8"/>
        <v>21417980.19</v>
      </c>
      <c r="H19" s="29">
        <f t="shared" si="8"/>
        <v>44790211.357438006</v>
      </c>
      <c r="I19" s="29">
        <f t="shared" si="8"/>
        <v>117125380.35155441</v>
      </c>
      <c r="J19" s="29">
        <f t="shared" si="8"/>
        <v>144987271.2394337</v>
      </c>
      <c r="K19" s="29">
        <f t="shared" si="8"/>
        <v>54207000</v>
      </c>
      <c r="L19" s="29">
        <f t="shared" si="8"/>
        <v>3525000</v>
      </c>
      <c r="M19" s="29">
        <f>SUM(C19:L19)</f>
        <v>398263440.8584261</v>
      </c>
    </row>
    <row r="20" spans="1:13" ht="15">
      <c r="A20" t="s">
        <v>78</v>
      </c>
      <c r="C20" s="29">
        <f aca="true" t="shared" si="9" ref="C20:L20">SUMIF($E$25:$DT$25,C$10,$E$75:$DT$75)</f>
        <v>0</v>
      </c>
      <c r="D20" s="29">
        <f t="shared" si="9"/>
        <v>0</v>
      </c>
      <c r="E20" s="29">
        <f t="shared" si="9"/>
        <v>0</v>
      </c>
      <c r="F20" s="29">
        <f t="shared" si="9"/>
        <v>0</v>
      </c>
      <c r="G20" s="29">
        <f t="shared" si="9"/>
        <v>2696000</v>
      </c>
      <c r="H20" s="29">
        <f t="shared" si="9"/>
        <v>52499294.754696965</v>
      </c>
      <c r="I20" s="29">
        <f t="shared" si="9"/>
        <v>347808242.3378788</v>
      </c>
      <c r="J20" s="29">
        <f t="shared" si="9"/>
        <v>263380674.78621215</v>
      </c>
      <c r="K20" s="29">
        <f t="shared" si="9"/>
        <v>23639000</v>
      </c>
      <c r="L20" s="29">
        <f t="shared" si="9"/>
        <v>42120000</v>
      </c>
      <c r="M20" s="29">
        <f>SUM(C20:L20)</f>
        <v>732143211.878788</v>
      </c>
    </row>
    <row r="21" spans="1:13" ht="15">
      <c r="A21" t="s">
        <v>14</v>
      </c>
      <c r="C21" s="29">
        <f aca="true" t="shared" si="10" ref="C21:L21">SUMIF($E$25:$DT$25,C$10,$E$76:$DT$76)</f>
        <v>0</v>
      </c>
      <c r="D21" s="29">
        <f t="shared" si="10"/>
        <v>0</v>
      </c>
      <c r="E21" s="29">
        <f t="shared" si="10"/>
        <v>0</v>
      </c>
      <c r="F21" s="29">
        <f t="shared" si="10"/>
        <v>0</v>
      </c>
      <c r="G21" s="29">
        <f t="shared" si="10"/>
        <v>0</v>
      </c>
      <c r="H21" s="29">
        <f t="shared" si="10"/>
        <v>0</v>
      </c>
      <c r="I21" s="29">
        <f t="shared" si="10"/>
        <v>0</v>
      </c>
      <c r="J21" s="29">
        <f t="shared" si="10"/>
        <v>0</v>
      </c>
      <c r="K21" s="29">
        <f t="shared" si="10"/>
        <v>65000000.00000001</v>
      </c>
      <c r="L21" s="29">
        <f t="shared" si="10"/>
        <v>129999999.99999999</v>
      </c>
      <c r="M21" s="29">
        <f>SUM(C21:L21)</f>
        <v>195000000</v>
      </c>
    </row>
    <row r="22" spans="1:13" ht="15.75" thickBot="1">
      <c r="A22" s="3" t="s">
        <v>13</v>
      </c>
      <c r="C22" s="31">
        <f aca="true" t="shared" si="11" ref="C22:L22">SUM(C19:C21)</f>
        <v>0</v>
      </c>
      <c r="D22" s="31">
        <f t="shared" si="11"/>
        <v>0</v>
      </c>
      <c r="E22" s="31">
        <f t="shared" si="11"/>
        <v>0</v>
      </c>
      <c r="F22" s="31">
        <f t="shared" si="11"/>
        <v>12210597.720000003</v>
      </c>
      <c r="G22" s="31">
        <f t="shared" si="11"/>
        <v>24113980.19</v>
      </c>
      <c r="H22" s="31">
        <f t="shared" si="11"/>
        <v>97289506.11213496</v>
      </c>
      <c r="I22" s="31">
        <f t="shared" si="11"/>
        <v>464933622.6894332</v>
      </c>
      <c r="J22" s="31">
        <f t="shared" si="11"/>
        <v>408367946.02564585</v>
      </c>
      <c r="K22" s="31">
        <f t="shared" si="11"/>
        <v>142846000</v>
      </c>
      <c r="L22" s="31">
        <f t="shared" si="11"/>
        <v>175645000</v>
      </c>
      <c r="M22" s="31">
        <f>SUM(M19:M21)</f>
        <v>1325406652.737214</v>
      </c>
    </row>
    <row r="23" ht="15.75" thickTop="1"/>
    <row r="24" spans="1:124" s="3" customFormat="1" ht="15">
      <c r="A24" s="3" t="s">
        <v>36</v>
      </c>
      <c r="B24" s="3" t="s">
        <v>195</v>
      </c>
      <c r="C24" s="3" t="s">
        <v>25</v>
      </c>
      <c r="D24" s="3" t="s">
        <v>13</v>
      </c>
      <c r="E24" s="4">
        <f>NPD!D18</f>
        <v>39933</v>
      </c>
      <c r="F24" s="4">
        <f>NPD!E18</f>
        <v>39964</v>
      </c>
      <c r="G24" s="4">
        <f>NPD!F18</f>
        <v>39994</v>
      </c>
      <c r="H24" s="4">
        <f>NPD!G18</f>
        <v>40025</v>
      </c>
      <c r="I24" s="4">
        <f>NPD!H18</f>
        <v>40056</v>
      </c>
      <c r="J24" s="4">
        <f>NPD!I18</f>
        <v>40086</v>
      </c>
      <c r="K24" s="4">
        <f>NPD!J18</f>
        <v>40117</v>
      </c>
      <c r="L24" s="4">
        <f>NPD!K18</f>
        <v>40147</v>
      </c>
      <c r="M24" s="4">
        <f>NPD!L18</f>
        <v>40178</v>
      </c>
      <c r="N24" s="4">
        <f>NPD!M18</f>
        <v>40209</v>
      </c>
      <c r="O24" s="4">
        <f>NPD!N18</f>
        <v>40237</v>
      </c>
      <c r="P24" s="4">
        <f>NPD!O18</f>
        <v>40268</v>
      </c>
      <c r="Q24" s="4">
        <f>NPD!P18</f>
        <v>40298</v>
      </c>
      <c r="R24" s="4">
        <f>NPD!Q18</f>
        <v>40329</v>
      </c>
      <c r="S24" s="4">
        <f>NPD!R18</f>
        <v>40359</v>
      </c>
      <c r="T24" s="4">
        <f>NPD!S18</f>
        <v>40390</v>
      </c>
      <c r="U24" s="4">
        <f>NPD!T18</f>
        <v>40421</v>
      </c>
      <c r="V24" s="4">
        <f>NPD!U18</f>
        <v>40451</v>
      </c>
      <c r="W24" s="4">
        <f>NPD!V18</f>
        <v>40482</v>
      </c>
      <c r="X24" s="4">
        <f>NPD!W18</f>
        <v>40512</v>
      </c>
      <c r="Y24" s="4">
        <f>NPD!X18</f>
        <v>40543</v>
      </c>
      <c r="Z24" s="4">
        <f>NPD!Y18</f>
        <v>40574</v>
      </c>
      <c r="AA24" s="4">
        <f>NPD!Z18</f>
        <v>40602</v>
      </c>
      <c r="AB24" s="4">
        <f>NPD!AA18</f>
        <v>40633</v>
      </c>
      <c r="AC24" s="4">
        <f>NPD!AB18</f>
        <v>40663</v>
      </c>
      <c r="AD24" s="4">
        <f>NPD!AC18</f>
        <v>40694</v>
      </c>
      <c r="AE24" s="4">
        <f>NPD!AD18</f>
        <v>40724</v>
      </c>
      <c r="AF24" s="4">
        <f>NPD!AE18</f>
        <v>40755</v>
      </c>
      <c r="AG24" s="4">
        <f>NPD!AF18</f>
        <v>40786</v>
      </c>
      <c r="AH24" s="4">
        <f>NPD!AG18</f>
        <v>40816</v>
      </c>
      <c r="AI24" s="4">
        <f>NPD!AH18</f>
        <v>40847</v>
      </c>
      <c r="AJ24" s="4">
        <f>NPD!AI18</f>
        <v>40877</v>
      </c>
      <c r="AK24" s="4">
        <f>NPD!AJ18</f>
        <v>40908</v>
      </c>
      <c r="AL24" s="4">
        <f>NPD!AK18</f>
        <v>40939</v>
      </c>
      <c r="AM24" s="4">
        <f>NPD!AL18</f>
        <v>40968</v>
      </c>
      <c r="AN24" s="4">
        <f>NPD!AM18</f>
        <v>40999</v>
      </c>
      <c r="AO24" s="4">
        <f>NPD!AN18</f>
        <v>41029</v>
      </c>
      <c r="AP24" s="4">
        <f>NPD!AO18</f>
        <v>41060</v>
      </c>
      <c r="AQ24" s="4">
        <f>NPD!AP18</f>
        <v>41090</v>
      </c>
      <c r="AR24" s="4">
        <f>NPD!AQ18</f>
        <v>41121</v>
      </c>
      <c r="AS24" s="4">
        <f>NPD!AR18</f>
        <v>41152</v>
      </c>
      <c r="AT24" s="4">
        <f>NPD!AS18</f>
        <v>41182</v>
      </c>
      <c r="AU24" s="4">
        <f>NPD!AT18</f>
        <v>41213</v>
      </c>
      <c r="AV24" s="4">
        <f>NPD!AU18</f>
        <v>41243</v>
      </c>
      <c r="AW24" s="4">
        <f>NPD!AV18</f>
        <v>41274</v>
      </c>
      <c r="AX24" s="4">
        <f>NPD!AW18</f>
        <v>41305</v>
      </c>
      <c r="AY24" s="4">
        <f>NPD!AX18</f>
        <v>41333</v>
      </c>
      <c r="AZ24" s="4">
        <f>NPD!AY18</f>
        <v>41364</v>
      </c>
      <c r="BA24" s="4">
        <f>NPD!AZ18</f>
        <v>41394</v>
      </c>
      <c r="BB24" s="4">
        <f>NPD!BA18</f>
        <v>41425</v>
      </c>
      <c r="BC24" s="4">
        <f>NPD!BB18</f>
        <v>41455</v>
      </c>
      <c r="BD24" s="4">
        <f>NPD!BC18</f>
        <v>41486</v>
      </c>
      <c r="BE24" s="4">
        <f>NPD!BD18</f>
        <v>41517</v>
      </c>
      <c r="BF24" s="4">
        <f>NPD!BE18</f>
        <v>41547</v>
      </c>
      <c r="BG24" s="4">
        <f>NPD!BF18</f>
        <v>41578</v>
      </c>
      <c r="BH24" s="4">
        <f>NPD!BG18</f>
        <v>41608</v>
      </c>
      <c r="BI24" s="4">
        <f>NPD!BH18</f>
        <v>41639</v>
      </c>
      <c r="BJ24" s="4">
        <f>NPD!BI18</f>
        <v>41670</v>
      </c>
      <c r="BK24" s="4">
        <f>NPD!BJ18</f>
        <v>41698</v>
      </c>
      <c r="BL24" s="4">
        <f>NPD!BK18</f>
        <v>41729</v>
      </c>
      <c r="BM24" s="4">
        <f>NPD!BL18</f>
        <v>41759</v>
      </c>
      <c r="BN24" s="4">
        <f>NPD!BM18</f>
        <v>41790</v>
      </c>
      <c r="BO24" s="4">
        <f>NPD!BN18</f>
        <v>41820</v>
      </c>
      <c r="BP24" s="4">
        <f>NPD!BO18</f>
        <v>41851</v>
      </c>
      <c r="BQ24" s="4">
        <f>NPD!BP18</f>
        <v>41882</v>
      </c>
      <c r="BR24" s="4">
        <f>NPD!BQ18</f>
        <v>41912</v>
      </c>
      <c r="BS24" s="4">
        <f>NPD!BR18</f>
        <v>41943</v>
      </c>
      <c r="BT24" s="4">
        <f>NPD!BS18</f>
        <v>41973</v>
      </c>
      <c r="BU24" s="4">
        <f>NPD!BT18</f>
        <v>42004</v>
      </c>
      <c r="BV24" s="4">
        <f>NPD!BU18</f>
        <v>42035</v>
      </c>
      <c r="BW24" s="4">
        <f>NPD!BV18</f>
        <v>42063</v>
      </c>
      <c r="BX24" s="4">
        <f>NPD!BW18</f>
        <v>42094</v>
      </c>
      <c r="BY24" s="4">
        <f>NPD!BX18</f>
        <v>42124</v>
      </c>
      <c r="BZ24" s="4">
        <f>NPD!BY18</f>
        <v>42155</v>
      </c>
      <c r="CA24" s="4">
        <f>NPD!BZ18</f>
        <v>42185</v>
      </c>
      <c r="CB24" s="4">
        <f>NPD!CA18</f>
        <v>42216</v>
      </c>
      <c r="CC24" s="4">
        <f>NPD!CB18</f>
        <v>42247</v>
      </c>
      <c r="CD24" s="4">
        <f>NPD!CC18</f>
        <v>42277</v>
      </c>
      <c r="CE24" s="4">
        <f>NPD!CD18</f>
        <v>42308</v>
      </c>
      <c r="CF24" s="4">
        <f>NPD!CE18</f>
        <v>42338</v>
      </c>
      <c r="CG24" s="4">
        <f>NPD!CF18</f>
        <v>42369</v>
      </c>
      <c r="CH24" s="4">
        <f>NPD!CG18</f>
        <v>42400</v>
      </c>
      <c r="CI24" s="4">
        <f>NPD!CH18</f>
        <v>42429</v>
      </c>
      <c r="CJ24" s="4">
        <f>NPD!CI18</f>
        <v>42460</v>
      </c>
      <c r="CK24" s="4">
        <f>NPD!CJ18</f>
        <v>42490</v>
      </c>
      <c r="CL24" s="4">
        <f>NPD!CK18</f>
        <v>42521</v>
      </c>
      <c r="CM24" s="4">
        <f>NPD!CL18</f>
        <v>42551</v>
      </c>
      <c r="CN24" s="4">
        <f>NPD!CM18</f>
        <v>42582</v>
      </c>
      <c r="CO24" s="4">
        <f>NPD!CN18</f>
        <v>42613</v>
      </c>
      <c r="CP24" s="4">
        <f>NPD!CO18</f>
        <v>42643</v>
      </c>
      <c r="CQ24" s="4">
        <f>NPD!CP18</f>
        <v>42674</v>
      </c>
      <c r="CR24" s="4">
        <f>NPD!CQ18</f>
        <v>42704</v>
      </c>
      <c r="CS24" s="4">
        <f>NPD!CR18</f>
        <v>42735</v>
      </c>
      <c r="CT24" s="4">
        <f>NPD!CS18</f>
        <v>42766</v>
      </c>
      <c r="CU24" s="4">
        <f>NPD!CT18</f>
        <v>42794</v>
      </c>
      <c r="CV24" s="4">
        <f>NPD!CU18</f>
        <v>42825</v>
      </c>
      <c r="CW24" s="4">
        <f>NPD!CV18</f>
        <v>42855</v>
      </c>
      <c r="CX24" s="4">
        <f>NPD!CW18</f>
        <v>42886</v>
      </c>
      <c r="CY24" s="4">
        <f>NPD!CX18</f>
        <v>42916</v>
      </c>
      <c r="CZ24" s="4">
        <f>NPD!CY18</f>
        <v>42947</v>
      </c>
      <c r="DA24" s="4">
        <f>NPD!CZ18</f>
        <v>42978</v>
      </c>
      <c r="DB24" s="4">
        <f>NPD!DA18</f>
        <v>43008</v>
      </c>
      <c r="DC24" s="4">
        <f>NPD!DB18</f>
        <v>43039</v>
      </c>
      <c r="DD24" s="4">
        <f>NPD!DC18</f>
        <v>43069</v>
      </c>
      <c r="DE24" s="4">
        <f>NPD!DD18</f>
        <v>43100</v>
      </c>
      <c r="DF24" s="4">
        <f>NPD!DE18</f>
        <v>43131</v>
      </c>
      <c r="DG24" s="4">
        <f>NPD!DF18</f>
        <v>43159</v>
      </c>
      <c r="DH24" s="4">
        <f>NPD!DG18</f>
        <v>43190</v>
      </c>
      <c r="DI24" s="4">
        <f>NPD!DH18</f>
        <v>43220</v>
      </c>
      <c r="DJ24" s="4">
        <f>NPD!DI18</f>
        <v>43251</v>
      </c>
      <c r="DK24" s="4">
        <f>NPD!DJ18</f>
        <v>43281</v>
      </c>
      <c r="DL24" s="4">
        <f>NPD!DK18</f>
        <v>43312</v>
      </c>
      <c r="DM24" s="4">
        <f>NPD!DL18</f>
        <v>43343</v>
      </c>
      <c r="DN24" s="4">
        <f>NPD!DM18</f>
        <v>43373</v>
      </c>
      <c r="DO24" s="4">
        <f>NPD!DN18</f>
        <v>43404</v>
      </c>
      <c r="DP24" s="4">
        <f>NPD!DO18</f>
        <v>43434</v>
      </c>
      <c r="DQ24" s="4">
        <f>NPD!DP18</f>
        <v>43465</v>
      </c>
      <c r="DR24" s="4">
        <f>NPD!DQ18</f>
        <v>43496</v>
      </c>
      <c r="DS24" s="4">
        <f>NPD!DR18</f>
        <v>43524</v>
      </c>
      <c r="DT24" s="4">
        <f>NPD!DS18</f>
        <v>43555</v>
      </c>
    </row>
    <row r="25" spans="1:124" s="3" customFormat="1" ht="15">
      <c r="A25" s="3" t="s">
        <v>34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2</v>
      </c>
      <c r="W25" s="3">
        <v>2</v>
      </c>
      <c r="X25" s="3">
        <v>2</v>
      </c>
      <c r="Y25" s="3">
        <v>2</v>
      </c>
      <c r="Z25" s="3">
        <v>2</v>
      </c>
      <c r="AA25" s="3">
        <v>2</v>
      </c>
      <c r="AB25" s="3">
        <v>2</v>
      </c>
      <c r="AC25" s="3">
        <v>3</v>
      </c>
      <c r="AD25" s="3">
        <v>3</v>
      </c>
      <c r="AE25" s="3">
        <v>3</v>
      </c>
      <c r="AF25" s="3">
        <v>3</v>
      </c>
      <c r="AG25" s="3">
        <v>3</v>
      </c>
      <c r="AH25" s="3">
        <v>3</v>
      </c>
      <c r="AI25" s="3">
        <v>3</v>
      </c>
      <c r="AJ25" s="3">
        <v>3</v>
      </c>
      <c r="AK25" s="3">
        <v>3</v>
      </c>
      <c r="AL25" s="3">
        <v>3</v>
      </c>
      <c r="AM25" s="3">
        <v>3</v>
      </c>
      <c r="AN25" s="3">
        <v>3</v>
      </c>
      <c r="AO25" s="3">
        <v>4</v>
      </c>
      <c r="AP25" s="3">
        <v>4</v>
      </c>
      <c r="AQ25" s="3">
        <v>4</v>
      </c>
      <c r="AR25" s="3">
        <v>4</v>
      </c>
      <c r="AS25" s="3">
        <v>4</v>
      </c>
      <c r="AT25" s="3">
        <v>4</v>
      </c>
      <c r="AU25" s="3">
        <v>4</v>
      </c>
      <c r="AV25" s="3">
        <v>4</v>
      </c>
      <c r="AW25" s="3">
        <v>4</v>
      </c>
      <c r="AX25" s="3">
        <v>4</v>
      </c>
      <c r="AY25" s="3">
        <v>4</v>
      </c>
      <c r="AZ25" s="3">
        <v>4</v>
      </c>
      <c r="BA25" s="3">
        <v>5</v>
      </c>
      <c r="BB25" s="3">
        <v>5</v>
      </c>
      <c r="BC25" s="3">
        <v>5</v>
      </c>
      <c r="BD25" s="3">
        <v>5</v>
      </c>
      <c r="BE25" s="3">
        <v>5</v>
      </c>
      <c r="BF25" s="3">
        <v>5</v>
      </c>
      <c r="BG25" s="3">
        <v>5</v>
      </c>
      <c r="BH25" s="3">
        <v>5</v>
      </c>
      <c r="BI25" s="3">
        <v>5</v>
      </c>
      <c r="BJ25" s="3">
        <v>5</v>
      </c>
      <c r="BK25" s="3">
        <v>5</v>
      </c>
      <c r="BL25" s="3">
        <v>5</v>
      </c>
      <c r="BM25" s="3">
        <v>6</v>
      </c>
      <c r="BN25" s="3">
        <v>6</v>
      </c>
      <c r="BO25" s="3">
        <v>6</v>
      </c>
      <c r="BP25" s="3">
        <v>6</v>
      </c>
      <c r="BQ25" s="3">
        <v>6</v>
      </c>
      <c r="BR25" s="3">
        <v>6</v>
      </c>
      <c r="BS25" s="3">
        <v>6</v>
      </c>
      <c r="BT25" s="3">
        <v>6</v>
      </c>
      <c r="BU25" s="3">
        <v>6</v>
      </c>
      <c r="BV25" s="3">
        <v>6</v>
      </c>
      <c r="BW25" s="3">
        <v>6</v>
      </c>
      <c r="BX25" s="3">
        <v>6</v>
      </c>
      <c r="BY25" s="3">
        <v>7</v>
      </c>
      <c r="BZ25" s="3">
        <v>7</v>
      </c>
      <c r="CA25" s="3">
        <v>7</v>
      </c>
      <c r="CB25" s="3">
        <v>7</v>
      </c>
      <c r="CC25" s="3">
        <v>7</v>
      </c>
      <c r="CD25" s="3">
        <v>7</v>
      </c>
      <c r="CE25" s="3">
        <v>7</v>
      </c>
      <c r="CF25" s="3">
        <v>7</v>
      </c>
      <c r="CG25" s="3">
        <v>7</v>
      </c>
      <c r="CH25" s="3">
        <v>7</v>
      </c>
      <c r="CI25" s="3">
        <v>7</v>
      </c>
      <c r="CJ25" s="3">
        <v>7</v>
      </c>
      <c r="CK25" s="3">
        <v>8</v>
      </c>
      <c r="CL25" s="3">
        <v>8</v>
      </c>
      <c r="CM25" s="3">
        <v>8</v>
      </c>
      <c r="CN25" s="3">
        <v>8</v>
      </c>
      <c r="CO25" s="3">
        <v>8</v>
      </c>
      <c r="CP25" s="3">
        <v>8</v>
      </c>
      <c r="CQ25" s="3">
        <v>8</v>
      </c>
      <c r="CR25" s="3">
        <v>8</v>
      </c>
      <c r="CS25" s="3">
        <v>8</v>
      </c>
      <c r="CT25" s="3">
        <v>8</v>
      </c>
      <c r="CU25" s="3">
        <v>8</v>
      </c>
      <c r="CV25" s="3">
        <v>8</v>
      </c>
      <c r="CW25" s="3">
        <v>9</v>
      </c>
      <c r="CX25" s="3">
        <v>9</v>
      </c>
      <c r="CY25" s="3">
        <v>9</v>
      </c>
      <c r="CZ25" s="3">
        <v>9</v>
      </c>
      <c r="DA25" s="3">
        <v>9</v>
      </c>
      <c r="DB25" s="3">
        <v>9</v>
      </c>
      <c r="DC25" s="3">
        <v>9</v>
      </c>
      <c r="DD25" s="3">
        <v>9</v>
      </c>
      <c r="DE25" s="3">
        <v>9</v>
      </c>
      <c r="DF25" s="3">
        <v>9</v>
      </c>
      <c r="DG25" s="3">
        <v>9</v>
      </c>
      <c r="DH25" s="3">
        <v>9</v>
      </c>
      <c r="DI25" s="3">
        <v>10</v>
      </c>
      <c r="DJ25" s="3">
        <v>10</v>
      </c>
      <c r="DK25" s="3">
        <v>10</v>
      </c>
      <c r="DL25" s="3">
        <v>10</v>
      </c>
      <c r="DM25" s="3">
        <v>10</v>
      </c>
      <c r="DN25" s="3">
        <v>10</v>
      </c>
      <c r="DO25" s="3">
        <v>10</v>
      </c>
      <c r="DP25" s="3">
        <v>10</v>
      </c>
      <c r="DQ25" s="3">
        <v>10</v>
      </c>
      <c r="DR25" s="3">
        <v>10</v>
      </c>
      <c r="DS25" s="3">
        <v>10</v>
      </c>
      <c r="DT25" s="3">
        <v>10</v>
      </c>
    </row>
    <row r="26" spans="1:124" ht="15">
      <c r="A26" t="s">
        <v>18</v>
      </c>
      <c r="B26" t="s">
        <v>78</v>
      </c>
      <c r="C26" s="41" t="s">
        <v>409</v>
      </c>
      <c r="D26" s="29">
        <f aca="true" t="shared" si="12" ref="D26:D41">SUM(E26:DT26)</f>
        <v>50440000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56">
        <v>0</v>
      </c>
      <c r="CE26" s="56">
        <v>0</v>
      </c>
      <c r="CF26" s="56">
        <v>0</v>
      </c>
      <c r="CG26" s="56">
        <v>0</v>
      </c>
      <c r="CH26" s="56">
        <v>0</v>
      </c>
      <c r="CI26" s="56">
        <v>0</v>
      </c>
      <c r="CJ26" s="56">
        <v>0</v>
      </c>
      <c r="CK26" s="55">
        <v>0</v>
      </c>
      <c r="CL26" s="55">
        <v>0</v>
      </c>
      <c r="CM26" s="55">
        <v>0</v>
      </c>
      <c r="CN26" s="55">
        <v>0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2600000</v>
      </c>
      <c r="DF26" s="55">
        <v>2600000</v>
      </c>
      <c r="DG26" s="55">
        <v>1560000</v>
      </c>
      <c r="DH26" s="55">
        <v>1560000</v>
      </c>
      <c r="DI26" s="55">
        <v>2080000</v>
      </c>
      <c r="DJ26" s="55">
        <v>3120000</v>
      </c>
      <c r="DK26" s="55">
        <v>4160000</v>
      </c>
      <c r="DL26" s="55">
        <v>5200000</v>
      </c>
      <c r="DM26" s="55">
        <v>5200000</v>
      </c>
      <c r="DN26" s="55">
        <v>5200000</v>
      </c>
      <c r="DO26" s="55">
        <v>4680000</v>
      </c>
      <c r="DP26" s="55">
        <v>4160000</v>
      </c>
      <c r="DQ26" s="55">
        <v>3120000</v>
      </c>
      <c r="DR26" s="55">
        <v>2080000</v>
      </c>
      <c r="DS26" s="55">
        <v>1560000</v>
      </c>
      <c r="DT26" s="55">
        <v>1560000</v>
      </c>
    </row>
    <row r="27" spans="1:124" ht="15">
      <c r="A27" t="s">
        <v>18</v>
      </c>
      <c r="B27" t="s">
        <v>78</v>
      </c>
      <c r="C27" s="41" t="s">
        <v>37</v>
      </c>
      <c r="D27" s="29">
        <f t="shared" si="12"/>
        <v>26700000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56">
        <v>0</v>
      </c>
      <c r="BZ27" s="56">
        <v>1201500</v>
      </c>
      <c r="CA27" s="56">
        <v>1068000</v>
      </c>
      <c r="CB27" s="56">
        <v>801000</v>
      </c>
      <c r="CC27" s="56">
        <v>801000</v>
      </c>
      <c r="CD27" s="56">
        <v>1068000</v>
      </c>
      <c r="CE27" s="56">
        <v>1335000</v>
      </c>
      <c r="CF27" s="56">
        <v>2136000</v>
      </c>
      <c r="CG27" s="56">
        <v>2670000</v>
      </c>
      <c r="CH27" s="56">
        <v>2403000</v>
      </c>
      <c r="CI27" s="56">
        <v>2403000</v>
      </c>
      <c r="CJ27" s="56">
        <v>2136000</v>
      </c>
      <c r="CK27" s="55">
        <v>2136000</v>
      </c>
      <c r="CL27" s="55">
        <v>1335000</v>
      </c>
      <c r="CM27" s="55">
        <v>1068000</v>
      </c>
      <c r="CN27" s="55">
        <v>801000</v>
      </c>
      <c r="CO27" s="55">
        <v>534000</v>
      </c>
      <c r="CP27" s="55">
        <v>534000</v>
      </c>
      <c r="CQ27" s="55">
        <v>534000</v>
      </c>
      <c r="CR27" s="55">
        <v>534000</v>
      </c>
      <c r="CS27" s="55">
        <v>400500</v>
      </c>
      <c r="CT27" s="55">
        <v>267000</v>
      </c>
      <c r="CU27" s="55">
        <v>267000</v>
      </c>
      <c r="CV27" s="55">
        <v>133500</v>
      </c>
      <c r="CW27" s="55">
        <v>133500</v>
      </c>
      <c r="CX27" s="55">
        <v>0</v>
      </c>
      <c r="CY27" s="55">
        <v>0</v>
      </c>
      <c r="CZ27" s="55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55">
        <v>0</v>
      </c>
      <c r="DG27" s="55">
        <v>0</v>
      </c>
      <c r="DH27" s="55">
        <v>0</v>
      </c>
      <c r="DI27" s="55">
        <v>0</v>
      </c>
      <c r="DJ27" s="55">
        <v>0</v>
      </c>
      <c r="DK27" s="55">
        <v>0</v>
      </c>
      <c r="DL27" s="55">
        <v>0</v>
      </c>
      <c r="DM27" s="55">
        <v>0</v>
      </c>
      <c r="DN27" s="55">
        <v>0</v>
      </c>
      <c r="DO27" s="55">
        <v>0</v>
      </c>
      <c r="DP27" s="55">
        <v>0</v>
      </c>
      <c r="DQ27" s="55">
        <v>0</v>
      </c>
      <c r="DR27" s="55">
        <v>0</v>
      </c>
      <c r="DS27" s="55">
        <v>0</v>
      </c>
      <c r="DT27" s="55">
        <v>0</v>
      </c>
    </row>
    <row r="28" spans="1:124" ht="15">
      <c r="A28" t="s">
        <v>18</v>
      </c>
      <c r="B28" t="s">
        <v>196</v>
      </c>
      <c r="C28" s="41" t="s">
        <v>364</v>
      </c>
      <c r="D28" s="29">
        <f t="shared" si="12"/>
        <v>20000000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56">
        <v>0</v>
      </c>
      <c r="BZ28" s="56">
        <v>0</v>
      </c>
      <c r="CA28" s="56">
        <v>0</v>
      </c>
      <c r="CB28" s="56">
        <v>0</v>
      </c>
      <c r="CC28" s="56">
        <v>0</v>
      </c>
      <c r="CD28" s="56">
        <v>0</v>
      </c>
      <c r="CE28" s="56">
        <v>0</v>
      </c>
      <c r="CF28" s="56">
        <v>0</v>
      </c>
      <c r="CG28" s="56">
        <v>0</v>
      </c>
      <c r="CH28" s="56">
        <v>0</v>
      </c>
      <c r="CI28" s="56">
        <v>0</v>
      </c>
      <c r="CJ28" s="56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900000</v>
      </c>
      <c r="CP28" s="55">
        <v>800000</v>
      </c>
      <c r="CQ28" s="55">
        <v>600000</v>
      </c>
      <c r="CR28" s="55">
        <v>600000</v>
      </c>
      <c r="CS28" s="55">
        <v>800000</v>
      </c>
      <c r="CT28" s="55">
        <v>1000000</v>
      </c>
      <c r="CU28" s="55">
        <v>1600000</v>
      </c>
      <c r="CV28" s="55">
        <v>2000000</v>
      </c>
      <c r="CW28" s="55">
        <v>1800000</v>
      </c>
      <c r="CX28" s="55">
        <v>1800000</v>
      </c>
      <c r="CY28" s="55">
        <v>1600000</v>
      </c>
      <c r="CZ28" s="55">
        <v>1600000</v>
      </c>
      <c r="DA28" s="55">
        <v>1000000</v>
      </c>
      <c r="DB28" s="55">
        <v>800000</v>
      </c>
      <c r="DC28" s="55">
        <v>600000</v>
      </c>
      <c r="DD28" s="55">
        <v>400000</v>
      </c>
      <c r="DE28" s="55">
        <v>400000</v>
      </c>
      <c r="DF28" s="55">
        <v>400000</v>
      </c>
      <c r="DG28" s="55">
        <v>400000</v>
      </c>
      <c r="DH28" s="55">
        <v>300000</v>
      </c>
      <c r="DI28" s="55">
        <v>200000</v>
      </c>
      <c r="DJ28" s="55">
        <v>200000</v>
      </c>
      <c r="DK28" s="55">
        <v>100000</v>
      </c>
      <c r="DL28" s="55">
        <v>100000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5">
        <v>0</v>
      </c>
      <c r="DS28" s="55">
        <v>0</v>
      </c>
      <c r="DT28" s="55">
        <v>0</v>
      </c>
    </row>
    <row r="29" spans="1:124" ht="15">
      <c r="A29" t="s">
        <v>18</v>
      </c>
      <c r="B29" t="s">
        <v>196</v>
      </c>
      <c r="C29" s="41" t="s">
        <v>301</v>
      </c>
      <c r="D29" s="29">
        <f t="shared" si="12"/>
        <v>23700000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56">
        <v>1422000</v>
      </c>
      <c r="CE29" s="56">
        <v>948000</v>
      </c>
      <c r="CF29" s="56">
        <v>711000</v>
      </c>
      <c r="CG29" s="56">
        <v>1185000</v>
      </c>
      <c r="CH29" s="56">
        <v>1185000</v>
      </c>
      <c r="CI29" s="56">
        <v>2133000</v>
      </c>
      <c r="CJ29" s="56">
        <v>2370000</v>
      </c>
      <c r="CK29" s="55">
        <v>2607000</v>
      </c>
      <c r="CL29" s="55">
        <v>2370000</v>
      </c>
      <c r="CM29" s="55">
        <v>2370000</v>
      </c>
      <c r="CN29" s="55">
        <v>1896000</v>
      </c>
      <c r="CO29" s="55">
        <v>1298760</v>
      </c>
      <c r="CP29" s="55">
        <v>1497840.0000000002</v>
      </c>
      <c r="CQ29" s="55">
        <v>734700</v>
      </c>
      <c r="CR29" s="55">
        <v>355500</v>
      </c>
      <c r="CS29" s="55">
        <v>355500</v>
      </c>
      <c r="CT29" s="55">
        <v>165900</v>
      </c>
      <c r="CU29" s="55">
        <v>94800</v>
      </c>
      <c r="CV29" s="55">
        <v>0</v>
      </c>
      <c r="CW29" s="55">
        <v>0</v>
      </c>
      <c r="CX29" s="55">
        <v>0</v>
      </c>
      <c r="CY29" s="55">
        <v>0</v>
      </c>
      <c r="CZ29" s="55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v>0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0</v>
      </c>
      <c r="DR29" s="55">
        <v>0</v>
      </c>
      <c r="DS29" s="55">
        <v>0</v>
      </c>
      <c r="DT29" s="55">
        <v>0</v>
      </c>
    </row>
    <row r="30" spans="1:124" ht="15">
      <c r="A30" t="s">
        <v>18</v>
      </c>
      <c r="B30" t="s">
        <v>196</v>
      </c>
      <c r="C30" s="41" t="s">
        <v>38</v>
      </c>
      <c r="D30" s="29">
        <f t="shared" si="12"/>
        <v>33100000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56">
        <v>0</v>
      </c>
      <c r="BZ30" s="56">
        <v>0</v>
      </c>
      <c r="CA30" s="56">
        <v>0</v>
      </c>
      <c r="CB30" s="56">
        <v>0</v>
      </c>
      <c r="CC30" s="56">
        <v>1489500</v>
      </c>
      <c r="CD30" s="56">
        <v>1324000</v>
      </c>
      <c r="CE30" s="56">
        <v>993000</v>
      </c>
      <c r="CF30" s="56">
        <v>993000</v>
      </c>
      <c r="CG30" s="56">
        <v>1324000</v>
      </c>
      <c r="CH30" s="56">
        <v>1655000</v>
      </c>
      <c r="CI30" s="56">
        <v>2648000</v>
      </c>
      <c r="CJ30" s="56">
        <v>3310000</v>
      </c>
      <c r="CK30" s="55">
        <v>2979000</v>
      </c>
      <c r="CL30" s="55">
        <v>2979000</v>
      </c>
      <c r="CM30" s="55">
        <v>2648000</v>
      </c>
      <c r="CN30" s="55">
        <v>2648000</v>
      </c>
      <c r="CO30" s="55">
        <v>1655000</v>
      </c>
      <c r="CP30" s="55">
        <v>1324000</v>
      </c>
      <c r="CQ30" s="55">
        <v>993000</v>
      </c>
      <c r="CR30" s="55">
        <v>662000</v>
      </c>
      <c r="CS30" s="55">
        <v>662000</v>
      </c>
      <c r="CT30" s="55">
        <v>662000</v>
      </c>
      <c r="CU30" s="55">
        <v>662000</v>
      </c>
      <c r="CV30" s="55">
        <v>496500</v>
      </c>
      <c r="CW30" s="55">
        <v>331000</v>
      </c>
      <c r="CX30" s="55">
        <v>331000</v>
      </c>
      <c r="CY30" s="55">
        <v>165500</v>
      </c>
      <c r="CZ30" s="55">
        <v>165500</v>
      </c>
      <c r="DA30" s="55">
        <v>0</v>
      </c>
      <c r="DB30" s="55">
        <v>0</v>
      </c>
      <c r="DC30" s="55">
        <v>0</v>
      </c>
      <c r="DD30" s="55">
        <v>0</v>
      </c>
      <c r="DE30" s="55">
        <v>0</v>
      </c>
      <c r="DF30" s="55">
        <v>0</v>
      </c>
      <c r="DG30" s="55">
        <v>0</v>
      </c>
      <c r="DH30" s="55">
        <v>0</v>
      </c>
      <c r="DI30" s="55">
        <v>0</v>
      </c>
      <c r="DJ30" s="55">
        <v>0</v>
      </c>
      <c r="DK30" s="55">
        <v>0</v>
      </c>
      <c r="DL30" s="55">
        <v>0</v>
      </c>
      <c r="DM30" s="55">
        <v>0</v>
      </c>
      <c r="DN30" s="55">
        <v>0</v>
      </c>
      <c r="DO30" s="55">
        <v>0</v>
      </c>
      <c r="DP30" s="55">
        <v>0</v>
      </c>
      <c r="DQ30" s="55">
        <v>0</v>
      </c>
      <c r="DR30" s="55">
        <v>0</v>
      </c>
      <c r="DS30" s="55">
        <v>0</v>
      </c>
      <c r="DT30" s="55">
        <v>0</v>
      </c>
    </row>
    <row r="31" spans="1:124" ht="15">
      <c r="A31" t="s">
        <v>18</v>
      </c>
      <c r="B31" t="s">
        <v>78</v>
      </c>
      <c r="C31" s="41" t="s">
        <v>368</v>
      </c>
      <c r="D31" s="29">
        <f t="shared" si="12"/>
        <v>38300000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1915000</v>
      </c>
      <c r="BW31" s="7">
        <v>1915000</v>
      </c>
      <c r="BX31" s="7">
        <v>1149000</v>
      </c>
      <c r="BY31" s="56">
        <v>1149000</v>
      </c>
      <c r="BZ31" s="56">
        <v>1532000</v>
      </c>
      <c r="CA31" s="56">
        <v>2298000</v>
      </c>
      <c r="CB31" s="56">
        <v>3064000</v>
      </c>
      <c r="CC31" s="56">
        <v>3830000</v>
      </c>
      <c r="CD31" s="56">
        <v>3830000</v>
      </c>
      <c r="CE31" s="56">
        <v>3830000</v>
      </c>
      <c r="CF31" s="56">
        <v>3447000</v>
      </c>
      <c r="CG31" s="56">
        <v>3064000</v>
      </c>
      <c r="CH31" s="56">
        <v>2298000</v>
      </c>
      <c r="CI31" s="56">
        <v>1532000</v>
      </c>
      <c r="CJ31" s="56">
        <v>1149000</v>
      </c>
      <c r="CK31" s="55">
        <v>1149000</v>
      </c>
      <c r="CL31" s="55">
        <v>383000</v>
      </c>
      <c r="CM31" s="55">
        <v>383000</v>
      </c>
      <c r="CN31" s="55">
        <v>191500</v>
      </c>
      <c r="CO31" s="55">
        <v>191500</v>
      </c>
      <c r="CP31" s="55">
        <v>0</v>
      </c>
      <c r="CQ31" s="55">
        <v>0</v>
      </c>
      <c r="CR31" s="55">
        <v>0</v>
      </c>
      <c r="CS31" s="55">
        <v>0</v>
      </c>
      <c r="CT31" s="55">
        <v>0</v>
      </c>
      <c r="CU31" s="55">
        <v>0</v>
      </c>
      <c r="CV31" s="55">
        <v>0</v>
      </c>
      <c r="CW31" s="55">
        <v>0</v>
      </c>
      <c r="CX31" s="55">
        <v>0</v>
      </c>
      <c r="CY31" s="55">
        <v>0</v>
      </c>
      <c r="CZ31" s="55">
        <v>0</v>
      </c>
      <c r="DA31" s="55">
        <v>0</v>
      </c>
      <c r="DB31" s="55">
        <v>0</v>
      </c>
      <c r="DC31" s="55">
        <v>0</v>
      </c>
      <c r="DD31" s="55">
        <v>0</v>
      </c>
      <c r="DE31" s="55">
        <v>0</v>
      </c>
      <c r="DF31" s="55">
        <v>0</v>
      </c>
      <c r="DG31" s="55">
        <v>0</v>
      </c>
      <c r="DH31" s="55">
        <v>0</v>
      </c>
      <c r="DI31" s="55">
        <v>0</v>
      </c>
      <c r="DJ31" s="55">
        <v>0</v>
      </c>
      <c r="DK31" s="55">
        <v>0</v>
      </c>
      <c r="DL31" s="55">
        <v>0</v>
      </c>
      <c r="DM31" s="55">
        <v>0</v>
      </c>
      <c r="DN31" s="55">
        <v>0</v>
      </c>
      <c r="DO31" s="55">
        <v>0</v>
      </c>
      <c r="DP31" s="55">
        <v>0</v>
      </c>
      <c r="DQ31" s="55">
        <v>0</v>
      </c>
      <c r="DR31" s="55">
        <v>0</v>
      </c>
      <c r="DS31" s="55">
        <v>0</v>
      </c>
      <c r="DT31" s="55">
        <v>0</v>
      </c>
    </row>
    <row r="32" spans="1:124" ht="15">
      <c r="A32" t="s">
        <v>18</v>
      </c>
      <c r="B32" t="s">
        <v>78</v>
      </c>
      <c r="C32" s="41" t="s">
        <v>206</v>
      </c>
      <c r="D32" s="29">
        <f t="shared" si="12"/>
        <v>34500000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56">
        <v>0</v>
      </c>
      <c r="BZ32" s="56">
        <v>1552500</v>
      </c>
      <c r="CA32" s="56">
        <v>1380000</v>
      </c>
      <c r="CB32" s="56">
        <v>1035000</v>
      </c>
      <c r="CC32" s="56">
        <v>1035000</v>
      </c>
      <c r="CD32" s="56">
        <v>1380000</v>
      </c>
      <c r="CE32" s="56">
        <v>1725000</v>
      </c>
      <c r="CF32" s="56">
        <v>2760000</v>
      </c>
      <c r="CG32" s="56">
        <v>3450000</v>
      </c>
      <c r="CH32" s="56">
        <v>3105000</v>
      </c>
      <c r="CI32" s="56">
        <v>3105000</v>
      </c>
      <c r="CJ32" s="56">
        <v>2760000</v>
      </c>
      <c r="CK32" s="55">
        <v>2760000</v>
      </c>
      <c r="CL32" s="55">
        <v>1725000</v>
      </c>
      <c r="CM32" s="55">
        <v>1380000</v>
      </c>
      <c r="CN32" s="55">
        <v>1035000</v>
      </c>
      <c r="CO32" s="55">
        <v>690000</v>
      </c>
      <c r="CP32" s="55">
        <v>690000</v>
      </c>
      <c r="CQ32" s="55">
        <v>690000</v>
      </c>
      <c r="CR32" s="55">
        <v>690000</v>
      </c>
      <c r="CS32" s="55">
        <v>517500</v>
      </c>
      <c r="CT32" s="55">
        <v>345000</v>
      </c>
      <c r="CU32" s="55">
        <v>345000</v>
      </c>
      <c r="CV32" s="55">
        <v>172500</v>
      </c>
      <c r="CW32" s="55">
        <v>172500</v>
      </c>
      <c r="CX32" s="55">
        <v>0</v>
      </c>
      <c r="CY32" s="55"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55">
        <v>0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0</v>
      </c>
      <c r="DS32" s="55">
        <v>0</v>
      </c>
      <c r="DT32" s="55">
        <v>0</v>
      </c>
    </row>
    <row r="33" spans="1:124" ht="15">
      <c r="A33" t="s">
        <v>17</v>
      </c>
      <c r="B33" t="s">
        <v>78</v>
      </c>
      <c r="C33" s="41" t="s">
        <v>40</v>
      </c>
      <c r="D33" s="29">
        <f t="shared" si="12"/>
        <v>26189181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1571350.8599999999</v>
      </c>
      <c r="BP33" s="7">
        <v>1047567.24</v>
      </c>
      <c r="BQ33" s="7">
        <v>785675.4299999999</v>
      </c>
      <c r="BR33" s="7">
        <v>1309459.05</v>
      </c>
      <c r="BS33" s="7">
        <v>1309459.05</v>
      </c>
      <c r="BT33" s="7">
        <v>2357026.29</v>
      </c>
      <c r="BU33" s="7">
        <v>2618918.1</v>
      </c>
      <c r="BV33" s="7">
        <v>2880809.91</v>
      </c>
      <c r="BW33" s="7">
        <v>2618918.1</v>
      </c>
      <c r="BX33" s="7">
        <v>2618918.1</v>
      </c>
      <c r="BY33" s="56">
        <v>2095134.48</v>
      </c>
      <c r="BZ33" s="56">
        <v>1435167.1188</v>
      </c>
      <c r="CA33" s="56">
        <v>1655156.2392000002</v>
      </c>
      <c r="CB33" s="56">
        <v>811864.611</v>
      </c>
      <c r="CC33" s="56">
        <v>392837.71499999997</v>
      </c>
      <c r="CD33" s="56">
        <v>392837.71499999997</v>
      </c>
      <c r="CE33" s="56">
        <v>183324.267</v>
      </c>
      <c r="CF33" s="56">
        <v>104756.724</v>
      </c>
      <c r="CG33" s="56">
        <v>0</v>
      </c>
      <c r="CH33" s="56">
        <v>0</v>
      </c>
      <c r="CI33" s="56">
        <v>0</v>
      </c>
      <c r="CJ33" s="56">
        <v>0</v>
      </c>
      <c r="CK33" s="55">
        <v>0</v>
      </c>
      <c r="CL33" s="55">
        <v>0</v>
      </c>
      <c r="CM33" s="55">
        <v>0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v>0</v>
      </c>
      <c r="CV33" s="55">
        <v>0</v>
      </c>
      <c r="CW33" s="55">
        <v>0</v>
      </c>
      <c r="CX33" s="55">
        <v>0</v>
      </c>
      <c r="CY33" s="55">
        <v>0</v>
      </c>
      <c r="CZ33" s="55">
        <v>0</v>
      </c>
      <c r="DA33" s="55">
        <v>0</v>
      </c>
      <c r="DB33" s="55">
        <v>0</v>
      </c>
      <c r="DC33" s="55">
        <v>0</v>
      </c>
      <c r="DD33" s="55">
        <v>0</v>
      </c>
      <c r="DE33" s="55">
        <v>0</v>
      </c>
      <c r="DF33" s="55">
        <v>0</v>
      </c>
      <c r="DG33" s="55">
        <v>0</v>
      </c>
      <c r="DH33" s="55">
        <v>0</v>
      </c>
      <c r="DI33" s="55">
        <v>0</v>
      </c>
      <c r="DJ33" s="55">
        <v>0</v>
      </c>
      <c r="DK33" s="55">
        <v>0</v>
      </c>
      <c r="DL33" s="55">
        <v>0</v>
      </c>
      <c r="DM33" s="55">
        <v>0</v>
      </c>
      <c r="DN33" s="55">
        <v>0</v>
      </c>
      <c r="DO33" s="55">
        <v>0</v>
      </c>
      <c r="DP33" s="55">
        <v>0</v>
      </c>
      <c r="DQ33" s="55">
        <v>0</v>
      </c>
      <c r="DR33" s="55">
        <v>0</v>
      </c>
      <c r="DS33" s="55">
        <v>0</v>
      </c>
      <c r="DT33" s="55">
        <v>0</v>
      </c>
    </row>
    <row r="34" spans="1:124" ht="15">
      <c r="A34" t="s">
        <v>17</v>
      </c>
      <c r="B34" t="s">
        <v>78</v>
      </c>
      <c r="C34" s="41" t="s">
        <v>365</v>
      </c>
      <c r="D34" s="29">
        <f t="shared" si="12"/>
        <v>49100000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2209500</v>
      </c>
      <c r="BW34" s="7">
        <v>1964000</v>
      </c>
      <c r="BX34" s="7">
        <v>1473000</v>
      </c>
      <c r="BY34" s="56">
        <v>1473000</v>
      </c>
      <c r="BZ34" s="56">
        <v>1964000</v>
      </c>
      <c r="CA34" s="56">
        <v>2455000</v>
      </c>
      <c r="CB34" s="56">
        <v>3928000</v>
      </c>
      <c r="CC34" s="56">
        <v>4910000</v>
      </c>
      <c r="CD34" s="56">
        <v>4419000</v>
      </c>
      <c r="CE34" s="56">
        <v>4419000</v>
      </c>
      <c r="CF34" s="56">
        <v>3928000</v>
      </c>
      <c r="CG34" s="56">
        <v>3928000</v>
      </c>
      <c r="CH34" s="56">
        <v>2455000</v>
      </c>
      <c r="CI34" s="56">
        <v>1964000</v>
      </c>
      <c r="CJ34" s="56">
        <v>1473000</v>
      </c>
      <c r="CK34" s="55">
        <v>982000</v>
      </c>
      <c r="CL34" s="55">
        <v>982000</v>
      </c>
      <c r="CM34" s="55">
        <v>982000</v>
      </c>
      <c r="CN34" s="55">
        <v>982000</v>
      </c>
      <c r="CO34" s="55">
        <v>736500</v>
      </c>
      <c r="CP34" s="55">
        <v>491000</v>
      </c>
      <c r="CQ34" s="55">
        <v>491000</v>
      </c>
      <c r="CR34" s="55">
        <v>245500</v>
      </c>
      <c r="CS34" s="55">
        <v>245500</v>
      </c>
      <c r="CT34" s="55">
        <v>0</v>
      </c>
      <c r="CU34" s="55">
        <v>0</v>
      </c>
      <c r="CV34" s="55">
        <v>0</v>
      </c>
      <c r="CW34" s="55">
        <v>0</v>
      </c>
      <c r="CX34" s="55">
        <v>0</v>
      </c>
      <c r="CY34" s="55">
        <v>0</v>
      </c>
      <c r="CZ34" s="55">
        <v>0</v>
      </c>
      <c r="DA34" s="55">
        <v>0</v>
      </c>
      <c r="DB34" s="55">
        <v>0</v>
      </c>
      <c r="DC34" s="55">
        <v>0</v>
      </c>
      <c r="DD34" s="55">
        <v>0</v>
      </c>
      <c r="DE34" s="55">
        <v>0</v>
      </c>
      <c r="DF34" s="55">
        <v>0</v>
      </c>
      <c r="DG34" s="55">
        <v>0</v>
      </c>
      <c r="DH34" s="55">
        <v>0</v>
      </c>
      <c r="DI34" s="55">
        <v>0</v>
      </c>
      <c r="DJ34" s="55">
        <v>0</v>
      </c>
      <c r="DK34" s="55">
        <v>0</v>
      </c>
      <c r="DL34" s="55">
        <v>0</v>
      </c>
      <c r="DM34" s="55">
        <v>0</v>
      </c>
      <c r="DN34" s="55">
        <v>0</v>
      </c>
      <c r="DO34" s="55">
        <v>0</v>
      </c>
      <c r="DP34" s="55">
        <v>0</v>
      </c>
      <c r="DQ34" s="55">
        <v>0</v>
      </c>
      <c r="DR34" s="55">
        <v>0</v>
      </c>
      <c r="DS34" s="55">
        <v>0</v>
      </c>
      <c r="DT34" s="55">
        <v>0</v>
      </c>
    </row>
    <row r="35" spans="1:124" ht="15">
      <c r="A35" t="s">
        <v>17</v>
      </c>
      <c r="B35" t="s">
        <v>78</v>
      </c>
      <c r="C35" s="41" t="s">
        <v>366</v>
      </c>
      <c r="D35" s="29">
        <f t="shared" si="12"/>
        <v>47500000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56">
        <v>0</v>
      </c>
      <c r="BZ35" s="56">
        <v>0</v>
      </c>
      <c r="CA35" s="56">
        <v>0</v>
      </c>
      <c r="CB35" s="56">
        <v>0</v>
      </c>
      <c r="CC35" s="56">
        <v>0</v>
      </c>
      <c r="CD35" s="56">
        <v>0</v>
      </c>
      <c r="CE35" s="56">
        <v>0</v>
      </c>
      <c r="CF35" s="56">
        <v>0</v>
      </c>
      <c r="CG35" s="56">
        <v>0</v>
      </c>
      <c r="CH35" s="56">
        <v>0</v>
      </c>
      <c r="CI35" s="56">
        <v>0</v>
      </c>
      <c r="CJ35" s="56">
        <v>2375000</v>
      </c>
      <c r="CK35" s="55">
        <v>2375000</v>
      </c>
      <c r="CL35" s="55">
        <v>1425000</v>
      </c>
      <c r="CM35" s="55">
        <v>1425000</v>
      </c>
      <c r="CN35" s="55">
        <v>1900000</v>
      </c>
      <c r="CO35" s="55">
        <v>2850000</v>
      </c>
      <c r="CP35" s="55">
        <v>3800000</v>
      </c>
      <c r="CQ35" s="55">
        <v>4750000</v>
      </c>
      <c r="CR35" s="55">
        <v>4750000</v>
      </c>
      <c r="CS35" s="55">
        <v>4750000</v>
      </c>
      <c r="CT35" s="55">
        <v>4275000</v>
      </c>
      <c r="CU35" s="55">
        <v>3800000</v>
      </c>
      <c r="CV35" s="55">
        <v>2850000</v>
      </c>
      <c r="CW35" s="55">
        <v>1900000</v>
      </c>
      <c r="CX35" s="55">
        <v>1425000</v>
      </c>
      <c r="CY35" s="55">
        <v>1425000</v>
      </c>
      <c r="CZ35" s="55">
        <v>475000</v>
      </c>
      <c r="DA35" s="55">
        <v>475000</v>
      </c>
      <c r="DB35" s="55">
        <v>237500</v>
      </c>
      <c r="DC35" s="55">
        <v>237500</v>
      </c>
      <c r="DD35" s="55">
        <v>0</v>
      </c>
      <c r="DE35" s="55">
        <v>0</v>
      </c>
      <c r="DF35" s="55">
        <v>0</v>
      </c>
      <c r="DG35" s="55">
        <v>0</v>
      </c>
      <c r="DH35" s="55">
        <v>0</v>
      </c>
      <c r="DI35" s="55">
        <v>0</v>
      </c>
      <c r="DJ35" s="55">
        <v>0</v>
      </c>
      <c r="DK35" s="55">
        <v>0</v>
      </c>
      <c r="DL35" s="55">
        <v>0</v>
      </c>
      <c r="DM35" s="55">
        <v>0</v>
      </c>
      <c r="DN35" s="55">
        <v>0</v>
      </c>
      <c r="DO35" s="55">
        <v>0</v>
      </c>
      <c r="DP35" s="55">
        <v>0</v>
      </c>
      <c r="DQ35" s="55">
        <v>0</v>
      </c>
      <c r="DR35" s="55">
        <v>0</v>
      </c>
      <c r="DS35" s="55">
        <v>0</v>
      </c>
      <c r="DT35" s="55">
        <v>0</v>
      </c>
    </row>
    <row r="36" spans="1:124" ht="15">
      <c r="A36" t="s">
        <v>17</v>
      </c>
      <c r="B36" t="s">
        <v>78</v>
      </c>
      <c r="C36" s="41" t="s">
        <v>39</v>
      </c>
      <c r="D36" s="29">
        <f t="shared" si="12"/>
        <v>38000000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56">
        <v>0</v>
      </c>
      <c r="BZ36" s="56">
        <v>0</v>
      </c>
      <c r="CA36" s="56">
        <v>0</v>
      </c>
      <c r="CB36" s="56">
        <v>0</v>
      </c>
      <c r="CC36" s="56">
        <v>0</v>
      </c>
      <c r="CD36" s="56">
        <v>0</v>
      </c>
      <c r="CE36" s="56">
        <v>0</v>
      </c>
      <c r="CF36" s="56">
        <v>0</v>
      </c>
      <c r="CG36" s="56">
        <v>0</v>
      </c>
      <c r="CH36" s="56">
        <v>1900000</v>
      </c>
      <c r="CI36" s="56">
        <v>1900000</v>
      </c>
      <c r="CJ36" s="56">
        <v>1140000</v>
      </c>
      <c r="CK36" s="55">
        <v>1140000</v>
      </c>
      <c r="CL36" s="55">
        <v>1520000</v>
      </c>
      <c r="CM36" s="55">
        <v>2280000</v>
      </c>
      <c r="CN36" s="55">
        <v>3040000</v>
      </c>
      <c r="CO36" s="55">
        <v>3800000</v>
      </c>
      <c r="CP36" s="55">
        <v>3800000</v>
      </c>
      <c r="CQ36" s="55">
        <v>3800000</v>
      </c>
      <c r="CR36" s="55">
        <v>3420000</v>
      </c>
      <c r="CS36" s="55">
        <v>3040000</v>
      </c>
      <c r="CT36" s="55">
        <v>2280000</v>
      </c>
      <c r="CU36" s="55">
        <v>1520000</v>
      </c>
      <c r="CV36" s="55">
        <v>1140000</v>
      </c>
      <c r="CW36" s="55">
        <v>1140000</v>
      </c>
      <c r="CX36" s="55">
        <v>380000</v>
      </c>
      <c r="CY36" s="55">
        <v>380000</v>
      </c>
      <c r="CZ36" s="55">
        <v>190000</v>
      </c>
      <c r="DA36" s="55">
        <v>190000</v>
      </c>
      <c r="DB36" s="55">
        <v>0</v>
      </c>
      <c r="DC36" s="55">
        <v>0</v>
      </c>
      <c r="DD36" s="55">
        <v>0</v>
      </c>
      <c r="DE36" s="55">
        <v>0</v>
      </c>
      <c r="DF36" s="55">
        <v>0</v>
      </c>
      <c r="DG36" s="55">
        <v>0</v>
      </c>
      <c r="DH36" s="55">
        <v>0</v>
      </c>
      <c r="DI36" s="55">
        <v>0</v>
      </c>
      <c r="DJ36" s="55">
        <v>0</v>
      </c>
      <c r="DK36" s="55">
        <v>0</v>
      </c>
      <c r="DL36" s="55">
        <v>0</v>
      </c>
      <c r="DM36" s="55">
        <v>0</v>
      </c>
      <c r="DN36" s="55">
        <v>0</v>
      </c>
      <c r="DO36" s="55">
        <v>0</v>
      </c>
      <c r="DP36" s="55">
        <v>0</v>
      </c>
      <c r="DQ36" s="55">
        <v>0</v>
      </c>
      <c r="DR36" s="55">
        <v>0</v>
      </c>
      <c r="DS36" s="55">
        <v>0</v>
      </c>
      <c r="DT36" s="55">
        <v>0</v>
      </c>
    </row>
    <row r="37" spans="1:124" ht="15">
      <c r="A37" t="s">
        <v>17</v>
      </c>
      <c r="B37" t="s">
        <v>78</v>
      </c>
      <c r="C37" s="41" t="s">
        <v>41</v>
      </c>
      <c r="D37" s="29">
        <f t="shared" si="12"/>
        <v>26700000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56">
        <v>0</v>
      </c>
      <c r="BZ37" s="56">
        <v>0</v>
      </c>
      <c r="CA37" s="56">
        <v>1602000</v>
      </c>
      <c r="CB37" s="56">
        <v>1068000</v>
      </c>
      <c r="CC37" s="56">
        <v>801000</v>
      </c>
      <c r="CD37" s="56">
        <v>1335000</v>
      </c>
      <c r="CE37" s="56">
        <v>1335000</v>
      </c>
      <c r="CF37" s="56">
        <v>2403000</v>
      </c>
      <c r="CG37" s="56">
        <v>2670000</v>
      </c>
      <c r="CH37" s="56">
        <v>2937000</v>
      </c>
      <c r="CI37" s="56">
        <v>2670000</v>
      </c>
      <c r="CJ37" s="56">
        <v>2670000</v>
      </c>
      <c r="CK37" s="55">
        <v>2136000</v>
      </c>
      <c r="CL37" s="55">
        <v>1463160</v>
      </c>
      <c r="CM37" s="55">
        <v>1687440.0000000002</v>
      </c>
      <c r="CN37" s="55">
        <v>827700</v>
      </c>
      <c r="CO37" s="55">
        <v>400500</v>
      </c>
      <c r="CP37" s="55">
        <v>400500</v>
      </c>
      <c r="CQ37" s="55">
        <v>186900</v>
      </c>
      <c r="CR37" s="55">
        <v>106800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0</v>
      </c>
      <c r="CY37" s="55">
        <v>0</v>
      </c>
      <c r="CZ37" s="55">
        <v>0</v>
      </c>
      <c r="DA37" s="55">
        <v>0</v>
      </c>
      <c r="DB37" s="55">
        <v>0</v>
      </c>
      <c r="DC37" s="55">
        <v>0</v>
      </c>
      <c r="DD37" s="55">
        <v>0</v>
      </c>
      <c r="DE37" s="55">
        <v>0</v>
      </c>
      <c r="DF37" s="55">
        <v>0</v>
      </c>
      <c r="DG37" s="55">
        <v>0</v>
      </c>
      <c r="DH37" s="55">
        <v>0</v>
      </c>
      <c r="DI37" s="55">
        <v>0</v>
      </c>
      <c r="DJ37" s="55">
        <v>0</v>
      </c>
      <c r="DK37" s="55">
        <v>0</v>
      </c>
      <c r="DL37" s="55">
        <v>0</v>
      </c>
      <c r="DM37" s="55">
        <v>0</v>
      </c>
      <c r="DN37" s="55">
        <v>0</v>
      </c>
      <c r="DO37" s="55">
        <v>0</v>
      </c>
      <c r="DP37" s="55">
        <v>0</v>
      </c>
      <c r="DQ37" s="55">
        <v>0</v>
      </c>
      <c r="DR37" s="55">
        <v>0</v>
      </c>
      <c r="DS37" s="55">
        <v>0</v>
      </c>
      <c r="DT37" s="55">
        <v>0</v>
      </c>
    </row>
    <row r="38" spans="1:124" ht="15">
      <c r="A38" t="s">
        <v>17</v>
      </c>
      <c r="B38" t="s">
        <v>78</v>
      </c>
      <c r="C38" s="41" t="s">
        <v>44</v>
      </c>
      <c r="D38" s="29">
        <f t="shared" si="12"/>
        <v>56000000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56">
        <v>0</v>
      </c>
      <c r="BZ38" s="56">
        <v>2800000</v>
      </c>
      <c r="CA38" s="56">
        <v>2800000</v>
      </c>
      <c r="CB38" s="56">
        <v>1680000</v>
      </c>
      <c r="CC38" s="56">
        <v>1680000</v>
      </c>
      <c r="CD38" s="56">
        <v>2240000</v>
      </c>
      <c r="CE38" s="56">
        <v>3360000</v>
      </c>
      <c r="CF38" s="56">
        <v>4480000</v>
      </c>
      <c r="CG38" s="56">
        <v>5600000</v>
      </c>
      <c r="CH38" s="56">
        <v>5600000</v>
      </c>
      <c r="CI38" s="56">
        <v>5600000</v>
      </c>
      <c r="CJ38" s="56">
        <v>5040000</v>
      </c>
      <c r="CK38" s="55">
        <v>4480000</v>
      </c>
      <c r="CL38" s="55">
        <v>3360000</v>
      </c>
      <c r="CM38" s="55">
        <v>2240000</v>
      </c>
      <c r="CN38" s="55">
        <v>1680000</v>
      </c>
      <c r="CO38" s="55">
        <v>1680000</v>
      </c>
      <c r="CP38" s="55">
        <v>560000</v>
      </c>
      <c r="CQ38" s="55">
        <v>560000</v>
      </c>
      <c r="CR38" s="55">
        <v>280000</v>
      </c>
      <c r="CS38" s="55">
        <v>280000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0</v>
      </c>
      <c r="DA38" s="55">
        <v>0</v>
      </c>
      <c r="DB38" s="55">
        <v>0</v>
      </c>
      <c r="DC38" s="55">
        <v>0</v>
      </c>
      <c r="DD38" s="55">
        <v>0</v>
      </c>
      <c r="DE38" s="55">
        <v>0</v>
      </c>
      <c r="DF38" s="55">
        <v>0</v>
      </c>
      <c r="DG38" s="55">
        <v>0</v>
      </c>
      <c r="DH38" s="55">
        <v>0</v>
      </c>
      <c r="DI38" s="55">
        <v>0</v>
      </c>
      <c r="DJ38" s="55">
        <v>0</v>
      </c>
      <c r="DK38" s="55">
        <v>0</v>
      </c>
      <c r="DL38" s="55">
        <v>0</v>
      </c>
      <c r="DM38" s="55">
        <v>0</v>
      </c>
      <c r="DN38" s="55">
        <v>0</v>
      </c>
      <c r="DO38" s="55">
        <v>0</v>
      </c>
      <c r="DP38" s="55">
        <v>0</v>
      </c>
      <c r="DQ38" s="55">
        <v>0</v>
      </c>
      <c r="DR38" s="55">
        <v>0</v>
      </c>
      <c r="DS38" s="55">
        <v>0</v>
      </c>
      <c r="DT38" s="55">
        <v>0</v>
      </c>
    </row>
    <row r="39" spans="1:124" ht="15">
      <c r="A39" t="s">
        <v>17</v>
      </c>
      <c r="B39" t="s">
        <v>196</v>
      </c>
      <c r="C39" s="41" t="s">
        <v>43</v>
      </c>
      <c r="D39" s="29">
        <f t="shared" si="12"/>
        <v>21300000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56">
        <v>0</v>
      </c>
      <c r="BZ39" s="56">
        <v>0</v>
      </c>
      <c r="CA39" s="56">
        <v>0</v>
      </c>
      <c r="CB39" s="56">
        <v>0</v>
      </c>
      <c r="CC39" s="56">
        <v>0</v>
      </c>
      <c r="CD39" s="56">
        <v>0</v>
      </c>
      <c r="CE39" s="56">
        <v>0</v>
      </c>
      <c r="CF39" s="56">
        <v>0</v>
      </c>
      <c r="CG39" s="56">
        <v>0</v>
      </c>
      <c r="CH39" s="56">
        <v>0</v>
      </c>
      <c r="CI39" s="56">
        <v>1278000</v>
      </c>
      <c r="CJ39" s="56">
        <v>852000</v>
      </c>
      <c r="CK39" s="55">
        <v>1278000</v>
      </c>
      <c r="CL39" s="55">
        <v>2130000</v>
      </c>
      <c r="CM39" s="55">
        <v>3195000</v>
      </c>
      <c r="CN39" s="55">
        <v>3408000</v>
      </c>
      <c r="CO39" s="55">
        <v>3195000</v>
      </c>
      <c r="CP39" s="55">
        <v>2130000</v>
      </c>
      <c r="CQ39" s="55">
        <v>1917000</v>
      </c>
      <c r="CR39" s="55">
        <v>852000</v>
      </c>
      <c r="CS39" s="55">
        <v>639000</v>
      </c>
      <c r="CT39" s="55">
        <v>426000</v>
      </c>
      <c r="CU39" s="55">
        <v>0</v>
      </c>
      <c r="CV39" s="55">
        <v>0</v>
      </c>
      <c r="CW39" s="55">
        <v>0</v>
      </c>
      <c r="CX39" s="55">
        <v>0</v>
      </c>
      <c r="CY39" s="55">
        <v>0</v>
      </c>
      <c r="CZ39" s="55">
        <v>0</v>
      </c>
      <c r="DA39" s="55">
        <v>0</v>
      </c>
      <c r="DB39" s="55">
        <v>0</v>
      </c>
      <c r="DC39" s="55">
        <v>0</v>
      </c>
      <c r="DD39" s="55">
        <v>0</v>
      </c>
      <c r="DE39" s="55">
        <v>0</v>
      </c>
      <c r="DF39" s="55">
        <v>0</v>
      </c>
      <c r="DG39" s="55">
        <v>0</v>
      </c>
      <c r="DH39" s="55">
        <v>0</v>
      </c>
      <c r="DI39" s="55">
        <v>0</v>
      </c>
      <c r="DJ39" s="55">
        <v>0</v>
      </c>
      <c r="DK39" s="55">
        <v>0</v>
      </c>
      <c r="DL39" s="55">
        <v>0</v>
      </c>
      <c r="DM39" s="55">
        <v>0</v>
      </c>
      <c r="DN39" s="55">
        <v>0</v>
      </c>
      <c r="DO39" s="55">
        <v>0</v>
      </c>
      <c r="DP39" s="55">
        <v>0</v>
      </c>
      <c r="DQ39" s="55">
        <v>0</v>
      </c>
      <c r="DR39" s="55">
        <v>0</v>
      </c>
      <c r="DS39" s="55">
        <v>0</v>
      </c>
      <c r="DT39" s="55">
        <v>0</v>
      </c>
    </row>
    <row r="40" spans="1:124" ht="15">
      <c r="A40" t="s">
        <v>17</v>
      </c>
      <c r="B40" t="s">
        <v>196</v>
      </c>
      <c r="C40" s="41" t="s">
        <v>42</v>
      </c>
      <c r="D40" s="29">
        <f t="shared" si="12"/>
        <v>15074812.000000002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904488.72</v>
      </c>
      <c r="AQ40" s="7">
        <v>602992.48</v>
      </c>
      <c r="AR40" s="7">
        <v>452244.36</v>
      </c>
      <c r="AS40" s="7">
        <v>753740.6000000001</v>
      </c>
      <c r="AT40" s="7">
        <v>753740.6000000001</v>
      </c>
      <c r="AU40" s="7">
        <v>1356733.0799999998</v>
      </c>
      <c r="AV40" s="7">
        <v>1507481.2000000002</v>
      </c>
      <c r="AW40" s="7">
        <v>1658229.32</v>
      </c>
      <c r="AX40" s="7">
        <v>1507481.2000000002</v>
      </c>
      <c r="AY40" s="7">
        <v>1507481.2000000002</v>
      </c>
      <c r="AZ40" s="7">
        <v>1205984.96</v>
      </c>
      <c r="BA40" s="7">
        <v>826099.6976000001</v>
      </c>
      <c r="BB40" s="7">
        <v>952728.1184</v>
      </c>
      <c r="BC40" s="7">
        <v>467319.172</v>
      </c>
      <c r="BD40" s="7">
        <v>226122.18</v>
      </c>
      <c r="BE40" s="7">
        <v>226122.18</v>
      </c>
      <c r="BF40" s="7">
        <v>105523.68400000001</v>
      </c>
      <c r="BG40" s="7">
        <v>60299.248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56">
        <v>0</v>
      </c>
      <c r="BZ40" s="56">
        <v>0</v>
      </c>
      <c r="CA40" s="56">
        <v>0</v>
      </c>
      <c r="CB40" s="56">
        <v>0</v>
      </c>
      <c r="CC40" s="56">
        <v>0</v>
      </c>
      <c r="CD40" s="56">
        <v>0</v>
      </c>
      <c r="CE40" s="56">
        <v>0</v>
      </c>
      <c r="CF40" s="56">
        <v>0</v>
      </c>
      <c r="CG40" s="56">
        <v>0</v>
      </c>
      <c r="CH40" s="56">
        <v>0</v>
      </c>
      <c r="CI40" s="56">
        <v>0</v>
      </c>
      <c r="CJ40" s="56">
        <v>0</v>
      </c>
      <c r="CK40" s="55">
        <v>0</v>
      </c>
      <c r="CL40" s="55">
        <v>0</v>
      </c>
      <c r="CM40" s="55">
        <v>0</v>
      </c>
      <c r="CN40" s="55">
        <v>0</v>
      </c>
      <c r="CO40" s="55">
        <v>0</v>
      </c>
      <c r="CP40" s="55">
        <v>0</v>
      </c>
      <c r="CQ40" s="55">
        <v>0</v>
      </c>
      <c r="CR40" s="55">
        <v>0</v>
      </c>
      <c r="CS40" s="55">
        <v>0</v>
      </c>
      <c r="CT40" s="55">
        <v>0</v>
      </c>
      <c r="CU40" s="55">
        <v>0</v>
      </c>
      <c r="CV40" s="55">
        <v>0</v>
      </c>
      <c r="CW40" s="55">
        <v>0</v>
      </c>
      <c r="CX40" s="55">
        <v>0</v>
      </c>
      <c r="CY40" s="55">
        <v>0</v>
      </c>
      <c r="CZ40" s="55">
        <v>0</v>
      </c>
      <c r="DA40" s="55">
        <v>0</v>
      </c>
      <c r="DB40" s="55">
        <v>0</v>
      </c>
      <c r="DC40" s="55">
        <v>0</v>
      </c>
      <c r="DD40" s="55">
        <v>0</v>
      </c>
      <c r="DE40" s="55">
        <v>0</v>
      </c>
      <c r="DF40" s="55">
        <v>0</v>
      </c>
      <c r="DG40" s="55">
        <v>0</v>
      </c>
      <c r="DH40" s="55">
        <v>0</v>
      </c>
      <c r="DI40" s="55">
        <v>0</v>
      </c>
      <c r="DJ40" s="55">
        <v>0</v>
      </c>
      <c r="DK40" s="55">
        <v>0</v>
      </c>
      <c r="DL40" s="55">
        <v>0</v>
      </c>
      <c r="DM40" s="55">
        <v>0</v>
      </c>
      <c r="DN40" s="55">
        <v>0</v>
      </c>
      <c r="DO40" s="55">
        <v>0</v>
      </c>
      <c r="DP40" s="55">
        <v>0</v>
      </c>
      <c r="DQ40" s="55">
        <v>0</v>
      </c>
      <c r="DR40" s="55">
        <v>0</v>
      </c>
      <c r="DS40" s="55">
        <v>0</v>
      </c>
      <c r="DT40" s="55">
        <v>0</v>
      </c>
    </row>
    <row r="41" spans="1:124" ht="15">
      <c r="A41" t="s">
        <v>17</v>
      </c>
      <c r="B41" t="s">
        <v>196</v>
      </c>
      <c r="C41" s="41" t="s">
        <v>315</v>
      </c>
      <c r="D41" s="29">
        <f t="shared" si="12"/>
        <v>14571315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728565.75</v>
      </c>
      <c r="BC41" s="7">
        <v>437139.45</v>
      </c>
      <c r="BD41" s="7">
        <v>874278.9</v>
      </c>
      <c r="BE41" s="7">
        <v>1165705.2</v>
      </c>
      <c r="BF41" s="7">
        <v>1748557.8</v>
      </c>
      <c r="BG41" s="7">
        <v>2039984.1</v>
      </c>
      <c r="BH41" s="7">
        <v>2039984.1</v>
      </c>
      <c r="BI41" s="7">
        <v>1748557.8</v>
      </c>
      <c r="BJ41" s="7">
        <v>1165705.2</v>
      </c>
      <c r="BK41" s="7">
        <v>1019992.05</v>
      </c>
      <c r="BL41" s="7">
        <v>582852.6</v>
      </c>
      <c r="BM41" s="7">
        <v>437139.45</v>
      </c>
      <c r="BN41" s="7">
        <v>291426.3</v>
      </c>
      <c r="BO41" s="7">
        <v>145713.15</v>
      </c>
      <c r="BP41" s="7">
        <v>145713.15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56">
        <v>0</v>
      </c>
      <c r="BZ41" s="56">
        <v>0</v>
      </c>
      <c r="CA41" s="56">
        <v>0</v>
      </c>
      <c r="CB41" s="56">
        <v>0</v>
      </c>
      <c r="CC41" s="56">
        <v>0</v>
      </c>
      <c r="CD41" s="56">
        <v>0</v>
      </c>
      <c r="CE41" s="56">
        <v>0</v>
      </c>
      <c r="CF41" s="56">
        <v>0</v>
      </c>
      <c r="CG41" s="56">
        <v>0</v>
      </c>
      <c r="CH41" s="56">
        <v>0</v>
      </c>
      <c r="CI41" s="56">
        <v>0</v>
      </c>
      <c r="CJ41" s="56">
        <v>0</v>
      </c>
      <c r="CK41" s="55">
        <v>0</v>
      </c>
      <c r="CL41" s="55">
        <v>0</v>
      </c>
      <c r="CM41" s="55">
        <v>0</v>
      </c>
      <c r="CN41" s="55">
        <v>0</v>
      </c>
      <c r="CO41" s="55">
        <v>0</v>
      </c>
      <c r="CP41" s="55">
        <v>0</v>
      </c>
      <c r="CQ41" s="55">
        <v>0</v>
      </c>
      <c r="CR41" s="55">
        <v>0</v>
      </c>
      <c r="CS41" s="55">
        <v>0</v>
      </c>
      <c r="CT41" s="55">
        <v>0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0</v>
      </c>
      <c r="DA41" s="55">
        <v>0</v>
      </c>
      <c r="DB41" s="55">
        <v>0</v>
      </c>
      <c r="DC41" s="55">
        <v>0</v>
      </c>
      <c r="DD41" s="55">
        <v>0</v>
      </c>
      <c r="DE41" s="55">
        <v>0</v>
      </c>
      <c r="DF41" s="55">
        <v>0</v>
      </c>
      <c r="DG41" s="55">
        <v>0</v>
      </c>
      <c r="DH41" s="55">
        <v>0</v>
      </c>
      <c r="DI41" s="55">
        <v>0</v>
      </c>
      <c r="DJ41" s="55">
        <v>0</v>
      </c>
      <c r="DK41" s="55">
        <v>0</v>
      </c>
      <c r="DL41" s="55">
        <v>0</v>
      </c>
      <c r="DM41" s="55">
        <v>0</v>
      </c>
      <c r="DN41" s="55">
        <v>0</v>
      </c>
      <c r="DO41" s="55">
        <v>0</v>
      </c>
      <c r="DP41" s="55">
        <v>0</v>
      </c>
      <c r="DQ41" s="55">
        <v>0</v>
      </c>
      <c r="DR41" s="55">
        <v>0</v>
      </c>
      <c r="DS41" s="55">
        <v>0</v>
      </c>
      <c r="DT41" s="55">
        <v>0</v>
      </c>
    </row>
    <row r="42" spans="1:124" ht="15">
      <c r="A42" t="s">
        <v>16</v>
      </c>
      <c r="B42" t="s">
        <v>78</v>
      </c>
      <c r="C42" t="s">
        <v>46</v>
      </c>
      <c r="D42" s="29">
        <f aca="true" t="shared" si="13" ref="D42:D61">SUM(E42:DT42)</f>
        <v>33700000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1685000</v>
      </c>
      <c r="BK42" s="28">
        <v>505500</v>
      </c>
      <c r="BL42" s="28">
        <v>505500</v>
      </c>
      <c r="BM42" s="28">
        <v>505500</v>
      </c>
      <c r="BN42" s="28">
        <v>674000</v>
      </c>
      <c r="BO42" s="28">
        <v>674000</v>
      </c>
      <c r="BP42" s="28">
        <v>1011000</v>
      </c>
      <c r="BQ42" s="28">
        <v>1348000</v>
      </c>
      <c r="BR42" s="28">
        <v>1348000</v>
      </c>
      <c r="BS42" s="28">
        <v>1685000</v>
      </c>
      <c r="BT42" s="28">
        <v>2359000</v>
      </c>
      <c r="BU42" s="28">
        <v>2359000</v>
      </c>
      <c r="BV42" s="28">
        <v>2696000</v>
      </c>
      <c r="BW42" s="28">
        <v>2696000</v>
      </c>
      <c r="BX42" s="28">
        <v>2696000</v>
      </c>
      <c r="BY42" s="55">
        <v>2359000</v>
      </c>
      <c r="BZ42" s="55">
        <v>2359000</v>
      </c>
      <c r="CA42" s="55">
        <v>1348000</v>
      </c>
      <c r="CB42" s="55">
        <v>1011000</v>
      </c>
      <c r="CC42" s="55">
        <v>1011000</v>
      </c>
      <c r="CD42" s="55">
        <v>505500</v>
      </c>
      <c r="CE42" s="55">
        <v>505500</v>
      </c>
      <c r="CF42" s="55">
        <v>337000</v>
      </c>
      <c r="CG42" s="55">
        <v>337000</v>
      </c>
      <c r="CH42" s="55">
        <v>337000</v>
      </c>
      <c r="CI42" s="55">
        <v>168500</v>
      </c>
      <c r="CJ42" s="55">
        <v>168500</v>
      </c>
      <c r="CK42" s="55">
        <v>168500</v>
      </c>
      <c r="CL42" s="55">
        <v>168500</v>
      </c>
      <c r="CM42" s="55">
        <v>168500</v>
      </c>
      <c r="CN42" s="55">
        <v>0</v>
      </c>
      <c r="CO42" s="55">
        <v>0</v>
      </c>
      <c r="CP42" s="55">
        <v>0</v>
      </c>
      <c r="CQ42" s="55">
        <v>0</v>
      </c>
      <c r="CR42" s="55">
        <v>0</v>
      </c>
      <c r="CS42" s="55">
        <v>0</v>
      </c>
      <c r="CT42" s="55">
        <v>0</v>
      </c>
      <c r="CU42" s="55">
        <v>0</v>
      </c>
      <c r="CV42" s="55">
        <v>0</v>
      </c>
      <c r="CW42" s="55">
        <v>0</v>
      </c>
      <c r="CX42" s="55">
        <v>0</v>
      </c>
      <c r="CY42" s="55">
        <v>0</v>
      </c>
      <c r="CZ42" s="55">
        <v>0</v>
      </c>
      <c r="DA42" s="55">
        <v>0</v>
      </c>
      <c r="DB42" s="55">
        <v>0</v>
      </c>
      <c r="DC42" s="55">
        <v>0</v>
      </c>
      <c r="DD42" s="55">
        <v>0</v>
      </c>
      <c r="DE42" s="55">
        <v>0</v>
      </c>
      <c r="DF42" s="55">
        <v>0</v>
      </c>
      <c r="DG42" s="55">
        <v>0</v>
      </c>
      <c r="DH42" s="55">
        <v>0</v>
      </c>
      <c r="DI42" s="55">
        <v>0</v>
      </c>
      <c r="DJ42" s="55">
        <v>0</v>
      </c>
      <c r="DK42" s="55">
        <v>0</v>
      </c>
      <c r="DL42" s="55">
        <v>0</v>
      </c>
      <c r="DM42" s="55">
        <v>0</v>
      </c>
      <c r="DN42" s="55">
        <v>0</v>
      </c>
      <c r="DO42" s="55">
        <v>0</v>
      </c>
      <c r="DP42" s="55">
        <v>0</v>
      </c>
      <c r="DQ42" s="55">
        <v>0</v>
      </c>
      <c r="DR42" s="55">
        <v>0</v>
      </c>
      <c r="DS42" s="55">
        <v>0</v>
      </c>
      <c r="DT42" s="55">
        <v>0</v>
      </c>
    </row>
    <row r="43" spans="1:124" ht="15">
      <c r="A43" t="s">
        <v>16</v>
      </c>
      <c r="B43" t="s">
        <v>196</v>
      </c>
      <c r="C43" t="s">
        <v>48</v>
      </c>
      <c r="D43" s="29">
        <f t="shared" si="13"/>
        <v>42500000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1912500</v>
      </c>
      <c r="BW43" s="28">
        <v>1700000</v>
      </c>
      <c r="BX43" s="28">
        <v>1275000</v>
      </c>
      <c r="BY43" s="55">
        <v>1275000</v>
      </c>
      <c r="BZ43" s="55">
        <v>1700000</v>
      </c>
      <c r="CA43" s="55">
        <v>2125000</v>
      </c>
      <c r="CB43" s="55">
        <v>3400000</v>
      </c>
      <c r="CC43" s="55">
        <v>4250000</v>
      </c>
      <c r="CD43" s="55">
        <v>3825000</v>
      </c>
      <c r="CE43" s="55">
        <v>3825000</v>
      </c>
      <c r="CF43" s="55">
        <v>3400000</v>
      </c>
      <c r="CG43" s="55">
        <v>3400000</v>
      </c>
      <c r="CH43" s="55">
        <v>2125000</v>
      </c>
      <c r="CI43" s="55">
        <v>1700000</v>
      </c>
      <c r="CJ43" s="55">
        <v>1275000</v>
      </c>
      <c r="CK43" s="55">
        <v>850000</v>
      </c>
      <c r="CL43" s="55">
        <v>850000</v>
      </c>
      <c r="CM43" s="55">
        <v>850000</v>
      </c>
      <c r="CN43" s="55">
        <v>850000</v>
      </c>
      <c r="CO43" s="55">
        <v>637500</v>
      </c>
      <c r="CP43" s="55">
        <v>425000</v>
      </c>
      <c r="CQ43" s="55">
        <v>425000</v>
      </c>
      <c r="CR43" s="55">
        <v>212500</v>
      </c>
      <c r="CS43" s="55">
        <v>212500</v>
      </c>
      <c r="CT43" s="55">
        <v>0</v>
      </c>
      <c r="CU43" s="55">
        <v>0</v>
      </c>
      <c r="CV43" s="55">
        <v>0</v>
      </c>
      <c r="CW43" s="55">
        <v>0</v>
      </c>
      <c r="CX43" s="55">
        <v>0</v>
      </c>
      <c r="CY43" s="55">
        <v>0</v>
      </c>
      <c r="CZ43" s="55">
        <v>0</v>
      </c>
      <c r="DA43" s="55">
        <v>0</v>
      </c>
      <c r="DB43" s="55">
        <v>0</v>
      </c>
      <c r="DC43" s="55">
        <v>0</v>
      </c>
      <c r="DD43" s="55">
        <v>0</v>
      </c>
      <c r="DE43" s="55">
        <v>0</v>
      </c>
      <c r="DF43" s="55">
        <v>0</v>
      </c>
      <c r="DG43" s="55">
        <v>0</v>
      </c>
      <c r="DH43" s="55">
        <v>0</v>
      </c>
      <c r="DI43" s="55">
        <v>0</v>
      </c>
      <c r="DJ43" s="55">
        <v>0</v>
      </c>
      <c r="DK43" s="55">
        <v>0</v>
      </c>
      <c r="DL43" s="55">
        <v>0</v>
      </c>
      <c r="DM43" s="55">
        <v>0</v>
      </c>
      <c r="DN43" s="55">
        <v>0</v>
      </c>
      <c r="DO43" s="55">
        <v>0</v>
      </c>
      <c r="DP43" s="55">
        <v>0</v>
      </c>
      <c r="DQ43" s="55">
        <v>0</v>
      </c>
      <c r="DR43" s="55">
        <v>0</v>
      </c>
      <c r="DS43" s="55">
        <v>0</v>
      </c>
      <c r="DT43" s="55">
        <v>0</v>
      </c>
    </row>
    <row r="44" spans="1:124" ht="15">
      <c r="A44" t="s">
        <v>16</v>
      </c>
      <c r="B44" t="s">
        <v>196</v>
      </c>
      <c r="C44" t="s">
        <v>313</v>
      </c>
      <c r="D44" s="29">
        <f t="shared" si="13"/>
        <v>26000000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55">
        <v>0</v>
      </c>
      <c r="BZ44" s="55">
        <v>1560000</v>
      </c>
      <c r="CA44" s="55">
        <v>1040000</v>
      </c>
      <c r="CB44" s="55">
        <v>780000</v>
      </c>
      <c r="CC44" s="55">
        <v>1300000</v>
      </c>
      <c r="CD44" s="55">
        <v>1300000</v>
      </c>
      <c r="CE44" s="55">
        <v>2340000</v>
      </c>
      <c r="CF44" s="55">
        <v>2600000</v>
      </c>
      <c r="CG44" s="55">
        <v>2860000</v>
      </c>
      <c r="CH44" s="55">
        <v>2600000</v>
      </c>
      <c r="CI44" s="55">
        <v>2600000</v>
      </c>
      <c r="CJ44" s="55">
        <v>2080000</v>
      </c>
      <c r="CK44" s="55">
        <v>1424800</v>
      </c>
      <c r="CL44" s="55">
        <v>1643200.0000000002</v>
      </c>
      <c r="CM44" s="55">
        <v>806000</v>
      </c>
      <c r="CN44" s="55">
        <v>390000</v>
      </c>
      <c r="CO44" s="55">
        <v>390000</v>
      </c>
      <c r="CP44" s="55">
        <v>182000</v>
      </c>
      <c r="CQ44" s="55">
        <v>104000</v>
      </c>
      <c r="CR44" s="55">
        <v>0</v>
      </c>
      <c r="CS44" s="55">
        <v>0</v>
      </c>
      <c r="CT44" s="55">
        <v>0</v>
      </c>
      <c r="CU44" s="55">
        <v>0</v>
      </c>
      <c r="CV44" s="55">
        <v>0</v>
      </c>
      <c r="CW44" s="55">
        <v>0</v>
      </c>
      <c r="CX44" s="55">
        <v>0</v>
      </c>
      <c r="CY44" s="55">
        <v>0</v>
      </c>
      <c r="CZ44" s="55">
        <v>0</v>
      </c>
      <c r="DA44" s="55">
        <v>0</v>
      </c>
      <c r="DB44" s="55">
        <v>0</v>
      </c>
      <c r="DC44" s="55">
        <v>0</v>
      </c>
      <c r="DD44" s="55">
        <v>0</v>
      </c>
      <c r="DE44" s="55">
        <v>0</v>
      </c>
      <c r="DF44" s="55">
        <v>0</v>
      </c>
      <c r="DG44" s="55">
        <v>0</v>
      </c>
      <c r="DH44" s="55">
        <v>0</v>
      </c>
      <c r="DI44" s="55">
        <v>0</v>
      </c>
      <c r="DJ44" s="55">
        <v>0</v>
      </c>
      <c r="DK44" s="55">
        <v>0</v>
      </c>
      <c r="DL44" s="55">
        <v>0</v>
      </c>
      <c r="DM44" s="55">
        <v>0</v>
      </c>
      <c r="DN44" s="55">
        <v>0</v>
      </c>
      <c r="DO44" s="55">
        <v>0</v>
      </c>
      <c r="DP44" s="55">
        <v>0</v>
      </c>
      <c r="DQ44" s="55">
        <v>0</v>
      </c>
      <c r="DR44" s="55">
        <v>0</v>
      </c>
      <c r="DS44" s="55">
        <v>0</v>
      </c>
      <c r="DT44" s="55">
        <v>0</v>
      </c>
    </row>
    <row r="45" spans="1:124" ht="15">
      <c r="A45" t="s">
        <v>16</v>
      </c>
      <c r="B45" t="s">
        <v>78</v>
      </c>
      <c r="C45" t="s">
        <v>45</v>
      </c>
      <c r="D45" s="29">
        <f t="shared" si="13"/>
        <v>20500000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55">
        <v>0</v>
      </c>
      <c r="BZ45" s="55">
        <v>1025000</v>
      </c>
      <c r="CA45" s="55">
        <v>1025000</v>
      </c>
      <c r="CB45" s="55">
        <v>615000</v>
      </c>
      <c r="CC45" s="55">
        <v>615000</v>
      </c>
      <c r="CD45" s="55">
        <v>820000</v>
      </c>
      <c r="CE45" s="55">
        <v>1230000</v>
      </c>
      <c r="CF45" s="55">
        <v>1640000</v>
      </c>
      <c r="CG45" s="55">
        <v>2050000</v>
      </c>
      <c r="CH45" s="55">
        <v>2050000</v>
      </c>
      <c r="CI45" s="55">
        <v>2050000</v>
      </c>
      <c r="CJ45" s="55">
        <v>1845000</v>
      </c>
      <c r="CK45" s="55">
        <v>1640000</v>
      </c>
      <c r="CL45" s="55">
        <v>1230000</v>
      </c>
      <c r="CM45" s="55">
        <v>820000</v>
      </c>
      <c r="CN45" s="55">
        <v>615000</v>
      </c>
      <c r="CO45" s="55">
        <v>615000</v>
      </c>
      <c r="CP45" s="55">
        <v>205000</v>
      </c>
      <c r="CQ45" s="55">
        <v>205000</v>
      </c>
      <c r="CR45" s="55">
        <v>102500</v>
      </c>
      <c r="CS45" s="55">
        <v>102500</v>
      </c>
      <c r="CT45" s="55">
        <v>0</v>
      </c>
      <c r="CU45" s="55">
        <v>0</v>
      </c>
      <c r="CV45" s="55">
        <v>0</v>
      </c>
      <c r="CW45" s="55">
        <v>0</v>
      </c>
      <c r="CX45" s="55">
        <v>0</v>
      </c>
      <c r="CY45" s="55">
        <v>0</v>
      </c>
      <c r="CZ45" s="55">
        <v>0</v>
      </c>
      <c r="DA45" s="55">
        <v>0</v>
      </c>
      <c r="DB45" s="55">
        <v>0</v>
      </c>
      <c r="DC45" s="55">
        <v>0</v>
      </c>
      <c r="DD45" s="55">
        <v>0</v>
      </c>
      <c r="DE45" s="55">
        <v>0</v>
      </c>
      <c r="DF45" s="55">
        <v>0</v>
      </c>
      <c r="DG45" s="55">
        <v>0</v>
      </c>
      <c r="DH45" s="55">
        <v>0</v>
      </c>
      <c r="DI45" s="55">
        <v>0</v>
      </c>
      <c r="DJ45" s="55">
        <v>0</v>
      </c>
      <c r="DK45" s="55">
        <v>0</v>
      </c>
      <c r="DL45" s="55">
        <v>0</v>
      </c>
      <c r="DM45" s="55">
        <v>0</v>
      </c>
      <c r="DN45" s="55">
        <v>0</v>
      </c>
      <c r="DO45" s="55">
        <v>0</v>
      </c>
      <c r="DP45" s="55">
        <v>0</v>
      </c>
      <c r="DQ45" s="55">
        <v>0</v>
      </c>
      <c r="DR45" s="55">
        <v>0</v>
      </c>
      <c r="DS45" s="55">
        <v>0</v>
      </c>
      <c r="DT45" s="55">
        <v>0</v>
      </c>
    </row>
    <row r="46" spans="1:124" ht="15">
      <c r="A46" t="s">
        <v>16</v>
      </c>
      <c r="B46" t="s">
        <v>78</v>
      </c>
      <c r="C46" t="s">
        <v>47</v>
      </c>
      <c r="D46" s="29">
        <f t="shared" si="13"/>
        <v>33700000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55">
        <v>0</v>
      </c>
      <c r="BZ46" s="55">
        <v>2022000</v>
      </c>
      <c r="CA46" s="55">
        <v>1348000</v>
      </c>
      <c r="CB46" s="55">
        <v>1011000</v>
      </c>
      <c r="CC46" s="55">
        <v>1685000</v>
      </c>
      <c r="CD46" s="55">
        <v>1685000</v>
      </c>
      <c r="CE46" s="55">
        <v>3033000</v>
      </c>
      <c r="CF46" s="55">
        <v>3370000</v>
      </c>
      <c r="CG46" s="55">
        <v>3707000</v>
      </c>
      <c r="CH46" s="55">
        <v>3370000</v>
      </c>
      <c r="CI46" s="55">
        <v>3370000</v>
      </c>
      <c r="CJ46" s="55">
        <v>2696000</v>
      </c>
      <c r="CK46" s="55">
        <v>1846760</v>
      </c>
      <c r="CL46" s="55">
        <v>2129840</v>
      </c>
      <c r="CM46" s="55">
        <v>1044700</v>
      </c>
      <c r="CN46" s="55">
        <v>505500</v>
      </c>
      <c r="CO46" s="55">
        <v>505500</v>
      </c>
      <c r="CP46" s="55">
        <v>235900</v>
      </c>
      <c r="CQ46" s="55">
        <v>134800</v>
      </c>
      <c r="CR46" s="55">
        <v>0</v>
      </c>
      <c r="CS46" s="55">
        <v>0</v>
      </c>
      <c r="CT46" s="55">
        <v>0</v>
      </c>
      <c r="CU46" s="55">
        <v>0</v>
      </c>
      <c r="CV46" s="55">
        <v>0</v>
      </c>
      <c r="CW46" s="55">
        <v>0</v>
      </c>
      <c r="CX46" s="55">
        <v>0</v>
      </c>
      <c r="CY46" s="55">
        <v>0</v>
      </c>
      <c r="CZ46" s="55">
        <v>0</v>
      </c>
      <c r="DA46" s="55">
        <v>0</v>
      </c>
      <c r="DB46" s="55">
        <v>0</v>
      </c>
      <c r="DC46" s="55">
        <v>0</v>
      </c>
      <c r="DD46" s="55">
        <v>0</v>
      </c>
      <c r="DE46" s="55">
        <v>0</v>
      </c>
      <c r="DF46" s="55">
        <v>0</v>
      </c>
      <c r="DG46" s="55">
        <v>0</v>
      </c>
      <c r="DH46" s="55">
        <v>0</v>
      </c>
      <c r="DI46" s="55">
        <v>0</v>
      </c>
      <c r="DJ46" s="55">
        <v>0</v>
      </c>
      <c r="DK46" s="55">
        <v>0</v>
      </c>
      <c r="DL46" s="55">
        <v>0</v>
      </c>
      <c r="DM46" s="55">
        <v>0</v>
      </c>
      <c r="DN46" s="55">
        <v>0</v>
      </c>
      <c r="DO46" s="55">
        <v>0</v>
      </c>
      <c r="DP46" s="55">
        <v>0</v>
      </c>
      <c r="DQ46" s="55">
        <v>0</v>
      </c>
      <c r="DR46" s="55">
        <v>0</v>
      </c>
      <c r="DS46" s="55">
        <v>0</v>
      </c>
      <c r="DT46" s="55">
        <v>0</v>
      </c>
    </row>
    <row r="47" spans="1:124" ht="15">
      <c r="A47" t="s">
        <v>16</v>
      </c>
      <c r="B47" t="s">
        <v>78</v>
      </c>
      <c r="C47" t="s">
        <v>248</v>
      </c>
      <c r="D47" s="70">
        <f t="shared" si="13"/>
        <v>30000000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55">
        <v>1800000</v>
      </c>
      <c r="BZ47" s="55">
        <v>1200000</v>
      </c>
      <c r="CA47" s="55">
        <v>1800000</v>
      </c>
      <c r="CB47" s="55">
        <v>3000000</v>
      </c>
      <c r="CC47" s="55">
        <v>4500000</v>
      </c>
      <c r="CD47" s="55">
        <v>4800000</v>
      </c>
      <c r="CE47" s="55">
        <v>4500000</v>
      </c>
      <c r="CF47" s="55">
        <v>3000000</v>
      </c>
      <c r="CG47" s="55">
        <v>2700000</v>
      </c>
      <c r="CH47" s="55">
        <v>1200000</v>
      </c>
      <c r="CI47" s="55">
        <v>900000</v>
      </c>
      <c r="CJ47" s="55">
        <v>600000</v>
      </c>
      <c r="CK47" s="55">
        <v>0</v>
      </c>
      <c r="CL47" s="55">
        <v>0</v>
      </c>
      <c r="CM47" s="55">
        <v>0</v>
      </c>
      <c r="CN47" s="55">
        <v>0</v>
      </c>
      <c r="CO47" s="55">
        <v>0</v>
      </c>
      <c r="CP47" s="55">
        <v>0</v>
      </c>
      <c r="CQ47" s="55">
        <v>0</v>
      </c>
      <c r="CR47" s="55">
        <v>0</v>
      </c>
      <c r="CS47" s="55">
        <v>0</v>
      </c>
      <c r="CT47" s="55">
        <v>0</v>
      </c>
      <c r="CU47" s="55">
        <v>0</v>
      </c>
      <c r="CV47" s="55">
        <v>0</v>
      </c>
      <c r="CW47" s="55">
        <v>0</v>
      </c>
      <c r="CX47" s="55">
        <v>0</v>
      </c>
      <c r="CY47" s="55">
        <v>0</v>
      </c>
      <c r="CZ47" s="55">
        <v>0</v>
      </c>
      <c r="DA47" s="55">
        <v>0</v>
      </c>
      <c r="DB47" s="55">
        <v>0</v>
      </c>
      <c r="DC47" s="55">
        <v>0</v>
      </c>
      <c r="DD47" s="55">
        <v>0</v>
      </c>
      <c r="DE47" s="55">
        <v>0</v>
      </c>
      <c r="DF47" s="55">
        <v>0</v>
      </c>
      <c r="DG47" s="55">
        <v>0</v>
      </c>
      <c r="DH47" s="55">
        <v>0</v>
      </c>
      <c r="DI47" s="55">
        <v>0</v>
      </c>
      <c r="DJ47" s="55">
        <v>0</v>
      </c>
      <c r="DK47" s="55">
        <v>0</v>
      </c>
      <c r="DL47" s="55">
        <v>0</v>
      </c>
      <c r="DM47" s="55">
        <v>0</v>
      </c>
      <c r="DN47" s="55">
        <v>0</v>
      </c>
      <c r="DO47" s="55">
        <v>0</v>
      </c>
      <c r="DP47" s="55">
        <v>0</v>
      </c>
      <c r="DQ47" s="55">
        <v>0</v>
      </c>
      <c r="DR47" s="55">
        <v>0</v>
      </c>
      <c r="DS47" s="55">
        <v>0</v>
      </c>
      <c r="DT47" s="55">
        <v>0</v>
      </c>
    </row>
    <row r="48" spans="1:124" ht="15">
      <c r="A48" t="s">
        <v>16</v>
      </c>
      <c r="B48" t="s">
        <v>196</v>
      </c>
      <c r="C48" t="s">
        <v>314</v>
      </c>
      <c r="D48" s="70">
        <f t="shared" si="13"/>
        <v>25700000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55">
        <v>0</v>
      </c>
      <c r="BZ48" s="55">
        <v>0</v>
      </c>
      <c r="CA48" s="55">
        <v>0</v>
      </c>
      <c r="CB48" s="55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0</v>
      </c>
      <c r="CH48" s="55">
        <v>0</v>
      </c>
      <c r="CI48" s="55">
        <v>0</v>
      </c>
      <c r="CJ48" s="55">
        <v>0</v>
      </c>
      <c r="CK48" s="55">
        <v>0</v>
      </c>
      <c r="CL48" s="55">
        <v>1542000</v>
      </c>
      <c r="CM48" s="55">
        <v>1028000</v>
      </c>
      <c r="CN48" s="55">
        <v>1542000</v>
      </c>
      <c r="CO48" s="55">
        <v>2570000</v>
      </c>
      <c r="CP48" s="55">
        <v>3855000</v>
      </c>
      <c r="CQ48" s="55">
        <v>4112000</v>
      </c>
      <c r="CR48" s="55">
        <v>3855000</v>
      </c>
      <c r="CS48" s="55">
        <v>2570000</v>
      </c>
      <c r="CT48" s="55">
        <v>2313000</v>
      </c>
      <c r="CU48" s="55">
        <v>1028000</v>
      </c>
      <c r="CV48" s="55">
        <v>771000</v>
      </c>
      <c r="CW48" s="55">
        <v>514000</v>
      </c>
      <c r="CX48" s="55">
        <v>0</v>
      </c>
      <c r="CY48" s="55">
        <v>0</v>
      </c>
      <c r="CZ48" s="55">
        <v>0</v>
      </c>
      <c r="DA48" s="55">
        <v>0</v>
      </c>
      <c r="DB48" s="55">
        <v>0</v>
      </c>
      <c r="DC48" s="55">
        <v>0</v>
      </c>
      <c r="DD48" s="55">
        <v>0</v>
      </c>
      <c r="DE48" s="55">
        <v>0</v>
      </c>
      <c r="DF48" s="55">
        <v>0</v>
      </c>
      <c r="DG48" s="55">
        <v>0</v>
      </c>
      <c r="DH48" s="55">
        <v>0</v>
      </c>
      <c r="DI48" s="55">
        <v>0</v>
      </c>
      <c r="DJ48" s="55">
        <v>0</v>
      </c>
      <c r="DK48" s="55">
        <v>0</v>
      </c>
      <c r="DL48" s="55">
        <v>0</v>
      </c>
      <c r="DM48" s="55">
        <v>0</v>
      </c>
      <c r="DN48" s="55">
        <v>0</v>
      </c>
      <c r="DO48" s="55">
        <v>0</v>
      </c>
      <c r="DP48" s="55">
        <v>0</v>
      </c>
      <c r="DQ48" s="55">
        <v>0</v>
      </c>
      <c r="DR48" s="55">
        <v>0</v>
      </c>
      <c r="DS48" s="55">
        <v>0</v>
      </c>
      <c r="DT48" s="55">
        <v>0</v>
      </c>
    </row>
    <row r="49" spans="1:124" ht="15">
      <c r="A49" t="s">
        <v>16</v>
      </c>
      <c r="B49" t="s">
        <v>196</v>
      </c>
      <c r="C49" t="s">
        <v>244</v>
      </c>
      <c r="D49" s="70">
        <f t="shared" si="13"/>
        <v>65000000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55">
        <v>0</v>
      </c>
      <c r="BZ49" s="55">
        <v>0</v>
      </c>
      <c r="CA49" s="55">
        <v>0</v>
      </c>
      <c r="CB49" s="55">
        <v>0</v>
      </c>
      <c r="CC49" s="55">
        <v>0</v>
      </c>
      <c r="CD49" s="55">
        <v>0</v>
      </c>
      <c r="CE49" s="55">
        <v>0</v>
      </c>
      <c r="CF49" s="55">
        <v>0</v>
      </c>
      <c r="CG49" s="55">
        <v>0</v>
      </c>
      <c r="CH49" s="55">
        <v>0</v>
      </c>
      <c r="CI49" s="55">
        <v>0</v>
      </c>
      <c r="CJ49" s="55">
        <v>0</v>
      </c>
      <c r="CK49" s="55">
        <v>0</v>
      </c>
      <c r="CL49" s="55">
        <v>0</v>
      </c>
      <c r="CM49" s="55">
        <v>0</v>
      </c>
      <c r="CN49" s="55">
        <v>0</v>
      </c>
      <c r="CO49" s="55">
        <v>0</v>
      </c>
      <c r="CP49" s="55">
        <v>2925000</v>
      </c>
      <c r="CQ49" s="55">
        <v>2600000</v>
      </c>
      <c r="CR49" s="55">
        <v>1950000</v>
      </c>
      <c r="CS49" s="55">
        <v>1950000</v>
      </c>
      <c r="CT49" s="55">
        <v>2600000</v>
      </c>
      <c r="CU49" s="55">
        <v>3250000</v>
      </c>
      <c r="CV49" s="55">
        <v>5200000</v>
      </c>
      <c r="CW49" s="55">
        <v>6500000</v>
      </c>
      <c r="CX49" s="55">
        <v>5850000</v>
      </c>
      <c r="CY49" s="55">
        <v>5850000</v>
      </c>
      <c r="CZ49" s="55">
        <v>5200000</v>
      </c>
      <c r="DA49" s="55">
        <v>5200000</v>
      </c>
      <c r="DB49" s="55">
        <v>3250000</v>
      </c>
      <c r="DC49" s="55">
        <v>2600000</v>
      </c>
      <c r="DD49" s="55">
        <v>1950000</v>
      </c>
      <c r="DE49" s="55">
        <v>1300000</v>
      </c>
      <c r="DF49" s="55">
        <v>1300000</v>
      </c>
      <c r="DG49" s="55">
        <v>1300000</v>
      </c>
      <c r="DH49" s="55">
        <v>1300000</v>
      </c>
      <c r="DI49" s="55">
        <v>975000</v>
      </c>
      <c r="DJ49" s="55">
        <v>650000</v>
      </c>
      <c r="DK49" s="55">
        <v>650000</v>
      </c>
      <c r="DL49" s="55">
        <v>325000</v>
      </c>
      <c r="DM49" s="55">
        <v>325000</v>
      </c>
      <c r="DN49" s="55">
        <v>0</v>
      </c>
      <c r="DO49" s="55">
        <v>0</v>
      </c>
      <c r="DP49" s="55">
        <v>0</v>
      </c>
      <c r="DQ49" s="55">
        <v>0</v>
      </c>
      <c r="DR49" s="55">
        <v>0</v>
      </c>
      <c r="DS49" s="55">
        <v>0</v>
      </c>
      <c r="DT49" s="55">
        <v>0</v>
      </c>
    </row>
    <row r="50" spans="1:124" ht="15">
      <c r="A50" t="s">
        <v>20</v>
      </c>
      <c r="B50" t="s">
        <v>196</v>
      </c>
      <c r="C50" t="s">
        <v>312</v>
      </c>
      <c r="D50" s="70">
        <f t="shared" si="13"/>
        <v>43499504.00000001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1957477.68</v>
      </c>
      <c r="BK50" s="28">
        <v>1739980.1600000001</v>
      </c>
      <c r="BL50" s="28">
        <v>1304985.1199999999</v>
      </c>
      <c r="BM50" s="28">
        <v>1304985.1199999999</v>
      </c>
      <c r="BN50" s="28">
        <v>1739980.1600000001</v>
      </c>
      <c r="BO50" s="28">
        <v>2174975.2</v>
      </c>
      <c r="BP50" s="28">
        <v>3479960.3200000003</v>
      </c>
      <c r="BQ50" s="28">
        <v>4349950.4</v>
      </c>
      <c r="BR50" s="28">
        <v>3914955.36</v>
      </c>
      <c r="BS50" s="28">
        <v>3914955.36</v>
      </c>
      <c r="BT50" s="28">
        <v>3479960.3200000003</v>
      </c>
      <c r="BU50" s="28">
        <v>3479960.3200000003</v>
      </c>
      <c r="BV50" s="28">
        <v>2174975.2</v>
      </c>
      <c r="BW50" s="28">
        <v>1739980.1600000001</v>
      </c>
      <c r="BX50" s="28">
        <v>1304985.1199999999</v>
      </c>
      <c r="BY50" s="55">
        <v>869990.0800000001</v>
      </c>
      <c r="BZ50" s="55">
        <v>869990.0800000001</v>
      </c>
      <c r="CA50" s="55">
        <v>869990.0800000001</v>
      </c>
      <c r="CB50" s="55">
        <v>869990.0800000001</v>
      </c>
      <c r="CC50" s="55">
        <v>652492.5599999999</v>
      </c>
      <c r="CD50" s="55">
        <v>434995.04000000004</v>
      </c>
      <c r="CE50" s="55">
        <v>434995.04000000004</v>
      </c>
      <c r="CF50" s="55">
        <v>217497.52000000002</v>
      </c>
      <c r="CG50" s="55">
        <v>217497.52000000002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55">
        <v>0</v>
      </c>
      <c r="CN50" s="55">
        <v>0</v>
      </c>
      <c r="CO50" s="55">
        <v>0</v>
      </c>
      <c r="CP50" s="55">
        <v>0</v>
      </c>
      <c r="CQ50" s="55">
        <v>0</v>
      </c>
      <c r="CR50" s="55">
        <v>0</v>
      </c>
      <c r="CS50" s="55">
        <v>0</v>
      </c>
      <c r="CT50" s="55">
        <v>0</v>
      </c>
      <c r="CU50" s="55">
        <v>0</v>
      </c>
      <c r="CV50" s="55">
        <v>0</v>
      </c>
      <c r="CW50" s="55">
        <v>0</v>
      </c>
      <c r="CX50" s="55">
        <v>0</v>
      </c>
      <c r="CY50" s="55">
        <v>0</v>
      </c>
      <c r="CZ50" s="55">
        <v>0</v>
      </c>
      <c r="DA50" s="55">
        <v>0</v>
      </c>
      <c r="DB50" s="55">
        <v>0</v>
      </c>
      <c r="DC50" s="55">
        <v>0</v>
      </c>
      <c r="DD50" s="55">
        <v>0</v>
      </c>
      <c r="DE50" s="55">
        <v>0</v>
      </c>
      <c r="DF50" s="55">
        <v>0</v>
      </c>
      <c r="DG50" s="55">
        <v>0</v>
      </c>
      <c r="DH50" s="55">
        <v>0</v>
      </c>
      <c r="DI50" s="55">
        <v>0</v>
      </c>
      <c r="DJ50" s="55">
        <v>0</v>
      </c>
      <c r="DK50" s="55">
        <v>0</v>
      </c>
      <c r="DL50" s="55">
        <v>0</v>
      </c>
      <c r="DM50" s="55">
        <v>0</v>
      </c>
      <c r="DN50" s="55">
        <v>0</v>
      </c>
      <c r="DO50" s="55">
        <v>0</v>
      </c>
      <c r="DP50" s="55">
        <v>0</v>
      </c>
      <c r="DQ50" s="55">
        <v>0</v>
      </c>
      <c r="DR50" s="55">
        <v>0</v>
      </c>
      <c r="DS50" s="55">
        <v>0</v>
      </c>
      <c r="DT50" s="55">
        <v>0</v>
      </c>
    </row>
    <row r="51" spans="1:124" ht="15">
      <c r="A51" t="s">
        <v>20</v>
      </c>
      <c r="B51" t="s">
        <v>78</v>
      </c>
      <c r="C51" t="s">
        <v>207</v>
      </c>
      <c r="D51" s="70">
        <f t="shared" si="13"/>
        <v>31814030.8787879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1431631.3895454556</v>
      </c>
      <c r="BX51" s="28">
        <v>1272561.235151516</v>
      </c>
      <c r="BY51" s="55">
        <v>954420.926363637</v>
      </c>
      <c r="BZ51" s="55">
        <v>954420.926363637</v>
      </c>
      <c r="CA51" s="55">
        <v>1272561.235151516</v>
      </c>
      <c r="CB51" s="55">
        <v>1590701.543939395</v>
      </c>
      <c r="CC51" s="55">
        <v>2545122.470303032</v>
      </c>
      <c r="CD51" s="55">
        <v>3181403.08787879</v>
      </c>
      <c r="CE51" s="55">
        <v>2863262.779090911</v>
      </c>
      <c r="CF51" s="55">
        <v>2863262.779090911</v>
      </c>
      <c r="CG51" s="55">
        <v>2545122.470303032</v>
      </c>
      <c r="CH51" s="55">
        <v>2545122.470303032</v>
      </c>
      <c r="CI51" s="55">
        <v>1590701.543939395</v>
      </c>
      <c r="CJ51" s="55">
        <v>1272561.235151516</v>
      </c>
      <c r="CK51" s="55">
        <v>954420.926363637</v>
      </c>
      <c r="CL51" s="55">
        <v>636280.617575758</v>
      </c>
      <c r="CM51" s="55">
        <v>636280.617575758</v>
      </c>
      <c r="CN51" s="55">
        <v>636280.617575758</v>
      </c>
      <c r="CO51" s="55">
        <v>636280.617575758</v>
      </c>
      <c r="CP51" s="55">
        <v>477210.4631818185</v>
      </c>
      <c r="CQ51" s="55">
        <v>318140.308787879</v>
      </c>
      <c r="CR51" s="55">
        <v>318140.308787879</v>
      </c>
      <c r="CS51" s="55">
        <v>159070.1543939395</v>
      </c>
      <c r="CT51" s="55">
        <v>159070.1543939395</v>
      </c>
      <c r="CU51" s="55">
        <v>0</v>
      </c>
      <c r="CV51" s="55">
        <v>0</v>
      </c>
      <c r="CW51" s="55">
        <v>0</v>
      </c>
      <c r="CX51" s="55">
        <v>0</v>
      </c>
      <c r="CY51" s="55">
        <v>0</v>
      </c>
      <c r="CZ51" s="55">
        <v>0</v>
      </c>
      <c r="DA51" s="55">
        <v>0</v>
      </c>
      <c r="DB51" s="55">
        <v>0</v>
      </c>
      <c r="DC51" s="55">
        <v>0</v>
      </c>
      <c r="DD51" s="55">
        <v>0</v>
      </c>
      <c r="DE51" s="55">
        <v>0</v>
      </c>
      <c r="DF51" s="55">
        <v>0</v>
      </c>
      <c r="DG51" s="55">
        <v>0</v>
      </c>
      <c r="DH51" s="55">
        <v>0</v>
      </c>
      <c r="DI51" s="55">
        <v>0</v>
      </c>
      <c r="DJ51" s="55">
        <v>0</v>
      </c>
      <c r="DK51" s="55">
        <v>0</v>
      </c>
      <c r="DL51" s="55">
        <v>0</v>
      </c>
      <c r="DM51" s="55">
        <v>0</v>
      </c>
      <c r="DN51" s="55">
        <v>0</v>
      </c>
      <c r="DO51" s="55">
        <v>0</v>
      </c>
      <c r="DP51" s="55">
        <v>0</v>
      </c>
      <c r="DQ51" s="55">
        <v>0</v>
      </c>
      <c r="DR51" s="55">
        <v>0</v>
      </c>
      <c r="DS51" s="55">
        <v>0</v>
      </c>
      <c r="DT51" s="55">
        <v>0</v>
      </c>
    </row>
    <row r="52" spans="1:124" ht="15">
      <c r="A52" t="s">
        <v>20</v>
      </c>
      <c r="B52" t="s">
        <v>78</v>
      </c>
      <c r="C52" t="s">
        <v>410</v>
      </c>
      <c r="D52" s="70">
        <f t="shared" si="13"/>
        <v>36800000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55">
        <v>0</v>
      </c>
      <c r="BZ52" s="55">
        <v>0</v>
      </c>
      <c r="CA52" s="55">
        <v>0</v>
      </c>
      <c r="CB52" s="55">
        <v>0</v>
      </c>
      <c r="CC52" s="55">
        <v>0</v>
      </c>
      <c r="CD52" s="55">
        <v>0</v>
      </c>
      <c r="CE52" s="55">
        <v>0</v>
      </c>
      <c r="CF52" s="55">
        <v>0</v>
      </c>
      <c r="CG52" s="55">
        <v>0</v>
      </c>
      <c r="CH52" s="55">
        <v>0</v>
      </c>
      <c r="CI52" s="55">
        <v>0</v>
      </c>
      <c r="CJ52" s="55">
        <v>1840000</v>
      </c>
      <c r="CK52" s="55">
        <v>1840000</v>
      </c>
      <c r="CL52" s="55">
        <v>1104000</v>
      </c>
      <c r="CM52" s="55">
        <v>1104000</v>
      </c>
      <c r="CN52" s="55">
        <v>1472000</v>
      </c>
      <c r="CO52" s="55">
        <v>2208000</v>
      </c>
      <c r="CP52" s="55">
        <v>2944000</v>
      </c>
      <c r="CQ52" s="55">
        <v>3680000</v>
      </c>
      <c r="CR52" s="55">
        <v>3680000</v>
      </c>
      <c r="CS52" s="55">
        <v>3680000</v>
      </c>
      <c r="CT52" s="55">
        <v>3312000</v>
      </c>
      <c r="CU52" s="55">
        <v>2944000</v>
      </c>
      <c r="CV52" s="55">
        <v>2208000</v>
      </c>
      <c r="CW52" s="55">
        <v>1472000</v>
      </c>
      <c r="CX52" s="55">
        <v>1104000</v>
      </c>
      <c r="CY52" s="55">
        <v>1104000</v>
      </c>
      <c r="CZ52" s="55">
        <v>368000</v>
      </c>
      <c r="DA52" s="55">
        <v>368000</v>
      </c>
      <c r="DB52" s="55">
        <v>184000</v>
      </c>
      <c r="DC52" s="55">
        <v>184000</v>
      </c>
      <c r="DD52" s="55">
        <v>0</v>
      </c>
      <c r="DE52" s="55">
        <v>0</v>
      </c>
      <c r="DF52" s="55">
        <v>0</v>
      </c>
      <c r="DG52" s="55">
        <v>0</v>
      </c>
      <c r="DH52" s="55">
        <v>0</v>
      </c>
      <c r="DI52" s="55">
        <v>0</v>
      </c>
      <c r="DJ52" s="55">
        <v>0</v>
      </c>
      <c r="DK52" s="55">
        <v>0</v>
      </c>
      <c r="DL52" s="55">
        <v>0</v>
      </c>
      <c r="DM52" s="55">
        <v>0</v>
      </c>
      <c r="DN52" s="55">
        <v>0</v>
      </c>
      <c r="DO52" s="55">
        <v>0</v>
      </c>
      <c r="DP52" s="55">
        <v>0</v>
      </c>
      <c r="DQ52" s="55">
        <v>0</v>
      </c>
      <c r="DR52" s="55">
        <v>0</v>
      </c>
      <c r="DS52" s="55">
        <v>0</v>
      </c>
      <c r="DT52" s="55">
        <v>0</v>
      </c>
    </row>
    <row r="53" spans="1:124" ht="15">
      <c r="A53" t="s">
        <v>20</v>
      </c>
      <c r="B53" t="s">
        <v>78</v>
      </c>
      <c r="C53" t="s">
        <v>49</v>
      </c>
      <c r="D53" s="70">
        <f t="shared" si="13"/>
        <v>22800000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1368000</v>
      </c>
      <c r="CF53" s="55">
        <v>912000</v>
      </c>
      <c r="CG53" s="55">
        <v>684000</v>
      </c>
      <c r="CH53" s="55">
        <v>1140000</v>
      </c>
      <c r="CI53" s="55">
        <v>1140000</v>
      </c>
      <c r="CJ53" s="55">
        <v>2052000</v>
      </c>
      <c r="CK53" s="55">
        <v>2280000</v>
      </c>
      <c r="CL53" s="55">
        <v>2508000</v>
      </c>
      <c r="CM53" s="55">
        <v>2280000</v>
      </c>
      <c r="CN53" s="55">
        <v>2280000</v>
      </c>
      <c r="CO53" s="55">
        <v>1824000</v>
      </c>
      <c r="CP53" s="55">
        <v>1249440</v>
      </c>
      <c r="CQ53" s="55">
        <v>1440960.0000000002</v>
      </c>
      <c r="CR53" s="55">
        <v>706800</v>
      </c>
      <c r="CS53" s="55">
        <v>342000</v>
      </c>
      <c r="CT53" s="55">
        <v>342000</v>
      </c>
      <c r="CU53" s="55">
        <v>159600</v>
      </c>
      <c r="CV53" s="55">
        <v>91200</v>
      </c>
      <c r="CW53" s="55">
        <v>0</v>
      </c>
      <c r="CX53" s="55">
        <v>0</v>
      </c>
      <c r="CY53" s="55">
        <v>0</v>
      </c>
      <c r="CZ53" s="55">
        <v>0</v>
      </c>
      <c r="DA53" s="55">
        <v>0</v>
      </c>
      <c r="DB53" s="55">
        <v>0</v>
      </c>
      <c r="DC53" s="55">
        <v>0</v>
      </c>
      <c r="DD53" s="55">
        <v>0</v>
      </c>
      <c r="DE53" s="55">
        <v>0</v>
      </c>
      <c r="DF53" s="55">
        <v>0</v>
      </c>
      <c r="DG53" s="55">
        <v>0</v>
      </c>
      <c r="DH53" s="55">
        <v>0</v>
      </c>
      <c r="DI53" s="55">
        <v>0</v>
      </c>
      <c r="DJ53" s="55">
        <v>0</v>
      </c>
      <c r="DK53" s="55">
        <v>0</v>
      </c>
      <c r="DL53" s="55">
        <v>0</v>
      </c>
      <c r="DM53" s="55">
        <v>0</v>
      </c>
      <c r="DN53" s="55">
        <v>0</v>
      </c>
      <c r="DO53" s="55">
        <v>0</v>
      </c>
      <c r="DP53" s="55">
        <v>0</v>
      </c>
      <c r="DQ53" s="55">
        <v>0</v>
      </c>
      <c r="DR53" s="55">
        <v>0</v>
      </c>
      <c r="DS53" s="55">
        <v>0</v>
      </c>
      <c r="DT53" s="55">
        <v>0</v>
      </c>
    </row>
    <row r="54" spans="1:124" ht="15">
      <c r="A54" t="s">
        <v>20</v>
      </c>
      <c r="B54" t="s">
        <v>78</v>
      </c>
      <c r="C54" t="s">
        <v>411</v>
      </c>
      <c r="D54" s="29">
        <f t="shared" si="13"/>
        <v>42000000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55">
        <v>0</v>
      </c>
      <c r="BZ54" s="55">
        <v>0</v>
      </c>
      <c r="CA54" s="55">
        <v>0</v>
      </c>
      <c r="CB54" s="55">
        <v>0</v>
      </c>
      <c r="CC54" s="55">
        <v>0</v>
      </c>
      <c r="CD54" s="55">
        <v>0</v>
      </c>
      <c r="CE54" s="55">
        <v>0</v>
      </c>
      <c r="CF54" s="55">
        <v>0</v>
      </c>
      <c r="CG54" s="55">
        <v>2100000</v>
      </c>
      <c r="CH54" s="55">
        <v>2100000</v>
      </c>
      <c r="CI54" s="55">
        <v>1260000</v>
      </c>
      <c r="CJ54" s="55">
        <v>1260000</v>
      </c>
      <c r="CK54" s="55">
        <v>1680000</v>
      </c>
      <c r="CL54" s="55">
        <v>2520000</v>
      </c>
      <c r="CM54" s="55">
        <v>3360000</v>
      </c>
      <c r="CN54" s="55">
        <v>4200000</v>
      </c>
      <c r="CO54" s="55">
        <v>4200000</v>
      </c>
      <c r="CP54" s="55">
        <v>4200000</v>
      </c>
      <c r="CQ54" s="55">
        <v>3780000</v>
      </c>
      <c r="CR54" s="55">
        <v>3360000</v>
      </c>
      <c r="CS54" s="55">
        <v>2520000</v>
      </c>
      <c r="CT54" s="55">
        <v>1680000</v>
      </c>
      <c r="CU54" s="55">
        <v>1260000</v>
      </c>
      <c r="CV54" s="55">
        <v>1260000</v>
      </c>
      <c r="CW54" s="55">
        <v>420000</v>
      </c>
      <c r="CX54" s="55">
        <v>420000</v>
      </c>
      <c r="CY54" s="55">
        <v>210000</v>
      </c>
      <c r="CZ54" s="55">
        <v>210000</v>
      </c>
      <c r="DA54" s="55">
        <v>0</v>
      </c>
      <c r="DB54" s="55">
        <v>0</v>
      </c>
      <c r="DC54" s="55">
        <v>0</v>
      </c>
      <c r="DD54" s="55">
        <v>0</v>
      </c>
      <c r="DE54" s="55">
        <v>0</v>
      </c>
      <c r="DF54" s="55">
        <v>0</v>
      </c>
      <c r="DG54" s="55">
        <v>0</v>
      </c>
      <c r="DH54" s="55">
        <v>0</v>
      </c>
      <c r="DI54" s="55">
        <v>0</v>
      </c>
      <c r="DJ54" s="55">
        <v>0</v>
      </c>
      <c r="DK54" s="55">
        <v>0</v>
      </c>
      <c r="DL54" s="55">
        <v>0</v>
      </c>
      <c r="DM54" s="55">
        <v>0</v>
      </c>
      <c r="DN54" s="55">
        <v>0</v>
      </c>
      <c r="DO54" s="55">
        <v>0</v>
      </c>
      <c r="DP54" s="55">
        <v>0</v>
      </c>
      <c r="DQ54" s="55">
        <v>0</v>
      </c>
      <c r="DR54" s="55">
        <v>0</v>
      </c>
      <c r="DS54" s="55">
        <v>0</v>
      </c>
      <c r="DT54" s="55">
        <v>0</v>
      </c>
    </row>
    <row r="55" spans="1:124" ht="15">
      <c r="A55" t="s">
        <v>20</v>
      </c>
      <c r="B55" t="s">
        <v>78</v>
      </c>
      <c r="C55" t="s">
        <v>51</v>
      </c>
      <c r="D55" s="29">
        <f t="shared" si="13"/>
        <v>36100000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55">
        <v>0</v>
      </c>
      <c r="BZ55" s="55">
        <v>0</v>
      </c>
      <c r="CA55" s="55">
        <v>0</v>
      </c>
      <c r="CB55" s="55">
        <v>0</v>
      </c>
      <c r="CC55" s="55">
        <v>0</v>
      </c>
      <c r="CD55" s="55">
        <v>0</v>
      </c>
      <c r="CE55" s="55">
        <v>2166000</v>
      </c>
      <c r="CF55" s="55">
        <v>1444000</v>
      </c>
      <c r="CG55" s="55">
        <v>1083000</v>
      </c>
      <c r="CH55" s="55">
        <v>1805000</v>
      </c>
      <c r="CI55" s="55">
        <v>1805000</v>
      </c>
      <c r="CJ55" s="55">
        <v>3249000</v>
      </c>
      <c r="CK55" s="55">
        <v>3610000</v>
      </c>
      <c r="CL55" s="55">
        <v>3971000</v>
      </c>
      <c r="CM55" s="55">
        <v>3610000</v>
      </c>
      <c r="CN55" s="55">
        <v>3610000</v>
      </c>
      <c r="CO55" s="55">
        <v>2888000</v>
      </c>
      <c r="CP55" s="55">
        <v>1978280</v>
      </c>
      <c r="CQ55" s="55">
        <v>2281520</v>
      </c>
      <c r="CR55" s="55">
        <v>1119100</v>
      </c>
      <c r="CS55" s="55">
        <v>541500</v>
      </c>
      <c r="CT55" s="55">
        <v>541500</v>
      </c>
      <c r="CU55" s="55">
        <v>252700</v>
      </c>
      <c r="CV55" s="55">
        <v>144400</v>
      </c>
      <c r="CW55" s="55">
        <v>0</v>
      </c>
      <c r="CX55" s="55">
        <v>0</v>
      </c>
      <c r="CY55" s="55">
        <v>0</v>
      </c>
      <c r="CZ55" s="55">
        <v>0</v>
      </c>
      <c r="DA55" s="55">
        <v>0</v>
      </c>
      <c r="DB55" s="55">
        <v>0</v>
      </c>
      <c r="DC55" s="55">
        <v>0</v>
      </c>
      <c r="DD55" s="55">
        <v>0</v>
      </c>
      <c r="DE55" s="55">
        <v>0</v>
      </c>
      <c r="DF55" s="55">
        <v>0</v>
      </c>
      <c r="DG55" s="55">
        <v>0</v>
      </c>
      <c r="DH55" s="55">
        <v>0</v>
      </c>
      <c r="DI55" s="55">
        <v>0</v>
      </c>
      <c r="DJ55" s="55">
        <v>0</v>
      </c>
      <c r="DK55" s="55">
        <v>0</v>
      </c>
      <c r="DL55" s="55">
        <v>0</v>
      </c>
      <c r="DM55" s="55">
        <v>0</v>
      </c>
      <c r="DN55" s="55">
        <v>0</v>
      </c>
      <c r="DO55" s="55">
        <v>0</v>
      </c>
      <c r="DP55" s="55">
        <v>0</v>
      </c>
      <c r="DQ55" s="55">
        <v>0</v>
      </c>
      <c r="DR55" s="55">
        <v>0</v>
      </c>
      <c r="DS55" s="55">
        <v>0</v>
      </c>
      <c r="DT55" s="55">
        <v>0</v>
      </c>
    </row>
    <row r="56" spans="1:124" ht="15">
      <c r="A56" t="s">
        <v>19</v>
      </c>
      <c r="B56" t="s">
        <v>196</v>
      </c>
      <c r="C56" t="s">
        <v>53</v>
      </c>
      <c r="D56" s="70">
        <f t="shared" si="13"/>
        <v>25317809.858426098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1519068.591505566</v>
      </c>
      <c r="BU56" s="28">
        <v>1012712.394337044</v>
      </c>
      <c r="BV56" s="28">
        <v>759534.295752783</v>
      </c>
      <c r="BW56" s="28">
        <v>1265890.492921305</v>
      </c>
      <c r="BX56" s="28">
        <v>1265890.492921305</v>
      </c>
      <c r="BY56" s="55">
        <v>2278602.8872583485</v>
      </c>
      <c r="BZ56" s="55">
        <v>2531780.98584261</v>
      </c>
      <c r="CA56" s="55">
        <v>2784959.0844268706</v>
      </c>
      <c r="CB56" s="55">
        <v>2531780.98584261</v>
      </c>
      <c r="CC56" s="55">
        <v>2531780.98584261</v>
      </c>
      <c r="CD56" s="55">
        <v>2025424.788674088</v>
      </c>
      <c r="CE56" s="55">
        <v>1387415.9802417501</v>
      </c>
      <c r="CF56" s="55">
        <v>1600085.5830525295</v>
      </c>
      <c r="CG56" s="55">
        <v>784852.1056112091</v>
      </c>
      <c r="CH56" s="55">
        <v>379767.1478763915</v>
      </c>
      <c r="CI56" s="55">
        <v>379767.1478763915</v>
      </c>
      <c r="CJ56" s="55">
        <v>177224.6690089827</v>
      </c>
      <c r="CK56" s="55">
        <v>101271.2394337044</v>
      </c>
      <c r="CL56" s="55">
        <v>0</v>
      </c>
      <c r="CM56" s="55">
        <v>0</v>
      </c>
      <c r="CN56" s="55">
        <v>0</v>
      </c>
      <c r="CO56" s="55">
        <v>0</v>
      </c>
      <c r="CP56" s="55">
        <v>0</v>
      </c>
      <c r="CQ56" s="55">
        <v>0</v>
      </c>
      <c r="CR56" s="55">
        <v>0</v>
      </c>
      <c r="CS56" s="55">
        <v>0</v>
      </c>
      <c r="CT56" s="55">
        <v>0</v>
      </c>
      <c r="CU56" s="55">
        <v>0</v>
      </c>
      <c r="CV56" s="55">
        <v>0</v>
      </c>
      <c r="CW56" s="55">
        <v>0</v>
      </c>
      <c r="CX56" s="55">
        <v>0</v>
      </c>
      <c r="CY56" s="55">
        <v>0</v>
      </c>
      <c r="CZ56" s="55">
        <v>0</v>
      </c>
      <c r="DA56" s="55">
        <v>0</v>
      </c>
      <c r="DB56" s="55">
        <v>0</v>
      </c>
      <c r="DC56" s="55">
        <v>0</v>
      </c>
      <c r="DD56" s="55">
        <v>0</v>
      </c>
      <c r="DE56" s="55">
        <v>0</v>
      </c>
      <c r="DF56" s="55">
        <v>0</v>
      </c>
      <c r="DG56" s="55">
        <v>0</v>
      </c>
      <c r="DH56" s="55">
        <v>0</v>
      </c>
      <c r="DI56" s="55">
        <v>0</v>
      </c>
      <c r="DJ56" s="55">
        <v>0</v>
      </c>
      <c r="DK56" s="55">
        <v>0</v>
      </c>
      <c r="DL56" s="55">
        <v>0</v>
      </c>
      <c r="DM56" s="55">
        <v>0</v>
      </c>
      <c r="DN56" s="55">
        <v>0</v>
      </c>
      <c r="DO56" s="55">
        <v>0</v>
      </c>
      <c r="DP56" s="55">
        <v>0</v>
      </c>
      <c r="DQ56" s="55">
        <v>0</v>
      </c>
      <c r="DR56" s="55">
        <v>0</v>
      </c>
      <c r="DS56" s="55">
        <v>0</v>
      </c>
      <c r="DT56" s="55">
        <v>0</v>
      </c>
    </row>
    <row r="57" spans="1:124" ht="15">
      <c r="A57" t="s">
        <v>19</v>
      </c>
      <c r="B57" t="s">
        <v>78</v>
      </c>
      <c r="C57" t="s">
        <v>52</v>
      </c>
      <c r="D57" s="70">
        <f t="shared" si="13"/>
        <v>25600000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55">
        <v>0</v>
      </c>
      <c r="BZ57" s="55">
        <v>0</v>
      </c>
      <c r="CA57" s="55">
        <v>0</v>
      </c>
      <c r="CB57" s="55">
        <v>1536000</v>
      </c>
      <c r="CC57" s="55">
        <v>1024000</v>
      </c>
      <c r="CD57" s="55">
        <v>768000</v>
      </c>
      <c r="CE57" s="55">
        <v>1280000</v>
      </c>
      <c r="CF57" s="55">
        <v>1280000</v>
      </c>
      <c r="CG57" s="55">
        <v>2304000</v>
      </c>
      <c r="CH57" s="55">
        <v>2560000</v>
      </c>
      <c r="CI57" s="55">
        <v>2816000</v>
      </c>
      <c r="CJ57" s="55">
        <v>2560000</v>
      </c>
      <c r="CK57" s="55">
        <v>2560000</v>
      </c>
      <c r="CL57" s="55">
        <v>2048000</v>
      </c>
      <c r="CM57" s="55">
        <v>1402880</v>
      </c>
      <c r="CN57" s="55">
        <v>1617920.0000000002</v>
      </c>
      <c r="CO57" s="55">
        <v>793600</v>
      </c>
      <c r="CP57" s="55">
        <v>384000</v>
      </c>
      <c r="CQ57" s="55">
        <v>384000</v>
      </c>
      <c r="CR57" s="55">
        <v>179200</v>
      </c>
      <c r="CS57" s="55">
        <v>102400</v>
      </c>
      <c r="CT57" s="55">
        <v>0</v>
      </c>
      <c r="CU57" s="55">
        <v>0</v>
      </c>
      <c r="CV57" s="55">
        <v>0</v>
      </c>
      <c r="CW57" s="55">
        <v>0</v>
      </c>
      <c r="CX57" s="55">
        <v>0</v>
      </c>
      <c r="CY57" s="55">
        <v>0</v>
      </c>
      <c r="CZ57" s="55">
        <v>0</v>
      </c>
      <c r="DA57" s="55">
        <v>0</v>
      </c>
      <c r="DB57" s="55">
        <v>0</v>
      </c>
      <c r="DC57" s="55">
        <v>0</v>
      </c>
      <c r="DD57" s="55">
        <v>0</v>
      </c>
      <c r="DE57" s="55">
        <v>0</v>
      </c>
      <c r="DF57" s="55">
        <v>0</v>
      </c>
      <c r="DG57" s="55">
        <v>0</v>
      </c>
      <c r="DH57" s="55">
        <v>0</v>
      </c>
      <c r="DI57" s="55">
        <v>0</v>
      </c>
      <c r="DJ57" s="55">
        <v>0</v>
      </c>
      <c r="DK57" s="55">
        <v>0</v>
      </c>
      <c r="DL57" s="55">
        <v>0</v>
      </c>
      <c r="DM57" s="55">
        <v>0</v>
      </c>
      <c r="DN57" s="55">
        <v>0</v>
      </c>
      <c r="DO57" s="55">
        <v>0</v>
      </c>
      <c r="DP57" s="55">
        <v>0</v>
      </c>
      <c r="DQ57" s="55">
        <v>0</v>
      </c>
      <c r="DR57" s="55">
        <v>0</v>
      </c>
      <c r="DS57" s="55">
        <v>0</v>
      </c>
      <c r="DT57" s="55">
        <v>0</v>
      </c>
    </row>
    <row r="58" spans="1:124" ht="15">
      <c r="A58" t="s">
        <v>19</v>
      </c>
      <c r="B58" t="s">
        <v>78</v>
      </c>
      <c r="C58" t="s">
        <v>54</v>
      </c>
      <c r="D58" s="70">
        <f t="shared" si="13"/>
        <v>25700000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55">
        <v>0</v>
      </c>
      <c r="BZ58" s="55">
        <v>0</v>
      </c>
      <c r="CA58" s="55">
        <v>0</v>
      </c>
      <c r="CB58" s="55">
        <v>1156500</v>
      </c>
      <c r="CC58" s="55">
        <v>1028000</v>
      </c>
      <c r="CD58" s="55">
        <v>771000</v>
      </c>
      <c r="CE58" s="55">
        <v>771000</v>
      </c>
      <c r="CF58" s="55">
        <v>1028000</v>
      </c>
      <c r="CG58" s="55">
        <v>1285000</v>
      </c>
      <c r="CH58" s="55">
        <v>2056000</v>
      </c>
      <c r="CI58" s="55">
        <v>2570000</v>
      </c>
      <c r="CJ58" s="55">
        <v>2313000</v>
      </c>
      <c r="CK58" s="55">
        <v>2313000</v>
      </c>
      <c r="CL58" s="55">
        <v>2056000</v>
      </c>
      <c r="CM58" s="55">
        <v>2056000</v>
      </c>
      <c r="CN58" s="55">
        <v>1285000</v>
      </c>
      <c r="CO58" s="55">
        <v>1028000</v>
      </c>
      <c r="CP58" s="55">
        <v>771000</v>
      </c>
      <c r="CQ58" s="55">
        <v>514000</v>
      </c>
      <c r="CR58" s="55">
        <v>514000</v>
      </c>
      <c r="CS58" s="55">
        <v>514000</v>
      </c>
      <c r="CT58" s="55">
        <v>514000</v>
      </c>
      <c r="CU58" s="55">
        <v>385500</v>
      </c>
      <c r="CV58" s="55">
        <v>257000</v>
      </c>
      <c r="CW58" s="55">
        <v>257000</v>
      </c>
      <c r="CX58" s="55">
        <v>128500</v>
      </c>
      <c r="CY58" s="55">
        <v>128500</v>
      </c>
      <c r="CZ58" s="55">
        <v>0</v>
      </c>
      <c r="DA58" s="55">
        <v>0</v>
      </c>
      <c r="DB58" s="55">
        <v>0</v>
      </c>
      <c r="DC58" s="55">
        <v>0</v>
      </c>
      <c r="DD58" s="55">
        <v>0</v>
      </c>
      <c r="DE58" s="55">
        <v>0</v>
      </c>
      <c r="DF58" s="55">
        <v>0</v>
      </c>
      <c r="DG58" s="55">
        <v>0</v>
      </c>
      <c r="DH58" s="55">
        <v>0</v>
      </c>
      <c r="DI58" s="55">
        <v>0</v>
      </c>
      <c r="DJ58" s="55">
        <v>0</v>
      </c>
      <c r="DK58" s="55">
        <v>0</v>
      </c>
      <c r="DL58" s="55">
        <v>0</v>
      </c>
      <c r="DM58" s="55">
        <v>0</v>
      </c>
      <c r="DN58" s="55">
        <v>0</v>
      </c>
      <c r="DO58" s="55">
        <v>0</v>
      </c>
      <c r="DP58" s="55">
        <v>0</v>
      </c>
      <c r="DQ58" s="55">
        <v>0</v>
      </c>
      <c r="DR58" s="55">
        <v>0</v>
      </c>
      <c r="DS58" s="55">
        <v>0</v>
      </c>
      <c r="DT58" s="55">
        <v>0</v>
      </c>
    </row>
    <row r="59" spans="1:124" ht="15">
      <c r="A59" t="s">
        <v>19</v>
      </c>
      <c r="B59" t="s">
        <v>196</v>
      </c>
      <c r="C59" t="s">
        <v>367</v>
      </c>
      <c r="D59" s="70">
        <f t="shared" si="13"/>
        <v>34800000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55">
        <v>0</v>
      </c>
      <c r="BZ59" s="55">
        <v>0</v>
      </c>
      <c r="CA59" s="55">
        <v>0</v>
      </c>
      <c r="CB59" s="55">
        <v>0</v>
      </c>
      <c r="CC59" s="55">
        <v>0</v>
      </c>
      <c r="CD59" s="55">
        <v>0</v>
      </c>
      <c r="CE59" s="55">
        <v>0</v>
      </c>
      <c r="CF59" s="55">
        <v>0</v>
      </c>
      <c r="CG59" s="55">
        <v>0</v>
      </c>
      <c r="CH59" s="55">
        <v>2088000</v>
      </c>
      <c r="CI59" s="55">
        <v>1392000</v>
      </c>
      <c r="CJ59" s="55">
        <v>2088000</v>
      </c>
      <c r="CK59" s="55">
        <v>3480000</v>
      </c>
      <c r="CL59" s="55">
        <v>5220000</v>
      </c>
      <c r="CM59" s="55">
        <v>5568000</v>
      </c>
      <c r="CN59" s="55">
        <v>5220000</v>
      </c>
      <c r="CO59" s="55">
        <v>3480000</v>
      </c>
      <c r="CP59" s="55">
        <v>3132000</v>
      </c>
      <c r="CQ59" s="55">
        <v>1392000</v>
      </c>
      <c r="CR59" s="55">
        <v>1044000</v>
      </c>
      <c r="CS59" s="55">
        <v>696000</v>
      </c>
      <c r="CT59" s="55">
        <v>0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0</v>
      </c>
      <c r="DA59" s="55">
        <v>0</v>
      </c>
      <c r="DB59" s="55">
        <v>0</v>
      </c>
      <c r="DC59" s="55">
        <v>0</v>
      </c>
      <c r="DD59" s="55">
        <v>0</v>
      </c>
      <c r="DE59" s="55">
        <v>0</v>
      </c>
      <c r="DF59" s="55">
        <v>0</v>
      </c>
      <c r="DG59" s="55">
        <v>0</v>
      </c>
      <c r="DH59" s="55">
        <v>0</v>
      </c>
      <c r="DI59" s="55">
        <v>0</v>
      </c>
      <c r="DJ59" s="55">
        <v>0</v>
      </c>
      <c r="DK59" s="55">
        <v>0</v>
      </c>
      <c r="DL59" s="55">
        <v>0</v>
      </c>
      <c r="DM59" s="55">
        <v>0</v>
      </c>
      <c r="DN59" s="55">
        <v>0</v>
      </c>
      <c r="DO59" s="55">
        <v>0</v>
      </c>
      <c r="DP59" s="55">
        <v>0</v>
      </c>
      <c r="DQ59" s="55">
        <v>0</v>
      </c>
      <c r="DR59" s="55">
        <v>0</v>
      </c>
      <c r="DS59" s="55">
        <v>0</v>
      </c>
      <c r="DT59" s="55">
        <v>0</v>
      </c>
    </row>
    <row r="60" spans="1:124" ht="15">
      <c r="A60" t="s">
        <v>19</v>
      </c>
      <c r="B60" t="s">
        <v>196</v>
      </c>
      <c r="C60" t="s">
        <v>208</v>
      </c>
      <c r="D60" s="70">
        <f t="shared" si="13"/>
        <v>7700000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55">
        <v>0</v>
      </c>
      <c r="BZ60" s="55">
        <v>462000</v>
      </c>
      <c r="CA60" s="55">
        <v>308000</v>
      </c>
      <c r="CB60" s="55">
        <v>462000</v>
      </c>
      <c r="CC60" s="55">
        <v>770000</v>
      </c>
      <c r="CD60" s="55">
        <v>1155000</v>
      </c>
      <c r="CE60" s="55">
        <v>1232000</v>
      </c>
      <c r="CF60" s="55">
        <v>1155000</v>
      </c>
      <c r="CG60" s="55">
        <v>770000</v>
      </c>
      <c r="CH60" s="55">
        <v>693000</v>
      </c>
      <c r="CI60" s="55">
        <v>308000</v>
      </c>
      <c r="CJ60" s="55">
        <v>231000</v>
      </c>
      <c r="CK60" s="55">
        <v>154000</v>
      </c>
      <c r="CL60" s="55">
        <v>0</v>
      </c>
      <c r="CM60" s="55">
        <v>0</v>
      </c>
      <c r="CN60" s="55">
        <v>0</v>
      </c>
      <c r="CO60" s="55">
        <v>0</v>
      </c>
      <c r="CP60" s="55">
        <v>0</v>
      </c>
      <c r="CQ60" s="55">
        <v>0</v>
      </c>
      <c r="CR60" s="55">
        <v>0</v>
      </c>
      <c r="CS60" s="55">
        <v>0</v>
      </c>
      <c r="CT60" s="55">
        <v>0</v>
      </c>
      <c r="CU60" s="55">
        <v>0</v>
      </c>
      <c r="CV60" s="55">
        <v>0</v>
      </c>
      <c r="CW60" s="55">
        <v>0</v>
      </c>
      <c r="CX60" s="55">
        <v>0</v>
      </c>
      <c r="CY60" s="55">
        <v>0</v>
      </c>
      <c r="CZ60" s="55">
        <v>0</v>
      </c>
      <c r="DA60" s="55">
        <v>0</v>
      </c>
      <c r="DB60" s="55">
        <v>0</v>
      </c>
      <c r="DC60" s="55">
        <v>0</v>
      </c>
      <c r="DD60" s="55">
        <v>0</v>
      </c>
      <c r="DE60" s="55">
        <v>0</v>
      </c>
      <c r="DF60" s="55">
        <v>0</v>
      </c>
      <c r="DG60" s="55">
        <v>0</v>
      </c>
      <c r="DH60" s="55">
        <v>0</v>
      </c>
      <c r="DI60" s="55">
        <v>0</v>
      </c>
      <c r="DJ60" s="55">
        <v>0</v>
      </c>
      <c r="DK60" s="55">
        <v>0</v>
      </c>
      <c r="DL60" s="55">
        <v>0</v>
      </c>
      <c r="DM60" s="55">
        <v>0</v>
      </c>
      <c r="DN60" s="55">
        <v>0</v>
      </c>
      <c r="DO60" s="55">
        <v>0</v>
      </c>
      <c r="DP60" s="55">
        <v>0</v>
      </c>
      <c r="DQ60" s="55">
        <v>0</v>
      </c>
      <c r="DR60" s="55">
        <v>0</v>
      </c>
      <c r="DS60" s="55">
        <v>0</v>
      </c>
      <c r="DT60" s="55">
        <v>0</v>
      </c>
    </row>
    <row r="61" spans="1:124" ht="15">
      <c r="A61" t="s">
        <v>14</v>
      </c>
      <c r="B61" t="s">
        <v>14</v>
      </c>
      <c r="C61" t="s">
        <v>433</v>
      </c>
      <c r="D61" s="70">
        <f t="shared" si="13"/>
        <v>195000000.00000003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>
        <f>195000000/18</f>
        <v>10833333.333333334</v>
      </c>
      <c r="DD61" s="55">
        <f aca="true" t="shared" si="14" ref="DD61:DT61">195000000/18</f>
        <v>10833333.333333334</v>
      </c>
      <c r="DE61" s="55">
        <f t="shared" si="14"/>
        <v>10833333.333333334</v>
      </c>
      <c r="DF61" s="55">
        <f t="shared" si="14"/>
        <v>10833333.333333334</v>
      </c>
      <c r="DG61" s="55">
        <f t="shared" si="14"/>
        <v>10833333.333333334</v>
      </c>
      <c r="DH61" s="55">
        <f t="shared" si="14"/>
        <v>10833333.333333334</v>
      </c>
      <c r="DI61" s="55">
        <f t="shared" si="14"/>
        <v>10833333.333333334</v>
      </c>
      <c r="DJ61" s="55">
        <f t="shared" si="14"/>
        <v>10833333.333333334</v>
      </c>
      <c r="DK61" s="55">
        <f t="shared" si="14"/>
        <v>10833333.333333334</v>
      </c>
      <c r="DL61" s="55">
        <f t="shared" si="14"/>
        <v>10833333.333333334</v>
      </c>
      <c r="DM61" s="55">
        <f t="shared" si="14"/>
        <v>10833333.333333334</v>
      </c>
      <c r="DN61" s="55">
        <f t="shared" si="14"/>
        <v>10833333.333333334</v>
      </c>
      <c r="DO61" s="55">
        <f t="shared" si="14"/>
        <v>10833333.333333334</v>
      </c>
      <c r="DP61" s="55">
        <f t="shared" si="14"/>
        <v>10833333.333333334</v>
      </c>
      <c r="DQ61" s="55">
        <f t="shared" si="14"/>
        <v>10833333.333333334</v>
      </c>
      <c r="DR61" s="55">
        <f t="shared" si="14"/>
        <v>10833333.333333334</v>
      </c>
      <c r="DS61" s="55">
        <f t="shared" si="14"/>
        <v>10833333.333333334</v>
      </c>
      <c r="DT61" s="55">
        <f t="shared" si="14"/>
        <v>10833333.333333334</v>
      </c>
    </row>
    <row r="62" spans="3:124" s="3" customFormat="1" ht="15.75" thickBot="1">
      <c r="C62" s="3" t="s">
        <v>13</v>
      </c>
      <c r="D62" s="31">
        <f>SUM(D26:D61)</f>
        <v>1325406652.737214</v>
      </c>
      <c r="E62" s="31">
        <f>SUM(E26:E61)</f>
        <v>0</v>
      </c>
      <c r="F62" s="31">
        <f aca="true" t="shared" si="15" ref="F62:BQ62">SUM(F26:F61)</f>
        <v>0</v>
      </c>
      <c r="G62" s="31">
        <f t="shared" si="15"/>
        <v>0</v>
      </c>
      <c r="H62" s="31">
        <f t="shared" si="15"/>
        <v>0</v>
      </c>
      <c r="I62" s="31">
        <f t="shared" si="15"/>
        <v>0</v>
      </c>
      <c r="J62" s="31">
        <f t="shared" si="15"/>
        <v>0</v>
      </c>
      <c r="K62" s="31">
        <f t="shared" si="15"/>
        <v>0</v>
      </c>
      <c r="L62" s="31">
        <f t="shared" si="15"/>
        <v>0</v>
      </c>
      <c r="M62" s="31">
        <f t="shared" si="15"/>
        <v>0</v>
      </c>
      <c r="N62" s="31">
        <f t="shared" si="15"/>
        <v>0</v>
      </c>
      <c r="O62" s="31">
        <f t="shared" si="15"/>
        <v>0</v>
      </c>
      <c r="P62" s="31">
        <f t="shared" si="15"/>
        <v>0</v>
      </c>
      <c r="Q62" s="31">
        <f t="shared" si="15"/>
        <v>0</v>
      </c>
      <c r="R62" s="31">
        <f t="shared" si="15"/>
        <v>0</v>
      </c>
      <c r="S62" s="31">
        <f t="shared" si="15"/>
        <v>0</v>
      </c>
      <c r="T62" s="31">
        <f t="shared" si="15"/>
        <v>0</v>
      </c>
      <c r="U62" s="31">
        <f t="shared" si="15"/>
        <v>0</v>
      </c>
      <c r="V62" s="31">
        <f t="shared" si="15"/>
        <v>0</v>
      </c>
      <c r="W62" s="31">
        <f t="shared" si="15"/>
        <v>0</v>
      </c>
      <c r="X62" s="31">
        <f t="shared" si="15"/>
        <v>0</v>
      </c>
      <c r="Y62" s="31">
        <f t="shared" si="15"/>
        <v>0</v>
      </c>
      <c r="Z62" s="31">
        <f t="shared" si="15"/>
        <v>0</v>
      </c>
      <c r="AA62" s="31">
        <f t="shared" si="15"/>
        <v>0</v>
      </c>
      <c r="AB62" s="31">
        <f t="shared" si="15"/>
        <v>0</v>
      </c>
      <c r="AC62" s="31">
        <f t="shared" si="15"/>
        <v>0</v>
      </c>
      <c r="AD62" s="31">
        <f t="shared" si="15"/>
        <v>0</v>
      </c>
      <c r="AE62" s="31">
        <f t="shared" si="15"/>
        <v>0</v>
      </c>
      <c r="AF62" s="31">
        <f t="shared" si="15"/>
        <v>0</v>
      </c>
      <c r="AG62" s="31">
        <f t="shared" si="15"/>
        <v>0</v>
      </c>
      <c r="AH62" s="31">
        <f t="shared" si="15"/>
        <v>0</v>
      </c>
      <c r="AI62" s="31">
        <f t="shared" si="15"/>
        <v>0</v>
      </c>
      <c r="AJ62" s="31">
        <f t="shared" si="15"/>
        <v>0</v>
      </c>
      <c r="AK62" s="31">
        <f t="shared" si="15"/>
        <v>0</v>
      </c>
      <c r="AL62" s="31">
        <f t="shared" si="15"/>
        <v>0</v>
      </c>
      <c r="AM62" s="31">
        <f t="shared" si="15"/>
        <v>0</v>
      </c>
      <c r="AN62" s="31">
        <f t="shared" si="15"/>
        <v>0</v>
      </c>
      <c r="AO62" s="31">
        <f t="shared" si="15"/>
        <v>0</v>
      </c>
      <c r="AP62" s="31">
        <f t="shared" si="15"/>
        <v>904488.72</v>
      </c>
      <c r="AQ62" s="31">
        <f t="shared" si="15"/>
        <v>602992.48</v>
      </c>
      <c r="AR62" s="31">
        <f t="shared" si="15"/>
        <v>452244.36</v>
      </c>
      <c r="AS62" s="31">
        <f t="shared" si="15"/>
        <v>753740.6000000001</v>
      </c>
      <c r="AT62" s="31">
        <f t="shared" si="15"/>
        <v>753740.6000000001</v>
      </c>
      <c r="AU62" s="31">
        <f t="shared" si="15"/>
        <v>1356733.0799999998</v>
      </c>
      <c r="AV62" s="31">
        <f t="shared" si="15"/>
        <v>1507481.2000000002</v>
      </c>
      <c r="AW62" s="31">
        <f t="shared" si="15"/>
        <v>1658229.32</v>
      </c>
      <c r="AX62" s="31">
        <f t="shared" si="15"/>
        <v>1507481.2000000002</v>
      </c>
      <c r="AY62" s="31">
        <f t="shared" si="15"/>
        <v>1507481.2000000002</v>
      </c>
      <c r="AZ62" s="31">
        <f t="shared" si="15"/>
        <v>1205984.96</v>
      </c>
      <c r="BA62" s="31">
        <f t="shared" si="15"/>
        <v>826099.6976000001</v>
      </c>
      <c r="BB62" s="31">
        <f t="shared" si="15"/>
        <v>1681293.8684</v>
      </c>
      <c r="BC62" s="31">
        <f t="shared" si="15"/>
        <v>904458.622</v>
      </c>
      <c r="BD62" s="31">
        <f t="shared" si="15"/>
        <v>1100401.08</v>
      </c>
      <c r="BE62" s="31">
        <f t="shared" si="15"/>
        <v>1391827.38</v>
      </c>
      <c r="BF62" s="31">
        <f t="shared" si="15"/>
        <v>1854081.4840000002</v>
      </c>
      <c r="BG62" s="31">
        <f t="shared" si="15"/>
        <v>2100283.348</v>
      </c>
      <c r="BH62" s="31">
        <f t="shared" si="15"/>
        <v>2039984.1</v>
      </c>
      <c r="BI62" s="31">
        <f t="shared" si="15"/>
        <v>1748557.8</v>
      </c>
      <c r="BJ62" s="31">
        <f t="shared" si="15"/>
        <v>4808182.88</v>
      </c>
      <c r="BK62" s="31">
        <f t="shared" si="15"/>
        <v>3265472.21</v>
      </c>
      <c r="BL62" s="31">
        <f t="shared" si="15"/>
        <v>2393337.7199999997</v>
      </c>
      <c r="BM62" s="31">
        <f t="shared" si="15"/>
        <v>2247624.57</v>
      </c>
      <c r="BN62" s="31">
        <f t="shared" si="15"/>
        <v>2705406.46</v>
      </c>
      <c r="BO62" s="31">
        <f t="shared" si="15"/>
        <v>4566039.21</v>
      </c>
      <c r="BP62" s="31">
        <f t="shared" si="15"/>
        <v>5684240.71</v>
      </c>
      <c r="BQ62" s="31">
        <f t="shared" si="15"/>
        <v>6483625.83</v>
      </c>
      <c r="BR62" s="31">
        <f aca="true" t="shared" si="16" ref="BR62:DT62">SUM(BR26:BR61)</f>
        <v>6572414.41</v>
      </c>
      <c r="BS62" s="31">
        <f t="shared" si="16"/>
        <v>6909414.41</v>
      </c>
      <c r="BT62" s="31">
        <f t="shared" si="16"/>
        <v>9715055.201505566</v>
      </c>
      <c r="BU62" s="31">
        <f t="shared" si="16"/>
        <v>9470590.814337043</v>
      </c>
      <c r="BV62" s="31">
        <f t="shared" si="16"/>
        <v>14548319.405752782</v>
      </c>
      <c r="BW62" s="31">
        <f t="shared" si="16"/>
        <v>15331420.142466761</v>
      </c>
      <c r="BX62" s="31">
        <f t="shared" si="16"/>
        <v>13055354.94807282</v>
      </c>
      <c r="BY62" s="31">
        <f t="shared" si="16"/>
        <v>14254148.373621987</v>
      </c>
      <c r="BZ62" s="31">
        <f t="shared" si="16"/>
        <v>25169359.111006245</v>
      </c>
      <c r="CA62" s="31">
        <f t="shared" si="16"/>
        <v>27179666.63877839</v>
      </c>
      <c r="CB62" s="31">
        <f t="shared" si="16"/>
        <v>30351837.220782004</v>
      </c>
      <c r="CC62" s="31">
        <f t="shared" si="16"/>
        <v>36851733.73114564</v>
      </c>
      <c r="CD62" s="31">
        <f t="shared" si="16"/>
        <v>38682160.631552875</v>
      </c>
      <c r="CE62" s="31">
        <f t="shared" si="16"/>
        <v>45064498.06633267</v>
      </c>
      <c r="CF62" s="31">
        <f t="shared" si="16"/>
        <v>45809602.606143445</v>
      </c>
      <c r="CG62" s="31">
        <f t="shared" si="16"/>
        <v>50718472.095914245</v>
      </c>
      <c r="CH62" s="31">
        <f t="shared" si="16"/>
        <v>50586889.61817942</v>
      </c>
      <c r="CI62" s="31">
        <f t="shared" si="16"/>
        <v>49282968.691815786</v>
      </c>
      <c r="CJ62" s="31">
        <f t="shared" si="16"/>
        <v>50982285.9041605</v>
      </c>
      <c r="CK62" s="31">
        <f t="shared" si="16"/>
        <v>48924752.16579734</v>
      </c>
      <c r="CL62" s="31">
        <f t="shared" si="16"/>
        <v>47298980.61757576</v>
      </c>
      <c r="CM62" s="31">
        <f t="shared" si="16"/>
        <v>44392800.61757576</v>
      </c>
      <c r="CN62" s="31">
        <f t="shared" si="16"/>
        <v>42632900.61757576</v>
      </c>
      <c r="CO62" s="31">
        <f t="shared" si="16"/>
        <v>39707140.61757576</v>
      </c>
      <c r="CP62" s="31">
        <f t="shared" si="16"/>
        <v>38991170.46318182</v>
      </c>
      <c r="CQ62" s="31">
        <f t="shared" si="16"/>
        <v>36628020.30878788</v>
      </c>
      <c r="CR62" s="31">
        <f t="shared" si="16"/>
        <v>29537040.30878788</v>
      </c>
      <c r="CS62" s="31">
        <f t="shared" si="16"/>
        <v>25079970.15439394</v>
      </c>
      <c r="CT62" s="31">
        <f t="shared" si="16"/>
        <v>20882470.15439394</v>
      </c>
      <c r="CU62" s="31">
        <f t="shared" si="16"/>
        <v>17568600</v>
      </c>
      <c r="CV62" s="31">
        <f t="shared" si="16"/>
        <v>16724100</v>
      </c>
      <c r="CW62" s="31">
        <f t="shared" si="16"/>
        <v>14640000</v>
      </c>
      <c r="CX62" s="31">
        <f t="shared" si="16"/>
        <v>11438500</v>
      </c>
      <c r="CY62" s="31">
        <f t="shared" si="16"/>
        <v>10863000</v>
      </c>
      <c r="CZ62" s="31">
        <f t="shared" si="16"/>
        <v>8208500</v>
      </c>
      <c r="DA62" s="31">
        <f t="shared" si="16"/>
        <v>7233000</v>
      </c>
      <c r="DB62" s="31">
        <f t="shared" si="16"/>
        <v>4471500</v>
      </c>
      <c r="DC62" s="31">
        <f t="shared" si="16"/>
        <v>14454833.333333334</v>
      </c>
      <c r="DD62" s="31">
        <f t="shared" si="16"/>
        <v>13183333.333333334</v>
      </c>
      <c r="DE62" s="31">
        <f t="shared" si="16"/>
        <v>15133333.333333334</v>
      </c>
      <c r="DF62" s="31">
        <f t="shared" si="16"/>
        <v>15133333.333333334</v>
      </c>
      <c r="DG62" s="31">
        <f t="shared" si="16"/>
        <v>14093333.333333334</v>
      </c>
      <c r="DH62" s="31">
        <f t="shared" si="16"/>
        <v>13993333.333333334</v>
      </c>
      <c r="DI62" s="31">
        <f t="shared" si="16"/>
        <v>14088333.333333334</v>
      </c>
      <c r="DJ62" s="31">
        <f t="shared" si="16"/>
        <v>14803333.333333334</v>
      </c>
      <c r="DK62" s="31">
        <f t="shared" si="16"/>
        <v>15743333.333333334</v>
      </c>
      <c r="DL62" s="31">
        <f t="shared" si="16"/>
        <v>16458333.333333334</v>
      </c>
      <c r="DM62" s="31">
        <f t="shared" si="16"/>
        <v>16358333.333333334</v>
      </c>
      <c r="DN62" s="31">
        <f t="shared" si="16"/>
        <v>16033333.333333334</v>
      </c>
      <c r="DO62" s="31">
        <f t="shared" si="16"/>
        <v>15513333.333333334</v>
      </c>
      <c r="DP62" s="31">
        <f t="shared" si="16"/>
        <v>14993333.333333334</v>
      </c>
      <c r="DQ62" s="31">
        <f t="shared" si="16"/>
        <v>13953333.333333334</v>
      </c>
      <c r="DR62" s="31">
        <f t="shared" si="16"/>
        <v>12913333.333333334</v>
      </c>
      <c r="DS62" s="31">
        <f t="shared" si="16"/>
        <v>12393333.333333334</v>
      </c>
      <c r="DT62" s="31">
        <f t="shared" si="16"/>
        <v>12393333.333333334</v>
      </c>
    </row>
    <row r="63" ht="15.75" thickTop="1"/>
    <row r="64" spans="3:124" s="3" customFormat="1" ht="15">
      <c r="C64" s="3" t="s">
        <v>36</v>
      </c>
      <c r="D64" s="4" t="str">
        <f aca="true" t="shared" si="17" ref="D64:AI64">D24</f>
        <v>Total</v>
      </c>
      <c r="E64" s="4">
        <f t="shared" si="17"/>
        <v>39933</v>
      </c>
      <c r="F64" s="4">
        <f t="shared" si="17"/>
        <v>39964</v>
      </c>
      <c r="G64" s="4">
        <f t="shared" si="17"/>
        <v>39994</v>
      </c>
      <c r="H64" s="4">
        <f t="shared" si="17"/>
        <v>40025</v>
      </c>
      <c r="I64" s="4">
        <f t="shared" si="17"/>
        <v>40056</v>
      </c>
      <c r="J64" s="4">
        <f t="shared" si="17"/>
        <v>40086</v>
      </c>
      <c r="K64" s="4">
        <f t="shared" si="17"/>
        <v>40117</v>
      </c>
      <c r="L64" s="4">
        <f t="shared" si="17"/>
        <v>40147</v>
      </c>
      <c r="M64" s="4">
        <f t="shared" si="17"/>
        <v>40178</v>
      </c>
      <c r="N64" s="4">
        <f t="shared" si="17"/>
        <v>40209</v>
      </c>
      <c r="O64" s="4">
        <f t="shared" si="17"/>
        <v>40237</v>
      </c>
      <c r="P64" s="4">
        <f t="shared" si="17"/>
        <v>40268</v>
      </c>
      <c r="Q64" s="4">
        <f t="shared" si="17"/>
        <v>40298</v>
      </c>
      <c r="R64" s="4">
        <f t="shared" si="17"/>
        <v>40329</v>
      </c>
      <c r="S64" s="4">
        <f t="shared" si="17"/>
        <v>40359</v>
      </c>
      <c r="T64" s="4">
        <f t="shared" si="17"/>
        <v>40390</v>
      </c>
      <c r="U64" s="4">
        <f t="shared" si="17"/>
        <v>40421</v>
      </c>
      <c r="V64" s="4">
        <f t="shared" si="17"/>
        <v>40451</v>
      </c>
      <c r="W64" s="4">
        <f t="shared" si="17"/>
        <v>40482</v>
      </c>
      <c r="X64" s="4">
        <f t="shared" si="17"/>
        <v>40512</v>
      </c>
      <c r="Y64" s="4">
        <f t="shared" si="17"/>
        <v>40543</v>
      </c>
      <c r="Z64" s="4">
        <f t="shared" si="17"/>
        <v>40574</v>
      </c>
      <c r="AA64" s="4">
        <f t="shared" si="17"/>
        <v>40602</v>
      </c>
      <c r="AB64" s="4">
        <f t="shared" si="17"/>
        <v>40633</v>
      </c>
      <c r="AC64" s="4">
        <f t="shared" si="17"/>
        <v>40663</v>
      </c>
      <c r="AD64" s="4">
        <f t="shared" si="17"/>
        <v>40694</v>
      </c>
      <c r="AE64" s="4">
        <f t="shared" si="17"/>
        <v>40724</v>
      </c>
      <c r="AF64" s="4">
        <f t="shared" si="17"/>
        <v>40755</v>
      </c>
      <c r="AG64" s="4">
        <f t="shared" si="17"/>
        <v>40786</v>
      </c>
      <c r="AH64" s="4">
        <f t="shared" si="17"/>
        <v>40816</v>
      </c>
      <c r="AI64" s="4">
        <f t="shared" si="17"/>
        <v>40847</v>
      </c>
      <c r="AJ64" s="4">
        <f aca="true" t="shared" si="18" ref="AJ64:BO64">AJ24</f>
        <v>40877</v>
      </c>
      <c r="AK64" s="4">
        <f t="shared" si="18"/>
        <v>40908</v>
      </c>
      <c r="AL64" s="4">
        <f t="shared" si="18"/>
        <v>40939</v>
      </c>
      <c r="AM64" s="4">
        <f t="shared" si="18"/>
        <v>40968</v>
      </c>
      <c r="AN64" s="4">
        <f t="shared" si="18"/>
        <v>40999</v>
      </c>
      <c r="AO64" s="4">
        <f t="shared" si="18"/>
        <v>41029</v>
      </c>
      <c r="AP64" s="4">
        <f t="shared" si="18"/>
        <v>41060</v>
      </c>
      <c r="AQ64" s="4">
        <f t="shared" si="18"/>
        <v>41090</v>
      </c>
      <c r="AR64" s="4">
        <f t="shared" si="18"/>
        <v>41121</v>
      </c>
      <c r="AS64" s="4">
        <f t="shared" si="18"/>
        <v>41152</v>
      </c>
      <c r="AT64" s="4">
        <f t="shared" si="18"/>
        <v>41182</v>
      </c>
      <c r="AU64" s="4">
        <f t="shared" si="18"/>
        <v>41213</v>
      </c>
      <c r="AV64" s="4">
        <f t="shared" si="18"/>
        <v>41243</v>
      </c>
      <c r="AW64" s="4">
        <f t="shared" si="18"/>
        <v>41274</v>
      </c>
      <c r="AX64" s="4">
        <f t="shared" si="18"/>
        <v>41305</v>
      </c>
      <c r="AY64" s="4">
        <f t="shared" si="18"/>
        <v>41333</v>
      </c>
      <c r="AZ64" s="4">
        <f t="shared" si="18"/>
        <v>41364</v>
      </c>
      <c r="BA64" s="4">
        <f t="shared" si="18"/>
        <v>41394</v>
      </c>
      <c r="BB64" s="4">
        <f t="shared" si="18"/>
        <v>41425</v>
      </c>
      <c r="BC64" s="4">
        <f t="shared" si="18"/>
        <v>41455</v>
      </c>
      <c r="BD64" s="4">
        <f t="shared" si="18"/>
        <v>41486</v>
      </c>
      <c r="BE64" s="4">
        <f t="shared" si="18"/>
        <v>41517</v>
      </c>
      <c r="BF64" s="4">
        <f t="shared" si="18"/>
        <v>41547</v>
      </c>
      <c r="BG64" s="4">
        <f t="shared" si="18"/>
        <v>41578</v>
      </c>
      <c r="BH64" s="4">
        <f t="shared" si="18"/>
        <v>41608</v>
      </c>
      <c r="BI64" s="4">
        <f t="shared" si="18"/>
        <v>41639</v>
      </c>
      <c r="BJ64" s="4">
        <f t="shared" si="18"/>
        <v>41670</v>
      </c>
      <c r="BK64" s="4">
        <f t="shared" si="18"/>
        <v>41698</v>
      </c>
      <c r="BL64" s="4">
        <f t="shared" si="18"/>
        <v>41729</v>
      </c>
      <c r="BM64" s="4">
        <f t="shared" si="18"/>
        <v>41759</v>
      </c>
      <c r="BN64" s="4">
        <f t="shared" si="18"/>
        <v>41790</v>
      </c>
      <c r="BO64" s="4">
        <f t="shared" si="18"/>
        <v>41820</v>
      </c>
      <c r="BP64" s="4">
        <f aca="true" t="shared" si="19" ref="BP64:CU64">BP24</f>
        <v>41851</v>
      </c>
      <c r="BQ64" s="4">
        <f t="shared" si="19"/>
        <v>41882</v>
      </c>
      <c r="BR64" s="4">
        <f t="shared" si="19"/>
        <v>41912</v>
      </c>
      <c r="BS64" s="4">
        <f t="shared" si="19"/>
        <v>41943</v>
      </c>
      <c r="BT64" s="4">
        <f t="shared" si="19"/>
        <v>41973</v>
      </c>
      <c r="BU64" s="4">
        <f t="shared" si="19"/>
        <v>42004</v>
      </c>
      <c r="BV64" s="4">
        <f t="shared" si="19"/>
        <v>42035</v>
      </c>
      <c r="BW64" s="4">
        <f t="shared" si="19"/>
        <v>42063</v>
      </c>
      <c r="BX64" s="4">
        <f t="shared" si="19"/>
        <v>42094</v>
      </c>
      <c r="BY64" s="4">
        <f t="shared" si="19"/>
        <v>42124</v>
      </c>
      <c r="BZ64" s="4">
        <f t="shared" si="19"/>
        <v>42155</v>
      </c>
      <c r="CA64" s="4">
        <f t="shared" si="19"/>
        <v>42185</v>
      </c>
      <c r="CB64" s="4">
        <f t="shared" si="19"/>
        <v>42216</v>
      </c>
      <c r="CC64" s="4">
        <f t="shared" si="19"/>
        <v>42247</v>
      </c>
      <c r="CD64" s="4">
        <f t="shared" si="19"/>
        <v>42277</v>
      </c>
      <c r="CE64" s="4">
        <f t="shared" si="19"/>
        <v>42308</v>
      </c>
      <c r="CF64" s="4">
        <f t="shared" si="19"/>
        <v>42338</v>
      </c>
      <c r="CG64" s="4">
        <f t="shared" si="19"/>
        <v>42369</v>
      </c>
      <c r="CH64" s="4">
        <f t="shared" si="19"/>
        <v>42400</v>
      </c>
      <c r="CI64" s="4">
        <f t="shared" si="19"/>
        <v>42429</v>
      </c>
      <c r="CJ64" s="4">
        <f t="shared" si="19"/>
        <v>42460</v>
      </c>
      <c r="CK64" s="4">
        <f t="shared" si="19"/>
        <v>42490</v>
      </c>
      <c r="CL64" s="4">
        <f t="shared" si="19"/>
        <v>42521</v>
      </c>
      <c r="CM64" s="4">
        <f t="shared" si="19"/>
        <v>42551</v>
      </c>
      <c r="CN64" s="4">
        <f t="shared" si="19"/>
        <v>42582</v>
      </c>
      <c r="CO64" s="4">
        <f t="shared" si="19"/>
        <v>42613</v>
      </c>
      <c r="CP64" s="4">
        <f t="shared" si="19"/>
        <v>42643</v>
      </c>
      <c r="CQ64" s="4">
        <f t="shared" si="19"/>
        <v>42674</v>
      </c>
      <c r="CR64" s="4">
        <f t="shared" si="19"/>
        <v>42704</v>
      </c>
      <c r="CS64" s="4">
        <f t="shared" si="19"/>
        <v>42735</v>
      </c>
      <c r="CT64" s="4">
        <f t="shared" si="19"/>
        <v>42766</v>
      </c>
      <c r="CU64" s="4">
        <f t="shared" si="19"/>
        <v>42794</v>
      </c>
      <c r="CV64" s="4">
        <f aca="true" t="shared" si="20" ref="CV64:DT64">CV24</f>
        <v>42825</v>
      </c>
      <c r="CW64" s="4">
        <f t="shared" si="20"/>
        <v>42855</v>
      </c>
      <c r="CX64" s="4">
        <f t="shared" si="20"/>
        <v>42886</v>
      </c>
      <c r="CY64" s="4">
        <f t="shared" si="20"/>
        <v>42916</v>
      </c>
      <c r="CZ64" s="4">
        <f t="shared" si="20"/>
        <v>42947</v>
      </c>
      <c r="DA64" s="4">
        <f t="shared" si="20"/>
        <v>42978</v>
      </c>
      <c r="DB64" s="4">
        <f t="shared" si="20"/>
        <v>43008</v>
      </c>
      <c r="DC64" s="4">
        <f t="shared" si="20"/>
        <v>43039</v>
      </c>
      <c r="DD64" s="4">
        <f t="shared" si="20"/>
        <v>43069</v>
      </c>
      <c r="DE64" s="4">
        <f t="shared" si="20"/>
        <v>43100</v>
      </c>
      <c r="DF64" s="4">
        <f t="shared" si="20"/>
        <v>43131</v>
      </c>
      <c r="DG64" s="4">
        <f t="shared" si="20"/>
        <v>43159</v>
      </c>
      <c r="DH64" s="4">
        <f t="shared" si="20"/>
        <v>43190</v>
      </c>
      <c r="DI64" s="4">
        <f t="shared" si="20"/>
        <v>43220</v>
      </c>
      <c r="DJ64" s="4">
        <f t="shared" si="20"/>
        <v>43251</v>
      </c>
      <c r="DK64" s="4">
        <f t="shared" si="20"/>
        <v>43281</v>
      </c>
      <c r="DL64" s="4">
        <f t="shared" si="20"/>
        <v>43312</v>
      </c>
      <c r="DM64" s="4">
        <f t="shared" si="20"/>
        <v>43343</v>
      </c>
      <c r="DN64" s="4">
        <f t="shared" si="20"/>
        <v>43373</v>
      </c>
      <c r="DO64" s="4">
        <f t="shared" si="20"/>
        <v>43404</v>
      </c>
      <c r="DP64" s="4">
        <f t="shared" si="20"/>
        <v>43434</v>
      </c>
      <c r="DQ64" s="4">
        <f t="shared" si="20"/>
        <v>43465</v>
      </c>
      <c r="DR64" s="4">
        <f t="shared" si="20"/>
        <v>43496</v>
      </c>
      <c r="DS64" s="4">
        <f t="shared" si="20"/>
        <v>43524</v>
      </c>
      <c r="DT64" s="4">
        <f t="shared" si="20"/>
        <v>43555</v>
      </c>
    </row>
    <row r="65" spans="3:124" ht="15">
      <c r="C65" t="s">
        <v>16</v>
      </c>
      <c r="D65" s="5">
        <f aca="true" t="shared" si="21" ref="D65:D71">SUM(E65:DT65)</f>
        <v>277100000</v>
      </c>
      <c r="E65" s="5">
        <f>SUMIF($A$26:$A$61,$C65,E$26:E$61)</f>
        <v>0</v>
      </c>
      <c r="F65" s="70">
        <f aca="true" t="shared" si="22" ref="F65:BQ66">SUMIF($A$26:$A$61,$C65,F$26:F$61)</f>
        <v>0</v>
      </c>
      <c r="G65" s="70">
        <f t="shared" si="22"/>
        <v>0</v>
      </c>
      <c r="H65" s="70">
        <f t="shared" si="22"/>
        <v>0</v>
      </c>
      <c r="I65" s="70">
        <f t="shared" si="22"/>
        <v>0</v>
      </c>
      <c r="J65" s="70">
        <f t="shared" si="22"/>
        <v>0</v>
      </c>
      <c r="K65" s="70">
        <f t="shared" si="22"/>
        <v>0</v>
      </c>
      <c r="L65" s="70">
        <f t="shared" si="22"/>
        <v>0</v>
      </c>
      <c r="M65" s="70">
        <f t="shared" si="22"/>
        <v>0</v>
      </c>
      <c r="N65" s="70">
        <f t="shared" si="22"/>
        <v>0</v>
      </c>
      <c r="O65" s="70">
        <f t="shared" si="22"/>
        <v>0</v>
      </c>
      <c r="P65" s="70">
        <f t="shared" si="22"/>
        <v>0</v>
      </c>
      <c r="Q65" s="70">
        <f t="shared" si="22"/>
        <v>0</v>
      </c>
      <c r="R65" s="70">
        <f t="shared" si="22"/>
        <v>0</v>
      </c>
      <c r="S65" s="70">
        <f t="shared" si="22"/>
        <v>0</v>
      </c>
      <c r="T65" s="70">
        <f t="shared" si="22"/>
        <v>0</v>
      </c>
      <c r="U65" s="70">
        <f t="shared" si="22"/>
        <v>0</v>
      </c>
      <c r="V65" s="70">
        <f t="shared" si="22"/>
        <v>0</v>
      </c>
      <c r="W65" s="70">
        <f t="shared" si="22"/>
        <v>0</v>
      </c>
      <c r="X65" s="70">
        <f t="shared" si="22"/>
        <v>0</v>
      </c>
      <c r="Y65" s="70">
        <f t="shared" si="22"/>
        <v>0</v>
      </c>
      <c r="Z65" s="70">
        <f t="shared" si="22"/>
        <v>0</v>
      </c>
      <c r="AA65" s="70">
        <f t="shared" si="22"/>
        <v>0</v>
      </c>
      <c r="AB65" s="70">
        <f t="shared" si="22"/>
        <v>0</v>
      </c>
      <c r="AC65" s="70">
        <f t="shared" si="22"/>
        <v>0</v>
      </c>
      <c r="AD65" s="70">
        <f t="shared" si="22"/>
        <v>0</v>
      </c>
      <c r="AE65" s="70">
        <f t="shared" si="22"/>
        <v>0</v>
      </c>
      <c r="AF65" s="70">
        <f t="shared" si="22"/>
        <v>0</v>
      </c>
      <c r="AG65" s="70">
        <f t="shared" si="22"/>
        <v>0</v>
      </c>
      <c r="AH65" s="70">
        <f t="shared" si="22"/>
        <v>0</v>
      </c>
      <c r="AI65" s="70">
        <f t="shared" si="22"/>
        <v>0</v>
      </c>
      <c r="AJ65" s="70">
        <f t="shared" si="22"/>
        <v>0</v>
      </c>
      <c r="AK65" s="70">
        <f t="shared" si="22"/>
        <v>0</v>
      </c>
      <c r="AL65" s="70">
        <f t="shared" si="22"/>
        <v>0</v>
      </c>
      <c r="AM65" s="70">
        <f t="shared" si="22"/>
        <v>0</v>
      </c>
      <c r="AN65" s="70">
        <f t="shared" si="22"/>
        <v>0</v>
      </c>
      <c r="AO65" s="70">
        <f t="shared" si="22"/>
        <v>0</v>
      </c>
      <c r="AP65" s="70">
        <f t="shared" si="22"/>
        <v>0</v>
      </c>
      <c r="AQ65" s="70">
        <f t="shared" si="22"/>
        <v>0</v>
      </c>
      <c r="AR65" s="70">
        <f t="shared" si="22"/>
        <v>0</v>
      </c>
      <c r="AS65" s="70">
        <f t="shared" si="22"/>
        <v>0</v>
      </c>
      <c r="AT65" s="70">
        <f t="shared" si="22"/>
        <v>0</v>
      </c>
      <c r="AU65" s="70">
        <f t="shared" si="22"/>
        <v>0</v>
      </c>
      <c r="AV65" s="70">
        <f t="shared" si="22"/>
        <v>0</v>
      </c>
      <c r="AW65" s="70">
        <f t="shared" si="22"/>
        <v>0</v>
      </c>
      <c r="AX65" s="70">
        <f t="shared" si="22"/>
        <v>0</v>
      </c>
      <c r="AY65" s="70">
        <f t="shared" si="22"/>
        <v>0</v>
      </c>
      <c r="AZ65" s="70">
        <f t="shared" si="22"/>
        <v>0</v>
      </c>
      <c r="BA65" s="70">
        <f t="shared" si="22"/>
        <v>0</v>
      </c>
      <c r="BB65" s="70">
        <f t="shared" si="22"/>
        <v>0</v>
      </c>
      <c r="BC65" s="70">
        <f t="shared" si="22"/>
        <v>0</v>
      </c>
      <c r="BD65" s="70">
        <f t="shared" si="22"/>
        <v>0</v>
      </c>
      <c r="BE65" s="70">
        <f t="shared" si="22"/>
        <v>0</v>
      </c>
      <c r="BF65" s="70">
        <f t="shared" si="22"/>
        <v>0</v>
      </c>
      <c r="BG65" s="70">
        <f t="shared" si="22"/>
        <v>0</v>
      </c>
      <c r="BH65" s="70">
        <f t="shared" si="22"/>
        <v>0</v>
      </c>
      <c r="BI65" s="70">
        <f t="shared" si="22"/>
        <v>0</v>
      </c>
      <c r="BJ65" s="70">
        <f t="shared" si="22"/>
        <v>1685000</v>
      </c>
      <c r="BK65" s="70">
        <f t="shared" si="22"/>
        <v>505500</v>
      </c>
      <c r="BL65" s="70">
        <f t="shared" si="22"/>
        <v>505500</v>
      </c>
      <c r="BM65" s="70">
        <f t="shared" si="22"/>
        <v>505500</v>
      </c>
      <c r="BN65" s="70">
        <f t="shared" si="22"/>
        <v>674000</v>
      </c>
      <c r="BO65" s="70">
        <f t="shared" si="22"/>
        <v>674000</v>
      </c>
      <c r="BP65" s="70">
        <f t="shared" si="22"/>
        <v>1011000</v>
      </c>
      <c r="BQ65" s="70">
        <f t="shared" si="22"/>
        <v>1348000</v>
      </c>
      <c r="BR65" s="70">
        <f aca="true" t="shared" si="23" ref="BR65:DT69">SUMIF($A$26:$A$61,$C65,BR$26:BR$61)</f>
        <v>1348000</v>
      </c>
      <c r="BS65" s="70">
        <f t="shared" si="23"/>
        <v>1685000</v>
      </c>
      <c r="BT65" s="70">
        <f t="shared" si="23"/>
        <v>2359000</v>
      </c>
      <c r="BU65" s="70">
        <f t="shared" si="23"/>
        <v>2359000</v>
      </c>
      <c r="BV65" s="70">
        <f t="shared" si="23"/>
        <v>4608500</v>
      </c>
      <c r="BW65" s="70">
        <f t="shared" si="23"/>
        <v>4396000</v>
      </c>
      <c r="BX65" s="70">
        <f t="shared" si="23"/>
        <v>3971000</v>
      </c>
      <c r="BY65" s="70">
        <f t="shared" si="23"/>
        <v>5434000</v>
      </c>
      <c r="BZ65" s="70">
        <f t="shared" si="23"/>
        <v>9866000</v>
      </c>
      <c r="CA65" s="70">
        <f t="shared" si="23"/>
        <v>8686000</v>
      </c>
      <c r="CB65" s="70">
        <f t="shared" si="23"/>
        <v>9817000</v>
      </c>
      <c r="CC65" s="70">
        <f t="shared" si="23"/>
        <v>13361000</v>
      </c>
      <c r="CD65" s="70">
        <f t="shared" si="23"/>
        <v>12935500</v>
      </c>
      <c r="CE65" s="70">
        <f t="shared" si="23"/>
        <v>15433500</v>
      </c>
      <c r="CF65" s="70">
        <f t="shared" si="23"/>
        <v>14347000</v>
      </c>
      <c r="CG65" s="70">
        <f t="shared" si="23"/>
        <v>15054000</v>
      </c>
      <c r="CH65" s="70">
        <f t="shared" si="23"/>
        <v>11682000</v>
      </c>
      <c r="CI65" s="70">
        <f t="shared" si="23"/>
        <v>10788500</v>
      </c>
      <c r="CJ65" s="70">
        <f t="shared" si="23"/>
        <v>8664500</v>
      </c>
      <c r="CK65" s="70">
        <f t="shared" si="23"/>
        <v>5930060</v>
      </c>
      <c r="CL65" s="70">
        <f t="shared" si="23"/>
        <v>7563540</v>
      </c>
      <c r="CM65" s="70">
        <f t="shared" si="23"/>
        <v>4717200</v>
      </c>
      <c r="CN65" s="70">
        <f t="shared" si="23"/>
        <v>3902500</v>
      </c>
      <c r="CO65" s="70">
        <f t="shared" si="23"/>
        <v>4718000</v>
      </c>
      <c r="CP65" s="70">
        <f t="shared" si="23"/>
        <v>7827900</v>
      </c>
      <c r="CQ65" s="70">
        <f t="shared" si="23"/>
        <v>7580800</v>
      </c>
      <c r="CR65" s="70">
        <f t="shared" si="23"/>
        <v>6120000</v>
      </c>
      <c r="CS65" s="70">
        <f t="shared" si="23"/>
        <v>4835000</v>
      </c>
      <c r="CT65" s="70">
        <f t="shared" si="23"/>
        <v>4913000</v>
      </c>
      <c r="CU65" s="70">
        <f t="shared" si="23"/>
        <v>4278000</v>
      </c>
      <c r="CV65" s="70">
        <f t="shared" si="23"/>
        <v>5971000</v>
      </c>
      <c r="CW65" s="70">
        <f t="shared" si="23"/>
        <v>7014000</v>
      </c>
      <c r="CX65" s="70">
        <f t="shared" si="23"/>
        <v>5850000</v>
      </c>
      <c r="CY65" s="70">
        <f t="shared" si="23"/>
        <v>5850000</v>
      </c>
      <c r="CZ65" s="70">
        <f t="shared" si="23"/>
        <v>5200000</v>
      </c>
      <c r="DA65" s="70">
        <f t="shared" si="23"/>
        <v>5200000</v>
      </c>
      <c r="DB65" s="70">
        <f t="shared" si="23"/>
        <v>3250000</v>
      </c>
      <c r="DC65" s="70">
        <f t="shared" si="23"/>
        <v>2600000</v>
      </c>
      <c r="DD65" s="70">
        <f t="shared" si="23"/>
        <v>1950000</v>
      </c>
      <c r="DE65" s="70">
        <f t="shared" si="23"/>
        <v>1300000</v>
      </c>
      <c r="DF65" s="70">
        <f t="shared" si="23"/>
        <v>1300000</v>
      </c>
      <c r="DG65" s="70">
        <f t="shared" si="23"/>
        <v>1300000</v>
      </c>
      <c r="DH65" s="70">
        <f t="shared" si="23"/>
        <v>1300000</v>
      </c>
      <c r="DI65" s="70">
        <f t="shared" si="23"/>
        <v>975000</v>
      </c>
      <c r="DJ65" s="70">
        <f t="shared" si="23"/>
        <v>650000</v>
      </c>
      <c r="DK65" s="70">
        <f t="shared" si="23"/>
        <v>650000</v>
      </c>
      <c r="DL65" s="70">
        <f t="shared" si="23"/>
        <v>325000</v>
      </c>
      <c r="DM65" s="70">
        <f t="shared" si="23"/>
        <v>325000</v>
      </c>
      <c r="DN65" s="70">
        <f t="shared" si="23"/>
        <v>0</v>
      </c>
      <c r="DO65" s="70">
        <f t="shared" si="23"/>
        <v>0</v>
      </c>
      <c r="DP65" s="70">
        <f t="shared" si="23"/>
        <v>0</v>
      </c>
      <c r="DQ65" s="70">
        <f t="shared" si="23"/>
        <v>0</v>
      </c>
      <c r="DR65" s="70">
        <f t="shared" si="23"/>
        <v>0</v>
      </c>
      <c r="DS65" s="70">
        <f t="shared" si="23"/>
        <v>0</v>
      </c>
      <c r="DT65" s="70">
        <f t="shared" si="23"/>
        <v>0</v>
      </c>
    </row>
    <row r="66" spans="3:124" ht="15">
      <c r="C66" t="s">
        <v>17</v>
      </c>
      <c r="D66" s="29">
        <f t="shared" si="21"/>
        <v>294435308</v>
      </c>
      <c r="E66" s="70">
        <f aca="true" t="shared" si="24" ref="E66:T70">SUMIF($A$26:$A$61,$C66,E$26:E$61)</f>
        <v>0</v>
      </c>
      <c r="F66" s="70">
        <f t="shared" si="24"/>
        <v>0</v>
      </c>
      <c r="G66" s="70">
        <f t="shared" si="24"/>
        <v>0</v>
      </c>
      <c r="H66" s="70">
        <f t="shared" si="24"/>
        <v>0</v>
      </c>
      <c r="I66" s="70">
        <f t="shared" si="24"/>
        <v>0</v>
      </c>
      <c r="J66" s="70">
        <f t="shared" si="24"/>
        <v>0</v>
      </c>
      <c r="K66" s="70">
        <f t="shared" si="24"/>
        <v>0</v>
      </c>
      <c r="L66" s="70">
        <f t="shared" si="24"/>
        <v>0</v>
      </c>
      <c r="M66" s="70">
        <f t="shared" si="24"/>
        <v>0</v>
      </c>
      <c r="N66" s="70">
        <f t="shared" si="24"/>
        <v>0</v>
      </c>
      <c r="O66" s="70">
        <f t="shared" si="24"/>
        <v>0</v>
      </c>
      <c r="P66" s="70">
        <f t="shared" si="24"/>
        <v>0</v>
      </c>
      <c r="Q66" s="70">
        <f t="shared" si="24"/>
        <v>0</v>
      </c>
      <c r="R66" s="70">
        <f t="shared" si="24"/>
        <v>0</v>
      </c>
      <c r="S66" s="70">
        <f t="shared" si="24"/>
        <v>0</v>
      </c>
      <c r="T66" s="70">
        <f t="shared" si="24"/>
        <v>0</v>
      </c>
      <c r="U66" s="70">
        <f t="shared" si="22"/>
        <v>0</v>
      </c>
      <c r="V66" s="70">
        <f t="shared" si="22"/>
        <v>0</v>
      </c>
      <c r="W66" s="70">
        <f t="shared" si="22"/>
        <v>0</v>
      </c>
      <c r="X66" s="70">
        <f t="shared" si="22"/>
        <v>0</v>
      </c>
      <c r="Y66" s="70">
        <f t="shared" si="22"/>
        <v>0</v>
      </c>
      <c r="Z66" s="70">
        <f t="shared" si="22"/>
        <v>0</v>
      </c>
      <c r="AA66" s="70">
        <f t="shared" si="22"/>
        <v>0</v>
      </c>
      <c r="AB66" s="70">
        <f t="shared" si="22"/>
        <v>0</v>
      </c>
      <c r="AC66" s="70">
        <f t="shared" si="22"/>
        <v>0</v>
      </c>
      <c r="AD66" s="70">
        <f t="shared" si="22"/>
        <v>0</v>
      </c>
      <c r="AE66" s="70">
        <f t="shared" si="22"/>
        <v>0</v>
      </c>
      <c r="AF66" s="70">
        <f t="shared" si="22"/>
        <v>0</v>
      </c>
      <c r="AG66" s="70">
        <f t="shared" si="22"/>
        <v>0</v>
      </c>
      <c r="AH66" s="70">
        <f t="shared" si="22"/>
        <v>0</v>
      </c>
      <c r="AI66" s="70">
        <f t="shared" si="22"/>
        <v>0</v>
      </c>
      <c r="AJ66" s="70">
        <f t="shared" si="22"/>
        <v>0</v>
      </c>
      <c r="AK66" s="70">
        <f t="shared" si="22"/>
        <v>0</v>
      </c>
      <c r="AL66" s="70">
        <f t="shared" si="22"/>
        <v>0</v>
      </c>
      <c r="AM66" s="70">
        <f t="shared" si="22"/>
        <v>0</v>
      </c>
      <c r="AN66" s="70">
        <f t="shared" si="22"/>
        <v>0</v>
      </c>
      <c r="AO66" s="70">
        <f t="shared" si="22"/>
        <v>0</v>
      </c>
      <c r="AP66" s="70">
        <f t="shared" si="22"/>
        <v>904488.72</v>
      </c>
      <c r="AQ66" s="70">
        <f t="shared" si="22"/>
        <v>602992.48</v>
      </c>
      <c r="AR66" s="70">
        <f t="shared" si="22"/>
        <v>452244.36</v>
      </c>
      <c r="AS66" s="70">
        <f t="shared" si="22"/>
        <v>753740.6000000001</v>
      </c>
      <c r="AT66" s="70">
        <f t="shared" si="22"/>
        <v>753740.6000000001</v>
      </c>
      <c r="AU66" s="70">
        <f t="shared" si="22"/>
        <v>1356733.0799999998</v>
      </c>
      <c r="AV66" s="70">
        <f t="shared" si="22"/>
        <v>1507481.2000000002</v>
      </c>
      <c r="AW66" s="70">
        <f t="shared" si="22"/>
        <v>1658229.32</v>
      </c>
      <c r="AX66" s="70">
        <f t="shared" si="22"/>
        <v>1507481.2000000002</v>
      </c>
      <c r="AY66" s="70">
        <f t="shared" si="22"/>
        <v>1507481.2000000002</v>
      </c>
      <c r="AZ66" s="70">
        <f t="shared" si="22"/>
        <v>1205984.96</v>
      </c>
      <c r="BA66" s="70">
        <f t="shared" si="22"/>
        <v>826099.6976000001</v>
      </c>
      <c r="BB66" s="70">
        <f t="shared" si="22"/>
        <v>1681293.8684</v>
      </c>
      <c r="BC66" s="70">
        <f t="shared" si="22"/>
        <v>904458.622</v>
      </c>
      <c r="BD66" s="70">
        <f t="shared" si="22"/>
        <v>1100401.08</v>
      </c>
      <c r="BE66" s="70">
        <f t="shared" si="22"/>
        <v>1391827.38</v>
      </c>
      <c r="BF66" s="70">
        <f t="shared" si="22"/>
        <v>1854081.4840000002</v>
      </c>
      <c r="BG66" s="70">
        <f t="shared" si="22"/>
        <v>2100283.348</v>
      </c>
      <c r="BH66" s="70">
        <f t="shared" si="22"/>
        <v>2039984.1</v>
      </c>
      <c r="BI66" s="70">
        <f t="shared" si="22"/>
        <v>1748557.8</v>
      </c>
      <c r="BJ66" s="70">
        <f t="shared" si="22"/>
        <v>1165705.2</v>
      </c>
      <c r="BK66" s="70">
        <f t="shared" si="22"/>
        <v>1019992.05</v>
      </c>
      <c r="BL66" s="70">
        <f t="shared" si="22"/>
        <v>582852.6</v>
      </c>
      <c r="BM66" s="70">
        <f t="shared" si="22"/>
        <v>437139.45</v>
      </c>
      <c r="BN66" s="70">
        <f t="shared" si="22"/>
        <v>291426.3</v>
      </c>
      <c r="BO66" s="70">
        <f t="shared" si="22"/>
        <v>1717064.0099999998</v>
      </c>
      <c r="BP66" s="70">
        <f t="shared" si="22"/>
        <v>1193280.39</v>
      </c>
      <c r="BQ66" s="70">
        <f t="shared" si="22"/>
        <v>785675.4299999999</v>
      </c>
      <c r="BR66" s="70">
        <f t="shared" si="23"/>
        <v>1309459.05</v>
      </c>
      <c r="BS66" s="70">
        <f t="shared" si="23"/>
        <v>1309459.05</v>
      </c>
      <c r="BT66" s="70">
        <f t="shared" si="23"/>
        <v>2357026.29</v>
      </c>
      <c r="BU66" s="70">
        <f t="shared" si="23"/>
        <v>2618918.1</v>
      </c>
      <c r="BV66" s="70">
        <f t="shared" si="23"/>
        <v>5090309.91</v>
      </c>
      <c r="BW66" s="70">
        <f t="shared" si="23"/>
        <v>4582918.1</v>
      </c>
      <c r="BX66" s="70">
        <f t="shared" si="23"/>
        <v>4091918.1</v>
      </c>
      <c r="BY66" s="70">
        <f t="shared" si="23"/>
        <v>3568134.48</v>
      </c>
      <c r="BZ66" s="70">
        <f t="shared" si="23"/>
        <v>6199167.1188</v>
      </c>
      <c r="CA66" s="70">
        <f t="shared" si="23"/>
        <v>8512156.2392</v>
      </c>
      <c r="CB66" s="70">
        <f t="shared" si="23"/>
        <v>7487864.611</v>
      </c>
      <c r="CC66" s="70">
        <f t="shared" si="23"/>
        <v>7783837.715</v>
      </c>
      <c r="CD66" s="70">
        <f t="shared" si="23"/>
        <v>8386837.715</v>
      </c>
      <c r="CE66" s="70">
        <f t="shared" si="23"/>
        <v>9297324.267</v>
      </c>
      <c r="CF66" s="70">
        <f t="shared" si="23"/>
        <v>10915756.724</v>
      </c>
      <c r="CG66" s="70">
        <f t="shared" si="23"/>
        <v>12198000</v>
      </c>
      <c r="CH66" s="70">
        <f t="shared" si="23"/>
        <v>12892000</v>
      </c>
      <c r="CI66" s="70">
        <f t="shared" si="23"/>
        <v>13412000</v>
      </c>
      <c r="CJ66" s="70">
        <f t="shared" si="23"/>
        <v>13550000</v>
      </c>
      <c r="CK66" s="70">
        <f t="shared" si="23"/>
        <v>12391000</v>
      </c>
      <c r="CL66" s="70">
        <f t="shared" si="23"/>
        <v>10880160</v>
      </c>
      <c r="CM66" s="70">
        <f t="shared" si="23"/>
        <v>11809440</v>
      </c>
      <c r="CN66" s="70">
        <f t="shared" si="23"/>
        <v>11837700</v>
      </c>
      <c r="CO66" s="70">
        <f t="shared" si="23"/>
        <v>12662000</v>
      </c>
      <c r="CP66" s="70">
        <f t="shared" si="23"/>
        <v>11181500</v>
      </c>
      <c r="CQ66" s="70">
        <f t="shared" si="23"/>
        <v>11704900</v>
      </c>
      <c r="CR66" s="70">
        <f t="shared" si="23"/>
        <v>9654300</v>
      </c>
      <c r="CS66" s="70">
        <f t="shared" si="23"/>
        <v>8954500</v>
      </c>
      <c r="CT66" s="70">
        <f t="shared" si="23"/>
        <v>6981000</v>
      </c>
      <c r="CU66" s="70">
        <f t="shared" si="23"/>
        <v>5320000</v>
      </c>
      <c r="CV66" s="70">
        <f t="shared" si="23"/>
        <v>3990000</v>
      </c>
      <c r="CW66" s="70">
        <f t="shared" si="23"/>
        <v>3040000</v>
      </c>
      <c r="CX66" s="70">
        <f t="shared" si="23"/>
        <v>1805000</v>
      </c>
      <c r="CY66" s="70">
        <f t="shared" si="23"/>
        <v>1805000</v>
      </c>
      <c r="CZ66" s="70">
        <f t="shared" si="23"/>
        <v>665000</v>
      </c>
      <c r="DA66" s="70">
        <f t="shared" si="23"/>
        <v>665000</v>
      </c>
      <c r="DB66" s="70">
        <f t="shared" si="23"/>
        <v>237500</v>
      </c>
      <c r="DC66" s="70">
        <f t="shared" si="23"/>
        <v>237500</v>
      </c>
      <c r="DD66" s="70">
        <f t="shared" si="23"/>
        <v>0</v>
      </c>
      <c r="DE66" s="70">
        <f t="shared" si="23"/>
        <v>0</v>
      </c>
      <c r="DF66" s="70">
        <f t="shared" si="23"/>
        <v>0</v>
      </c>
      <c r="DG66" s="70">
        <f t="shared" si="23"/>
        <v>0</v>
      </c>
      <c r="DH66" s="70">
        <f t="shared" si="23"/>
        <v>0</v>
      </c>
      <c r="DI66" s="70">
        <f t="shared" si="23"/>
        <v>0</v>
      </c>
      <c r="DJ66" s="70">
        <f t="shared" si="23"/>
        <v>0</v>
      </c>
      <c r="DK66" s="70">
        <f t="shared" si="23"/>
        <v>0</v>
      </c>
      <c r="DL66" s="70">
        <f t="shared" si="23"/>
        <v>0</v>
      </c>
      <c r="DM66" s="70">
        <f t="shared" si="23"/>
        <v>0</v>
      </c>
      <c r="DN66" s="70">
        <f t="shared" si="23"/>
        <v>0</v>
      </c>
      <c r="DO66" s="70">
        <f t="shared" si="23"/>
        <v>0</v>
      </c>
      <c r="DP66" s="70">
        <f t="shared" si="23"/>
        <v>0</v>
      </c>
      <c r="DQ66" s="70">
        <f t="shared" si="23"/>
        <v>0</v>
      </c>
      <c r="DR66" s="70">
        <f t="shared" si="23"/>
        <v>0</v>
      </c>
      <c r="DS66" s="70">
        <f t="shared" si="23"/>
        <v>0</v>
      </c>
      <c r="DT66" s="70">
        <f t="shared" si="23"/>
        <v>0</v>
      </c>
    </row>
    <row r="67" spans="3:124" ht="15">
      <c r="C67" t="s">
        <v>18</v>
      </c>
      <c r="D67" s="29">
        <f t="shared" si="21"/>
        <v>226740000</v>
      </c>
      <c r="E67" s="70">
        <f t="shared" si="24"/>
        <v>0</v>
      </c>
      <c r="F67" s="70">
        <f t="shared" si="24"/>
        <v>0</v>
      </c>
      <c r="G67" s="70">
        <f t="shared" si="24"/>
        <v>0</v>
      </c>
      <c r="H67" s="70">
        <f t="shared" si="24"/>
        <v>0</v>
      </c>
      <c r="I67" s="70">
        <f t="shared" si="24"/>
        <v>0</v>
      </c>
      <c r="J67" s="70">
        <f t="shared" si="24"/>
        <v>0</v>
      </c>
      <c r="K67" s="70">
        <f t="shared" si="24"/>
        <v>0</v>
      </c>
      <c r="L67" s="70">
        <f t="shared" si="24"/>
        <v>0</v>
      </c>
      <c r="M67" s="70">
        <f t="shared" si="24"/>
        <v>0</v>
      </c>
      <c r="N67" s="70">
        <f aca="true" t="shared" si="25" ref="N67:BY70">SUMIF($A$26:$A$61,$C67,N$26:N$61)</f>
        <v>0</v>
      </c>
      <c r="O67" s="70">
        <f t="shared" si="25"/>
        <v>0</v>
      </c>
      <c r="P67" s="70">
        <f t="shared" si="25"/>
        <v>0</v>
      </c>
      <c r="Q67" s="70">
        <f t="shared" si="25"/>
        <v>0</v>
      </c>
      <c r="R67" s="70">
        <f t="shared" si="25"/>
        <v>0</v>
      </c>
      <c r="S67" s="70">
        <f t="shared" si="25"/>
        <v>0</v>
      </c>
      <c r="T67" s="70">
        <f t="shared" si="25"/>
        <v>0</v>
      </c>
      <c r="U67" s="70">
        <f t="shared" si="25"/>
        <v>0</v>
      </c>
      <c r="V67" s="70">
        <f t="shared" si="25"/>
        <v>0</v>
      </c>
      <c r="W67" s="70">
        <f t="shared" si="25"/>
        <v>0</v>
      </c>
      <c r="X67" s="70">
        <f t="shared" si="25"/>
        <v>0</v>
      </c>
      <c r="Y67" s="70">
        <f t="shared" si="25"/>
        <v>0</v>
      </c>
      <c r="Z67" s="70">
        <f t="shared" si="25"/>
        <v>0</v>
      </c>
      <c r="AA67" s="70">
        <f t="shared" si="25"/>
        <v>0</v>
      </c>
      <c r="AB67" s="70">
        <f t="shared" si="25"/>
        <v>0</v>
      </c>
      <c r="AC67" s="70">
        <f t="shared" si="25"/>
        <v>0</v>
      </c>
      <c r="AD67" s="70">
        <f t="shared" si="25"/>
        <v>0</v>
      </c>
      <c r="AE67" s="70">
        <f t="shared" si="25"/>
        <v>0</v>
      </c>
      <c r="AF67" s="70">
        <f t="shared" si="25"/>
        <v>0</v>
      </c>
      <c r="AG67" s="70">
        <f t="shared" si="25"/>
        <v>0</v>
      </c>
      <c r="AH67" s="70">
        <f t="shared" si="25"/>
        <v>0</v>
      </c>
      <c r="AI67" s="70">
        <f t="shared" si="25"/>
        <v>0</v>
      </c>
      <c r="AJ67" s="70">
        <f t="shared" si="25"/>
        <v>0</v>
      </c>
      <c r="AK67" s="70">
        <f t="shared" si="25"/>
        <v>0</v>
      </c>
      <c r="AL67" s="70">
        <f t="shared" si="25"/>
        <v>0</v>
      </c>
      <c r="AM67" s="70">
        <f t="shared" si="25"/>
        <v>0</v>
      </c>
      <c r="AN67" s="70">
        <f t="shared" si="25"/>
        <v>0</v>
      </c>
      <c r="AO67" s="70">
        <f t="shared" si="25"/>
        <v>0</v>
      </c>
      <c r="AP67" s="70">
        <f t="shared" si="25"/>
        <v>0</v>
      </c>
      <c r="AQ67" s="70">
        <f t="shared" si="25"/>
        <v>0</v>
      </c>
      <c r="AR67" s="70">
        <f t="shared" si="25"/>
        <v>0</v>
      </c>
      <c r="AS67" s="70">
        <f t="shared" si="25"/>
        <v>0</v>
      </c>
      <c r="AT67" s="70">
        <f t="shared" si="25"/>
        <v>0</v>
      </c>
      <c r="AU67" s="70">
        <f t="shared" si="25"/>
        <v>0</v>
      </c>
      <c r="AV67" s="70">
        <f t="shared" si="25"/>
        <v>0</v>
      </c>
      <c r="AW67" s="70">
        <f t="shared" si="25"/>
        <v>0</v>
      </c>
      <c r="AX67" s="70">
        <f t="shared" si="25"/>
        <v>0</v>
      </c>
      <c r="AY67" s="70">
        <f t="shared" si="25"/>
        <v>0</v>
      </c>
      <c r="AZ67" s="70">
        <f t="shared" si="25"/>
        <v>0</v>
      </c>
      <c r="BA67" s="70">
        <f t="shared" si="25"/>
        <v>0</v>
      </c>
      <c r="BB67" s="70">
        <f t="shared" si="25"/>
        <v>0</v>
      </c>
      <c r="BC67" s="70">
        <f t="shared" si="25"/>
        <v>0</v>
      </c>
      <c r="BD67" s="70">
        <f t="shared" si="25"/>
        <v>0</v>
      </c>
      <c r="BE67" s="70">
        <f t="shared" si="25"/>
        <v>0</v>
      </c>
      <c r="BF67" s="70">
        <f t="shared" si="25"/>
        <v>0</v>
      </c>
      <c r="BG67" s="70">
        <f t="shared" si="25"/>
        <v>0</v>
      </c>
      <c r="BH67" s="70">
        <f t="shared" si="25"/>
        <v>0</v>
      </c>
      <c r="BI67" s="70">
        <f t="shared" si="25"/>
        <v>0</v>
      </c>
      <c r="BJ67" s="70">
        <f t="shared" si="25"/>
        <v>0</v>
      </c>
      <c r="BK67" s="70">
        <f t="shared" si="25"/>
        <v>0</v>
      </c>
      <c r="BL67" s="70">
        <f t="shared" si="25"/>
        <v>0</v>
      </c>
      <c r="BM67" s="70">
        <f t="shared" si="25"/>
        <v>0</v>
      </c>
      <c r="BN67" s="70">
        <f t="shared" si="25"/>
        <v>0</v>
      </c>
      <c r="BO67" s="70">
        <f t="shared" si="25"/>
        <v>0</v>
      </c>
      <c r="BP67" s="70">
        <f t="shared" si="25"/>
        <v>0</v>
      </c>
      <c r="BQ67" s="70">
        <f t="shared" si="25"/>
        <v>0</v>
      </c>
      <c r="BR67" s="70">
        <f t="shared" si="25"/>
        <v>0</v>
      </c>
      <c r="BS67" s="70">
        <f t="shared" si="25"/>
        <v>0</v>
      </c>
      <c r="BT67" s="70">
        <f t="shared" si="25"/>
        <v>0</v>
      </c>
      <c r="BU67" s="70">
        <f t="shared" si="25"/>
        <v>0</v>
      </c>
      <c r="BV67" s="70">
        <f t="shared" si="25"/>
        <v>1915000</v>
      </c>
      <c r="BW67" s="70">
        <f t="shared" si="25"/>
        <v>1915000</v>
      </c>
      <c r="BX67" s="70">
        <f t="shared" si="25"/>
        <v>1149000</v>
      </c>
      <c r="BY67" s="70">
        <f t="shared" si="25"/>
        <v>1149000</v>
      </c>
      <c r="BZ67" s="70">
        <f t="shared" si="23"/>
        <v>4286000</v>
      </c>
      <c r="CA67" s="70">
        <f t="shared" si="23"/>
        <v>4746000</v>
      </c>
      <c r="CB67" s="70">
        <f t="shared" si="23"/>
        <v>4900000</v>
      </c>
      <c r="CC67" s="70">
        <f t="shared" si="23"/>
        <v>7155500</v>
      </c>
      <c r="CD67" s="70">
        <f t="shared" si="23"/>
        <v>9024000</v>
      </c>
      <c r="CE67" s="70">
        <f t="shared" si="23"/>
        <v>8831000</v>
      </c>
      <c r="CF67" s="70">
        <f t="shared" si="23"/>
        <v>10047000</v>
      </c>
      <c r="CG67" s="70">
        <f t="shared" si="23"/>
        <v>11693000</v>
      </c>
      <c r="CH67" s="70">
        <f t="shared" si="23"/>
        <v>10646000</v>
      </c>
      <c r="CI67" s="70">
        <f t="shared" si="23"/>
        <v>11821000</v>
      </c>
      <c r="CJ67" s="70">
        <f t="shared" si="23"/>
        <v>11725000</v>
      </c>
      <c r="CK67" s="70">
        <f t="shared" si="23"/>
        <v>11631000</v>
      </c>
      <c r="CL67" s="70">
        <f t="shared" si="23"/>
        <v>8792000</v>
      </c>
      <c r="CM67" s="70">
        <f t="shared" si="23"/>
        <v>7849000</v>
      </c>
      <c r="CN67" s="70">
        <f t="shared" si="23"/>
        <v>6571500</v>
      </c>
      <c r="CO67" s="70">
        <f t="shared" si="23"/>
        <v>5269260</v>
      </c>
      <c r="CP67" s="70">
        <f t="shared" si="23"/>
        <v>4845840</v>
      </c>
      <c r="CQ67" s="70">
        <f t="shared" si="23"/>
        <v>3551700</v>
      </c>
      <c r="CR67" s="70">
        <f t="shared" si="23"/>
        <v>2841500</v>
      </c>
      <c r="CS67" s="70">
        <f t="shared" si="23"/>
        <v>2735500</v>
      </c>
      <c r="CT67" s="70">
        <f t="shared" si="23"/>
        <v>2439900</v>
      </c>
      <c r="CU67" s="70">
        <f t="shared" si="23"/>
        <v>2968800</v>
      </c>
      <c r="CV67" s="70">
        <f t="shared" si="23"/>
        <v>2802500</v>
      </c>
      <c r="CW67" s="70">
        <f t="shared" si="23"/>
        <v>2437000</v>
      </c>
      <c r="CX67" s="70">
        <f t="shared" si="23"/>
        <v>2131000</v>
      </c>
      <c r="CY67" s="70">
        <f t="shared" si="23"/>
        <v>1765500</v>
      </c>
      <c r="CZ67" s="70">
        <f t="shared" si="23"/>
        <v>1765500</v>
      </c>
      <c r="DA67" s="70">
        <f t="shared" si="23"/>
        <v>1000000</v>
      </c>
      <c r="DB67" s="70">
        <f t="shared" si="23"/>
        <v>800000</v>
      </c>
      <c r="DC67" s="70">
        <f t="shared" si="23"/>
        <v>600000</v>
      </c>
      <c r="DD67" s="70">
        <f t="shared" si="23"/>
        <v>400000</v>
      </c>
      <c r="DE67" s="70">
        <f t="shared" si="23"/>
        <v>3000000</v>
      </c>
      <c r="DF67" s="70">
        <f t="shared" si="23"/>
        <v>3000000</v>
      </c>
      <c r="DG67" s="70">
        <f t="shared" si="23"/>
        <v>1960000</v>
      </c>
      <c r="DH67" s="70">
        <f t="shared" si="23"/>
        <v>1860000</v>
      </c>
      <c r="DI67" s="70">
        <f t="shared" si="23"/>
        <v>2280000</v>
      </c>
      <c r="DJ67" s="70">
        <f t="shared" si="23"/>
        <v>3320000</v>
      </c>
      <c r="DK67" s="70">
        <f t="shared" si="23"/>
        <v>4260000</v>
      </c>
      <c r="DL67" s="70">
        <f t="shared" si="23"/>
        <v>5300000</v>
      </c>
      <c r="DM67" s="70">
        <f t="shared" si="23"/>
        <v>5200000</v>
      </c>
      <c r="DN67" s="70">
        <f t="shared" si="23"/>
        <v>5200000</v>
      </c>
      <c r="DO67" s="70">
        <f t="shared" si="23"/>
        <v>4680000</v>
      </c>
      <c r="DP67" s="70">
        <f t="shared" si="23"/>
        <v>4160000</v>
      </c>
      <c r="DQ67" s="70">
        <f t="shared" si="23"/>
        <v>3120000</v>
      </c>
      <c r="DR67" s="70">
        <f t="shared" si="23"/>
        <v>2080000</v>
      </c>
      <c r="DS67" s="70">
        <f t="shared" si="23"/>
        <v>1560000</v>
      </c>
      <c r="DT67" s="70">
        <f t="shared" si="23"/>
        <v>1560000</v>
      </c>
    </row>
    <row r="68" spans="3:124" ht="15">
      <c r="C68" t="s">
        <v>19</v>
      </c>
      <c r="D68" s="29">
        <f t="shared" si="21"/>
        <v>119117809.8584261</v>
      </c>
      <c r="E68" s="70">
        <f t="shared" si="24"/>
        <v>0</v>
      </c>
      <c r="F68" s="70">
        <f t="shared" si="24"/>
        <v>0</v>
      </c>
      <c r="G68" s="70">
        <f t="shared" si="24"/>
        <v>0</v>
      </c>
      <c r="H68" s="70">
        <f t="shared" si="24"/>
        <v>0</v>
      </c>
      <c r="I68" s="70">
        <f t="shared" si="24"/>
        <v>0</v>
      </c>
      <c r="J68" s="70">
        <f t="shared" si="24"/>
        <v>0</v>
      </c>
      <c r="K68" s="70">
        <f t="shared" si="24"/>
        <v>0</v>
      </c>
      <c r="L68" s="70">
        <f t="shared" si="24"/>
        <v>0</v>
      </c>
      <c r="M68" s="70">
        <f t="shared" si="24"/>
        <v>0</v>
      </c>
      <c r="N68" s="70">
        <f t="shared" si="25"/>
        <v>0</v>
      </c>
      <c r="O68" s="70">
        <f t="shared" si="25"/>
        <v>0</v>
      </c>
      <c r="P68" s="70">
        <f t="shared" si="25"/>
        <v>0</v>
      </c>
      <c r="Q68" s="70">
        <f t="shared" si="25"/>
        <v>0</v>
      </c>
      <c r="R68" s="70">
        <f t="shared" si="25"/>
        <v>0</v>
      </c>
      <c r="S68" s="70">
        <f t="shared" si="25"/>
        <v>0</v>
      </c>
      <c r="T68" s="70">
        <f t="shared" si="25"/>
        <v>0</v>
      </c>
      <c r="U68" s="70">
        <f t="shared" si="25"/>
        <v>0</v>
      </c>
      <c r="V68" s="70">
        <f t="shared" si="25"/>
        <v>0</v>
      </c>
      <c r="W68" s="70">
        <f t="shared" si="25"/>
        <v>0</v>
      </c>
      <c r="X68" s="70">
        <f t="shared" si="25"/>
        <v>0</v>
      </c>
      <c r="Y68" s="70">
        <f t="shared" si="25"/>
        <v>0</v>
      </c>
      <c r="Z68" s="70">
        <f t="shared" si="25"/>
        <v>0</v>
      </c>
      <c r="AA68" s="70">
        <f t="shared" si="25"/>
        <v>0</v>
      </c>
      <c r="AB68" s="70">
        <f t="shared" si="25"/>
        <v>0</v>
      </c>
      <c r="AC68" s="70">
        <f t="shared" si="25"/>
        <v>0</v>
      </c>
      <c r="AD68" s="70">
        <f t="shared" si="25"/>
        <v>0</v>
      </c>
      <c r="AE68" s="70">
        <f t="shared" si="25"/>
        <v>0</v>
      </c>
      <c r="AF68" s="70">
        <f t="shared" si="25"/>
        <v>0</v>
      </c>
      <c r="AG68" s="70">
        <f t="shared" si="25"/>
        <v>0</v>
      </c>
      <c r="AH68" s="70">
        <f t="shared" si="25"/>
        <v>0</v>
      </c>
      <c r="AI68" s="70">
        <f t="shared" si="25"/>
        <v>0</v>
      </c>
      <c r="AJ68" s="70">
        <f t="shared" si="25"/>
        <v>0</v>
      </c>
      <c r="AK68" s="70">
        <f t="shared" si="25"/>
        <v>0</v>
      </c>
      <c r="AL68" s="70">
        <f t="shared" si="25"/>
        <v>0</v>
      </c>
      <c r="AM68" s="70">
        <f t="shared" si="25"/>
        <v>0</v>
      </c>
      <c r="AN68" s="70">
        <f t="shared" si="25"/>
        <v>0</v>
      </c>
      <c r="AO68" s="70">
        <f t="shared" si="25"/>
        <v>0</v>
      </c>
      <c r="AP68" s="70">
        <f t="shared" si="25"/>
        <v>0</v>
      </c>
      <c r="AQ68" s="70">
        <f t="shared" si="25"/>
        <v>0</v>
      </c>
      <c r="AR68" s="70">
        <f t="shared" si="25"/>
        <v>0</v>
      </c>
      <c r="AS68" s="70">
        <f t="shared" si="25"/>
        <v>0</v>
      </c>
      <c r="AT68" s="70">
        <f t="shared" si="25"/>
        <v>0</v>
      </c>
      <c r="AU68" s="70">
        <f t="shared" si="25"/>
        <v>0</v>
      </c>
      <c r="AV68" s="70">
        <f t="shared" si="25"/>
        <v>0</v>
      </c>
      <c r="AW68" s="70">
        <f t="shared" si="25"/>
        <v>0</v>
      </c>
      <c r="AX68" s="70">
        <f t="shared" si="25"/>
        <v>0</v>
      </c>
      <c r="AY68" s="70">
        <f t="shared" si="25"/>
        <v>0</v>
      </c>
      <c r="AZ68" s="70">
        <f t="shared" si="25"/>
        <v>0</v>
      </c>
      <c r="BA68" s="70">
        <f t="shared" si="25"/>
        <v>0</v>
      </c>
      <c r="BB68" s="70">
        <f t="shared" si="25"/>
        <v>0</v>
      </c>
      <c r="BC68" s="70">
        <f t="shared" si="25"/>
        <v>0</v>
      </c>
      <c r="BD68" s="70">
        <f t="shared" si="25"/>
        <v>0</v>
      </c>
      <c r="BE68" s="70">
        <f t="shared" si="25"/>
        <v>0</v>
      </c>
      <c r="BF68" s="70">
        <f t="shared" si="25"/>
        <v>0</v>
      </c>
      <c r="BG68" s="70">
        <f t="shared" si="25"/>
        <v>0</v>
      </c>
      <c r="BH68" s="70">
        <f t="shared" si="25"/>
        <v>0</v>
      </c>
      <c r="BI68" s="70">
        <f t="shared" si="25"/>
        <v>0</v>
      </c>
      <c r="BJ68" s="70">
        <f t="shared" si="25"/>
        <v>0</v>
      </c>
      <c r="BK68" s="70">
        <f t="shared" si="25"/>
        <v>0</v>
      </c>
      <c r="BL68" s="70">
        <f t="shared" si="25"/>
        <v>0</v>
      </c>
      <c r="BM68" s="70">
        <f t="shared" si="25"/>
        <v>0</v>
      </c>
      <c r="BN68" s="70">
        <f t="shared" si="25"/>
        <v>0</v>
      </c>
      <c r="BO68" s="70">
        <f t="shared" si="25"/>
        <v>0</v>
      </c>
      <c r="BP68" s="70">
        <f t="shared" si="25"/>
        <v>0</v>
      </c>
      <c r="BQ68" s="70">
        <f t="shared" si="25"/>
        <v>0</v>
      </c>
      <c r="BR68" s="70">
        <f t="shared" si="25"/>
        <v>0</v>
      </c>
      <c r="BS68" s="70">
        <f t="shared" si="25"/>
        <v>0</v>
      </c>
      <c r="BT68" s="70">
        <f t="shared" si="25"/>
        <v>1519068.591505566</v>
      </c>
      <c r="BU68" s="70">
        <f t="shared" si="25"/>
        <v>1012712.394337044</v>
      </c>
      <c r="BV68" s="70">
        <f t="shared" si="25"/>
        <v>759534.295752783</v>
      </c>
      <c r="BW68" s="70">
        <f t="shared" si="25"/>
        <v>1265890.492921305</v>
      </c>
      <c r="BX68" s="70">
        <f t="shared" si="25"/>
        <v>1265890.492921305</v>
      </c>
      <c r="BY68" s="70">
        <f t="shared" si="25"/>
        <v>2278602.8872583485</v>
      </c>
      <c r="BZ68" s="70">
        <f t="shared" si="23"/>
        <v>2993780.98584261</v>
      </c>
      <c r="CA68" s="70">
        <f t="shared" si="23"/>
        <v>3092959.0844268706</v>
      </c>
      <c r="CB68" s="70">
        <f t="shared" si="23"/>
        <v>5686280.98584261</v>
      </c>
      <c r="CC68" s="70">
        <f t="shared" si="23"/>
        <v>5353780.98584261</v>
      </c>
      <c r="CD68" s="70">
        <f t="shared" si="23"/>
        <v>4719424.788674088</v>
      </c>
      <c r="CE68" s="70">
        <f t="shared" si="23"/>
        <v>4670415.98024175</v>
      </c>
      <c r="CF68" s="70">
        <f t="shared" si="23"/>
        <v>5063085.583052529</v>
      </c>
      <c r="CG68" s="70">
        <f t="shared" si="23"/>
        <v>5143852.105611209</v>
      </c>
      <c r="CH68" s="70">
        <f t="shared" si="23"/>
        <v>7776767.147876391</v>
      </c>
      <c r="CI68" s="70">
        <f t="shared" si="23"/>
        <v>7465767.147876391</v>
      </c>
      <c r="CJ68" s="70">
        <f t="shared" si="23"/>
        <v>7369224.669008983</v>
      </c>
      <c r="CK68" s="70">
        <f t="shared" si="23"/>
        <v>8608271.239433704</v>
      </c>
      <c r="CL68" s="70">
        <f t="shared" si="23"/>
        <v>9324000</v>
      </c>
      <c r="CM68" s="70">
        <f t="shared" si="23"/>
        <v>9026880</v>
      </c>
      <c r="CN68" s="70">
        <f t="shared" si="23"/>
        <v>8122920</v>
      </c>
      <c r="CO68" s="70">
        <f t="shared" si="23"/>
        <v>5301600</v>
      </c>
      <c r="CP68" s="70">
        <f t="shared" si="23"/>
        <v>4287000</v>
      </c>
      <c r="CQ68" s="70">
        <f t="shared" si="23"/>
        <v>2290000</v>
      </c>
      <c r="CR68" s="70">
        <f t="shared" si="23"/>
        <v>1737200</v>
      </c>
      <c r="CS68" s="70">
        <f t="shared" si="23"/>
        <v>1312400</v>
      </c>
      <c r="CT68" s="70">
        <f t="shared" si="23"/>
        <v>514000</v>
      </c>
      <c r="CU68" s="70">
        <f t="shared" si="23"/>
        <v>385500</v>
      </c>
      <c r="CV68" s="70">
        <f t="shared" si="23"/>
        <v>257000</v>
      </c>
      <c r="CW68" s="70">
        <f t="shared" si="23"/>
        <v>257000</v>
      </c>
      <c r="CX68" s="70">
        <f t="shared" si="23"/>
        <v>128500</v>
      </c>
      <c r="CY68" s="70">
        <f t="shared" si="23"/>
        <v>128500</v>
      </c>
      <c r="CZ68" s="70">
        <f t="shared" si="23"/>
        <v>0</v>
      </c>
      <c r="DA68" s="70">
        <f t="shared" si="23"/>
        <v>0</v>
      </c>
      <c r="DB68" s="70">
        <f t="shared" si="23"/>
        <v>0</v>
      </c>
      <c r="DC68" s="70">
        <f t="shared" si="23"/>
        <v>0</v>
      </c>
      <c r="DD68" s="70">
        <f t="shared" si="23"/>
        <v>0</v>
      </c>
      <c r="DE68" s="70">
        <f t="shared" si="23"/>
        <v>0</v>
      </c>
      <c r="DF68" s="70">
        <f t="shared" si="23"/>
        <v>0</v>
      </c>
      <c r="DG68" s="70">
        <f t="shared" si="23"/>
        <v>0</v>
      </c>
      <c r="DH68" s="70">
        <f t="shared" si="23"/>
        <v>0</v>
      </c>
      <c r="DI68" s="70">
        <f t="shared" si="23"/>
        <v>0</v>
      </c>
      <c r="DJ68" s="70">
        <f t="shared" si="23"/>
        <v>0</v>
      </c>
      <c r="DK68" s="70">
        <f t="shared" si="23"/>
        <v>0</v>
      </c>
      <c r="DL68" s="70">
        <f t="shared" si="23"/>
        <v>0</v>
      </c>
      <c r="DM68" s="70">
        <f t="shared" si="23"/>
        <v>0</v>
      </c>
      <c r="DN68" s="70">
        <f t="shared" si="23"/>
        <v>0</v>
      </c>
      <c r="DO68" s="70">
        <f t="shared" si="23"/>
        <v>0</v>
      </c>
      <c r="DP68" s="70">
        <f t="shared" si="23"/>
        <v>0</v>
      </c>
      <c r="DQ68" s="70">
        <f t="shared" si="23"/>
        <v>0</v>
      </c>
      <c r="DR68" s="70">
        <f t="shared" si="23"/>
        <v>0</v>
      </c>
      <c r="DS68" s="70">
        <f t="shared" si="23"/>
        <v>0</v>
      </c>
      <c r="DT68" s="70">
        <f t="shared" si="23"/>
        <v>0</v>
      </c>
    </row>
    <row r="69" spans="3:124" ht="15">
      <c r="C69" t="s">
        <v>20</v>
      </c>
      <c r="D69" s="29">
        <f t="shared" si="21"/>
        <v>213013534.87878793</v>
      </c>
      <c r="E69" s="70">
        <f t="shared" si="24"/>
        <v>0</v>
      </c>
      <c r="F69" s="70">
        <f t="shared" si="24"/>
        <v>0</v>
      </c>
      <c r="G69" s="70">
        <f t="shared" si="24"/>
        <v>0</v>
      </c>
      <c r="H69" s="70">
        <f t="shared" si="24"/>
        <v>0</v>
      </c>
      <c r="I69" s="70">
        <f t="shared" si="24"/>
        <v>0</v>
      </c>
      <c r="J69" s="70">
        <f t="shared" si="24"/>
        <v>0</v>
      </c>
      <c r="K69" s="70">
        <f t="shared" si="24"/>
        <v>0</v>
      </c>
      <c r="L69" s="70">
        <f t="shared" si="24"/>
        <v>0</v>
      </c>
      <c r="M69" s="70">
        <f t="shared" si="24"/>
        <v>0</v>
      </c>
      <c r="N69" s="70">
        <f t="shared" si="25"/>
        <v>0</v>
      </c>
      <c r="O69" s="70">
        <f t="shared" si="25"/>
        <v>0</v>
      </c>
      <c r="P69" s="70">
        <f t="shared" si="25"/>
        <v>0</v>
      </c>
      <c r="Q69" s="70">
        <f t="shared" si="25"/>
        <v>0</v>
      </c>
      <c r="R69" s="70">
        <f t="shared" si="25"/>
        <v>0</v>
      </c>
      <c r="S69" s="70">
        <f t="shared" si="25"/>
        <v>0</v>
      </c>
      <c r="T69" s="70">
        <f t="shared" si="25"/>
        <v>0</v>
      </c>
      <c r="U69" s="70">
        <f t="shared" si="25"/>
        <v>0</v>
      </c>
      <c r="V69" s="70">
        <f t="shared" si="25"/>
        <v>0</v>
      </c>
      <c r="W69" s="70">
        <f t="shared" si="25"/>
        <v>0</v>
      </c>
      <c r="X69" s="70">
        <f t="shared" si="25"/>
        <v>0</v>
      </c>
      <c r="Y69" s="70">
        <f t="shared" si="25"/>
        <v>0</v>
      </c>
      <c r="Z69" s="70">
        <f t="shared" si="25"/>
        <v>0</v>
      </c>
      <c r="AA69" s="70">
        <f t="shared" si="25"/>
        <v>0</v>
      </c>
      <c r="AB69" s="70">
        <f t="shared" si="25"/>
        <v>0</v>
      </c>
      <c r="AC69" s="70">
        <f t="shared" si="25"/>
        <v>0</v>
      </c>
      <c r="AD69" s="70">
        <f t="shared" si="25"/>
        <v>0</v>
      </c>
      <c r="AE69" s="70">
        <f t="shared" si="25"/>
        <v>0</v>
      </c>
      <c r="AF69" s="70">
        <f t="shared" si="25"/>
        <v>0</v>
      </c>
      <c r="AG69" s="70">
        <f t="shared" si="25"/>
        <v>0</v>
      </c>
      <c r="AH69" s="70">
        <f t="shared" si="25"/>
        <v>0</v>
      </c>
      <c r="AI69" s="70">
        <f t="shared" si="25"/>
        <v>0</v>
      </c>
      <c r="AJ69" s="70">
        <f t="shared" si="25"/>
        <v>0</v>
      </c>
      <c r="AK69" s="70">
        <f t="shared" si="25"/>
        <v>0</v>
      </c>
      <c r="AL69" s="70">
        <f t="shared" si="25"/>
        <v>0</v>
      </c>
      <c r="AM69" s="70">
        <f t="shared" si="25"/>
        <v>0</v>
      </c>
      <c r="AN69" s="70">
        <f t="shared" si="25"/>
        <v>0</v>
      </c>
      <c r="AO69" s="70">
        <f t="shared" si="25"/>
        <v>0</v>
      </c>
      <c r="AP69" s="70">
        <f t="shared" si="25"/>
        <v>0</v>
      </c>
      <c r="AQ69" s="70">
        <f t="shared" si="25"/>
        <v>0</v>
      </c>
      <c r="AR69" s="70">
        <f t="shared" si="25"/>
        <v>0</v>
      </c>
      <c r="AS69" s="70">
        <f t="shared" si="25"/>
        <v>0</v>
      </c>
      <c r="AT69" s="70">
        <f t="shared" si="25"/>
        <v>0</v>
      </c>
      <c r="AU69" s="70">
        <f t="shared" si="25"/>
        <v>0</v>
      </c>
      <c r="AV69" s="70">
        <f t="shared" si="25"/>
        <v>0</v>
      </c>
      <c r="AW69" s="70">
        <f t="shared" si="25"/>
        <v>0</v>
      </c>
      <c r="AX69" s="70">
        <f t="shared" si="25"/>
        <v>0</v>
      </c>
      <c r="AY69" s="70">
        <f t="shared" si="25"/>
        <v>0</v>
      </c>
      <c r="AZ69" s="70">
        <f t="shared" si="25"/>
        <v>0</v>
      </c>
      <c r="BA69" s="70">
        <f t="shared" si="25"/>
        <v>0</v>
      </c>
      <c r="BB69" s="70">
        <f t="shared" si="25"/>
        <v>0</v>
      </c>
      <c r="BC69" s="70">
        <f t="shared" si="25"/>
        <v>0</v>
      </c>
      <c r="BD69" s="70">
        <f t="shared" si="25"/>
        <v>0</v>
      </c>
      <c r="BE69" s="70">
        <f t="shared" si="25"/>
        <v>0</v>
      </c>
      <c r="BF69" s="70">
        <f t="shared" si="25"/>
        <v>0</v>
      </c>
      <c r="BG69" s="70">
        <f t="shared" si="25"/>
        <v>0</v>
      </c>
      <c r="BH69" s="70">
        <f t="shared" si="25"/>
        <v>0</v>
      </c>
      <c r="BI69" s="70">
        <f t="shared" si="25"/>
        <v>0</v>
      </c>
      <c r="BJ69" s="70">
        <f t="shared" si="25"/>
        <v>1957477.68</v>
      </c>
      <c r="BK69" s="70">
        <f t="shared" si="25"/>
        <v>1739980.1600000001</v>
      </c>
      <c r="BL69" s="70">
        <f t="shared" si="25"/>
        <v>1304985.1199999999</v>
      </c>
      <c r="BM69" s="70">
        <f t="shared" si="25"/>
        <v>1304985.1199999999</v>
      </c>
      <c r="BN69" s="70">
        <f t="shared" si="25"/>
        <v>1739980.1600000001</v>
      </c>
      <c r="BO69" s="70">
        <f t="shared" si="25"/>
        <v>2174975.2</v>
      </c>
      <c r="BP69" s="70">
        <f t="shared" si="25"/>
        <v>3479960.3200000003</v>
      </c>
      <c r="BQ69" s="70">
        <f t="shared" si="25"/>
        <v>4349950.4</v>
      </c>
      <c r="BR69" s="70">
        <f t="shared" si="25"/>
        <v>3914955.36</v>
      </c>
      <c r="BS69" s="70">
        <f t="shared" si="25"/>
        <v>3914955.36</v>
      </c>
      <c r="BT69" s="70">
        <f t="shared" si="25"/>
        <v>3479960.3200000003</v>
      </c>
      <c r="BU69" s="70">
        <f t="shared" si="25"/>
        <v>3479960.3200000003</v>
      </c>
      <c r="BV69" s="70">
        <f t="shared" si="25"/>
        <v>2174975.2</v>
      </c>
      <c r="BW69" s="70">
        <f t="shared" si="25"/>
        <v>3171611.5495454557</v>
      </c>
      <c r="BX69" s="70">
        <f t="shared" si="25"/>
        <v>2577546.355151516</v>
      </c>
      <c r="BY69" s="70">
        <f t="shared" si="25"/>
        <v>1824411.006363637</v>
      </c>
      <c r="BZ69" s="70">
        <f t="shared" si="23"/>
        <v>1824411.006363637</v>
      </c>
      <c r="CA69" s="70">
        <f t="shared" si="23"/>
        <v>2142551.3151515163</v>
      </c>
      <c r="CB69" s="70">
        <f t="shared" si="23"/>
        <v>2460691.623939395</v>
      </c>
      <c r="CC69" s="70">
        <f t="shared" si="23"/>
        <v>3197615.030303032</v>
      </c>
      <c r="CD69" s="70">
        <f t="shared" si="23"/>
        <v>3616398.1278787903</v>
      </c>
      <c r="CE69" s="70">
        <f t="shared" si="23"/>
        <v>6832257.819090911</v>
      </c>
      <c r="CF69" s="70">
        <f t="shared" si="23"/>
        <v>5436760.299090911</v>
      </c>
      <c r="CG69" s="70">
        <f t="shared" si="23"/>
        <v>6629619.990303032</v>
      </c>
      <c r="CH69" s="70">
        <f t="shared" si="23"/>
        <v>7590122.470303033</v>
      </c>
      <c r="CI69" s="70">
        <f t="shared" si="23"/>
        <v>5795701.543939395</v>
      </c>
      <c r="CJ69" s="70">
        <f t="shared" si="23"/>
        <v>9673561.235151516</v>
      </c>
      <c r="CK69" s="70">
        <f t="shared" si="23"/>
        <v>10364420.926363636</v>
      </c>
      <c r="CL69" s="70">
        <f t="shared" si="23"/>
        <v>10739280.617575757</v>
      </c>
      <c r="CM69" s="70">
        <f t="shared" si="23"/>
        <v>10990280.617575757</v>
      </c>
      <c r="CN69" s="70">
        <f t="shared" si="23"/>
        <v>12198280.617575757</v>
      </c>
      <c r="CO69" s="70">
        <f t="shared" si="23"/>
        <v>11756280.617575757</v>
      </c>
      <c r="CP69" s="70">
        <f t="shared" si="23"/>
        <v>10848930.463181818</v>
      </c>
      <c r="CQ69" s="70">
        <f t="shared" si="23"/>
        <v>11500620.308787879</v>
      </c>
      <c r="CR69" s="70">
        <f t="shared" si="23"/>
        <v>9184040.308787879</v>
      </c>
      <c r="CS69" s="70">
        <f t="shared" si="23"/>
        <v>7242570.154393939</v>
      </c>
      <c r="CT69" s="70">
        <f t="shared" si="23"/>
        <v>6034570.154393939</v>
      </c>
      <c r="CU69" s="70">
        <f t="shared" si="23"/>
        <v>4616300</v>
      </c>
      <c r="CV69" s="70">
        <f t="shared" si="23"/>
        <v>3703600</v>
      </c>
      <c r="CW69" s="70">
        <f t="shared" si="23"/>
        <v>1892000</v>
      </c>
      <c r="CX69" s="70">
        <f t="shared" si="23"/>
        <v>1524000</v>
      </c>
      <c r="CY69" s="70">
        <f t="shared" si="23"/>
        <v>1314000</v>
      </c>
      <c r="CZ69" s="70">
        <f t="shared" si="23"/>
        <v>578000</v>
      </c>
      <c r="DA69" s="70">
        <f t="shared" si="23"/>
        <v>368000</v>
      </c>
      <c r="DB69" s="70">
        <f t="shared" si="23"/>
        <v>184000</v>
      </c>
      <c r="DC69" s="70">
        <f t="shared" si="23"/>
        <v>184000</v>
      </c>
      <c r="DD69" s="70">
        <f t="shared" si="23"/>
        <v>0</v>
      </c>
      <c r="DE69" s="70">
        <f t="shared" si="23"/>
        <v>0</v>
      </c>
      <c r="DF69" s="70">
        <f t="shared" si="23"/>
        <v>0</v>
      </c>
      <c r="DG69" s="70">
        <f t="shared" si="23"/>
        <v>0</v>
      </c>
      <c r="DH69" s="70">
        <f t="shared" si="23"/>
        <v>0</v>
      </c>
      <c r="DI69" s="70">
        <f t="shared" si="23"/>
        <v>0</v>
      </c>
      <c r="DJ69" s="70">
        <f t="shared" si="23"/>
        <v>0</v>
      </c>
      <c r="DK69" s="70">
        <f t="shared" si="23"/>
        <v>0</v>
      </c>
      <c r="DL69" s="70">
        <f t="shared" si="23"/>
        <v>0</v>
      </c>
      <c r="DM69" s="70">
        <f t="shared" si="23"/>
        <v>0</v>
      </c>
      <c r="DN69" s="70">
        <f t="shared" si="23"/>
        <v>0</v>
      </c>
      <c r="DO69" s="70">
        <f t="shared" si="23"/>
        <v>0</v>
      </c>
      <c r="DP69" s="70">
        <f t="shared" si="23"/>
        <v>0</v>
      </c>
      <c r="DQ69" s="70">
        <f t="shared" si="23"/>
        <v>0</v>
      </c>
      <c r="DR69" s="70">
        <f t="shared" si="23"/>
        <v>0</v>
      </c>
      <c r="DS69" s="70">
        <f t="shared" si="23"/>
        <v>0</v>
      </c>
      <c r="DT69" s="70">
        <f t="shared" si="23"/>
        <v>0</v>
      </c>
    </row>
    <row r="70" spans="3:124" ht="15">
      <c r="C70" t="s">
        <v>14</v>
      </c>
      <c r="D70" s="29">
        <f t="shared" si="21"/>
        <v>195000000.00000003</v>
      </c>
      <c r="E70" s="70">
        <f t="shared" si="24"/>
        <v>0</v>
      </c>
      <c r="F70" s="70">
        <f t="shared" si="24"/>
        <v>0</v>
      </c>
      <c r="G70" s="70">
        <f t="shared" si="24"/>
        <v>0</v>
      </c>
      <c r="H70" s="70">
        <f t="shared" si="24"/>
        <v>0</v>
      </c>
      <c r="I70" s="70">
        <f t="shared" si="24"/>
        <v>0</v>
      </c>
      <c r="J70" s="70">
        <f t="shared" si="24"/>
        <v>0</v>
      </c>
      <c r="K70" s="70">
        <f t="shared" si="24"/>
        <v>0</v>
      </c>
      <c r="L70" s="70">
        <f t="shared" si="24"/>
        <v>0</v>
      </c>
      <c r="M70" s="70">
        <f t="shared" si="24"/>
        <v>0</v>
      </c>
      <c r="N70" s="70">
        <f t="shared" si="25"/>
        <v>0</v>
      </c>
      <c r="O70" s="70">
        <f t="shared" si="25"/>
        <v>0</v>
      </c>
      <c r="P70" s="70">
        <f t="shared" si="25"/>
        <v>0</v>
      </c>
      <c r="Q70" s="70">
        <f t="shared" si="25"/>
        <v>0</v>
      </c>
      <c r="R70" s="70">
        <f t="shared" si="25"/>
        <v>0</v>
      </c>
      <c r="S70" s="70">
        <f t="shared" si="25"/>
        <v>0</v>
      </c>
      <c r="T70" s="70">
        <f t="shared" si="25"/>
        <v>0</v>
      </c>
      <c r="U70" s="70">
        <f t="shared" si="25"/>
        <v>0</v>
      </c>
      <c r="V70" s="70">
        <f t="shared" si="25"/>
        <v>0</v>
      </c>
      <c r="W70" s="70">
        <f t="shared" si="25"/>
        <v>0</v>
      </c>
      <c r="X70" s="70">
        <f t="shared" si="25"/>
        <v>0</v>
      </c>
      <c r="Y70" s="70">
        <f t="shared" si="25"/>
        <v>0</v>
      </c>
      <c r="Z70" s="70">
        <f t="shared" si="25"/>
        <v>0</v>
      </c>
      <c r="AA70" s="70">
        <f t="shared" si="25"/>
        <v>0</v>
      </c>
      <c r="AB70" s="70">
        <f t="shared" si="25"/>
        <v>0</v>
      </c>
      <c r="AC70" s="70">
        <f t="shared" si="25"/>
        <v>0</v>
      </c>
      <c r="AD70" s="70">
        <f t="shared" si="25"/>
        <v>0</v>
      </c>
      <c r="AE70" s="70">
        <f t="shared" si="25"/>
        <v>0</v>
      </c>
      <c r="AF70" s="70">
        <f t="shared" si="25"/>
        <v>0</v>
      </c>
      <c r="AG70" s="70">
        <f t="shared" si="25"/>
        <v>0</v>
      </c>
      <c r="AH70" s="70">
        <f t="shared" si="25"/>
        <v>0</v>
      </c>
      <c r="AI70" s="70">
        <f t="shared" si="25"/>
        <v>0</v>
      </c>
      <c r="AJ70" s="70">
        <f t="shared" si="25"/>
        <v>0</v>
      </c>
      <c r="AK70" s="70">
        <f t="shared" si="25"/>
        <v>0</v>
      </c>
      <c r="AL70" s="70">
        <f t="shared" si="25"/>
        <v>0</v>
      </c>
      <c r="AM70" s="70">
        <f t="shared" si="25"/>
        <v>0</v>
      </c>
      <c r="AN70" s="70">
        <f t="shared" si="25"/>
        <v>0</v>
      </c>
      <c r="AO70" s="70">
        <f t="shared" si="25"/>
        <v>0</v>
      </c>
      <c r="AP70" s="70">
        <f t="shared" si="25"/>
        <v>0</v>
      </c>
      <c r="AQ70" s="70">
        <f t="shared" si="25"/>
        <v>0</v>
      </c>
      <c r="AR70" s="70">
        <f t="shared" si="25"/>
        <v>0</v>
      </c>
      <c r="AS70" s="70">
        <f t="shared" si="25"/>
        <v>0</v>
      </c>
      <c r="AT70" s="70">
        <f t="shared" si="25"/>
        <v>0</v>
      </c>
      <c r="AU70" s="70">
        <f t="shared" si="25"/>
        <v>0</v>
      </c>
      <c r="AV70" s="70">
        <f t="shared" si="25"/>
        <v>0</v>
      </c>
      <c r="AW70" s="70">
        <f t="shared" si="25"/>
        <v>0</v>
      </c>
      <c r="AX70" s="70">
        <f t="shared" si="25"/>
        <v>0</v>
      </c>
      <c r="AY70" s="70">
        <f t="shared" si="25"/>
        <v>0</v>
      </c>
      <c r="AZ70" s="70">
        <f t="shared" si="25"/>
        <v>0</v>
      </c>
      <c r="BA70" s="70">
        <f t="shared" si="25"/>
        <v>0</v>
      </c>
      <c r="BB70" s="70">
        <f t="shared" si="25"/>
        <v>0</v>
      </c>
      <c r="BC70" s="70">
        <f t="shared" si="25"/>
        <v>0</v>
      </c>
      <c r="BD70" s="70">
        <f t="shared" si="25"/>
        <v>0</v>
      </c>
      <c r="BE70" s="70">
        <f t="shared" si="25"/>
        <v>0</v>
      </c>
      <c r="BF70" s="70">
        <f t="shared" si="25"/>
        <v>0</v>
      </c>
      <c r="BG70" s="70">
        <f t="shared" si="25"/>
        <v>0</v>
      </c>
      <c r="BH70" s="70">
        <f t="shared" si="25"/>
        <v>0</v>
      </c>
      <c r="BI70" s="70">
        <f t="shared" si="25"/>
        <v>0</v>
      </c>
      <c r="BJ70" s="70">
        <f t="shared" si="25"/>
        <v>0</v>
      </c>
      <c r="BK70" s="70">
        <f t="shared" si="25"/>
        <v>0</v>
      </c>
      <c r="BL70" s="70">
        <f t="shared" si="25"/>
        <v>0</v>
      </c>
      <c r="BM70" s="70">
        <f t="shared" si="25"/>
        <v>0</v>
      </c>
      <c r="BN70" s="70">
        <f t="shared" si="25"/>
        <v>0</v>
      </c>
      <c r="BO70" s="70">
        <f t="shared" si="25"/>
        <v>0</v>
      </c>
      <c r="BP70" s="70">
        <f t="shared" si="25"/>
        <v>0</v>
      </c>
      <c r="BQ70" s="70">
        <f t="shared" si="25"/>
        <v>0</v>
      </c>
      <c r="BR70" s="70">
        <f t="shared" si="25"/>
        <v>0</v>
      </c>
      <c r="BS70" s="70">
        <f t="shared" si="25"/>
        <v>0</v>
      </c>
      <c r="BT70" s="70">
        <f t="shared" si="25"/>
        <v>0</v>
      </c>
      <c r="BU70" s="70">
        <f t="shared" si="25"/>
        <v>0</v>
      </c>
      <c r="BV70" s="70">
        <f t="shared" si="25"/>
        <v>0</v>
      </c>
      <c r="BW70" s="70">
        <f t="shared" si="25"/>
        <v>0</v>
      </c>
      <c r="BX70" s="70">
        <f t="shared" si="25"/>
        <v>0</v>
      </c>
      <c r="BY70" s="70">
        <f aca="true" t="shared" si="26" ref="BY70:DT70">SUMIF($A$26:$A$61,$C70,BY$26:BY$61)</f>
        <v>0</v>
      </c>
      <c r="BZ70" s="70">
        <f t="shared" si="26"/>
        <v>0</v>
      </c>
      <c r="CA70" s="70">
        <f t="shared" si="26"/>
        <v>0</v>
      </c>
      <c r="CB70" s="70">
        <f t="shared" si="26"/>
        <v>0</v>
      </c>
      <c r="CC70" s="70">
        <f t="shared" si="26"/>
        <v>0</v>
      </c>
      <c r="CD70" s="70">
        <f t="shared" si="26"/>
        <v>0</v>
      </c>
      <c r="CE70" s="70">
        <f t="shared" si="26"/>
        <v>0</v>
      </c>
      <c r="CF70" s="70">
        <f t="shared" si="26"/>
        <v>0</v>
      </c>
      <c r="CG70" s="70">
        <f t="shared" si="26"/>
        <v>0</v>
      </c>
      <c r="CH70" s="70">
        <f t="shared" si="26"/>
        <v>0</v>
      </c>
      <c r="CI70" s="70">
        <f t="shared" si="26"/>
        <v>0</v>
      </c>
      <c r="CJ70" s="70">
        <f t="shared" si="26"/>
        <v>0</v>
      </c>
      <c r="CK70" s="70">
        <f t="shared" si="26"/>
        <v>0</v>
      </c>
      <c r="CL70" s="70">
        <f t="shared" si="26"/>
        <v>0</v>
      </c>
      <c r="CM70" s="70">
        <f t="shared" si="26"/>
        <v>0</v>
      </c>
      <c r="CN70" s="70">
        <f t="shared" si="26"/>
        <v>0</v>
      </c>
      <c r="CO70" s="70">
        <f t="shared" si="26"/>
        <v>0</v>
      </c>
      <c r="CP70" s="70">
        <f t="shared" si="26"/>
        <v>0</v>
      </c>
      <c r="CQ70" s="70">
        <f t="shared" si="26"/>
        <v>0</v>
      </c>
      <c r="CR70" s="70">
        <f t="shared" si="26"/>
        <v>0</v>
      </c>
      <c r="CS70" s="70">
        <f t="shared" si="26"/>
        <v>0</v>
      </c>
      <c r="CT70" s="70">
        <f t="shared" si="26"/>
        <v>0</v>
      </c>
      <c r="CU70" s="70">
        <f t="shared" si="26"/>
        <v>0</v>
      </c>
      <c r="CV70" s="70">
        <f t="shared" si="26"/>
        <v>0</v>
      </c>
      <c r="CW70" s="70">
        <f t="shared" si="26"/>
        <v>0</v>
      </c>
      <c r="CX70" s="70">
        <f t="shared" si="26"/>
        <v>0</v>
      </c>
      <c r="CY70" s="70">
        <f t="shared" si="26"/>
        <v>0</v>
      </c>
      <c r="CZ70" s="70">
        <f t="shared" si="26"/>
        <v>0</v>
      </c>
      <c r="DA70" s="70">
        <f t="shared" si="26"/>
        <v>0</v>
      </c>
      <c r="DB70" s="70">
        <f t="shared" si="26"/>
        <v>0</v>
      </c>
      <c r="DC70" s="70">
        <f t="shared" si="26"/>
        <v>10833333.333333334</v>
      </c>
      <c r="DD70" s="70">
        <f t="shared" si="26"/>
        <v>10833333.333333334</v>
      </c>
      <c r="DE70" s="70">
        <f t="shared" si="26"/>
        <v>10833333.333333334</v>
      </c>
      <c r="DF70" s="70">
        <f t="shared" si="26"/>
        <v>10833333.333333334</v>
      </c>
      <c r="DG70" s="70">
        <f t="shared" si="26"/>
        <v>10833333.333333334</v>
      </c>
      <c r="DH70" s="70">
        <f t="shared" si="26"/>
        <v>10833333.333333334</v>
      </c>
      <c r="DI70" s="70">
        <f t="shared" si="26"/>
        <v>10833333.333333334</v>
      </c>
      <c r="DJ70" s="70">
        <f t="shared" si="26"/>
        <v>10833333.333333334</v>
      </c>
      <c r="DK70" s="70">
        <f t="shared" si="26"/>
        <v>10833333.333333334</v>
      </c>
      <c r="DL70" s="70">
        <f t="shared" si="26"/>
        <v>10833333.333333334</v>
      </c>
      <c r="DM70" s="70">
        <f t="shared" si="26"/>
        <v>10833333.333333334</v>
      </c>
      <c r="DN70" s="70">
        <f t="shared" si="26"/>
        <v>10833333.333333334</v>
      </c>
      <c r="DO70" s="70">
        <f t="shared" si="26"/>
        <v>10833333.333333334</v>
      </c>
      <c r="DP70" s="70">
        <f t="shared" si="26"/>
        <v>10833333.333333334</v>
      </c>
      <c r="DQ70" s="70">
        <f t="shared" si="26"/>
        <v>10833333.333333334</v>
      </c>
      <c r="DR70" s="70">
        <f t="shared" si="26"/>
        <v>10833333.333333334</v>
      </c>
      <c r="DS70" s="70">
        <f t="shared" si="26"/>
        <v>10833333.333333334</v>
      </c>
      <c r="DT70" s="70">
        <f t="shared" si="26"/>
        <v>10833333.333333334</v>
      </c>
    </row>
    <row r="71" spans="3:124" s="3" customFormat="1" ht="15.75" thickBot="1">
      <c r="C71" s="3" t="s">
        <v>13</v>
      </c>
      <c r="D71" s="31">
        <f t="shared" si="21"/>
        <v>1325406652.7372127</v>
      </c>
      <c r="E71" s="31">
        <f aca="true" t="shared" si="27" ref="E71:AJ71">SUM(E65:E70)</f>
        <v>0</v>
      </c>
      <c r="F71" s="31">
        <f t="shared" si="27"/>
        <v>0</v>
      </c>
      <c r="G71" s="31">
        <f t="shared" si="27"/>
        <v>0</v>
      </c>
      <c r="H71" s="31">
        <f t="shared" si="27"/>
        <v>0</v>
      </c>
      <c r="I71" s="31">
        <f t="shared" si="27"/>
        <v>0</v>
      </c>
      <c r="J71" s="31">
        <f t="shared" si="27"/>
        <v>0</v>
      </c>
      <c r="K71" s="31">
        <f t="shared" si="27"/>
        <v>0</v>
      </c>
      <c r="L71" s="31">
        <f t="shared" si="27"/>
        <v>0</v>
      </c>
      <c r="M71" s="31">
        <f t="shared" si="27"/>
        <v>0</v>
      </c>
      <c r="N71" s="31">
        <f t="shared" si="27"/>
        <v>0</v>
      </c>
      <c r="O71" s="31">
        <f t="shared" si="27"/>
        <v>0</v>
      </c>
      <c r="P71" s="31">
        <f t="shared" si="27"/>
        <v>0</v>
      </c>
      <c r="Q71" s="31">
        <f t="shared" si="27"/>
        <v>0</v>
      </c>
      <c r="R71" s="31">
        <f t="shared" si="27"/>
        <v>0</v>
      </c>
      <c r="S71" s="31">
        <f t="shared" si="27"/>
        <v>0</v>
      </c>
      <c r="T71" s="31">
        <f t="shared" si="27"/>
        <v>0</v>
      </c>
      <c r="U71" s="31">
        <f t="shared" si="27"/>
        <v>0</v>
      </c>
      <c r="V71" s="31">
        <f t="shared" si="27"/>
        <v>0</v>
      </c>
      <c r="W71" s="31">
        <f t="shared" si="27"/>
        <v>0</v>
      </c>
      <c r="X71" s="31">
        <f t="shared" si="27"/>
        <v>0</v>
      </c>
      <c r="Y71" s="31">
        <f t="shared" si="27"/>
        <v>0</v>
      </c>
      <c r="Z71" s="31">
        <f t="shared" si="27"/>
        <v>0</v>
      </c>
      <c r="AA71" s="31">
        <f t="shared" si="27"/>
        <v>0</v>
      </c>
      <c r="AB71" s="31">
        <f t="shared" si="27"/>
        <v>0</v>
      </c>
      <c r="AC71" s="31">
        <f t="shared" si="27"/>
        <v>0</v>
      </c>
      <c r="AD71" s="31">
        <f t="shared" si="27"/>
        <v>0</v>
      </c>
      <c r="AE71" s="31">
        <f t="shared" si="27"/>
        <v>0</v>
      </c>
      <c r="AF71" s="31">
        <f t="shared" si="27"/>
        <v>0</v>
      </c>
      <c r="AG71" s="31">
        <f t="shared" si="27"/>
        <v>0</v>
      </c>
      <c r="AH71" s="31">
        <f t="shared" si="27"/>
        <v>0</v>
      </c>
      <c r="AI71" s="31">
        <f t="shared" si="27"/>
        <v>0</v>
      </c>
      <c r="AJ71" s="31">
        <f t="shared" si="27"/>
        <v>0</v>
      </c>
      <c r="AK71" s="31">
        <f aca="true" t="shared" si="28" ref="AK71:BP71">SUM(AK65:AK70)</f>
        <v>0</v>
      </c>
      <c r="AL71" s="31">
        <f t="shared" si="28"/>
        <v>0</v>
      </c>
      <c r="AM71" s="31">
        <f t="shared" si="28"/>
        <v>0</v>
      </c>
      <c r="AN71" s="31">
        <f t="shared" si="28"/>
        <v>0</v>
      </c>
      <c r="AO71" s="31">
        <f t="shared" si="28"/>
        <v>0</v>
      </c>
      <c r="AP71" s="31">
        <f t="shared" si="28"/>
        <v>904488.72</v>
      </c>
      <c r="AQ71" s="31">
        <f t="shared" si="28"/>
        <v>602992.48</v>
      </c>
      <c r="AR71" s="31">
        <f t="shared" si="28"/>
        <v>452244.36</v>
      </c>
      <c r="AS71" s="31">
        <f t="shared" si="28"/>
        <v>753740.6000000001</v>
      </c>
      <c r="AT71" s="31">
        <f t="shared" si="28"/>
        <v>753740.6000000001</v>
      </c>
      <c r="AU71" s="31">
        <f t="shared" si="28"/>
        <v>1356733.0799999998</v>
      </c>
      <c r="AV71" s="31">
        <f t="shared" si="28"/>
        <v>1507481.2000000002</v>
      </c>
      <c r="AW71" s="31">
        <f t="shared" si="28"/>
        <v>1658229.32</v>
      </c>
      <c r="AX71" s="31">
        <f t="shared" si="28"/>
        <v>1507481.2000000002</v>
      </c>
      <c r="AY71" s="31">
        <f t="shared" si="28"/>
        <v>1507481.2000000002</v>
      </c>
      <c r="AZ71" s="31">
        <f t="shared" si="28"/>
        <v>1205984.96</v>
      </c>
      <c r="BA71" s="31">
        <f t="shared" si="28"/>
        <v>826099.6976000001</v>
      </c>
      <c r="BB71" s="31">
        <f t="shared" si="28"/>
        <v>1681293.8684</v>
      </c>
      <c r="BC71" s="31">
        <f t="shared" si="28"/>
        <v>904458.622</v>
      </c>
      <c r="BD71" s="31">
        <f t="shared" si="28"/>
        <v>1100401.08</v>
      </c>
      <c r="BE71" s="31">
        <f t="shared" si="28"/>
        <v>1391827.38</v>
      </c>
      <c r="BF71" s="31">
        <f t="shared" si="28"/>
        <v>1854081.4840000002</v>
      </c>
      <c r="BG71" s="31">
        <f t="shared" si="28"/>
        <v>2100283.348</v>
      </c>
      <c r="BH71" s="31">
        <f t="shared" si="28"/>
        <v>2039984.1</v>
      </c>
      <c r="BI71" s="31">
        <f t="shared" si="28"/>
        <v>1748557.8</v>
      </c>
      <c r="BJ71" s="31">
        <f t="shared" si="28"/>
        <v>4808182.88</v>
      </c>
      <c r="BK71" s="31">
        <f t="shared" si="28"/>
        <v>3265472.21</v>
      </c>
      <c r="BL71" s="31">
        <f t="shared" si="28"/>
        <v>2393337.7199999997</v>
      </c>
      <c r="BM71" s="31">
        <f t="shared" si="28"/>
        <v>2247624.57</v>
      </c>
      <c r="BN71" s="31">
        <f t="shared" si="28"/>
        <v>2705406.46</v>
      </c>
      <c r="BO71" s="31">
        <f t="shared" si="28"/>
        <v>4566039.21</v>
      </c>
      <c r="BP71" s="31">
        <f t="shared" si="28"/>
        <v>5684240.71</v>
      </c>
      <c r="BQ71" s="31">
        <f aca="true" t="shared" si="29" ref="BQ71:BX71">SUM(BQ65:BQ70)</f>
        <v>6483625.83</v>
      </c>
      <c r="BR71" s="31">
        <f t="shared" si="29"/>
        <v>6572414.41</v>
      </c>
      <c r="BS71" s="31">
        <f t="shared" si="29"/>
        <v>6909414.41</v>
      </c>
      <c r="BT71" s="31">
        <f t="shared" si="29"/>
        <v>9715055.201505566</v>
      </c>
      <c r="BU71" s="31">
        <f t="shared" si="29"/>
        <v>9470590.814337045</v>
      </c>
      <c r="BV71" s="31">
        <f t="shared" si="29"/>
        <v>14548319.405752782</v>
      </c>
      <c r="BW71" s="31">
        <f t="shared" si="29"/>
        <v>15331420.142466761</v>
      </c>
      <c r="BX71" s="31">
        <f t="shared" si="29"/>
        <v>13055354.94807282</v>
      </c>
      <c r="BY71" s="31">
        <f aca="true" t="shared" si="30" ref="BY71:DT71">SUM(BY65:BY70)</f>
        <v>14254148.373621987</v>
      </c>
      <c r="BZ71" s="31">
        <f t="shared" si="30"/>
        <v>25169359.111006245</v>
      </c>
      <c r="CA71" s="31">
        <f t="shared" si="30"/>
        <v>27179666.638778385</v>
      </c>
      <c r="CB71" s="31">
        <f t="shared" si="30"/>
        <v>30351837.220782004</v>
      </c>
      <c r="CC71" s="31">
        <f t="shared" si="30"/>
        <v>36851733.73114564</v>
      </c>
      <c r="CD71" s="31">
        <f t="shared" si="30"/>
        <v>38682160.63155288</v>
      </c>
      <c r="CE71" s="31">
        <f t="shared" si="30"/>
        <v>45064498.06633267</v>
      </c>
      <c r="CF71" s="31">
        <f t="shared" si="30"/>
        <v>45809602.606143445</v>
      </c>
      <c r="CG71" s="31">
        <f t="shared" si="30"/>
        <v>50718472.09591424</v>
      </c>
      <c r="CH71" s="31">
        <f t="shared" si="30"/>
        <v>50586889.618179426</v>
      </c>
      <c r="CI71" s="31">
        <f t="shared" si="30"/>
        <v>49282968.691815786</v>
      </c>
      <c r="CJ71" s="31">
        <f t="shared" si="30"/>
        <v>50982285.9041605</v>
      </c>
      <c r="CK71" s="31">
        <f t="shared" si="30"/>
        <v>48924752.16579734</v>
      </c>
      <c r="CL71" s="31">
        <f t="shared" si="30"/>
        <v>47298980.61757576</v>
      </c>
      <c r="CM71" s="31">
        <f t="shared" si="30"/>
        <v>44392800.61757576</v>
      </c>
      <c r="CN71" s="31">
        <f t="shared" si="30"/>
        <v>42632900.61757576</v>
      </c>
      <c r="CO71" s="31">
        <f t="shared" si="30"/>
        <v>39707140.61757576</v>
      </c>
      <c r="CP71" s="31">
        <f t="shared" si="30"/>
        <v>38991170.463181816</v>
      </c>
      <c r="CQ71" s="31">
        <f t="shared" si="30"/>
        <v>36628020.30878788</v>
      </c>
      <c r="CR71" s="31">
        <f t="shared" si="30"/>
        <v>29537040.30878788</v>
      </c>
      <c r="CS71" s="31">
        <f t="shared" si="30"/>
        <v>25079970.15439394</v>
      </c>
      <c r="CT71" s="31">
        <f t="shared" si="30"/>
        <v>20882470.15439394</v>
      </c>
      <c r="CU71" s="31">
        <f t="shared" si="30"/>
        <v>17568600</v>
      </c>
      <c r="CV71" s="31">
        <f t="shared" si="30"/>
        <v>16724100</v>
      </c>
      <c r="CW71" s="31">
        <f t="shared" si="30"/>
        <v>14640000</v>
      </c>
      <c r="CX71" s="31">
        <f t="shared" si="30"/>
        <v>11438500</v>
      </c>
      <c r="CY71" s="31">
        <f t="shared" si="30"/>
        <v>10863000</v>
      </c>
      <c r="CZ71" s="31">
        <f t="shared" si="30"/>
        <v>8208500</v>
      </c>
      <c r="DA71" s="31">
        <f t="shared" si="30"/>
        <v>7233000</v>
      </c>
      <c r="DB71" s="31">
        <f t="shared" si="30"/>
        <v>4471500</v>
      </c>
      <c r="DC71" s="31">
        <f t="shared" si="30"/>
        <v>14454833.333333334</v>
      </c>
      <c r="DD71" s="31">
        <f t="shared" si="30"/>
        <v>13183333.333333334</v>
      </c>
      <c r="DE71" s="31">
        <f t="shared" si="30"/>
        <v>15133333.333333334</v>
      </c>
      <c r="DF71" s="31">
        <f t="shared" si="30"/>
        <v>15133333.333333334</v>
      </c>
      <c r="DG71" s="31">
        <f t="shared" si="30"/>
        <v>14093333.333333334</v>
      </c>
      <c r="DH71" s="31">
        <f t="shared" si="30"/>
        <v>13993333.333333334</v>
      </c>
      <c r="DI71" s="31">
        <f t="shared" si="30"/>
        <v>14088333.333333334</v>
      </c>
      <c r="DJ71" s="31">
        <f t="shared" si="30"/>
        <v>14803333.333333334</v>
      </c>
      <c r="DK71" s="31">
        <f t="shared" si="30"/>
        <v>15743333.333333334</v>
      </c>
      <c r="DL71" s="31">
        <f t="shared" si="30"/>
        <v>16458333.333333334</v>
      </c>
      <c r="DM71" s="31">
        <f t="shared" si="30"/>
        <v>16358333.333333334</v>
      </c>
      <c r="DN71" s="31">
        <f t="shared" si="30"/>
        <v>16033333.333333334</v>
      </c>
      <c r="DO71" s="31">
        <f t="shared" si="30"/>
        <v>15513333.333333334</v>
      </c>
      <c r="DP71" s="31">
        <f t="shared" si="30"/>
        <v>14993333.333333334</v>
      </c>
      <c r="DQ71" s="31">
        <f t="shared" si="30"/>
        <v>13953333.333333334</v>
      </c>
      <c r="DR71" s="31">
        <f t="shared" si="30"/>
        <v>12913333.333333334</v>
      </c>
      <c r="DS71" s="31">
        <f t="shared" si="30"/>
        <v>12393333.333333334</v>
      </c>
      <c r="DT71" s="31">
        <f t="shared" si="30"/>
        <v>12393333.333333334</v>
      </c>
    </row>
    <row r="72" ht="15.75" thickTop="1"/>
    <row r="73" spans="3:124" s="3" customFormat="1" ht="15">
      <c r="C73" s="3" t="s">
        <v>195</v>
      </c>
      <c r="D73" s="4" t="str">
        <f>D64</f>
        <v>Total</v>
      </c>
      <c r="E73" s="4">
        <f aca="true" t="shared" si="31" ref="E73:BN73">E64</f>
        <v>39933</v>
      </c>
      <c r="F73" s="4">
        <f t="shared" si="31"/>
        <v>39964</v>
      </c>
      <c r="G73" s="4">
        <f t="shared" si="31"/>
        <v>39994</v>
      </c>
      <c r="H73" s="4">
        <f t="shared" si="31"/>
        <v>40025</v>
      </c>
      <c r="I73" s="4">
        <f t="shared" si="31"/>
        <v>40056</v>
      </c>
      <c r="J73" s="4">
        <f t="shared" si="31"/>
        <v>40086</v>
      </c>
      <c r="K73" s="4">
        <f t="shared" si="31"/>
        <v>40117</v>
      </c>
      <c r="L73" s="4">
        <f t="shared" si="31"/>
        <v>40147</v>
      </c>
      <c r="M73" s="4">
        <f t="shared" si="31"/>
        <v>40178</v>
      </c>
      <c r="N73" s="4">
        <f t="shared" si="31"/>
        <v>40209</v>
      </c>
      <c r="O73" s="4">
        <f t="shared" si="31"/>
        <v>40237</v>
      </c>
      <c r="P73" s="4">
        <f t="shared" si="31"/>
        <v>40268</v>
      </c>
      <c r="Q73" s="4">
        <f t="shared" si="31"/>
        <v>40298</v>
      </c>
      <c r="R73" s="4">
        <f t="shared" si="31"/>
        <v>40329</v>
      </c>
      <c r="S73" s="4">
        <f t="shared" si="31"/>
        <v>40359</v>
      </c>
      <c r="T73" s="4">
        <f t="shared" si="31"/>
        <v>40390</v>
      </c>
      <c r="U73" s="4">
        <f t="shared" si="31"/>
        <v>40421</v>
      </c>
      <c r="V73" s="4">
        <f t="shared" si="31"/>
        <v>40451</v>
      </c>
      <c r="W73" s="4">
        <f t="shared" si="31"/>
        <v>40482</v>
      </c>
      <c r="X73" s="4">
        <f t="shared" si="31"/>
        <v>40512</v>
      </c>
      <c r="Y73" s="4">
        <f t="shared" si="31"/>
        <v>40543</v>
      </c>
      <c r="Z73" s="4">
        <f t="shared" si="31"/>
        <v>40574</v>
      </c>
      <c r="AA73" s="4">
        <f t="shared" si="31"/>
        <v>40602</v>
      </c>
      <c r="AB73" s="4">
        <f t="shared" si="31"/>
        <v>40633</v>
      </c>
      <c r="AC73" s="4">
        <f t="shared" si="31"/>
        <v>40663</v>
      </c>
      <c r="AD73" s="4">
        <f t="shared" si="31"/>
        <v>40694</v>
      </c>
      <c r="AE73" s="4">
        <f t="shared" si="31"/>
        <v>40724</v>
      </c>
      <c r="AF73" s="4">
        <f t="shared" si="31"/>
        <v>40755</v>
      </c>
      <c r="AG73" s="4">
        <f t="shared" si="31"/>
        <v>40786</v>
      </c>
      <c r="AH73" s="4">
        <f t="shared" si="31"/>
        <v>40816</v>
      </c>
      <c r="AI73" s="4">
        <f t="shared" si="31"/>
        <v>40847</v>
      </c>
      <c r="AJ73" s="4">
        <f t="shared" si="31"/>
        <v>40877</v>
      </c>
      <c r="AK73" s="4">
        <f t="shared" si="31"/>
        <v>40908</v>
      </c>
      <c r="AL73" s="4">
        <f t="shared" si="31"/>
        <v>40939</v>
      </c>
      <c r="AM73" s="4">
        <f t="shared" si="31"/>
        <v>40968</v>
      </c>
      <c r="AN73" s="4">
        <f t="shared" si="31"/>
        <v>40999</v>
      </c>
      <c r="AO73" s="4">
        <f t="shared" si="31"/>
        <v>41029</v>
      </c>
      <c r="AP73" s="4">
        <f t="shared" si="31"/>
        <v>41060</v>
      </c>
      <c r="AQ73" s="4">
        <f t="shared" si="31"/>
        <v>41090</v>
      </c>
      <c r="AR73" s="4">
        <f t="shared" si="31"/>
        <v>41121</v>
      </c>
      <c r="AS73" s="4">
        <f t="shared" si="31"/>
        <v>41152</v>
      </c>
      <c r="AT73" s="4">
        <f t="shared" si="31"/>
        <v>41182</v>
      </c>
      <c r="AU73" s="4">
        <f t="shared" si="31"/>
        <v>41213</v>
      </c>
      <c r="AV73" s="4">
        <f t="shared" si="31"/>
        <v>41243</v>
      </c>
      <c r="AW73" s="4">
        <f t="shared" si="31"/>
        <v>41274</v>
      </c>
      <c r="AX73" s="4">
        <f t="shared" si="31"/>
        <v>41305</v>
      </c>
      <c r="AY73" s="4">
        <f t="shared" si="31"/>
        <v>41333</v>
      </c>
      <c r="AZ73" s="4">
        <f t="shared" si="31"/>
        <v>41364</v>
      </c>
      <c r="BA73" s="4">
        <f t="shared" si="31"/>
        <v>41394</v>
      </c>
      <c r="BB73" s="4">
        <f t="shared" si="31"/>
        <v>41425</v>
      </c>
      <c r="BC73" s="4">
        <f t="shared" si="31"/>
        <v>41455</v>
      </c>
      <c r="BD73" s="4">
        <f t="shared" si="31"/>
        <v>41486</v>
      </c>
      <c r="BE73" s="4">
        <f t="shared" si="31"/>
        <v>41517</v>
      </c>
      <c r="BF73" s="4">
        <f t="shared" si="31"/>
        <v>41547</v>
      </c>
      <c r="BG73" s="4">
        <f t="shared" si="31"/>
        <v>41578</v>
      </c>
      <c r="BH73" s="4">
        <f t="shared" si="31"/>
        <v>41608</v>
      </c>
      <c r="BI73" s="4">
        <f t="shared" si="31"/>
        <v>41639</v>
      </c>
      <c r="BJ73" s="4">
        <f t="shared" si="31"/>
        <v>41670</v>
      </c>
      <c r="BK73" s="4">
        <f t="shared" si="31"/>
        <v>41698</v>
      </c>
      <c r="BL73" s="4">
        <f t="shared" si="31"/>
        <v>41729</v>
      </c>
      <c r="BM73" s="4">
        <f t="shared" si="31"/>
        <v>41759</v>
      </c>
      <c r="BN73" s="4">
        <f t="shared" si="31"/>
        <v>41790</v>
      </c>
      <c r="BO73" s="4">
        <f aca="true" t="shared" si="32" ref="BO73:DT73">BO64</f>
        <v>41820</v>
      </c>
      <c r="BP73" s="4">
        <f t="shared" si="32"/>
        <v>41851</v>
      </c>
      <c r="BQ73" s="4">
        <f t="shared" si="32"/>
        <v>41882</v>
      </c>
      <c r="BR73" s="4">
        <f t="shared" si="32"/>
        <v>41912</v>
      </c>
      <c r="BS73" s="4">
        <f t="shared" si="32"/>
        <v>41943</v>
      </c>
      <c r="BT73" s="4">
        <f t="shared" si="32"/>
        <v>41973</v>
      </c>
      <c r="BU73" s="4">
        <f t="shared" si="32"/>
        <v>42004</v>
      </c>
      <c r="BV73" s="4">
        <f t="shared" si="32"/>
        <v>42035</v>
      </c>
      <c r="BW73" s="4">
        <f t="shared" si="32"/>
        <v>42063</v>
      </c>
      <c r="BX73" s="4">
        <f t="shared" si="32"/>
        <v>42094</v>
      </c>
      <c r="BY73" s="4">
        <f t="shared" si="32"/>
        <v>42124</v>
      </c>
      <c r="BZ73" s="4">
        <f t="shared" si="32"/>
        <v>42155</v>
      </c>
      <c r="CA73" s="4">
        <f t="shared" si="32"/>
        <v>42185</v>
      </c>
      <c r="CB73" s="4">
        <f t="shared" si="32"/>
        <v>42216</v>
      </c>
      <c r="CC73" s="4">
        <f t="shared" si="32"/>
        <v>42247</v>
      </c>
      <c r="CD73" s="4">
        <f t="shared" si="32"/>
        <v>42277</v>
      </c>
      <c r="CE73" s="4">
        <f t="shared" si="32"/>
        <v>42308</v>
      </c>
      <c r="CF73" s="4">
        <f t="shared" si="32"/>
        <v>42338</v>
      </c>
      <c r="CG73" s="4">
        <f t="shared" si="32"/>
        <v>42369</v>
      </c>
      <c r="CH73" s="4">
        <f t="shared" si="32"/>
        <v>42400</v>
      </c>
      <c r="CI73" s="4">
        <f t="shared" si="32"/>
        <v>42429</v>
      </c>
      <c r="CJ73" s="4">
        <f t="shared" si="32"/>
        <v>42460</v>
      </c>
      <c r="CK73" s="4">
        <f t="shared" si="32"/>
        <v>42490</v>
      </c>
      <c r="CL73" s="4">
        <f t="shared" si="32"/>
        <v>42521</v>
      </c>
      <c r="CM73" s="4">
        <f t="shared" si="32"/>
        <v>42551</v>
      </c>
      <c r="CN73" s="4">
        <f t="shared" si="32"/>
        <v>42582</v>
      </c>
      <c r="CO73" s="4">
        <f t="shared" si="32"/>
        <v>42613</v>
      </c>
      <c r="CP73" s="4">
        <f t="shared" si="32"/>
        <v>42643</v>
      </c>
      <c r="CQ73" s="4">
        <f t="shared" si="32"/>
        <v>42674</v>
      </c>
      <c r="CR73" s="4">
        <f t="shared" si="32"/>
        <v>42704</v>
      </c>
      <c r="CS73" s="4">
        <f t="shared" si="32"/>
        <v>42735</v>
      </c>
      <c r="CT73" s="4">
        <f t="shared" si="32"/>
        <v>42766</v>
      </c>
      <c r="CU73" s="4">
        <f t="shared" si="32"/>
        <v>42794</v>
      </c>
      <c r="CV73" s="4">
        <f t="shared" si="32"/>
        <v>42825</v>
      </c>
      <c r="CW73" s="4">
        <f t="shared" si="32"/>
        <v>42855</v>
      </c>
      <c r="CX73" s="4">
        <f t="shared" si="32"/>
        <v>42886</v>
      </c>
      <c r="CY73" s="4">
        <f t="shared" si="32"/>
        <v>42916</v>
      </c>
      <c r="CZ73" s="4">
        <f t="shared" si="32"/>
        <v>42947</v>
      </c>
      <c r="DA73" s="4">
        <f t="shared" si="32"/>
        <v>42978</v>
      </c>
      <c r="DB73" s="4">
        <f t="shared" si="32"/>
        <v>43008</v>
      </c>
      <c r="DC73" s="4">
        <f t="shared" si="32"/>
        <v>43039</v>
      </c>
      <c r="DD73" s="4">
        <f t="shared" si="32"/>
        <v>43069</v>
      </c>
      <c r="DE73" s="4">
        <f t="shared" si="32"/>
        <v>43100</v>
      </c>
      <c r="DF73" s="4">
        <f t="shared" si="32"/>
        <v>43131</v>
      </c>
      <c r="DG73" s="4">
        <f t="shared" si="32"/>
        <v>43159</v>
      </c>
      <c r="DH73" s="4">
        <f t="shared" si="32"/>
        <v>43190</v>
      </c>
      <c r="DI73" s="4">
        <f t="shared" si="32"/>
        <v>43220</v>
      </c>
      <c r="DJ73" s="4">
        <f t="shared" si="32"/>
        <v>43251</v>
      </c>
      <c r="DK73" s="4">
        <f t="shared" si="32"/>
        <v>43281</v>
      </c>
      <c r="DL73" s="4">
        <f t="shared" si="32"/>
        <v>43312</v>
      </c>
      <c r="DM73" s="4">
        <f t="shared" si="32"/>
        <v>43343</v>
      </c>
      <c r="DN73" s="4">
        <f t="shared" si="32"/>
        <v>43373</v>
      </c>
      <c r="DO73" s="4">
        <f t="shared" si="32"/>
        <v>43404</v>
      </c>
      <c r="DP73" s="4">
        <f t="shared" si="32"/>
        <v>43434</v>
      </c>
      <c r="DQ73" s="4">
        <f t="shared" si="32"/>
        <v>43465</v>
      </c>
      <c r="DR73" s="4">
        <f t="shared" si="32"/>
        <v>43496</v>
      </c>
      <c r="DS73" s="4">
        <f t="shared" si="32"/>
        <v>43524</v>
      </c>
      <c r="DT73" s="4">
        <f t="shared" si="32"/>
        <v>43555</v>
      </c>
    </row>
    <row r="74" spans="3:124" ht="15">
      <c r="C74" t="s">
        <v>196</v>
      </c>
      <c r="D74" s="29">
        <f>SUM(E74:DT74)</f>
        <v>398263440.8584261</v>
      </c>
      <c r="E74" s="29">
        <f>SUMIF($B$26:$B$61,$C74,E$26:E$61)</f>
        <v>0</v>
      </c>
      <c r="F74" s="70">
        <f aca="true" t="shared" si="33" ref="F74:BQ75">SUMIF($B$26:$B$61,$C74,F$26:F$61)</f>
        <v>0</v>
      </c>
      <c r="G74" s="70">
        <f t="shared" si="33"/>
        <v>0</v>
      </c>
      <c r="H74" s="70">
        <f t="shared" si="33"/>
        <v>0</v>
      </c>
      <c r="I74" s="70">
        <f t="shared" si="33"/>
        <v>0</v>
      </c>
      <c r="J74" s="70">
        <f t="shared" si="33"/>
        <v>0</v>
      </c>
      <c r="K74" s="70">
        <f t="shared" si="33"/>
        <v>0</v>
      </c>
      <c r="L74" s="70">
        <f t="shared" si="33"/>
        <v>0</v>
      </c>
      <c r="M74" s="70">
        <f t="shared" si="33"/>
        <v>0</v>
      </c>
      <c r="N74" s="70">
        <f t="shared" si="33"/>
        <v>0</v>
      </c>
      <c r="O74" s="70">
        <f t="shared" si="33"/>
        <v>0</v>
      </c>
      <c r="P74" s="70">
        <f t="shared" si="33"/>
        <v>0</v>
      </c>
      <c r="Q74" s="70">
        <f t="shared" si="33"/>
        <v>0</v>
      </c>
      <c r="R74" s="70">
        <f t="shared" si="33"/>
        <v>0</v>
      </c>
      <c r="S74" s="70">
        <f t="shared" si="33"/>
        <v>0</v>
      </c>
      <c r="T74" s="70">
        <f t="shared" si="33"/>
        <v>0</v>
      </c>
      <c r="U74" s="70">
        <f t="shared" si="33"/>
        <v>0</v>
      </c>
      <c r="V74" s="70">
        <f t="shared" si="33"/>
        <v>0</v>
      </c>
      <c r="W74" s="70">
        <f t="shared" si="33"/>
        <v>0</v>
      </c>
      <c r="X74" s="70">
        <f t="shared" si="33"/>
        <v>0</v>
      </c>
      <c r="Y74" s="70">
        <f t="shared" si="33"/>
        <v>0</v>
      </c>
      <c r="Z74" s="70">
        <f t="shared" si="33"/>
        <v>0</v>
      </c>
      <c r="AA74" s="70">
        <f t="shared" si="33"/>
        <v>0</v>
      </c>
      <c r="AB74" s="70">
        <f t="shared" si="33"/>
        <v>0</v>
      </c>
      <c r="AC74" s="70">
        <f t="shared" si="33"/>
        <v>0</v>
      </c>
      <c r="AD74" s="70">
        <f t="shared" si="33"/>
        <v>0</v>
      </c>
      <c r="AE74" s="70">
        <f t="shared" si="33"/>
        <v>0</v>
      </c>
      <c r="AF74" s="70">
        <f t="shared" si="33"/>
        <v>0</v>
      </c>
      <c r="AG74" s="70">
        <f t="shared" si="33"/>
        <v>0</v>
      </c>
      <c r="AH74" s="70">
        <f t="shared" si="33"/>
        <v>0</v>
      </c>
      <c r="AI74" s="70">
        <f t="shared" si="33"/>
        <v>0</v>
      </c>
      <c r="AJ74" s="70">
        <f t="shared" si="33"/>
        <v>0</v>
      </c>
      <c r="AK74" s="70">
        <f t="shared" si="33"/>
        <v>0</v>
      </c>
      <c r="AL74" s="70">
        <f t="shared" si="33"/>
        <v>0</v>
      </c>
      <c r="AM74" s="70">
        <f t="shared" si="33"/>
        <v>0</v>
      </c>
      <c r="AN74" s="70">
        <f t="shared" si="33"/>
        <v>0</v>
      </c>
      <c r="AO74" s="70">
        <f t="shared" si="33"/>
        <v>0</v>
      </c>
      <c r="AP74" s="70">
        <f t="shared" si="33"/>
        <v>904488.72</v>
      </c>
      <c r="AQ74" s="70">
        <f t="shared" si="33"/>
        <v>602992.48</v>
      </c>
      <c r="AR74" s="70">
        <f t="shared" si="33"/>
        <v>452244.36</v>
      </c>
      <c r="AS74" s="70">
        <f t="shared" si="33"/>
        <v>753740.6000000001</v>
      </c>
      <c r="AT74" s="70">
        <f t="shared" si="33"/>
        <v>753740.6000000001</v>
      </c>
      <c r="AU74" s="70">
        <f t="shared" si="33"/>
        <v>1356733.0799999998</v>
      </c>
      <c r="AV74" s="70">
        <f t="shared" si="33"/>
        <v>1507481.2000000002</v>
      </c>
      <c r="AW74" s="70">
        <f t="shared" si="33"/>
        <v>1658229.32</v>
      </c>
      <c r="AX74" s="70">
        <f t="shared" si="33"/>
        <v>1507481.2000000002</v>
      </c>
      <c r="AY74" s="70">
        <f t="shared" si="33"/>
        <v>1507481.2000000002</v>
      </c>
      <c r="AZ74" s="70">
        <f t="shared" si="33"/>
        <v>1205984.96</v>
      </c>
      <c r="BA74" s="70">
        <f t="shared" si="33"/>
        <v>826099.6976000001</v>
      </c>
      <c r="BB74" s="70">
        <f t="shared" si="33"/>
        <v>1681293.8684</v>
      </c>
      <c r="BC74" s="70">
        <f t="shared" si="33"/>
        <v>904458.622</v>
      </c>
      <c r="BD74" s="70">
        <f t="shared" si="33"/>
        <v>1100401.08</v>
      </c>
      <c r="BE74" s="70">
        <f t="shared" si="33"/>
        <v>1391827.38</v>
      </c>
      <c r="BF74" s="70">
        <f t="shared" si="33"/>
        <v>1854081.4840000002</v>
      </c>
      <c r="BG74" s="70">
        <f t="shared" si="33"/>
        <v>2100283.348</v>
      </c>
      <c r="BH74" s="70">
        <f t="shared" si="33"/>
        <v>2039984.1</v>
      </c>
      <c r="BI74" s="70">
        <f t="shared" si="33"/>
        <v>1748557.8</v>
      </c>
      <c r="BJ74" s="70">
        <f t="shared" si="33"/>
        <v>3123182.88</v>
      </c>
      <c r="BK74" s="70">
        <f t="shared" si="33"/>
        <v>2759972.21</v>
      </c>
      <c r="BL74" s="70">
        <f t="shared" si="33"/>
        <v>1887837.7199999997</v>
      </c>
      <c r="BM74" s="70">
        <f t="shared" si="33"/>
        <v>1742124.5699999998</v>
      </c>
      <c r="BN74" s="70">
        <f t="shared" si="33"/>
        <v>2031406.4600000002</v>
      </c>
      <c r="BO74" s="70">
        <f t="shared" si="33"/>
        <v>2320688.35</v>
      </c>
      <c r="BP74" s="70">
        <f t="shared" si="33"/>
        <v>3625673.47</v>
      </c>
      <c r="BQ74" s="70">
        <f t="shared" si="33"/>
        <v>4349950.4</v>
      </c>
      <c r="BR74" s="70">
        <f aca="true" t="shared" si="34" ref="BR74:DT76">SUMIF($B$26:$B$61,$C74,BR$26:BR$61)</f>
        <v>3914955.36</v>
      </c>
      <c r="BS74" s="70">
        <f t="shared" si="34"/>
        <v>3914955.36</v>
      </c>
      <c r="BT74" s="70">
        <f t="shared" si="34"/>
        <v>4999028.911505566</v>
      </c>
      <c r="BU74" s="70">
        <f t="shared" si="34"/>
        <v>4492672.714337044</v>
      </c>
      <c r="BV74" s="70">
        <f t="shared" si="34"/>
        <v>4847009.4957527835</v>
      </c>
      <c r="BW74" s="70">
        <f t="shared" si="34"/>
        <v>4705870.652921305</v>
      </c>
      <c r="BX74" s="70">
        <f t="shared" si="34"/>
        <v>3845875.612921305</v>
      </c>
      <c r="BY74" s="70">
        <f t="shared" si="34"/>
        <v>4423592.967258349</v>
      </c>
      <c r="BZ74" s="70">
        <f t="shared" si="34"/>
        <v>7123771.06584261</v>
      </c>
      <c r="CA74" s="70">
        <f t="shared" si="34"/>
        <v>7127949.164426871</v>
      </c>
      <c r="CB74" s="70">
        <f t="shared" si="34"/>
        <v>8043771.06584261</v>
      </c>
      <c r="CC74" s="70">
        <f t="shared" si="34"/>
        <v>10993773.54584261</v>
      </c>
      <c r="CD74" s="70">
        <f t="shared" si="34"/>
        <v>11486419.828674087</v>
      </c>
      <c r="CE74" s="70">
        <f t="shared" si="34"/>
        <v>11160411.020241749</v>
      </c>
      <c r="CF74" s="70">
        <f t="shared" si="34"/>
        <v>10676583.103052529</v>
      </c>
      <c r="CG74" s="70">
        <f t="shared" si="34"/>
        <v>10541349.625611208</v>
      </c>
      <c r="CH74" s="70">
        <f t="shared" si="34"/>
        <v>10725767.147876391</v>
      </c>
      <c r="CI74" s="70">
        <f t="shared" si="34"/>
        <v>12438767.147876391</v>
      </c>
      <c r="CJ74" s="70">
        <f t="shared" si="34"/>
        <v>12383224.669008983</v>
      </c>
      <c r="CK74" s="70">
        <f t="shared" si="34"/>
        <v>12874071.239433704</v>
      </c>
      <c r="CL74" s="70">
        <f t="shared" si="34"/>
        <v>16734200</v>
      </c>
      <c r="CM74" s="70">
        <f t="shared" si="34"/>
        <v>16465000</v>
      </c>
      <c r="CN74" s="70">
        <f t="shared" si="34"/>
        <v>15954000</v>
      </c>
      <c r="CO74" s="70">
        <f t="shared" si="34"/>
        <v>14126260</v>
      </c>
      <c r="CP74" s="70">
        <f t="shared" si="34"/>
        <v>16270840</v>
      </c>
      <c r="CQ74" s="70">
        <f t="shared" si="34"/>
        <v>12877700</v>
      </c>
      <c r="CR74" s="70">
        <f t="shared" si="34"/>
        <v>9531000</v>
      </c>
      <c r="CS74" s="70">
        <f t="shared" si="34"/>
        <v>7885000</v>
      </c>
      <c r="CT74" s="70">
        <f t="shared" si="34"/>
        <v>7166900</v>
      </c>
      <c r="CU74" s="70">
        <f t="shared" si="34"/>
        <v>6634800</v>
      </c>
      <c r="CV74" s="70">
        <f t="shared" si="34"/>
        <v>8467500</v>
      </c>
      <c r="CW74" s="70">
        <f t="shared" si="34"/>
        <v>9145000</v>
      </c>
      <c r="CX74" s="70">
        <f t="shared" si="34"/>
        <v>7981000</v>
      </c>
      <c r="CY74" s="70">
        <f t="shared" si="34"/>
        <v>7615500</v>
      </c>
      <c r="CZ74" s="70">
        <f t="shared" si="34"/>
        <v>6965500</v>
      </c>
      <c r="DA74" s="70">
        <f t="shared" si="34"/>
        <v>6200000</v>
      </c>
      <c r="DB74" s="70">
        <f t="shared" si="34"/>
        <v>4050000</v>
      </c>
      <c r="DC74" s="70">
        <f t="shared" si="34"/>
        <v>3200000</v>
      </c>
      <c r="DD74" s="70">
        <f t="shared" si="34"/>
        <v>2350000</v>
      </c>
      <c r="DE74" s="70">
        <f t="shared" si="34"/>
        <v>1700000</v>
      </c>
      <c r="DF74" s="70">
        <f t="shared" si="34"/>
        <v>1700000</v>
      </c>
      <c r="DG74" s="70">
        <f t="shared" si="34"/>
        <v>1700000</v>
      </c>
      <c r="DH74" s="70">
        <f t="shared" si="34"/>
        <v>1600000</v>
      </c>
      <c r="DI74" s="70">
        <f t="shared" si="34"/>
        <v>1175000</v>
      </c>
      <c r="DJ74" s="70">
        <f t="shared" si="34"/>
        <v>850000</v>
      </c>
      <c r="DK74" s="70">
        <f t="shared" si="34"/>
        <v>750000</v>
      </c>
      <c r="DL74" s="70">
        <f t="shared" si="34"/>
        <v>425000</v>
      </c>
      <c r="DM74" s="70">
        <f t="shared" si="34"/>
        <v>325000</v>
      </c>
      <c r="DN74" s="70">
        <f t="shared" si="34"/>
        <v>0</v>
      </c>
      <c r="DO74" s="70">
        <f t="shared" si="34"/>
        <v>0</v>
      </c>
      <c r="DP74" s="70">
        <f t="shared" si="34"/>
        <v>0</v>
      </c>
      <c r="DQ74" s="70">
        <f t="shared" si="34"/>
        <v>0</v>
      </c>
      <c r="DR74" s="70">
        <f t="shared" si="34"/>
        <v>0</v>
      </c>
      <c r="DS74" s="70">
        <f t="shared" si="34"/>
        <v>0</v>
      </c>
      <c r="DT74" s="70">
        <f t="shared" si="34"/>
        <v>0</v>
      </c>
    </row>
    <row r="75" spans="3:124" ht="15">
      <c r="C75" t="s">
        <v>78</v>
      </c>
      <c r="D75" s="29">
        <f>SUM(E75:DT75)</f>
        <v>732143211.8787879</v>
      </c>
      <c r="E75" s="70">
        <f aca="true" t="shared" si="35" ref="E75:T76">SUMIF($B$26:$B$61,$C75,E$26:E$61)</f>
        <v>0</v>
      </c>
      <c r="F75" s="70">
        <f t="shared" si="35"/>
        <v>0</v>
      </c>
      <c r="G75" s="70">
        <f t="shared" si="35"/>
        <v>0</v>
      </c>
      <c r="H75" s="70">
        <f t="shared" si="35"/>
        <v>0</v>
      </c>
      <c r="I75" s="70">
        <f t="shared" si="35"/>
        <v>0</v>
      </c>
      <c r="J75" s="70">
        <f t="shared" si="35"/>
        <v>0</v>
      </c>
      <c r="K75" s="70">
        <f t="shared" si="35"/>
        <v>0</v>
      </c>
      <c r="L75" s="70">
        <f t="shared" si="35"/>
        <v>0</v>
      </c>
      <c r="M75" s="70">
        <f t="shared" si="35"/>
        <v>0</v>
      </c>
      <c r="N75" s="70">
        <f t="shared" si="35"/>
        <v>0</v>
      </c>
      <c r="O75" s="70">
        <f t="shared" si="35"/>
        <v>0</v>
      </c>
      <c r="P75" s="70">
        <f t="shared" si="35"/>
        <v>0</v>
      </c>
      <c r="Q75" s="70">
        <f t="shared" si="35"/>
        <v>0</v>
      </c>
      <c r="R75" s="70">
        <f t="shared" si="35"/>
        <v>0</v>
      </c>
      <c r="S75" s="70">
        <f t="shared" si="35"/>
        <v>0</v>
      </c>
      <c r="T75" s="70">
        <f t="shared" si="35"/>
        <v>0</v>
      </c>
      <c r="U75" s="70">
        <f t="shared" si="33"/>
        <v>0</v>
      </c>
      <c r="V75" s="70">
        <f t="shared" si="33"/>
        <v>0</v>
      </c>
      <c r="W75" s="70">
        <f t="shared" si="33"/>
        <v>0</v>
      </c>
      <c r="X75" s="70">
        <f t="shared" si="33"/>
        <v>0</v>
      </c>
      <c r="Y75" s="70">
        <f t="shared" si="33"/>
        <v>0</v>
      </c>
      <c r="Z75" s="70">
        <f t="shared" si="33"/>
        <v>0</v>
      </c>
      <c r="AA75" s="70">
        <f t="shared" si="33"/>
        <v>0</v>
      </c>
      <c r="AB75" s="70">
        <f t="shared" si="33"/>
        <v>0</v>
      </c>
      <c r="AC75" s="70">
        <f t="shared" si="33"/>
        <v>0</v>
      </c>
      <c r="AD75" s="70">
        <f t="shared" si="33"/>
        <v>0</v>
      </c>
      <c r="AE75" s="70">
        <f t="shared" si="33"/>
        <v>0</v>
      </c>
      <c r="AF75" s="70">
        <f t="shared" si="33"/>
        <v>0</v>
      </c>
      <c r="AG75" s="70">
        <f t="shared" si="33"/>
        <v>0</v>
      </c>
      <c r="AH75" s="70">
        <f t="shared" si="33"/>
        <v>0</v>
      </c>
      <c r="AI75" s="70">
        <f t="shared" si="33"/>
        <v>0</v>
      </c>
      <c r="AJ75" s="70">
        <f t="shared" si="33"/>
        <v>0</v>
      </c>
      <c r="AK75" s="70">
        <f t="shared" si="33"/>
        <v>0</v>
      </c>
      <c r="AL75" s="70">
        <f t="shared" si="33"/>
        <v>0</v>
      </c>
      <c r="AM75" s="70">
        <f t="shared" si="33"/>
        <v>0</v>
      </c>
      <c r="AN75" s="70">
        <f t="shared" si="33"/>
        <v>0</v>
      </c>
      <c r="AO75" s="70">
        <f t="shared" si="33"/>
        <v>0</v>
      </c>
      <c r="AP75" s="70">
        <f t="shared" si="33"/>
        <v>0</v>
      </c>
      <c r="AQ75" s="70">
        <f t="shared" si="33"/>
        <v>0</v>
      </c>
      <c r="AR75" s="70">
        <f t="shared" si="33"/>
        <v>0</v>
      </c>
      <c r="AS75" s="70">
        <f t="shared" si="33"/>
        <v>0</v>
      </c>
      <c r="AT75" s="70">
        <f t="shared" si="33"/>
        <v>0</v>
      </c>
      <c r="AU75" s="70">
        <f t="shared" si="33"/>
        <v>0</v>
      </c>
      <c r="AV75" s="70">
        <f t="shared" si="33"/>
        <v>0</v>
      </c>
      <c r="AW75" s="70">
        <f t="shared" si="33"/>
        <v>0</v>
      </c>
      <c r="AX75" s="70">
        <f t="shared" si="33"/>
        <v>0</v>
      </c>
      <c r="AY75" s="70">
        <f t="shared" si="33"/>
        <v>0</v>
      </c>
      <c r="AZ75" s="70">
        <f t="shared" si="33"/>
        <v>0</v>
      </c>
      <c r="BA75" s="70">
        <f t="shared" si="33"/>
        <v>0</v>
      </c>
      <c r="BB75" s="70">
        <f t="shared" si="33"/>
        <v>0</v>
      </c>
      <c r="BC75" s="70">
        <f t="shared" si="33"/>
        <v>0</v>
      </c>
      <c r="BD75" s="70">
        <f t="shared" si="33"/>
        <v>0</v>
      </c>
      <c r="BE75" s="70">
        <f t="shared" si="33"/>
        <v>0</v>
      </c>
      <c r="BF75" s="70">
        <f t="shared" si="33"/>
        <v>0</v>
      </c>
      <c r="BG75" s="70">
        <f t="shared" si="33"/>
        <v>0</v>
      </c>
      <c r="BH75" s="70">
        <f t="shared" si="33"/>
        <v>0</v>
      </c>
      <c r="BI75" s="70">
        <f t="shared" si="33"/>
        <v>0</v>
      </c>
      <c r="BJ75" s="70">
        <f t="shared" si="33"/>
        <v>1685000</v>
      </c>
      <c r="BK75" s="70">
        <f t="shared" si="33"/>
        <v>505500</v>
      </c>
      <c r="BL75" s="70">
        <f t="shared" si="33"/>
        <v>505500</v>
      </c>
      <c r="BM75" s="70">
        <f t="shared" si="33"/>
        <v>505500</v>
      </c>
      <c r="BN75" s="70">
        <f t="shared" si="33"/>
        <v>674000</v>
      </c>
      <c r="BO75" s="70">
        <f t="shared" si="33"/>
        <v>2245350.86</v>
      </c>
      <c r="BP75" s="70">
        <f t="shared" si="33"/>
        <v>2058567.24</v>
      </c>
      <c r="BQ75" s="70">
        <f t="shared" si="33"/>
        <v>2133675.4299999997</v>
      </c>
      <c r="BR75" s="70">
        <f t="shared" si="34"/>
        <v>2657459.05</v>
      </c>
      <c r="BS75" s="70">
        <f t="shared" si="34"/>
        <v>2994459.05</v>
      </c>
      <c r="BT75" s="70">
        <f t="shared" si="34"/>
        <v>4716026.29</v>
      </c>
      <c r="BU75" s="70">
        <f t="shared" si="34"/>
        <v>4977918.1</v>
      </c>
      <c r="BV75" s="70">
        <f t="shared" si="34"/>
        <v>9701309.91</v>
      </c>
      <c r="BW75" s="70">
        <f t="shared" si="34"/>
        <v>10625549.489545455</v>
      </c>
      <c r="BX75" s="70">
        <f t="shared" si="34"/>
        <v>9209479.335151516</v>
      </c>
      <c r="BY75" s="70">
        <f t="shared" si="34"/>
        <v>9830555.406363638</v>
      </c>
      <c r="BZ75" s="70">
        <f t="shared" si="34"/>
        <v>18045588.045163635</v>
      </c>
      <c r="CA75" s="70">
        <f t="shared" si="34"/>
        <v>20051717.474351514</v>
      </c>
      <c r="CB75" s="70">
        <f t="shared" si="34"/>
        <v>22308066.1549394</v>
      </c>
      <c r="CC75" s="70">
        <f t="shared" si="34"/>
        <v>25857960.185303032</v>
      </c>
      <c r="CD75" s="70">
        <f t="shared" si="34"/>
        <v>27195740.80287879</v>
      </c>
      <c r="CE75" s="70">
        <f t="shared" si="34"/>
        <v>33904087.046090916</v>
      </c>
      <c r="CF75" s="70">
        <f t="shared" si="34"/>
        <v>35133019.50309091</v>
      </c>
      <c r="CG75" s="70">
        <f t="shared" si="34"/>
        <v>40177122.47030303</v>
      </c>
      <c r="CH75" s="70">
        <f t="shared" si="34"/>
        <v>39861122.47030303</v>
      </c>
      <c r="CI75" s="70">
        <f t="shared" si="34"/>
        <v>36844201.5439394</v>
      </c>
      <c r="CJ75" s="70">
        <f t="shared" si="34"/>
        <v>38599061.235151514</v>
      </c>
      <c r="CK75" s="70">
        <f t="shared" si="34"/>
        <v>36050680.92636363</v>
      </c>
      <c r="CL75" s="70">
        <f t="shared" si="34"/>
        <v>30564780.617575757</v>
      </c>
      <c r="CM75" s="70">
        <f t="shared" si="34"/>
        <v>27927800.617575757</v>
      </c>
      <c r="CN75" s="70">
        <f t="shared" si="34"/>
        <v>26678900.617575757</v>
      </c>
      <c r="CO75" s="70">
        <f t="shared" si="34"/>
        <v>25580880.617575757</v>
      </c>
      <c r="CP75" s="70">
        <f t="shared" si="34"/>
        <v>22720330.463181816</v>
      </c>
      <c r="CQ75" s="70">
        <f t="shared" si="34"/>
        <v>23750320.30878788</v>
      </c>
      <c r="CR75" s="70">
        <f t="shared" si="34"/>
        <v>20006040.30878788</v>
      </c>
      <c r="CS75" s="70">
        <f t="shared" si="34"/>
        <v>17194970.15439394</v>
      </c>
      <c r="CT75" s="70">
        <f t="shared" si="34"/>
        <v>13715570.15439394</v>
      </c>
      <c r="CU75" s="70">
        <f t="shared" si="34"/>
        <v>10933800</v>
      </c>
      <c r="CV75" s="70">
        <f t="shared" si="34"/>
        <v>8256600</v>
      </c>
      <c r="CW75" s="70">
        <f t="shared" si="34"/>
        <v>5495000</v>
      </c>
      <c r="CX75" s="70">
        <f t="shared" si="34"/>
        <v>3457500</v>
      </c>
      <c r="CY75" s="70">
        <f t="shared" si="34"/>
        <v>3247500</v>
      </c>
      <c r="CZ75" s="70">
        <f t="shared" si="34"/>
        <v>1243000</v>
      </c>
      <c r="DA75" s="70">
        <f t="shared" si="34"/>
        <v>1033000</v>
      </c>
      <c r="DB75" s="70">
        <f t="shared" si="34"/>
        <v>421500</v>
      </c>
      <c r="DC75" s="70">
        <f t="shared" si="34"/>
        <v>421500</v>
      </c>
      <c r="DD75" s="70">
        <f t="shared" si="34"/>
        <v>0</v>
      </c>
      <c r="DE75" s="70">
        <f t="shared" si="34"/>
        <v>2600000</v>
      </c>
      <c r="DF75" s="70">
        <f t="shared" si="34"/>
        <v>2600000</v>
      </c>
      <c r="DG75" s="70">
        <f t="shared" si="34"/>
        <v>1560000</v>
      </c>
      <c r="DH75" s="70">
        <f t="shared" si="34"/>
        <v>1560000</v>
      </c>
      <c r="DI75" s="70">
        <f t="shared" si="34"/>
        <v>2080000</v>
      </c>
      <c r="DJ75" s="70">
        <f t="shared" si="34"/>
        <v>3120000</v>
      </c>
      <c r="DK75" s="70">
        <f t="shared" si="34"/>
        <v>4160000</v>
      </c>
      <c r="DL75" s="70">
        <f t="shared" si="34"/>
        <v>5200000</v>
      </c>
      <c r="DM75" s="70">
        <f t="shared" si="34"/>
        <v>5200000</v>
      </c>
      <c r="DN75" s="70">
        <f t="shared" si="34"/>
        <v>5200000</v>
      </c>
      <c r="DO75" s="70">
        <f t="shared" si="34"/>
        <v>4680000</v>
      </c>
      <c r="DP75" s="70">
        <f t="shared" si="34"/>
        <v>4160000</v>
      </c>
      <c r="DQ75" s="70">
        <f t="shared" si="34"/>
        <v>3120000</v>
      </c>
      <c r="DR75" s="70">
        <f t="shared" si="34"/>
        <v>2080000</v>
      </c>
      <c r="DS75" s="70">
        <f t="shared" si="34"/>
        <v>1560000</v>
      </c>
      <c r="DT75" s="70">
        <f t="shared" si="34"/>
        <v>1560000</v>
      </c>
    </row>
    <row r="76" spans="3:124" ht="15">
      <c r="C76" t="s">
        <v>14</v>
      </c>
      <c r="D76" s="29">
        <f>SUM(E76:DT76)</f>
        <v>195000000.00000003</v>
      </c>
      <c r="E76" s="70">
        <f t="shared" si="35"/>
        <v>0</v>
      </c>
      <c r="F76" s="70">
        <f aca="true" t="shared" si="36" ref="F76:BQ76">SUMIF($B$26:$B$61,$C76,F$26:F$61)</f>
        <v>0</v>
      </c>
      <c r="G76" s="70">
        <f t="shared" si="36"/>
        <v>0</v>
      </c>
      <c r="H76" s="70">
        <f t="shared" si="36"/>
        <v>0</v>
      </c>
      <c r="I76" s="70">
        <f t="shared" si="36"/>
        <v>0</v>
      </c>
      <c r="J76" s="70">
        <f t="shared" si="36"/>
        <v>0</v>
      </c>
      <c r="K76" s="70">
        <f t="shared" si="36"/>
        <v>0</v>
      </c>
      <c r="L76" s="70">
        <f t="shared" si="36"/>
        <v>0</v>
      </c>
      <c r="M76" s="70">
        <f t="shared" si="36"/>
        <v>0</v>
      </c>
      <c r="N76" s="70">
        <f t="shared" si="36"/>
        <v>0</v>
      </c>
      <c r="O76" s="70">
        <f t="shared" si="36"/>
        <v>0</v>
      </c>
      <c r="P76" s="70">
        <f t="shared" si="36"/>
        <v>0</v>
      </c>
      <c r="Q76" s="70">
        <f t="shared" si="36"/>
        <v>0</v>
      </c>
      <c r="R76" s="70">
        <f t="shared" si="36"/>
        <v>0</v>
      </c>
      <c r="S76" s="70">
        <f t="shared" si="36"/>
        <v>0</v>
      </c>
      <c r="T76" s="70">
        <f t="shared" si="36"/>
        <v>0</v>
      </c>
      <c r="U76" s="70">
        <f t="shared" si="36"/>
        <v>0</v>
      </c>
      <c r="V76" s="70">
        <f t="shared" si="36"/>
        <v>0</v>
      </c>
      <c r="W76" s="70">
        <f t="shared" si="36"/>
        <v>0</v>
      </c>
      <c r="X76" s="70">
        <f t="shared" si="36"/>
        <v>0</v>
      </c>
      <c r="Y76" s="70">
        <f t="shared" si="36"/>
        <v>0</v>
      </c>
      <c r="Z76" s="70">
        <f t="shared" si="36"/>
        <v>0</v>
      </c>
      <c r="AA76" s="70">
        <f t="shared" si="36"/>
        <v>0</v>
      </c>
      <c r="AB76" s="70">
        <f t="shared" si="36"/>
        <v>0</v>
      </c>
      <c r="AC76" s="70">
        <f t="shared" si="36"/>
        <v>0</v>
      </c>
      <c r="AD76" s="70">
        <f t="shared" si="36"/>
        <v>0</v>
      </c>
      <c r="AE76" s="70">
        <f t="shared" si="36"/>
        <v>0</v>
      </c>
      <c r="AF76" s="70">
        <f t="shared" si="36"/>
        <v>0</v>
      </c>
      <c r="AG76" s="70">
        <f t="shared" si="36"/>
        <v>0</v>
      </c>
      <c r="AH76" s="70">
        <f t="shared" si="36"/>
        <v>0</v>
      </c>
      <c r="AI76" s="70">
        <f t="shared" si="36"/>
        <v>0</v>
      </c>
      <c r="AJ76" s="70">
        <f t="shared" si="36"/>
        <v>0</v>
      </c>
      <c r="AK76" s="70">
        <f t="shared" si="36"/>
        <v>0</v>
      </c>
      <c r="AL76" s="70">
        <f t="shared" si="36"/>
        <v>0</v>
      </c>
      <c r="AM76" s="70">
        <f t="shared" si="36"/>
        <v>0</v>
      </c>
      <c r="AN76" s="70">
        <f t="shared" si="36"/>
        <v>0</v>
      </c>
      <c r="AO76" s="70">
        <f t="shared" si="36"/>
        <v>0</v>
      </c>
      <c r="AP76" s="70">
        <f t="shared" si="36"/>
        <v>0</v>
      </c>
      <c r="AQ76" s="70">
        <f t="shared" si="36"/>
        <v>0</v>
      </c>
      <c r="AR76" s="70">
        <f t="shared" si="36"/>
        <v>0</v>
      </c>
      <c r="AS76" s="70">
        <f t="shared" si="36"/>
        <v>0</v>
      </c>
      <c r="AT76" s="70">
        <f t="shared" si="36"/>
        <v>0</v>
      </c>
      <c r="AU76" s="70">
        <f t="shared" si="36"/>
        <v>0</v>
      </c>
      <c r="AV76" s="70">
        <f t="shared" si="36"/>
        <v>0</v>
      </c>
      <c r="AW76" s="70">
        <f t="shared" si="36"/>
        <v>0</v>
      </c>
      <c r="AX76" s="70">
        <f t="shared" si="36"/>
        <v>0</v>
      </c>
      <c r="AY76" s="70">
        <f t="shared" si="36"/>
        <v>0</v>
      </c>
      <c r="AZ76" s="70">
        <f t="shared" si="36"/>
        <v>0</v>
      </c>
      <c r="BA76" s="70">
        <f t="shared" si="36"/>
        <v>0</v>
      </c>
      <c r="BB76" s="70">
        <f t="shared" si="36"/>
        <v>0</v>
      </c>
      <c r="BC76" s="70">
        <f t="shared" si="36"/>
        <v>0</v>
      </c>
      <c r="BD76" s="70">
        <f t="shared" si="36"/>
        <v>0</v>
      </c>
      <c r="BE76" s="70">
        <f t="shared" si="36"/>
        <v>0</v>
      </c>
      <c r="BF76" s="70">
        <f t="shared" si="36"/>
        <v>0</v>
      </c>
      <c r="BG76" s="70">
        <f t="shared" si="36"/>
        <v>0</v>
      </c>
      <c r="BH76" s="70">
        <f t="shared" si="36"/>
        <v>0</v>
      </c>
      <c r="BI76" s="70">
        <f t="shared" si="36"/>
        <v>0</v>
      </c>
      <c r="BJ76" s="70">
        <f t="shared" si="36"/>
        <v>0</v>
      </c>
      <c r="BK76" s="70">
        <f t="shared" si="36"/>
        <v>0</v>
      </c>
      <c r="BL76" s="70">
        <f t="shared" si="36"/>
        <v>0</v>
      </c>
      <c r="BM76" s="70">
        <f t="shared" si="36"/>
        <v>0</v>
      </c>
      <c r="BN76" s="70">
        <f t="shared" si="36"/>
        <v>0</v>
      </c>
      <c r="BO76" s="70">
        <f t="shared" si="36"/>
        <v>0</v>
      </c>
      <c r="BP76" s="70">
        <f t="shared" si="36"/>
        <v>0</v>
      </c>
      <c r="BQ76" s="70">
        <f t="shared" si="36"/>
        <v>0</v>
      </c>
      <c r="BR76" s="70">
        <f t="shared" si="34"/>
        <v>0</v>
      </c>
      <c r="BS76" s="70">
        <f t="shared" si="34"/>
        <v>0</v>
      </c>
      <c r="BT76" s="70">
        <f t="shared" si="34"/>
        <v>0</v>
      </c>
      <c r="BU76" s="70">
        <f t="shared" si="34"/>
        <v>0</v>
      </c>
      <c r="BV76" s="70">
        <f t="shared" si="34"/>
        <v>0</v>
      </c>
      <c r="BW76" s="70">
        <f t="shared" si="34"/>
        <v>0</v>
      </c>
      <c r="BX76" s="70">
        <f t="shared" si="34"/>
        <v>0</v>
      </c>
      <c r="BY76" s="70">
        <f t="shared" si="34"/>
        <v>0</v>
      </c>
      <c r="BZ76" s="70">
        <f t="shared" si="34"/>
        <v>0</v>
      </c>
      <c r="CA76" s="70">
        <f t="shared" si="34"/>
        <v>0</v>
      </c>
      <c r="CB76" s="70">
        <f t="shared" si="34"/>
        <v>0</v>
      </c>
      <c r="CC76" s="70">
        <f t="shared" si="34"/>
        <v>0</v>
      </c>
      <c r="CD76" s="70">
        <f t="shared" si="34"/>
        <v>0</v>
      </c>
      <c r="CE76" s="70">
        <f t="shared" si="34"/>
        <v>0</v>
      </c>
      <c r="CF76" s="70">
        <f t="shared" si="34"/>
        <v>0</v>
      </c>
      <c r="CG76" s="70">
        <f t="shared" si="34"/>
        <v>0</v>
      </c>
      <c r="CH76" s="70">
        <f t="shared" si="34"/>
        <v>0</v>
      </c>
      <c r="CI76" s="70">
        <f t="shared" si="34"/>
        <v>0</v>
      </c>
      <c r="CJ76" s="70">
        <f t="shared" si="34"/>
        <v>0</v>
      </c>
      <c r="CK76" s="70">
        <f t="shared" si="34"/>
        <v>0</v>
      </c>
      <c r="CL76" s="70">
        <f t="shared" si="34"/>
        <v>0</v>
      </c>
      <c r="CM76" s="70">
        <f t="shared" si="34"/>
        <v>0</v>
      </c>
      <c r="CN76" s="70">
        <f t="shared" si="34"/>
        <v>0</v>
      </c>
      <c r="CO76" s="70">
        <f t="shared" si="34"/>
        <v>0</v>
      </c>
      <c r="CP76" s="70">
        <f t="shared" si="34"/>
        <v>0</v>
      </c>
      <c r="CQ76" s="70">
        <f t="shared" si="34"/>
        <v>0</v>
      </c>
      <c r="CR76" s="70">
        <f t="shared" si="34"/>
        <v>0</v>
      </c>
      <c r="CS76" s="70">
        <f t="shared" si="34"/>
        <v>0</v>
      </c>
      <c r="CT76" s="70">
        <f t="shared" si="34"/>
        <v>0</v>
      </c>
      <c r="CU76" s="70">
        <f t="shared" si="34"/>
        <v>0</v>
      </c>
      <c r="CV76" s="70">
        <f t="shared" si="34"/>
        <v>0</v>
      </c>
      <c r="CW76" s="70">
        <f t="shared" si="34"/>
        <v>0</v>
      </c>
      <c r="CX76" s="70">
        <f t="shared" si="34"/>
        <v>0</v>
      </c>
      <c r="CY76" s="70">
        <f t="shared" si="34"/>
        <v>0</v>
      </c>
      <c r="CZ76" s="70">
        <f t="shared" si="34"/>
        <v>0</v>
      </c>
      <c r="DA76" s="70">
        <f t="shared" si="34"/>
        <v>0</v>
      </c>
      <c r="DB76" s="70">
        <f t="shared" si="34"/>
        <v>0</v>
      </c>
      <c r="DC76" s="70">
        <f t="shared" si="34"/>
        <v>10833333.333333334</v>
      </c>
      <c r="DD76" s="70">
        <f t="shared" si="34"/>
        <v>10833333.333333334</v>
      </c>
      <c r="DE76" s="70">
        <f t="shared" si="34"/>
        <v>10833333.333333334</v>
      </c>
      <c r="DF76" s="70">
        <f t="shared" si="34"/>
        <v>10833333.333333334</v>
      </c>
      <c r="DG76" s="70">
        <f t="shared" si="34"/>
        <v>10833333.333333334</v>
      </c>
      <c r="DH76" s="70">
        <f t="shared" si="34"/>
        <v>10833333.333333334</v>
      </c>
      <c r="DI76" s="70">
        <f t="shared" si="34"/>
        <v>10833333.333333334</v>
      </c>
      <c r="DJ76" s="70">
        <f t="shared" si="34"/>
        <v>10833333.333333334</v>
      </c>
      <c r="DK76" s="70">
        <f t="shared" si="34"/>
        <v>10833333.333333334</v>
      </c>
      <c r="DL76" s="70">
        <f t="shared" si="34"/>
        <v>10833333.333333334</v>
      </c>
      <c r="DM76" s="70">
        <f t="shared" si="34"/>
        <v>10833333.333333334</v>
      </c>
      <c r="DN76" s="70">
        <f t="shared" si="34"/>
        <v>10833333.333333334</v>
      </c>
      <c r="DO76" s="70">
        <f t="shared" si="34"/>
        <v>10833333.333333334</v>
      </c>
      <c r="DP76" s="70">
        <f t="shared" si="34"/>
        <v>10833333.333333334</v>
      </c>
      <c r="DQ76" s="70">
        <f t="shared" si="34"/>
        <v>10833333.333333334</v>
      </c>
      <c r="DR76" s="70">
        <f t="shared" si="34"/>
        <v>10833333.333333334</v>
      </c>
      <c r="DS76" s="70">
        <f t="shared" si="34"/>
        <v>10833333.333333334</v>
      </c>
      <c r="DT76" s="70">
        <f t="shared" si="34"/>
        <v>10833333.333333334</v>
      </c>
    </row>
    <row r="77" spans="3:124" s="3" customFormat="1" ht="15.75" thickBot="1">
      <c r="C77" s="3" t="s">
        <v>13</v>
      </c>
      <c r="D77" s="31">
        <f>SUM(E77:DT77)</f>
        <v>1325406652.7372127</v>
      </c>
      <c r="E77" s="32">
        <f>SUM(E74:E76)</f>
        <v>0</v>
      </c>
      <c r="F77" s="32">
        <f aca="true" t="shared" si="37" ref="F77:BN77">SUM(F74:F76)</f>
        <v>0</v>
      </c>
      <c r="G77" s="32">
        <f t="shared" si="37"/>
        <v>0</v>
      </c>
      <c r="H77" s="32">
        <f t="shared" si="37"/>
        <v>0</v>
      </c>
      <c r="I77" s="32">
        <f t="shared" si="37"/>
        <v>0</v>
      </c>
      <c r="J77" s="32">
        <f t="shared" si="37"/>
        <v>0</v>
      </c>
      <c r="K77" s="32">
        <f t="shared" si="37"/>
        <v>0</v>
      </c>
      <c r="L77" s="32">
        <f t="shared" si="37"/>
        <v>0</v>
      </c>
      <c r="M77" s="32">
        <f t="shared" si="37"/>
        <v>0</v>
      </c>
      <c r="N77" s="32">
        <f t="shared" si="37"/>
        <v>0</v>
      </c>
      <c r="O77" s="32">
        <f t="shared" si="37"/>
        <v>0</v>
      </c>
      <c r="P77" s="32">
        <f t="shared" si="37"/>
        <v>0</v>
      </c>
      <c r="Q77" s="32">
        <f t="shared" si="37"/>
        <v>0</v>
      </c>
      <c r="R77" s="32">
        <f t="shared" si="37"/>
        <v>0</v>
      </c>
      <c r="S77" s="32">
        <f t="shared" si="37"/>
        <v>0</v>
      </c>
      <c r="T77" s="32">
        <f t="shared" si="37"/>
        <v>0</v>
      </c>
      <c r="U77" s="32">
        <f t="shared" si="37"/>
        <v>0</v>
      </c>
      <c r="V77" s="32">
        <f t="shared" si="37"/>
        <v>0</v>
      </c>
      <c r="W77" s="32">
        <f t="shared" si="37"/>
        <v>0</v>
      </c>
      <c r="X77" s="32">
        <f t="shared" si="37"/>
        <v>0</v>
      </c>
      <c r="Y77" s="32">
        <f t="shared" si="37"/>
        <v>0</v>
      </c>
      <c r="Z77" s="32">
        <f t="shared" si="37"/>
        <v>0</v>
      </c>
      <c r="AA77" s="32">
        <f t="shared" si="37"/>
        <v>0</v>
      </c>
      <c r="AB77" s="32">
        <f t="shared" si="37"/>
        <v>0</v>
      </c>
      <c r="AC77" s="32">
        <f t="shared" si="37"/>
        <v>0</v>
      </c>
      <c r="AD77" s="32">
        <f t="shared" si="37"/>
        <v>0</v>
      </c>
      <c r="AE77" s="32">
        <f t="shared" si="37"/>
        <v>0</v>
      </c>
      <c r="AF77" s="32">
        <f t="shared" si="37"/>
        <v>0</v>
      </c>
      <c r="AG77" s="32">
        <f t="shared" si="37"/>
        <v>0</v>
      </c>
      <c r="AH77" s="32">
        <f t="shared" si="37"/>
        <v>0</v>
      </c>
      <c r="AI77" s="32">
        <f t="shared" si="37"/>
        <v>0</v>
      </c>
      <c r="AJ77" s="32">
        <f t="shared" si="37"/>
        <v>0</v>
      </c>
      <c r="AK77" s="32">
        <f t="shared" si="37"/>
        <v>0</v>
      </c>
      <c r="AL77" s="32">
        <f t="shared" si="37"/>
        <v>0</v>
      </c>
      <c r="AM77" s="32">
        <f t="shared" si="37"/>
        <v>0</v>
      </c>
      <c r="AN77" s="32">
        <f t="shared" si="37"/>
        <v>0</v>
      </c>
      <c r="AO77" s="32">
        <f t="shared" si="37"/>
        <v>0</v>
      </c>
      <c r="AP77" s="32">
        <f t="shared" si="37"/>
        <v>904488.72</v>
      </c>
      <c r="AQ77" s="32">
        <f t="shared" si="37"/>
        <v>602992.48</v>
      </c>
      <c r="AR77" s="32">
        <f t="shared" si="37"/>
        <v>452244.36</v>
      </c>
      <c r="AS77" s="32">
        <f t="shared" si="37"/>
        <v>753740.6000000001</v>
      </c>
      <c r="AT77" s="32">
        <f t="shared" si="37"/>
        <v>753740.6000000001</v>
      </c>
      <c r="AU77" s="32">
        <f t="shared" si="37"/>
        <v>1356733.0799999998</v>
      </c>
      <c r="AV77" s="32">
        <f t="shared" si="37"/>
        <v>1507481.2000000002</v>
      </c>
      <c r="AW77" s="32">
        <f t="shared" si="37"/>
        <v>1658229.32</v>
      </c>
      <c r="AX77" s="32">
        <f t="shared" si="37"/>
        <v>1507481.2000000002</v>
      </c>
      <c r="AY77" s="32">
        <f t="shared" si="37"/>
        <v>1507481.2000000002</v>
      </c>
      <c r="AZ77" s="32">
        <f t="shared" si="37"/>
        <v>1205984.96</v>
      </c>
      <c r="BA77" s="32">
        <f t="shared" si="37"/>
        <v>826099.6976000001</v>
      </c>
      <c r="BB77" s="32">
        <f t="shared" si="37"/>
        <v>1681293.8684</v>
      </c>
      <c r="BC77" s="32">
        <f t="shared" si="37"/>
        <v>904458.622</v>
      </c>
      <c r="BD77" s="32">
        <f t="shared" si="37"/>
        <v>1100401.08</v>
      </c>
      <c r="BE77" s="32">
        <f t="shared" si="37"/>
        <v>1391827.38</v>
      </c>
      <c r="BF77" s="32">
        <f t="shared" si="37"/>
        <v>1854081.4840000002</v>
      </c>
      <c r="BG77" s="32">
        <f t="shared" si="37"/>
        <v>2100283.348</v>
      </c>
      <c r="BH77" s="32">
        <f t="shared" si="37"/>
        <v>2039984.1</v>
      </c>
      <c r="BI77" s="32">
        <f t="shared" si="37"/>
        <v>1748557.8</v>
      </c>
      <c r="BJ77" s="32">
        <f t="shared" si="37"/>
        <v>4808182.88</v>
      </c>
      <c r="BK77" s="32">
        <f t="shared" si="37"/>
        <v>3265472.21</v>
      </c>
      <c r="BL77" s="32">
        <f t="shared" si="37"/>
        <v>2393337.7199999997</v>
      </c>
      <c r="BM77" s="32">
        <f t="shared" si="37"/>
        <v>2247624.57</v>
      </c>
      <c r="BN77" s="32">
        <f t="shared" si="37"/>
        <v>2705406.46</v>
      </c>
      <c r="BO77" s="32">
        <f aca="true" t="shared" si="38" ref="BO77:CT77">SUM(BO74:BO76)</f>
        <v>4566039.21</v>
      </c>
      <c r="BP77" s="32">
        <f t="shared" si="38"/>
        <v>5684240.71</v>
      </c>
      <c r="BQ77" s="32">
        <f t="shared" si="38"/>
        <v>6483625.83</v>
      </c>
      <c r="BR77" s="32">
        <f t="shared" si="38"/>
        <v>6572414.41</v>
      </c>
      <c r="BS77" s="32">
        <f t="shared" si="38"/>
        <v>6909414.41</v>
      </c>
      <c r="BT77" s="32">
        <f t="shared" si="38"/>
        <v>9715055.201505566</v>
      </c>
      <c r="BU77" s="32">
        <f t="shared" si="38"/>
        <v>9470590.814337045</v>
      </c>
      <c r="BV77" s="32">
        <f t="shared" si="38"/>
        <v>14548319.405752784</v>
      </c>
      <c r="BW77" s="32">
        <f t="shared" si="38"/>
        <v>15331420.142466761</v>
      </c>
      <c r="BX77" s="32">
        <f t="shared" si="38"/>
        <v>13055354.94807282</v>
      </c>
      <c r="BY77" s="32">
        <f t="shared" si="38"/>
        <v>14254148.373621987</v>
      </c>
      <c r="BZ77" s="32">
        <f t="shared" si="38"/>
        <v>25169359.111006245</v>
      </c>
      <c r="CA77" s="32">
        <f t="shared" si="38"/>
        <v>27179666.638778385</v>
      </c>
      <c r="CB77" s="32">
        <f t="shared" si="38"/>
        <v>30351837.220782008</v>
      </c>
      <c r="CC77" s="32">
        <f t="shared" si="38"/>
        <v>36851733.73114564</v>
      </c>
      <c r="CD77" s="32">
        <f t="shared" si="38"/>
        <v>38682160.631552875</v>
      </c>
      <c r="CE77" s="32">
        <f t="shared" si="38"/>
        <v>45064498.06633267</v>
      </c>
      <c r="CF77" s="32">
        <f t="shared" si="38"/>
        <v>45809602.60614344</v>
      </c>
      <c r="CG77" s="32">
        <f t="shared" si="38"/>
        <v>50718472.09591424</v>
      </c>
      <c r="CH77" s="32">
        <f t="shared" si="38"/>
        <v>50586889.61817942</v>
      </c>
      <c r="CI77" s="32">
        <f t="shared" si="38"/>
        <v>49282968.691815786</v>
      </c>
      <c r="CJ77" s="32">
        <f t="shared" si="38"/>
        <v>50982285.9041605</v>
      </c>
      <c r="CK77" s="32">
        <f t="shared" si="38"/>
        <v>48924752.16579734</v>
      </c>
      <c r="CL77" s="32">
        <f t="shared" si="38"/>
        <v>47298980.61757576</v>
      </c>
      <c r="CM77" s="32">
        <f t="shared" si="38"/>
        <v>44392800.61757576</v>
      </c>
      <c r="CN77" s="32">
        <f t="shared" si="38"/>
        <v>42632900.61757576</v>
      </c>
      <c r="CO77" s="32">
        <f t="shared" si="38"/>
        <v>39707140.61757576</v>
      </c>
      <c r="CP77" s="32">
        <f t="shared" si="38"/>
        <v>38991170.463181816</v>
      </c>
      <c r="CQ77" s="32">
        <f t="shared" si="38"/>
        <v>36628020.30878788</v>
      </c>
      <c r="CR77" s="32">
        <f t="shared" si="38"/>
        <v>29537040.30878788</v>
      </c>
      <c r="CS77" s="32">
        <f t="shared" si="38"/>
        <v>25079970.15439394</v>
      </c>
      <c r="CT77" s="32">
        <f t="shared" si="38"/>
        <v>20882470.15439394</v>
      </c>
      <c r="CU77" s="32">
        <f aca="true" t="shared" si="39" ref="CU77:DT77">SUM(CU74:CU76)</f>
        <v>17568600</v>
      </c>
      <c r="CV77" s="32">
        <f t="shared" si="39"/>
        <v>16724100</v>
      </c>
      <c r="CW77" s="32">
        <f t="shared" si="39"/>
        <v>14640000</v>
      </c>
      <c r="CX77" s="32">
        <f t="shared" si="39"/>
        <v>11438500</v>
      </c>
      <c r="CY77" s="32">
        <f t="shared" si="39"/>
        <v>10863000</v>
      </c>
      <c r="CZ77" s="32">
        <f t="shared" si="39"/>
        <v>8208500</v>
      </c>
      <c r="DA77" s="32">
        <f t="shared" si="39"/>
        <v>7233000</v>
      </c>
      <c r="DB77" s="32">
        <f t="shared" si="39"/>
        <v>4471500</v>
      </c>
      <c r="DC77" s="32">
        <f t="shared" si="39"/>
        <v>14454833.333333334</v>
      </c>
      <c r="DD77" s="32">
        <f t="shared" si="39"/>
        <v>13183333.333333334</v>
      </c>
      <c r="DE77" s="32">
        <f t="shared" si="39"/>
        <v>15133333.333333334</v>
      </c>
      <c r="DF77" s="32">
        <f t="shared" si="39"/>
        <v>15133333.333333334</v>
      </c>
      <c r="DG77" s="32">
        <f t="shared" si="39"/>
        <v>14093333.333333334</v>
      </c>
      <c r="DH77" s="32">
        <f t="shared" si="39"/>
        <v>13993333.333333334</v>
      </c>
      <c r="DI77" s="32">
        <f t="shared" si="39"/>
        <v>14088333.333333334</v>
      </c>
      <c r="DJ77" s="32">
        <f t="shared" si="39"/>
        <v>14803333.333333334</v>
      </c>
      <c r="DK77" s="32">
        <f t="shared" si="39"/>
        <v>15743333.333333334</v>
      </c>
      <c r="DL77" s="32">
        <f t="shared" si="39"/>
        <v>16458333.333333334</v>
      </c>
      <c r="DM77" s="32">
        <f t="shared" si="39"/>
        <v>16358333.333333334</v>
      </c>
      <c r="DN77" s="32">
        <f t="shared" si="39"/>
        <v>16033333.333333334</v>
      </c>
      <c r="DO77" s="32">
        <f t="shared" si="39"/>
        <v>15513333.333333334</v>
      </c>
      <c r="DP77" s="32">
        <f t="shared" si="39"/>
        <v>14993333.333333334</v>
      </c>
      <c r="DQ77" s="32">
        <f t="shared" si="39"/>
        <v>13953333.333333334</v>
      </c>
      <c r="DR77" s="32">
        <f t="shared" si="39"/>
        <v>12913333.333333334</v>
      </c>
      <c r="DS77" s="32">
        <f t="shared" si="39"/>
        <v>12393333.333333334</v>
      </c>
      <c r="DT77" s="32">
        <f t="shared" si="39"/>
        <v>12393333.333333334</v>
      </c>
    </row>
    <row r="78" ht="15.75" thickTop="1"/>
    <row r="79" spans="1:2" ht="15">
      <c r="A79" s="3" t="s">
        <v>59</v>
      </c>
      <c r="B79" s="3" t="s">
        <v>434</v>
      </c>
    </row>
    <row r="80" spans="1:2" ht="15">
      <c r="A80" s="3" t="s">
        <v>60</v>
      </c>
      <c r="B80" s="3" t="s">
        <v>276</v>
      </c>
    </row>
    <row r="81" spans="1:2" ht="15">
      <c r="A81" s="3" t="s">
        <v>61</v>
      </c>
      <c r="B81" s="3" t="s">
        <v>277</v>
      </c>
    </row>
    <row r="82" spans="1:2" ht="15">
      <c r="A82" s="3" t="s">
        <v>62</v>
      </c>
      <c r="B82" s="3" t="s">
        <v>278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21" r:id="rId1"/>
  <headerFooter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DY165"/>
  <sheetViews>
    <sheetView view="pageBreakPreview" zoomScaleSheetLayoutView="100" workbookViewId="0" topLeftCell="C16">
      <selection activeCell="D27" sqref="D27"/>
    </sheetView>
  </sheetViews>
  <sheetFormatPr defaultColWidth="9.140625" defaultRowHeight="15"/>
  <cols>
    <col min="1" max="1" width="25.57421875" style="0" bestFit="1" customWidth="1"/>
    <col min="2" max="2" width="30.00390625" style="0" bestFit="1" customWidth="1"/>
    <col min="3" max="3" width="15.00390625" style="0" bestFit="1" customWidth="1"/>
    <col min="4" max="4" width="69.140625" style="0" bestFit="1" customWidth="1"/>
    <col min="5" max="5" width="14.7109375" style="0" bestFit="1" customWidth="1"/>
    <col min="6" max="6" width="12.7109375" style="0" bestFit="1" customWidth="1"/>
    <col min="7" max="12" width="12.57421875" style="0" bestFit="1" customWidth="1"/>
    <col min="13" max="13" width="11.57421875" style="0" bestFit="1" customWidth="1"/>
    <col min="14" max="14" width="14.28125" style="0" bestFit="1" customWidth="1"/>
    <col min="15" max="19" width="12.28125" style="0" bestFit="1" customWidth="1"/>
    <col min="20" max="50" width="11.57421875" style="0" bestFit="1" customWidth="1"/>
    <col min="51" max="76" width="10.7109375" style="0" bestFit="1" customWidth="1"/>
    <col min="77" max="104" width="11.57421875" style="0" bestFit="1" customWidth="1"/>
    <col min="105" max="111" width="12.00390625" style="0" bestFit="1" customWidth="1"/>
    <col min="112" max="112" width="10.7109375" style="0" bestFit="1" customWidth="1"/>
    <col min="113" max="116" width="12.00390625" style="0" bestFit="1" customWidth="1"/>
    <col min="117" max="118" width="10.7109375" style="0" bestFit="1" customWidth="1"/>
    <col min="119" max="119" width="11.00390625" style="0" bestFit="1" customWidth="1"/>
    <col min="120" max="120" width="12.00390625" style="0" bestFit="1" customWidth="1"/>
    <col min="121" max="125" width="10.7109375" style="0" bestFit="1" customWidth="1"/>
  </cols>
  <sheetData>
    <row r="1" spans="1:3" ht="15">
      <c r="A1" s="3" t="s">
        <v>0</v>
      </c>
      <c r="B1" s="3"/>
      <c r="C1" s="3"/>
    </row>
    <row r="2" spans="1:3" ht="15">
      <c r="A2" s="3" t="s">
        <v>3</v>
      </c>
      <c r="B2" s="3"/>
      <c r="C2" s="3"/>
    </row>
    <row r="3" spans="1:3" ht="15">
      <c r="A3" s="3"/>
      <c r="B3" s="3"/>
      <c r="C3" s="3"/>
    </row>
    <row r="4" spans="1:3" ht="15">
      <c r="A4" s="22" t="str">
        <f>'Global Inputs'!A6</f>
        <v>Model Start Year</v>
      </c>
      <c r="B4" s="22">
        <f>'Global Inputs'!B6</f>
        <v>40268</v>
      </c>
      <c r="C4" s="22"/>
    </row>
    <row r="5" spans="1:3" ht="15">
      <c r="A5" s="22" t="str">
        <f>'Global Inputs'!A7</f>
        <v>Model End Year</v>
      </c>
      <c r="B5" s="22">
        <f>'Global Inputs'!B7</f>
        <v>43555</v>
      </c>
      <c r="C5" s="22"/>
    </row>
    <row r="6" spans="1:3" ht="15">
      <c r="A6" s="22" t="str">
        <f>'Global Inputs'!A8</f>
        <v>Model Reporting Year</v>
      </c>
      <c r="B6" s="22">
        <f>'Global Inputs'!B8</f>
        <v>42094</v>
      </c>
      <c r="C6" s="22"/>
    </row>
    <row r="7" spans="1:3" ht="15">
      <c r="A7" s="22"/>
      <c r="B7" s="22"/>
      <c r="C7" s="22"/>
    </row>
    <row r="9" spans="1:14" ht="15">
      <c r="A9" s="3" t="s">
        <v>15</v>
      </c>
      <c r="B9" s="3"/>
      <c r="C9" s="3"/>
      <c r="D9" s="4">
        <f>'Base Case'!D9</f>
        <v>40268</v>
      </c>
      <c r="E9" s="4">
        <f>'Base Case'!E9</f>
        <v>40633</v>
      </c>
      <c r="F9" s="4">
        <f>'Base Case'!F9</f>
        <v>40999</v>
      </c>
      <c r="G9" s="4">
        <f>'Base Case'!G9</f>
        <v>41364</v>
      </c>
      <c r="H9" s="4">
        <f>'Base Case'!H9</f>
        <v>41729</v>
      </c>
      <c r="I9" s="4">
        <f>'Base Case'!I9</f>
        <v>42094</v>
      </c>
      <c r="J9" s="4">
        <f>'Base Case'!J9</f>
        <v>42460</v>
      </c>
      <c r="K9" s="4">
        <f>'Base Case'!K9</f>
        <v>42825</v>
      </c>
      <c r="L9" s="4">
        <f>'Base Case'!L9</f>
        <v>43190</v>
      </c>
      <c r="M9" s="4">
        <f>'Base Case'!M9</f>
        <v>43555</v>
      </c>
      <c r="N9" s="4" t="str">
        <f>'Base Case'!C9</f>
        <v>Total</v>
      </c>
    </row>
    <row r="10" spans="1:14" ht="15">
      <c r="A10" s="3" t="s">
        <v>34</v>
      </c>
      <c r="B10" s="3"/>
      <c r="C10" s="3"/>
      <c r="D10" s="8">
        <v>1</v>
      </c>
      <c r="E10" s="8">
        <f>D10+1</f>
        <v>2</v>
      </c>
      <c r="F10" s="8">
        <f aca="true" t="shared" si="0" ref="F10:M10">E10+1</f>
        <v>3</v>
      </c>
      <c r="G10" s="8">
        <f t="shared" si="0"/>
        <v>4</v>
      </c>
      <c r="H10" s="8">
        <f t="shared" si="0"/>
        <v>5</v>
      </c>
      <c r="I10" s="8">
        <f t="shared" si="0"/>
        <v>6</v>
      </c>
      <c r="J10" s="8">
        <f t="shared" si="0"/>
        <v>7</v>
      </c>
      <c r="K10" s="8">
        <f t="shared" si="0"/>
        <v>8</v>
      </c>
      <c r="L10" s="8">
        <f t="shared" si="0"/>
        <v>9</v>
      </c>
      <c r="M10" s="8">
        <f t="shared" si="0"/>
        <v>10</v>
      </c>
      <c r="N10" s="4"/>
    </row>
    <row r="11" spans="1:14" ht="15">
      <c r="A11" t="s">
        <v>16</v>
      </c>
      <c r="D11" s="29">
        <f aca="true" t="shared" si="1" ref="D11:M11">SUMIF($F$27:$DU$27,D$10,$F$146:$DU$146)</f>
        <v>0</v>
      </c>
      <c r="E11" s="29">
        <f t="shared" si="1"/>
        <v>720000</v>
      </c>
      <c r="F11" s="29">
        <f t="shared" si="1"/>
        <v>11910000</v>
      </c>
      <c r="G11" s="29">
        <f t="shared" si="1"/>
        <v>11946000</v>
      </c>
      <c r="H11" s="29">
        <f t="shared" si="1"/>
        <v>20280500</v>
      </c>
      <c r="I11" s="29">
        <f t="shared" si="1"/>
        <v>17072500</v>
      </c>
      <c r="J11" s="29">
        <f t="shared" si="1"/>
        <v>42717000</v>
      </c>
      <c r="K11" s="29">
        <f t="shared" si="1"/>
        <v>9036000</v>
      </c>
      <c r="L11" s="29">
        <f t="shared" si="1"/>
        <v>0</v>
      </c>
      <c r="M11" s="29">
        <f t="shared" si="1"/>
        <v>0</v>
      </c>
      <c r="N11" s="29">
        <f>SUM(D11:M11)</f>
        <v>113682000</v>
      </c>
    </row>
    <row r="12" spans="1:14" ht="15">
      <c r="A12" t="s">
        <v>17</v>
      </c>
      <c r="D12" s="29">
        <f aca="true" t="shared" si="2" ref="D12:M12">SUMIF($F$27:$DU$27,D$10,$F$147:$DU$147)</f>
        <v>0</v>
      </c>
      <c r="E12" s="29">
        <f t="shared" si="2"/>
        <v>0</v>
      </c>
      <c r="F12" s="29">
        <f t="shared" si="2"/>
        <v>0</v>
      </c>
      <c r="G12" s="29">
        <f t="shared" si="2"/>
        <v>3198000</v>
      </c>
      <c r="H12" s="29">
        <f t="shared" si="2"/>
        <v>15462000</v>
      </c>
      <c r="I12" s="29">
        <f t="shared" si="2"/>
        <v>54132000</v>
      </c>
      <c r="J12" s="29">
        <f t="shared" si="2"/>
        <v>29028000</v>
      </c>
      <c r="K12" s="29">
        <f t="shared" si="2"/>
        <v>16680000</v>
      </c>
      <c r="L12" s="29">
        <f t="shared" si="2"/>
        <v>1400000</v>
      </c>
      <c r="M12" s="29">
        <f t="shared" si="2"/>
        <v>0</v>
      </c>
      <c r="N12" s="29">
        <f>SUM(D12:M12)</f>
        <v>119900000</v>
      </c>
    </row>
    <row r="13" spans="1:14" ht="15">
      <c r="A13" t="s">
        <v>18</v>
      </c>
      <c r="D13" s="29">
        <f aca="true" t="shared" si="3" ref="D13:M13">SUMIF($F$27:$DU$27,D$10,$F$148:$DU$148)</f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26063000</v>
      </c>
      <c r="I13" s="29">
        <f t="shared" si="3"/>
        <v>63694500</v>
      </c>
      <c r="J13" s="29">
        <f t="shared" si="3"/>
        <v>92220500</v>
      </c>
      <c r="K13" s="29">
        <f t="shared" si="3"/>
        <v>88288000</v>
      </c>
      <c r="L13" s="29">
        <f t="shared" si="3"/>
        <v>25851000</v>
      </c>
      <c r="M13" s="29">
        <f t="shared" si="3"/>
        <v>3873000</v>
      </c>
      <c r="N13" s="29">
        <f>SUM(D13:M13)</f>
        <v>299990000</v>
      </c>
    </row>
    <row r="14" spans="1:14" ht="15">
      <c r="A14" t="s">
        <v>19</v>
      </c>
      <c r="D14" s="29">
        <f aca="true" t="shared" si="4" ref="D14:M14">SUMIF($F$27:$DU$27,D$10,$F$149:$DU$149)</f>
        <v>0</v>
      </c>
      <c r="E14" s="29">
        <f t="shared" si="4"/>
        <v>0</v>
      </c>
      <c r="F14" s="29">
        <f t="shared" si="4"/>
        <v>0</v>
      </c>
      <c r="G14" s="29">
        <f t="shared" si="4"/>
        <v>862680</v>
      </c>
      <c r="H14" s="29">
        <f t="shared" si="4"/>
        <v>5147870</v>
      </c>
      <c r="I14" s="29">
        <f t="shared" si="4"/>
        <v>21804450</v>
      </c>
      <c r="J14" s="29">
        <f t="shared" si="4"/>
        <v>75085600</v>
      </c>
      <c r="K14" s="29">
        <f t="shared" si="4"/>
        <v>39772400</v>
      </c>
      <c r="L14" s="29">
        <f t="shared" si="4"/>
        <v>5724000</v>
      </c>
      <c r="M14" s="29">
        <f t="shared" si="4"/>
        <v>0</v>
      </c>
      <c r="N14" s="29">
        <f>SUM(D14:M14)</f>
        <v>148397000</v>
      </c>
    </row>
    <row r="15" spans="1:14" ht="15">
      <c r="A15" t="s">
        <v>20</v>
      </c>
      <c r="D15" s="29">
        <f aca="true" t="shared" si="5" ref="D15:M15">SUMIF($F$27:$DU$27,D$10,$F$150:$DU$150)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6725000</v>
      </c>
      <c r="I15" s="29">
        <f t="shared" si="5"/>
        <v>22202200</v>
      </c>
      <c r="J15" s="29">
        <f t="shared" si="5"/>
        <v>67386960</v>
      </c>
      <c r="K15" s="29">
        <f t="shared" si="5"/>
        <v>110339840</v>
      </c>
      <c r="L15" s="29">
        <f t="shared" si="5"/>
        <v>42216000</v>
      </c>
      <c r="M15" s="29">
        <f t="shared" si="5"/>
        <v>3600000</v>
      </c>
      <c r="N15" s="29">
        <f>SUM(D15:M15)</f>
        <v>252470000</v>
      </c>
    </row>
    <row r="16" spans="1:14" s="3" customFormat="1" ht="15.75" thickBot="1">
      <c r="A16" s="3" t="s">
        <v>13</v>
      </c>
      <c r="D16" s="31">
        <f aca="true" t="shared" si="6" ref="D16:N16">SUM(D11:D15)</f>
        <v>0</v>
      </c>
      <c r="E16" s="31">
        <f t="shared" si="6"/>
        <v>720000</v>
      </c>
      <c r="F16" s="31">
        <f t="shared" si="6"/>
        <v>11910000</v>
      </c>
      <c r="G16" s="31">
        <f t="shared" si="6"/>
        <v>16006680</v>
      </c>
      <c r="H16" s="31">
        <f t="shared" si="6"/>
        <v>73678370</v>
      </c>
      <c r="I16" s="31">
        <f t="shared" si="6"/>
        <v>178905650</v>
      </c>
      <c r="J16" s="31">
        <f t="shared" si="6"/>
        <v>306438060</v>
      </c>
      <c r="K16" s="31">
        <f t="shared" si="6"/>
        <v>264116240</v>
      </c>
      <c r="L16" s="31">
        <f t="shared" si="6"/>
        <v>75191000</v>
      </c>
      <c r="M16" s="31">
        <f t="shared" si="6"/>
        <v>7473000</v>
      </c>
      <c r="N16" s="31">
        <f t="shared" si="6"/>
        <v>934439000</v>
      </c>
    </row>
    <row r="17" ht="15.75" thickTop="1"/>
    <row r="18" spans="1:14" ht="15">
      <c r="A18" s="3" t="s">
        <v>195</v>
      </c>
      <c r="B18" s="3"/>
      <c r="C18" s="3"/>
      <c r="D18" s="4">
        <f>D9</f>
        <v>40268</v>
      </c>
      <c r="E18" s="4">
        <f aca="true" t="shared" si="7" ref="E18:N18">E9</f>
        <v>40633</v>
      </c>
      <c r="F18" s="4">
        <f t="shared" si="7"/>
        <v>40999</v>
      </c>
      <c r="G18" s="4">
        <f t="shared" si="7"/>
        <v>41364</v>
      </c>
      <c r="H18" s="4">
        <f t="shared" si="7"/>
        <v>41729</v>
      </c>
      <c r="I18" s="4">
        <f t="shared" si="7"/>
        <v>42094</v>
      </c>
      <c r="J18" s="4">
        <f t="shared" si="7"/>
        <v>42460</v>
      </c>
      <c r="K18" s="4">
        <f t="shared" si="7"/>
        <v>42825</v>
      </c>
      <c r="L18" s="4">
        <f t="shared" si="7"/>
        <v>43190</v>
      </c>
      <c r="M18" s="4">
        <f t="shared" si="7"/>
        <v>43555</v>
      </c>
      <c r="N18" s="4" t="str">
        <f t="shared" si="7"/>
        <v>Total</v>
      </c>
    </row>
    <row r="19" spans="1:14" ht="15">
      <c r="A19" t="str">
        <f>A155</f>
        <v>Health</v>
      </c>
      <c r="D19" s="29">
        <f aca="true" t="shared" si="8" ref="D19:M19">SUMIF($F$27:$DU$27,D$10,$F$155:$DU$155)</f>
        <v>0</v>
      </c>
      <c r="E19" s="29">
        <f t="shared" si="8"/>
        <v>0</v>
      </c>
      <c r="F19" s="29">
        <f t="shared" si="8"/>
        <v>0</v>
      </c>
      <c r="G19" s="29">
        <f t="shared" si="8"/>
        <v>2176000</v>
      </c>
      <c r="H19" s="29">
        <f t="shared" si="8"/>
        <v>21175300</v>
      </c>
      <c r="I19" s="29">
        <f t="shared" si="8"/>
        <v>14130700</v>
      </c>
      <c r="J19" s="29">
        <f t="shared" si="8"/>
        <v>11316000</v>
      </c>
      <c r="K19" s="29">
        <f t="shared" si="8"/>
        <v>5732000</v>
      </c>
      <c r="L19" s="29">
        <f t="shared" si="8"/>
        <v>23310000</v>
      </c>
      <c r="M19" s="29">
        <f t="shared" si="8"/>
        <v>660000</v>
      </c>
      <c r="N19" s="29">
        <f>SUM(D19:M19)</f>
        <v>78500000</v>
      </c>
    </row>
    <row r="20" spans="1:14" ht="15">
      <c r="A20" t="str">
        <f>A156</f>
        <v>Schools</v>
      </c>
      <c r="D20" s="29">
        <f aca="true" t="shared" si="9" ref="D20:M20">SUMIF($F$27:$DU$27,D$10,$F$156:$DU$156)</f>
        <v>0</v>
      </c>
      <c r="E20" s="29">
        <f t="shared" si="9"/>
        <v>0</v>
      </c>
      <c r="F20" s="29">
        <f t="shared" si="9"/>
        <v>0</v>
      </c>
      <c r="G20" s="29">
        <f t="shared" si="9"/>
        <v>0</v>
      </c>
      <c r="H20" s="29">
        <f t="shared" si="9"/>
        <v>8895000</v>
      </c>
      <c r="I20" s="29">
        <f t="shared" si="9"/>
        <v>37654200</v>
      </c>
      <c r="J20" s="29">
        <f t="shared" si="9"/>
        <v>94606460</v>
      </c>
      <c r="K20" s="29">
        <f t="shared" si="9"/>
        <v>55797340</v>
      </c>
      <c r="L20" s="29">
        <f t="shared" si="9"/>
        <v>5817000</v>
      </c>
      <c r="M20" s="29">
        <f t="shared" si="9"/>
        <v>3600000</v>
      </c>
      <c r="N20" s="29">
        <f>SUM(D20:M20)</f>
        <v>206370000</v>
      </c>
    </row>
    <row r="21" spans="1:14" ht="15">
      <c r="A21" t="str">
        <f>A157</f>
        <v>Schools SSF Cap</v>
      </c>
      <c r="D21" s="29">
        <f aca="true" t="shared" si="10" ref="D21:M21">SUMIF($F$27:$DU$27,D$10,$F$157:$DU$157)</f>
        <v>0</v>
      </c>
      <c r="E21" s="29">
        <f t="shared" si="10"/>
        <v>0</v>
      </c>
      <c r="F21" s="29">
        <f t="shared" si="10"/>
        <v>4896000</v>
      </c>
      <c r="G21" s="29">
        <f t="shared" si="10"/>
        <v>5304000</v>
      </c>
      <c r="H21" s="29">
        <f t="shared" si="10"/>
        <v>18426000</v>
      </c>
      <c r="I21" s="29">
        <f t="shared" si="10"/>
        <v>91139500</v>
      </c>
      <c r="J21" s="29">
        <f t="shared" si="10"/>
        <v>113592000</v>
      </c>
      <c r="K21" s="29">
        <f t="shared" si="10"/>
        <v>129726500</v>
      </c>
      <c r="L21" s="29">
        <f t="shared" si="10"/>
        <v>14116000</v>
      </c>
      <c r="M21" s="29">
        <f t="shared" si="10"/>
        <v>0</v>
      </c>
      <c r="N21" s="29">
        <f>SUM(D21:M21)</f>
        <v>377200000</v>
      </c>
    </row>
    <row r="22" spans="1:14" ht="15">
      <c r="A22" t="str">
        <f>A158</f>
        <v>Police</v>
      </c>
      <c r="D22" s="29">
        <f aca="true" t="shared" si="11" ref="D22:M22">SUMIF($F$27:$DU$27,D$10,$F$158:$DU$158)</f>
        <v>0</v>
      </c>
      <c r="E22" s="29">
        <f t="shared" si="11"/>
        <v>0</v>
      </c>
      <c r="F22" s="29">
        <f t="shared" si="11"/>
        <v>0</v>
      </c>
      <c r="G22" s="29">
        <f t="shared" si="11"/>
        <v>944000</v>
      </c>
      <c r="H22" s="29">
        <f t="shared" si="11"/>
        <v>10738000</v>
      </c>
      <c r="I22" s="29">
        <f t="shared" si="11"/>
        <v>118000</v>
      </c>
      <c r="J22" s="29">
        <f t="shared" si="11"/>
        <v>0</v>
      </c>
      <c r="K22" s="29">
        <f t="shared" si="11"/>
        <v>0</v>
      </c>
      <c r="L22" s="29">
        <f t="shared" si="11"/>
        <v>0</v>
      </c>
      <c r="M22" s="29">
        <f t="shared" si="11"/>
        <v>0</v>
      </c>
      <c r="N22" s="29">
        <f>SUM(D22:M22)</f>
        <v>11800000</v>
      </c>
    </row>
    <row r="23" spans="1:14" ht="15">
      <c r="A23" t="str">
        <f>A159</f>
        <v>Community</v>
      </c>
      <c r="D23" s="29">
        <f aca="true" t="shared" si="12" ref="D23:M23">SUMIF($F$27:$DU$27,D$10,$F$159:$DU$159)</f>
        <v>0</v>
      </c>
      <c r="E23" s="29">
        <f t="shared" si="12"/>
        <v>720000</v>
      </c>
      <c r="F23" s="29">
        <f t="shared" si="12"/>
        <v>7014000</v>
      </c>
      <c r="G23" s="29">
        <f t="shared" si="12"/>
        <v>7582680</v>
      </c>
      <c r="H23" s="29">
        <f t="shared" si="12"/>
        <v>14444070</v>
      </c>
      <c r="I23" s="29">
        <f t="shared" si="12"/>
        <v>35863250</v>
      </c>
      <c r="J23" s="29">
        <f t="shared" si="12"/>
        <v>86923600</v>
      </c>
      <c r="K23" s="29">
        <f t="shared" si="12"/>
        <v>72860400</v>
      </c>
      <c r="L23" s="29">
        <f t="shared" si="12"/>
        <v>31948000</v>
      </c>
      <c r="M23" s="29">
        <f t="shared" si="12"/>
        <v>3213000</v>
      </c>
      <c r="N23" s="29">
        <f>SUM(D23:M23)</f>
        <v>260569000</v>
      </c>
    </row>
    <row r="24" spans="1:14" ht="15.75" thickBot="1">
      <c r="A24" s="3" t="s">
        <v>13</v>
      </c>
      <c r="D24" s="31">
        <f aca="true" t="shared" si="13" ref="D24:N24">SUM(D19:D23)</f>
        <v>0</v>
      </c>
      <c r="E24" s="31">
        <f t="shared" si="13"/>
        <v>720000</v>
      </c>
      <c r="F24" s="31">
        <f t="shared" si="13"/>
        <v>11910000</v>
      </c>
      <c r="G24" s="31">
        <f t="shared" si="13"/>
        <v>16006680</v>
      </c>
      <c r="H24" s="31">
        <f t="shared" si="13"/>
        <v>73678370</v>
      </c>
      <c r="I24" s="31">
        <f t="shared" si="13"/>
        <v>178905650</v>
      </c>
      <c r="J24" s="31">
        <f t="shared" si="13"/>
        <v>306438060</v>
      </c>
      <c r="K24" s="31">
        <f t="shared" si="13"/>
        <v>264116240</v>
      </c>
      <c r="L24" s="31">
        <f t="shared" si="13"/>
        <v>75191000</v>
      </c>
      <c r="M24" s="31">
        <f t="shared" si="13"/>
        <v>7473000</v>
      </c>
      <c r="N24" s="31">
        <f t="shared" si="13"/>
        <v>934439000</v>
      </c>
    </row>
    <row r="25" ht="15.75" thickTop="1"/>
    <row r="26" spans="1:129" s="3" customFormat="1" ht="15">
      <c r="A26" s="3" t="s">
        <v>36</v>
      </c>
      <c r="B26" s="3" t="s">
        <v>195</v>
      </c>
      <c r="C26" s="3" t="s">
        <v>285</v>
      </c>
      <c r="D26" s="3" t="s">
        <v>25</v>
      </c>
      <c r="E26" s="3" t="s">
        <v>13</v>
      </c>
      <c r="F26" s="4">
        <f>NPD!D18</f>
        <v>39933</v>
      </c>
      <c r="G26" s="4">
        <f>NPD!E18</f>
        <v>39964</v>
      </c>
      <c r="H26" s="4">
        <f>NPD!F18</f>
        <v>39994</v>
      </c>
      <c r="I26" s="4">
        <f>NPD!G18</f>
        <v>40025</v>
      </c>
      <c r="J26" s="4">
        <f>NPD!H18</f>
        <v>40056</v>
      </c>
      <c r="K26" s="4">
        <f>NPD!I18</f>
        <v>40086</v>
      </c>
      <c r="L26" s="4">
        <f>NPD!J18</f>
        <v>40117</v>
      </c>
      <c r="M26" s="4">
        <f>NPD!K18</f>
        <v>40147</v>
      </c>
      <c r="N26" s="4">
        <f>NPD!L18</f>
        <v>40178</v>
      </c>
      <c r="O26" s="4">
        <f>NPD!M18</f>
        <v>40209</v>
      </c>
      <c r="P26" s="4">
        <f>NPD!N18</f>
        <v>40237</v>
      </c>
      <c r="Q26" s="4">
        <f>NPD!O18</f>
        <v>40268</v>
      </c>
      <c r="R26" s="4">
        <f>NPD!P18</f>
        <v>40298</v>
      </c>
      <c r="S26" s="4">
        <f>NPD!Q18</f>
        <v>40329</v>
      </c>
      <c r="T26" s="4">
        <f>NPD!R18</f>
        <v>40359</v>
      </c>
      <c r="U26" s="4">
        <f>NPD!S18</f>
        <v>40390</v>
      </c>
      <c r="V26" s="4">
        <f>NPD!T18</f>
        <v>40421</v>
      </c>
      <c r="W26" s="4">
        <f>NPD!U18</f>
        <v>40451</v>
      </c>
      <c r="X26" s="4">
        <f>NPD!V18</f>
        <v>40482</v>
      </c>
      <c r="Y26" s="4">
        <f>NPD!W18</f>
        <v>40512</v>
      </c>
      <c r="Z26" s="4">
        <f>NPD!X18</f>
        <v>40543</v>
      </c>
      <c r="AA26" s="4">
        <f>NPD!Y18</f>
        <v>40574</v>
      </c>
      <c r="AB26" s="4">
        <f>NPD!Z18</f>
        <v>40602</v>
      </c>
      <c r="AC26" s="4">
        <f>NPD!AA18</f>
        <v>40633</v>
      </c>
      <c r="AD26" s="4">
        <f>NPD!AB18</f>
        <v>40663</v>
      </c>
      <c r="AE26" s="4">
        <f>NPD!AC18</f>
        <v>40694</v>
      </c>
      <c r="AF26" s="4">
        <f>NPD!AD18</f>
        <v>40724</v>
      </c>
      <c r="AG26" s="4">
        <f>NPD!AE18</f>
        <v>40755</v>
      </c>
      <c r="AH26" s="4">
        <f>NPD!AF18</f>
        <v>40786</v>
      </c>
      <c r="AI26" s="4">
        <f>NPD!AG18</f>
        <v>40816</v>
      </c>
      <c r="AJ26" s="4">
        <f>NPD!AH18</f>
        <v>40847</v>
      </c>
      <c r="AK26" s="4">
        <f>NPD!AI18</f>
        <v>40877</v>
      </c>
      <c r="AL26" s="4">
        <f>NPD!AJ18</f>
        <v>40908</v>
      </c>
      <c r="AM26" s="4">
        <f>NPD!AK18</f>
        <v>40939</v>
      </c>
      <c r="AN26" s="4">
        <f>NPD!AL18</f>
        <v>40968</v>
      </c>
      <c r="AO26" s="4">
        <f>NPD!AM18</f>
        <v>40999</v>
      </c>
      <c r="AP26" s="4">
        <f>NPD!AN18</f>
        <v>41029</v>
      </c>
      <c r="AQ26" s="4">
        <f>NPD!AO18</f>
        <v>41060</v>
      </c>
      <c r="AR26" s="4">
        <f>NPD!AP18</f>
        <v>41090</v>
      </c>
      <c r="AS26" s="4">
        <f>NPD!AQ18</f>
        <v>41121</v>
      </c>
      <c r="AT26" s="4">
        <f>NPD!AR18</f>
        <v>41152</v>
      </c>
      <c r="AU26" s="4">
        <f>NPD!AS18</f>
        <v>41182</v>
      </c>
      <c r="AV26" s="4">
        <f>NPD!AT18</f>
        <v>41213</v>
      </c>
      <c r="AW26" s="4">
        <f>NPD!AU18</f>
        <v>41243</v>
      </c>
      <c r="AX26" s="4">
        <f>NPD!AV18</f>
        <v>41274</v>
      </c>
      <c r="AY26" s="4">
        <f>NPD!AW18</f>
        <v>41305</v>
      </c>
      <c r="AZ26" s="4">
        <f>NPD!AX18</f>
        <v>41333</v>
      </c>
      <c r="BA26" s="4">
        <f>NPD!AY18</f>
        <v>41364</v>
      </c>
      <c r="BB26" s="4">
        <f>NPD!AZ18</f>
        <v>41394</v>
      </c>
      <c r="BC26" s="4">
        <f>NPD!BA18</f>
        <v>41425</v>
      </c>
      <c r="BD26" s="4">
        <f>NPD!BB18</f>
        <v>41455</v>
      </c>
      <c r="BE26" s="4">
        <f>NPD!BC18</f>
        <v>41486</v>
      </c>
      <c r="BF26" s="4">
        <f>NPD!BD18</f>
        <v>41517</v>
      </c>
      <c r="BG26" s="4">
        <f>NPD!BE18</f>
        <v>41547</v>
      </c>
      <c r="BH26" s="4">
        <f>NPD!BF18</f>
        <v>41578</v>
      </c>
      <c r="BI26" s="4">
        <f>NPD!BG18</f>
        <v>41608</v>
      </c>
      <c r="BJ26" s="4">
        <f>NPD!BH18</f>
        <v>41639</v>
      </c>
      <c r="BK26" s="4">
        <f>NPD!BI18</f>
        <v>41670</v>
      </c>
      <c r="BL26" s="4">
        <f>NPD!BJ18</f>
        <v>41698</v>
      </c>
      <c r="BM26" s="4">
        <f>NPD!BK18</f>
        <v>41729</v>
      </c>
      <c r="BN26" s="4">
        <f>NPD!BL18</f>
        <v>41759</v>
      </c>
      <c r="BO26" s="4">
        <f>NPD!BM18</f>
        <v>41790</v>
      </c>
      <c r="BP26" s="4">
        <f>NPD!BN18</f>
        <v>41820</v>
      </c>
      <c r="BQ26" s="4">
        <f>NPD!BO18</f>
        <v>41851</v>
      </c>
      <c r="BR26" s="4">
        <f>NPD!BP18</f>
        <v>41882</v>
      </c>
      <c r="BS26" s="4">
        <f>NPD!BQ18</f>
        <v>41912</v>
      </c>
      <c r="BT26" s="4">
        <f>NPD!BR18</f>
        <v>41943</v>
      </c>
      <c r="BU26" s="4">
        <f>NPD!BS18</f>
        <v>41973</v>
      </c>
      <c r="BV26" s="4">
        <f>NPD!BT18</f>
        <v>42004</v>
      </c>
      <c r="BW26" s="4">
        <f>NPD!BU18</f>
        <v>42035</v>
      </c>
      <c r="BX26" s="4">
        <f>NPD!BV18</f>
        <v>42063</v>
      </c>
      <c r="BY26" s="4">
        <f>NPD!BW18</f>
        <v>42094</v>
      </c>
      <c r="BZ26" s="4">
        <f>NPD!BX18</f>
        <v>42124</v>
      </c>
      <c r="CA26" s="4">
        <f>NPD!BY18</f>
        <v>42155</v>
      </c>
      <c r="CB26" s="4">
        <f>NPD!BZ18</f>
        <v>42185</v>
      </c>
      <c r="CC26" s="4">
        <f>NPD!CA18</f>
        <v>42216</v>
      </c>
      <c r="CD26" s="4">
        <f>NPD!CB18</f>
        <v>42247</v>
      </c>
      <c r="CE26" s="4">
        <f>NPD!CC18</f>
        <v>42277</v>
      </c>
      <c r="CF26" s="4">
        <f>NPD!CD18</f>
        <v>42308</v>
      </c>
      <c r="CG26" s="4">
        <f>NPD!CE18</f>
        <v>42338</v>
      </c>
      <c r="CH26" s="4">
        <f>NPD!CF18</f>
        <v>42369</v>
      </c>
      <c r="CI26" s="4">
        <f>NPD!CG18</f>
        <v>42400</v>
      </c>
      <c r="CJ26" s="4">
        <f>NPD!CH18</f>
        <v>42429</v>
      </c>
      <c r="CK26" s="4">
        <f>NPD!CI18</f>
        <v>42460</v>
      </c>
      <c r="CL26" s="4">
        <f>NPD!CJ18</f>
        <v>42490</v>
      </c>
      <c r="CM26" s="4">
        <f>NPD!CK18</f>
        <v>42521</v>
      </c>
      <c r="CN26" s="4">
        <f>NPD!CL18</f>
        <v>42551</v>
      </c>
      <c r="CO26" s="4">
        <f>NPD!CM18</f>
        <v>42582</v>
      </c>
      <c r="CP26" s="4">
        <f>NPD!CN18</f>
        <v>42613</v>
      </c>
      <c r="CQ26" s="4">
        <f>NPD!CO18</f>
        <v>42643</v>
      </c>
      <c r="CR26" s="4">
        <f>NPD!CP18</f>
        <v>42674</v>
      </c>
      <c r="CS26" s="4">
        <f>NPD!CQ18</f>
        <v>42704</v>
      </c>
      <c r="CT26" s="4">
        <f>NPD!CR18</f>
        <v>42735</v>
      </c>
      <c r="CU26" s="4">
        <f>NPD!CS18</f>
        <v>42766</v>
      </c>
      <c r="CV26" s="4">
        <f>NPD!CT18</f>
        <v>42794</v>
      </c>
      <c r="CW26" s="4">
        <f>NPD!CU18</f>
        <v>42825</v>
      </c>
      <c r="CX26" s="4">
        <f>NPD!CV18</f>
        <v>42855</v>
      </c>
      <c r="CY26" s="4">
        <f>NPD!CW18</f>
        <v>42886</v>
      </c>
      <c r="CZ26" s="4">
        <f>NPD!CX18</f>
        <v>42916</v>
      </c>
      <c r="DA26" s="4">
        <f>NPD!CY18</f>
        <v>42947</v>
      </c>
      <c r="DB26" s="4">
        <f>NPD!CZ18</f>
        <v>42978</v>
      </c>
      <c r="DC26" s="4">
        <f>NPD!DA18</f>
        <v>43008</v>
      </c>
      <c r="DD26" s="4">
        <f>NPD!DB18</f>
        <v>43039</v>
      </c>
      <c r="DE26" s="4">
        <f>NPD!DC18</f>
        <v>43069</v>
      </c>
      <c r="DF26" s="4">
        <f>NPD!DD18</f>
        <v>43100</v>
      </c>
      <c r="DG26" s="4">
        <f>NPD!DE18</f>
        <v>43131</v>
      </c>
      <c r="DH26" s="4">
        <f>NPD!DF18</f>
        <v>43159</v>
      </c>
      <c r="DI26" s="4">
        <f>NPD!DG18</f>
        <v>43190</v>
      </c>
      <c r="DJ26" s="4">
        <f>NPD!DH18</f>
        <v>43220</v>
      </c>
      <c r="DK26" s="4">
        <f>NPD!DI18</f>
        <v>43251</v>
      </c>
      <c r="DL26" s="4">
        <f>NPD!DJ18</f>
        <v>43281</v>
      </c>
      <c r="DM26" s="4">
        <f>NPD!DK18</f>
        <v>43312</v>
      </c>
      <c r="DN26" s="4">
        <f>NPD!DL18</f>
        <v>43343</v>
      </c>
      <c r="DO26" s="4">
        <f>NPD!DM18</f>
        <v>43373</v>
      </c>
      <c r="DP26" s="4">
        <f>NPD!DN18</f>
        <v>43404</v>
      </c>
      <c r="DQ26" s="4">
        <f>NPD!DO18</f>
        <v>43434</v>
      </c>
      <c r="DR26" s="4">
        <f>NPD!DP18</f>
        <v>43465</v>
      </c>
      <c r="DS26" s="4">
        <f>NPD!DQ18</f>
        <v>43496</v>
      </c>
      <c r="DT26" s="4">
        <f>NPD!DR18</f>
        <v>43524</v>
      </c>
      <c r="DU26" s="4">
        <f>NPD!DS18</f>
        <v>43555</v>
      </c>
      <c r="DV26" s="4"/>
      <c r="DW26" s="4"/>
      <c r="DX26" s="4"/>
      <c r="DY26" s="4"/>
    </row>
    <row r="27" spans="1:125" s="3" customFormat="1" ht="15">
      <c r="A27" s="3" t="s">
        <v>34</v>
      </c>
      <c r="F27" s="3">
        <f>'hub DBFM'!E25</f>
        <v>1</v>
      </c>
      <c r="G27" s="3">
        <f>'hub DBFM'!F25</f>
        <v>1</v>
      </c>
      <c r="H27" s="3">
        <f>'hub DBFM'!G25</f>
        <v>1</v>
      </c>
      <c r="I27" s="3">
        <f>'hub DBFM'!H25</f>
        <v>1</v>
      </c>
      <c r="J27" s="3">
        <f>'hub DBFM'!I25</f>
        <v>1</v>
      </c>
      <c r="K27" s="3">
        <f>'hub DBFM'!J25</f>
        <v>1</v>
      </c>
      <c r="L27" s="3">
        <f>'hub DBFM'!K25</f>
        <v>1</v>
      </c>
      <c r="M27" s="3">
        <f>'hub DBFM'!L25</f>
        <v>1</v>
      </c>
      <c r="N27" s="3">
        <f>'hub DBFM'!M25</f>
        <v>1</v>
      </c>
      <c r="O27" s="3">
        <f>'hub DBFM'!N25</f>
        <v>1</v>
      </c>
      <c r="P27" s="3">
        <f>'hub DBFM'!O25</f>
        <v>1</v>
      </c>
      <c r="Q27" s="3">
        <f>'hub DBFM'!P25</f>
        <v>1</v>
      </c>
      <c r="R27" s="3">
        <f>'hub DBFM'!Q25</f>
        <v>2</v>
      </c>
      <c r="S27" s="3">
        <f>'hub DBFM'!R25</f>
        <v>2</v>
      </c>
      <c r="T27" s="3">
        <f>'hub DBFM'!S25</f>
        <v>2</v>
      </c>
      <c r="U27" s="3">
        <f>'hub DBFM'!T25</f>
        <v>2</v>
      </c>
      <c r="V27" s="3">
        <f>'hub DBFM'!U25</f>
        <v>2</v>
      </c>
      <c r="W27" s="3">
        <f>'hub DBFM'!V25</f>
        <v>2</v>
      </c>
      <c r="X27" s="3">
        <f>'hub DBFM'!W25</f>
        <v>2</v>
      </c>
      <c r="Y27" s="3">
        <f>'hub DBFM'!X25</f>
        <v>2</v>
      </c>
      <c r="Z27" s="3">
        <f>'hub DBFM'!Y25</f>
        <v>2</v>
      </c>
      <c r="AA27" s="3">
        <f>'hub DBFM'!Z25</f>
        <v>2</v>
      </c>
      <c r="AB27" s="3">
        <f>'hub DBFM'!AA25</f>
        <v>2</v>
      </c>
      <c r="AC27" s="3">
        <f>'hub DBFM'!AB25</f>
        <v>2</v>
      </c>
      <c r="AD27" s="3">
        <f>'hub DBFM'!AC25</f>
        <v>3</v>
      </c>
      <c r="AE27" s="3">
        <f>'hub DBFM'!AD25</f>
        <v>3</v>
      </c>
      <c r="AF27" s="3">
        <f>'hub DBFM'!AE25</f>
        <v>3</v>
      </c>
      <c r="AG27" s="3">
        <f>'hub DBFM'!AF25</f>
        <v>3</v>
      </c>
      <c r="AH27" s="3">
        <f>'hub DBFM'!AG25</f>
        <v>3</v>
      </c>
      <c r="AI27" s="3">
        <f>'hub DBFM'!AH25</f>
        <v>3</v>
      </c>
      <c r="AJ27" s="3">
        <f>'hub DBFM'!AI25</f>
        <v>3</v>
      </c>
      <c r="AK27" s="3">
        <f>'hub DBFM'!AJ25</f>
        <v>3</v>
      </c>
      <c r="AL27" s="3">
        <f>'hub DBFM'!AK25</f>
        <v>3</v>
      </c>
      <c r="AM27" s="3">
        <f>'hub DBFM'!AL25</f>
        <v>3</v>
      </c>
      <c r="AN27" s="3">
        <f>'hub DBFM'!AM25</f>
        <v>3</v>
      </c>
      <c r="AO27" s="3">
        <f>'hub DBFM'!AN25</f>
        <v>3</v>
      </c>
      <c r="AP27" s="3">
        <f>'hub DBFM'!AO25</f>
        <v>4</v>
      </c>
      <c r="AQ27" s="3">
        <f>'hub DBFM'!AP25</f>
        <v>4</v>
      </c>
      <c r="AR27" s="3">
        <f>'hub DBFM'!AQ25</f>
        <v>4</v>
      </c>
      <c r="AS27" s="3">
        <f>'hub DBFM'!AR25</f>
        <v>4</v>
      </c>
      <c r="AT27" s="3">
        <f>'hub DBFM'!AS25</f>
        <v>4</v>
      </c>
      <c r="AU27" s="3">
        <f>'hub DBFM'!AT25</f>
        <v>4</v>
      </c>
      <c r="AV27" s="3">
        <f>'hub DBFM'!AU25</f>
        <v>4</v>
      </c>
      <c r="AW27" s="3">
        <f>'hub DBFM'!AV25</f>
        <v>4</v>
      </c>
      <c r="AX27" s="3">
        <f>'hub DBFM'!AW25</f>
        <v>4</v>
      </c>
      <c r="AY27" s="3">
        <f>'hub DBFM'!AX25</f>
        <v>4</v>
      </c>
      <c r="AZ27" s="3">
        <f>'hub DBFM'!AY25</f>
        <v>4</v>
      </c>
      <c r="BA27" s="3">
        <f>'hub DBFM'!AZ25</f>
        <v>4</v>
      </c>
      <c r="BB27" s="3">
        <f>'hub DBFM'!BA25</f>
        <v>5</v>
      </c>
      <c r="BC27" s="3">
        <f>'hub DBFM'!BB25</f>
        <v>5</v>
      </c>
      <c r="BD27" s="3">
        <f>'hub DBFM'!BC25</f>
        <v>5</v>
      </c>
      <c r="BE27" s="3">
        <f>'hub DBFM'!BD25</f>
        <v>5</v>
      </c>
      <c r="BF27" s="3">
        <f>'hub DBFM'!BE25</f>
        <v>5</v>
      </c>
      <c r="BG27" s="3">
        <f>'hub DBFM'!BF25</f>
        <v>5</v>
      </c>
      <c r="BH27" s="3">
        <f>'hub DBFM'!BG25</f>
        <v>5</v>
      </c>
      <c r="BI27" s="3">
        <f>'hub DBFM'!BH25</f>
        <v>5</v>
      </c>
      <c r="BJ27" s="3">
        <f>'hub DBFM'!BI25</f>
        <v>5</v>
      </c>
      <c r="BK27" s="3">
        <f>'hub DBFM'!BJ25</f>
        <v>5</v>
      </c>
      <c r="BL27" s="3">
        <f>'hub DBFM'!BK25</f>
        <v>5</v>
      </c>
      <c r="BM27" s="3">
        <f>'hub DBFM'!BL25</f>
        <v>5</v>
      </c>
      <c r="BN27" s="3">
        <f>'hub DBFM'!BM25</f>
        <v>6</v>
      </c>
      <c r="BO27" s="3">
        <f>'hub DBFM'!BN25</f>
        <v>6</v>
      </c>
      <c r="BP27" s="3">
        <f>'hub DBFM'!BO25</f>
        <v>6</v>
      </c>
      <c r="BQ27" s="3">
        <f>'hub DBFM'!BP25</f>
        <v>6</v>
      </c>
      <c r="BR27" s="3">
        <f>'hub DBFM'!BQ25</f>
        <v>6</v>
      </c>
      <c r="BS27" s="3">
        <f>'hub DBFM'!BR25</f>
        <v>6</v>
      </c>
      <c r="BT27" s="3">
        <f>'hub DBFM'!BS25</f>
        <v>6</v>
      </c>
      <c r="BU27" s="3">
        <f>'hub DBFM'!BT25</f>
        <v>6</v>
      </c>
      <c r="BV27" s="3">
        <f>'hub DBFM'!BU25</f>
        <v>6</v>
      </c>
      <c r="BW27" s="3">
        <f>'hub DBFM'!BV25</f>
        <v>6</v>
      </c>
      <c r="BX27" s="3">
        <f>'hub DBFM'!BW25</f>
        <v>6</v>
      </c>
      <c r="BY27" s="3">
        <f>'hub DBFM'!BX25</f>
        <v>6</v>
      </c>
      <c r="BZ27" s="3">
        <f>'hub DBFM'!BY25</f>
        <v>7</v>
      </c>
      <c r="CA27" s="3">
        <f>'hub DBFM'!BZ25</f>
        <v>7</v>
      </c>
      <c r="CB27" s="3">
        <f>'hub DBFM'!CA25</f>
        <v>7</v>
      </c>
      <c r="CC27" s="3">
        <f>'hub DBFM'!CB25</f>
        <v>7</v>
      </c>
      <c r="CD27" s="3">
        <f>'hub DBFM'!CC25</f>
        <v>7</v>
      </c>
      <c r="CE27" s="3">
        <f>'hub DBFM'!CD25</f>
        <v>7</v>
      </c>
      <c r="CF27" s="3">
        <f>'hub DBFM'!CE25</f>
        <v>7</v>
      </c>
      <c r="CG27" s="3">
        <f>'hub DBFM'!CF25</f>
        <v>7</v>
      </c>
      <c r="CH27" s="3">
        <f>'hub DBFM'!CG25</f>
        <v>7</v>
      </c>
      <c r="CI27" s="3">
        <f>'hub DBFM'!CH25</f>
        <v>7</v>
      </c>
      <c r="CJ27" s="3">
        <f>'hub DBFM'!CI25</f>
        <v>7</v>
      </c>
      <c r="CK27" s="3">
        <f>'hub DBFM'!CJ25</f>
        <v>7</v>
      </c>
      <c r="CL27" s="3">
        <f>'hub DBFM'!CK25</f>
        <v>8</v>
      </c>
      <c r="CM27" s="3">
        <f>'hub DBFM'!CL25</f>
        <v>8</v>
      </c>
      <c r="CN27" s="3">
        <f>'hub DBFM'!CM25</f>
        <v>8</v>
      </c>
      <c r="CO27" s="3">
        <f>'hub DBFM'!CN25</f>
        <v>8</v>
      </c>
      <c r="CP27" s="3">
        <f>'hub DBFM'!CO25</f>
        <v>8</v>
      </c>
      <c r="CQ27" s="3">
        <f>'hub DBFM'!CP25</f>
        <v>8</v>
      </c>
      <c r="CR27" s="3">
        <f>'hub DBFM'!CQ25</f>
        <v>8</v>
      </c>
      <c r="CS27" s="3">
        <f>'hub DBFM'!CR25</f>
        <v>8</v>
      </c>
      <c r="CT27" s="3">
        <f>'hub DBFM'!CS25</f>
        <v>8</v>
      </c>
      <c r="CU27" s="3">
        <f>'hub DBFM'!CT25</f>
        <v>8</v>
      </c>
      <c r="CV27" s="3">
        <f>'hub DBFM'!CU25</f>
        <v>8</v>
      </c>
      <c r="CW27" s="3">
        <f>'hub DBFM'!CV25</f>
        <v>8</v>
      </c>
      <c r="CX27" s="3">
        <f>'hub DBFM'!CW25</f>
        <v>9</v>
      </c>
      <c r="CY27" s="3">
        <f>'hub DBFM'!CX25</f>
        <v>9</v>
      </c>
      <c r="CZ27" s="3">
        <f>'hub DBFM'!CY25</f>
        <v>9</v>
      </c>
      <c r="DA27" s="3">
        <f>'hub DBFM'!CZ25</f>
        <v>9</v>
      </c>
      <c r="DB27" s="3">
        <f>'hub DBFM'!DA25</f>
        <v>9</v>
      </c>
      <c r="DC27" s="3">
        <f>'hub DBFM'!DB25</f>
        <v>9</v>
      </c>
      <c r="DD27" s="3">
        <f>'hub DBFM'!DC25</f>
        <v>9</v>
      </c>
      <c r="DE27" s="3">
        <f>'hub DBFM'!DD25</f>
        <v>9</v>
      </c>
      <c r="DF27" s="3">
        <f>'hub DBFM'!DE25</f>
        <v>9</v>
      </c>
      <c r="DG27" s="3">
        <f>'hub DBFM'!DF25</f>
        <v>9</v>
      </c>
      <c r="DH27" s="3">
        <f>'hub DBFM'!DG25</f>
        <v>9</v>
      </c>
      <c r="DI27" s="3">
        <f>'hub DBFM'!DH25</f>
        <v>9</v>
      </c>
      <c r="DJ27" s="3">
        <f>'hub DBFM'!DI25</f>
        <v>10</v>
      </c>
      <c r="DK27" s="3">
        <f>'hub DBFM'!DJ25</f>
        <v>10</v>
      </c>
      <c r="DL27" s="3">
        <f>'hub DBFM'!DK25</f>
        <v>10</v>
      </c>
      <c r="DM27" s="3">
        <f>'hub DBFM'!DL25</f>
        <v>10</v>
      </c>
      <c r="DN27" s="3">
        <f>'hub DBFM'!DM25</f>
        <v>10</v>
      </c>
      <c r="DO27" s="3">
        <f>'hub DBFM'!DN25</f>
        <v>10</v>
      </c>
      <c r="DP27" s="3">
        <f>'hub DBFM'!DO25</f>
        <v>10</v>
      </c>
      <c r="DQ27" s="3">
        <f>'hub DBFM'!DP25</f>
        <v>10</v>
      </c>
      <c r="DR27" s="3">
        <f>'hub DBFM'!DQ25</f>
        <v>10</v>
      </c>
      <c r="DS27" s="3">
        <f>'hub DBFM'!DR25</f>
        <v>10</v>
      </c>
      <c r="DT27" s="3">
        <f>'hub DBFM'!DS25</f>
        <v>10</v>
      </c>
      <c r="DU27" s="3">
        <f>'hub DBFM'!DT25</f>
        <v>10</v>
      </c>
    </row>
    <row r="28" spans="1:125" ht="15">
      <c r="A28" t="s">
        <v>18</v>
      </c>
      <c r="B28" t="s">
        <v>14</v>
      </c>
      <c r="C28" t="s">
        <v>286</v>
      </c>
      <c r="D28" t="s">
        <v>412</v>
      </c>
      <c r="E28" s="29">
        <f>SUM(F28:DU28)</f>
        <v>2100000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56">
        <v>0</v>
      </c>
      <c r="CA28" s="56">
        <v>0</v>
      </c>
      <c r="CB28" s="56">
        <v>0</v>
      </c>
      <c r="CC28" s="56">
        <v>126000</v>
      </c>
      <c r="CD28" s="56">
        <v>84000</v>
      </c>
      <c r="CE28" s="56">
        <v>126000</v>
      </c>
      <c r="CF28" s="56">
        <v>210000</v>
      </c>
      <c r="CG28" s="56">
        <v>315000</v>
      </c>
      <c r="CH28" s="56">
        <v>336000</v>
      </c>
      <c r="CI28" s="56">
        <v>315000</v>
      </c>
      <c r="CJ28" s="56">
        <v>210000</v>
      </c>
      <c r="CK28" s="56">
        <v>189000</v>
      </c>
      <c r="CL28" s="56">
        <v>84000</v>
      </c>
      <c r="CM28" s="55">
        <v>63000</v>
      </c>
      <c r="CN28" s="55">
        <v>42000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55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5">
        <v>0</v>
      </c>
      <c r="DS28" s="55">
        <v>0</v>
      </c>
      <c r="DT28" s="55">
        <v>0</v>
      </c>
      <c r="DU28" s="55">
        <v>0</v>
      </c>
    </row>
    <row r="29" spans="1:125" ht="15">
      <c r="A29" t="s">
        <v>18</v>
      </c>
      <c r="B29" t="s">
        <v>78</v>
      </c>
      <c r="C29" t="s">
        <v>287</v>
      </c>
      <c r="D29" t="s">
        <v>303</v>
      </c>
      <c r="E29" s="29">
        <f aca="true" t="shared" si="14" ref="E29:E73">SUM(F29:DU29)</f>
        <v>24700000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1111500</v>
      </c>
      <c r="BT29" s="28">
        <v>988000</v>
      </c>
      <c r="BU29" s="28">
        <v>741000</v>
      </c>
      <c r="BV29" s="28">
        <v>741000</v>
      </c>
      <c r="BW29" s="28">
        <v>988000</v>
      </c>
      <c r="BX29" s="28">
        <v>1235000</v>
      </c>
      <c r="BY29" s="28">
        <v>1976000</v>
      </c>
      <c r="BZ29" s="56">
        <v>2470000</v>
      </c>
      <c r="CA29" s="56">
        <v>2223000</v>
      </c>
      <c r="CB29" s="56">
        <v>2223000</v>
      </c>
      <c r="CC29" s="56">
        <v>1976000</v>
      </c>
      <c r="CD29" s="56">
        <v>1976000</v>
      </c>
      <c r="CE29" s="56">
        <v>1235000</v>
      </c>
      <c r="CF29" s="56">
        <v>988000</v>
      </c>
      <c r="CG29" s="56">
        <v>741000</v>
      </c>
      <c r="CH29" s="56">
        <v>494000</v>
      </c>
      <c r="CI29" s="56">
        <v>494000</v>
      </c>
      <c r="CJ29" s="56">
        <v>494000</v>
      </c>
      <c r="CK29" s="56">
        <v>494000</v>
      </c>
      <c r="CL29" s="56">
        <v>370500</v>
      </c>
      <c r="CM29" s="55">
        <v>247000</v>
      </c>
      <c r="CN29" s="55">
        <v>247000</v>
      </c>
      <c r="CO29" s="55">
        <v>123500</v>
      </c>
      <c r="CP29" s="55">
        <v>123500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v>0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0</v>
      </c>
      <c r="DR29" s="55">
        <v>0</v>
      </c>
      <c r="DS29" s="55">
        <v>0</v>
      </c>
      <c r="DT29" s="55">
        <v>0</v>
      </c>
      <c r="DU29" s="55">
        <v>0</v>
      </c>
    </row>
    <row r="30" spans="1:125" ht="15">
      <c r="A30" t="s">
        <v>18</v>
      </c>
      <c r="B30" t="s">
        <v>78</v>
      </c>
      <c r="C30" t="s">
        <v>287</v>
      </c>
      <c r="D30" t="s">
        <v>217</v>
      </c>
      <c r="E30" s="29">
        <f t="shared" si="14"/>
        <v>30200000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1510000</v>
      </c>
      <c r="BI30" s="28">
        <v>453000</v>
      </c>
      <c r="BJ30" s="28">
        <v>453000</v>
      </c>
      <c r="BK30" s="28">
        <v>453000</v>
      </c>
      <c r="BL30" s="28">
        <v>604000</v>
      </c>
      <c r="BM30" s="28">
        <v>604000</v>
      </c>
      <c r="BN30" s="28">
        <v>906000</v>
      </c>
      <c r="BO30" s="28">
        <v>1208000</v>
      </c>
      <c r="BP30" s="28">
        <v>1208000</v>
      </c>
      <c r="BQ30" s="28">
        <v>1510000</v>
      </c>
      <c r="BR30" s="28">
        <v>2114000</v>
      </c>
      <c r="BS30" s="28">
        <v>2114000</v>
      </c>
      <c r="BT30" s="28">
        <v>2416000</v>
      </c>
      <c r="BU30" s="28">
        <v>2416000</v>
      </c>
      <c r="BV30" s="28">
        <v>2416000</v>
      </c>
      <c r="BW30" s="28">
        <v>2114000</v>
      </c>
      <c r="BX30" s="28">
        <v>2114000</v>
      </c>
      <c r="BY30" s="28">
        <v>1208000</v>
      </c>
      <c r="BZ30" s="56">
        <v>906000</v>
      </c>
      <c r="CA30" s="56">
        <v>906000</v>
      </c>
      <c r="CB30" s="56">
        <v>453000</v>
      </c>
      <c r="CC30" s="56">
        <v>453000</v>
      </c>
      <c r="CD30" s="56">
        <v>302000</v>
      </c>
      <c r="CE30" s="56">
        <v>302000</v>
      </c>
      <c r="CF30" s="56">
        <v>302000</v>
      </c>
      <c r="CG30" s="56">
        <v>151000</v>
      </c>
      <c r="CH30" s="56">
        <v>151000</v>
      </c>
      <c r="CI30" s="56">
        <v>151000</v>
      </c>
      <c r="CJ30" s="56">
        <v>151000</v>
      </c>
      <c r="CK30" s="56">
        <v>151000</v>
      </c>
      <c r="CL30" s="56">
        <v>0</v>
      </c>
      <c r="CM30" s="55">
        <v>0</v>
      </c>
      <c r="CN30" s="55">
        <v>0</v>
      </c>
      <c r="CO30" s="55">
        <v>0</v>
      </c>
      <c r="CP30" s="55">
        <v>0</v>
      </c>
      <c r="CQ30" s="55">
        <v>0</v>
      </c>
      <c r="CR30" s="55">
        <v>0</v>
      </c>
      <c r="CS30" s="55">
        <v>0</v>
      </c>
      <c r="CT30" s="55">
        <v>0</v>
      </c>
      <c r="CU30" s="55">
        <v>0</v>
      </c>
      <c r="CV30" s="55">
        <v>0</v>
      </c>
      <c r="CW30" s="55">
        <v>0</v>
      </c>
      <c r="CX30" s="55">
        <v>0</v>
      </c>
      <c r="CY30" s="55">
        <v>0</v>
      </c>
      <c r="CZ30" s="55">
        <v>0</v>
      </c>
      <c r="DA30" s="55">
        <v>0</v>
      </c>
      <c r="DB30" s="55">
        <v>0</v>
      </c>
      <c r="DC30" s="55">
        <v>0</v>
      </c>
      <c r="DD30" s="55">
        <v>0</v>
      </c>
      <c r="DE30" s="55">
        <v>0</v>
      </c>
      <c r="DF30" s="55">
        <v>0</v>
      </c>
      <c r="DG30" s="55">
        <v>0</v>
      </c>
      <c r="DH30" s="55">
        <v>0</v>
      </c>
      <c r="DI30" s="55">
        <v>0</v>
      </c>
      <c r="DJ30" s="55">
        <v>0</v>
      </c>
      <c r="DK30" s="55">
        <v>0</v>
      </c>
      <c r="DL30" s="55">
        <v>0</v>
      </c>
      <c r="DM30" s="55">
        <v>0</v>
      </c>
      <c r="DN30" s="55">
        <v>0</v>
      </c>
      <c r="DO30" s="55">
        <v>0</v>
      </c>
      <c r="DP30" s="55">
        <v>0</v>
      </c>
      <c r="DQ30" s="55">
        <v>0</v>
      </c>
      <c r="DR30" s="55">
        <v>0</v>
      </c>
      <c r="DS30" s="55">
        <v>0</v>
      </c>
      <c r="DT30" s="55">
        <v>0</v>
      </c>
      <c r="DU30" s="55">
        <v>0</v>
      </c>
    </row>
    <row r="31" spans="1:125" ht="15">
      <c r="A31" t="s">
        <v>18</v>
      </c>
      <c r="B31" t="s">
        <v>14</v>
      </c>
      <c r="C31" t="s">
        <v>286</v>
      </c>
      <c r="D31" t="s">
        <v>219</v>
      </c>
      <c r="E31" s="29">
        <f t="shared" si="14"/>
        <v>5700000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342000</v>
      </c>
      <c r="BR31" s="28">
        <v>228000</v>
      </c>
      <c r="BS31" s="28">
        <v>342000</v>
      </c>
      <c r="BT31" s="28">
        <v>570000</v>
      </c>
      <c r="BU31" s="28">
        <v>855000</v>
      </c>
      <c r="BV31" s="28">
        <v>912000</v>
      </c>
      <c r="BW31" s="28">
        <v>855000</v>
      </c>
      <c r="BX31" s="28">
        <v>570000</v>
      </c>
      <c r="BY31" s="28">
        <v>513000</v>
      </c>
      <c r="BZ31" s="56">
        <v>228000</v>
      </c>
      <c r="CA31" s="56">
        <v>171000</v>
      </c>
      <c r="CB31" s="56">
        <v>114000</v>
      </c>
      <c r="CC31" s="56">
        <v>0</v>
      </c>
      <c r="CD31" s="56">
        <v>0</v>
      </c>
      <c r="CE31" s="56">
        <v>0</v>
      </c>
      <c r="CF31" s="56">
        <v>0</v>
      </c>
      <c r="CG31" s="56">
        <v>0</v>
      </c>
      <c r="CH31" s="56">
        <v>0</v>
      </c>
      <c r="CI31" s="56">
        <v>0</v>
      </c>
      <c r="CJ31" s="56">
        <v>0</v>
      </c>
      <c r="CK31" s="56">
        <v>0</v>
      </c>
      <c r="CL31" s="56">
        <v>0</v>
      </c>
      <c r="CM31" s="55">
        <v>0</v>
      </c>
      <c r="CN31" s="55">
        <v>0</v>
      </c>
      <c r="CO31" s="55">
        <v>0</v>
      </c>
      <c r="CP31" s="55">
        <v>0</v>
      </c>
      <c r="CQ31" s="55">
        <v>0</v>
      </c>
      <c r="CR31" s="55">
        <v>0</v>
      </c>
      <c r="CS31" s="55">
        <v>0</v>
      </c>
      <c r="CT31" s="55">
        <v>0</v>
      </c>
      <c r="CU31" s="55">
        <v>0</v>
      </c>
      <c r="CV31" s="55">
        <v>0</v>
      </c>
      <c r="CW31" s="55">
        <v>0</v>
      </c>
      <c r="CX31" s="55">
        <v>0</v>
      </c>
      <c r="CY31" s="55">
        <v>0</v>
      </c>
      <c r="CZ31" s="55">
        <v>0</v>
      </c>
      <c r="DA31" s="55">
        <v>0</v>
      </c>
      <c r="DB31" s="55">
        <v>0</v>
      </c>
      <c r="DC31" s="55">
        <v>0</v>
      </c>
      <c r="DD31" s="55">
        <v>0</v>
      </c>
      <c r="DE31" s="55">
        <v>0</v>
      </c>
      <c r="DF31" s="55">
        <v>0</v>
      </c>
      <c r="DG31" s="55">
        <v>0</v>
      </c>
      <c r="DH31" s="55">
        <v>0</v>
      </c>
      <c r="DI31" s="55">
        <v>0</v>
      </c>
      <c r="DJ31" s="55">
        <v>0</v>
      </c>
      <c r="DK31" s="55">
        <v>0</v>
      </c>
      <c r="DL31" s="55">
        <v>0</v>
      </c>
      <c r="DM31" s="55">
        <v>0</v>
      </c>
      <c r="DN31" s="55">
        <v>0</v>
      </c>
      <c r="DO31" s="55">
        <v>0</v>
      </c>
      <c r="DP31" s="55">
        <v>0</v>
      </c>
      <c r="DQ31" s="55">
        <v>0</v>
      </c>
      <c r="DR31" s="55">
        <v>0</v>
      </c>
      <c r="DS31" s="55">
        <v>0</v>
      </c>
      <c r="DT31" s="55">
        <v>0</v>
      </c>
      <c r="DU31" s="55">
        <v>0</v>
      </c>
    </row>
    <row r="32" spans="1:125" ht="15">
      <c r="A32" t="s">
        <v>18</v>
      </c>
      <c r="B32" t="s">
        <v>14</v>
      </c>
      <c r="C32" t="s">
        <v>286</v>
      </c>
      <c r="D32" t="s">
        <v>221</v>
      </c>
      <c r="E32" s="29">
        <f t="shared" si="14"/>
        <v>9100000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455000</v>
      </c>
      <c r="BX32" s="28">
        <v>455000</v>
      </c>
      <c r="BY32" s="28">
        <v>273000</v>
      </c>
      <c r="BZ32" s="56">
        <v>273000</v>
      </c>
      <c r="CA32" s="56">
        <v>364000</v>
      </c>
      <c r="CB32" s="56">
        <v>546000</v>
      </c>
      <c r="CC32" s="56">
        <v>728000</v>
      </c>
      <c r="CD32" s="56">
        <v>910000</v>
      </c>
      <c r="CE32" s="56">
        <v>910000</v>
      </c>
      <c r="CF32" s="56">
        <v>910000</v>
      </c>
      <c r="CG32" s="56">
        <v>819000</v>
      </c>
      <c r="CH32" s="56">
        <v>728000</v>
      </c>
      <c r="CI32" s="56">
        <v>546000</v>
      </c>
      <c r="CJ32" s="56">
        <v>364000</v>
      </c>
      <c r="CK32" s="56">
        <v>273000</v>
      </c>
      <c r="CL32" s="56">
        <v>273000</v>
      </c>
      <c r="CM32" s="55">
        <v>91000</v>
      </c>
      <c r="CN32" s="55">
        <v>91000</v>
      </c>
      <c r="CO32" s="55">
        <v>45500</v>
      </c>
      <c r="CP32" s="55">
        <v>45500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55">
        <v>0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0</v>
      </c>
      <c r="DS32" s="55">
        <v>0</v>
      </c>
      <c r="DT32" s="55">
        <v>0</v>
      </c>
      <c r="DU32" s="55">
        <v>0</v>
      </c>
    </row>
    <row r="33" spans="1:125" ht="15">
      <c r="A33" t="s">
        <v>18</v>
      </c>
      <c r="B33" t="s">
        <v>196</v>
      </c>
      <c r="C33" t="s">
        <v>196</v>
      </c>
      <c r="D33" t="s">
        <v>227</v>
      </c>
      <c r="E33" s="29">
        <f t="shared" si="14"/>
        <v>5800000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290000</v>
      </c>
      <c r="BQ33" s="28">
        <v>174000</v>
      </c>
      <c r="BR33" s="28">
        <v>348000</v>
      </c>
      <c r="BS33" s="28">
        <v>464000</v>
      </c>
      <c r="BT33" s="28">
        <v>696000</v>
      </c>
      <c r="BU33" s="28">
        <v>812000.0000000001</v>
      </c>
      <c r="BV33" s="28">
        <v>812000.0000000001</v>
      </c>
      <c r="BW33" s="28">
        <v>696000</v>
      </c>
      <c r="BX33" s="28">
        <v>464000</v>
      </c>
      <c r="BY33" s="28">
        <v>406000.00000000006</v>
      </c>
      <c r="BZ33" s="56">
        <v>232000</v>
      </c>
      <c r="CA33" s="56">
        <v>174000</v>
      </c>
      <c r="CB33" s="56">
        <v>116000</v>
      </c>
      <c r="CC33" s="56">
        <v>58000</v>
      </c>
      <c r="CD33" s="56">
        <v>58000</v>
      </c>
      <c r="CE33" s="56">
        <v>0</v>
      </c>
      <c r="CF33" s="56">
        <v>0</v>
      </c>
      <c r="CG33" s="56">
        <v>0</v>
      </c>
      <c r="CH33" s="56">
        <v>0</v>
      </c>
      <c r="CI33" s="56">
        <v>0</v>
      </c>
      <c r="CJ33" s="56">
        <v>0</v>
      </c>
      <c r="CK33" s="56">
        <v>0</v>
      </c>
      <c r="CL33" s="56">
        <v>0</v>
      </c>
      <c r="CM33" s="55">
        <v>0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v>0</v>
      </c>
      <c r="CV33" s="55">
        <v>0</v>
      </c>
      <c r="CW33" s="55">
        <v>0</v>
      </c>
      <c r="CX33" s="55">
        <v>0</v>
      </c>
      <c r="CY33" s="55">
        <v>0</v>
      </c>
      <c r="CZ33" s="55">
        <v>0</v>
      </c>
      <c r="DA33" s="55">
        <v>0</v>
      </c>
      <c r="DB33" s="55">
        <v>0</v>
      </c>
      <c r="DC33" s="55">
        <v>0</v>
      </c>
      <c r="DD33" s="55">
        <v>0</v>
      </c>
      <c r="DE33" s="55">
        <v>0</v>
      </c>
      <c r="DF33" s="55">
        <v>0</v>
      </c>
      <c r="DG33" s="55">
        <v>0</v>
      </c>
      <c r="DH33" s="55">
        <v>0</v>
      </c>
      <c r="DI33" s="55">
        <v>0</v>
      </c>
      <c r="DJ33" s="55">
        <v>0</v>
      </c>
      <c r="DK33" s="55">
        <v>0</v>
      </c>
      <c r="DL33" s="55">
        <v>0</v>
      </c>
      <c r="DM33" s="55">
        <v>0</v>
      </c>
      <c r="DN33" s="55">
        <v>0</v>
      </c>
      <c r="DO33" s="55">
        <v>0</v>
      </c>
      <c r="DP33" s="55">
        <v>0</v>
      </c>
      <c r="DQ33" s="55">
        <v>0</v>
      </c>
      <c r="DR33" s="55">
        <v>0</v>
      </c>
      <c r="DS33" s="55">
        <v>0</v>
      </c>
      <c r="DT33" s="55">
        <v>0</v>
      </c>
      <c r="DU33" s="55">
        <v>0</v>
      </c>
    </row>
    <row r="34" spans="1:125" ht="15">
      <c r="A34" t="s">
        <v>18</v>
      </c>
      <c r="B34" t="s">
        <v>78</v>
      </c>
      <c r="C34" t="s">
        <v>287</v>
      </c>
      <c r="D34" t="s">
        <v>215</v>
      </c>
      <c r="E34" s="29">
        <f t="shared" si="14"/>
        <v>11200000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56">
        <v>0</v>
      </c>
      <c r="CA34" s="56">
        <v>0</v>
      </c>
      <c r="CB34" s="56">
        <v>0</v>
      </c>
      <c r="CC34" s="56">
        <v>0</v>
      </c>
      <c r="CD34" s="56">
        <v>0</v>
      </c>
      <c r="CE34" s="56">
        <v>0</v>
      </c>
      <c r="CF34" s="56">
        <v>0</v>
      </c>
      <c r="CG34" s="56">
        <v>0</v>
      </c>
      <c r="CH34" s="56">
        <v>560000</v>
      </c>
      <c r="CI34" s="56">
        <v>336000</v>
      </c>
      <c r="CJ34" s="56">
        <v>672000</v>
      </c>
      <c r="CK34" s="56">
        <v>896000</v>
      </c>
      <c r="CL34" s="56">
        <v>1344000</v>
      </c>
      <c r="CM34" s="55">
        <v>1568000.0000000002</v>
      </c>
      <c r="CN34" s="55">
        <v>1568000.0000000002</v>
      </c>
      <c r="CO34" s="55">
        <v>1344000</v>
      </c>
      <c r="CP34" s="55">
        <v>896000</v>
      </c>
      <c r="CQ34" s="55">
        <v>784000.0000000001</v>
      </c>
      <c r="CR34" s="55">
        <v>448000</v>
      </c>
      <c r="CS34" s="55">
        <v>336000</v>
      </c>
      <c r="CT34" s="55">
        <v>224000</v>
      </c>
      <c r="CU34" s="55">
        <v>112000</v>
      </c>
      <c r="CV34" s="55">
        <v>112000</v>
      </c>
      <c r="CW34" s="55">
        <v>0</v>
      </c>
      <c r="CX34" s="55">
        <v>0</v>
      </c>
      <c r="CY34" s="55">
        <v>0</v>
      </c>
      <c r="CZ34" s="55">
        <v>0</v>
      </c>
      <c r="DA34" s="55">
        <v>0</v>
      </c>
      <c r="DB34" s="55">
        <v>0</v>
      </c>
      <c r="DC34" s="55">
        <v>0</v>
      </c>
      <c r="DD34" s="55">
        <v>0</v>
      </c>
      <c r="DE34" s="55">
        <v>0</v>
      </c>
      <c r="DF34" s="55">
        <v>0</v>
      </c>
      <c r="DG34" s="55">
        <v>0</v>
      </c>
      <c r="DH34" s="55">
        <v>0</v>
      </c>
      <c r="DI34" s="55">
        <v>0</v>
      </c>
      <c r="DJ34" s="55">
        <v>0</v>
      </c>
      <c r="DK34" s="55">
        <v>0</v>
      </c>
      <c r="DL34" s="55">
        <v>0</v>
      </c>
      <c r="DM34" s="55">
        <v>0</v>
      </c>
      <c r="DN34" s="55">
        <v>0</v>
      </c>
      <c r="DO34" s="55">
        <v>0</v>
      </c>
      <c r="DP34" s="55">
        <v>0</v>
      </c>
      <c r="DQ34" s="55">
        <v>0</v>
      </c>
      <c r="DR34" s="55">
        <v>0</v>
      </c>
      <c r="DS34" s="55">
        <v>0</v>
      </c>
      <c r="DT34" s="55">
        <v>0</v>
      </c>
      <c r="DU34" s="55">
        <v>0</v>
      </c>
    </row>
    <row r="35" spans="1:125" ht="15">
      <c r="A35" t="s">
        <v>18</v>
      </c>
      <c r="B35" t="s">
        <v>78</v>
      </c>
      <c r="C35" t="s">
        <v>78</v>
      </c>
      <c r="D35" t="s">
        <v>229</v>
      </c>
      <c r="E35" s="29">
        <f t="shared" si="14"/>
        <v>9600000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480000</v>
      </c>
      <c r="BQ35" s="28">
        <v>288000</v>
      </c>
      <c r="BR35" s="28">
        <v>576000</v>
      </c>
      <c r="BS35" s="28">
        <v>768000</v>
      </c>
      <c r="BT35" s="28">
        <v>1152000</v>
      </c>
      <c r="BU35" s="28">
        <v>1344000.0000000002</v>
      </c>
      <c r="BV35" s="28">
        <v>1344000.0000000002</v>
      </c>
      <c r="BW35" s="28">
        <v>1152000</v>
      </c>
      <c r="BX35" s="28">
        <v>768000</v>
      </c>
      <c r="BY35" s="28">
        <v>672000.0000000001</v>
      </c>
      <c r="BZ35" s="56">
        <v>384000</v>
      </c>
      <c r="CA35" s="56">
        <v>288000</v>
      </c>
      <c r="CB35" s="56">
        <v>192000</v>
      </c>
      <c r="CC35" s="56">
        <v>96000</v>
      </c>
      <c r="CD35" s="56">
        <v>96000</v>
      </c>
      <c r="CE35" s="56">
        <v>0</v>
      </c>
      <c r="CF35" s="56">
        <v>0</v>
      </c>
      <c r="CG35" s="56">
        <v>0</v>
      </c>
      <c r="CH35" s="56">
        <v>0</v>
      </c>
      <c r="CI35" s="56">
        <v>0</v>
      </c>
      <c r="CJ35" s="56">
        <v>0</v>
      </c>
      <c r="CK35" s="56">
        <v>0</v>
      </c>
      <c r="CL35" s="56">
        <v>0</v>
      </c>
      <c r="CM35" s="55">
        <v>0</v>
      </c>
      <c r="CN35" s="55">
        <v>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55">
        <v>0</v>
      </c>
      <c r="DB35" s="55">
        <v>0</v>
      </c>
      <c r="DC35" s="55">
        <v>0</v>
      </c>
      <c r="DD35" s="55">
        <v>0</v>
      </c>
      <c r="DE35" s="55">
        <v>0</v>
      </c>
      <c r="DF35" s="55">
        <v>0</v>
      </c>
      <c r="DG35" s="55">
        <v>0</v>
      </c>
      <c r="DH35" s="55">
        <v>0</v>
      </c>
      <c r="DI35" s="55">
        <v>0</v>
      </c>
      <c r="DJ35" s="55">
        <v>0</v>
      </c>
      <c r="DK35" s="55">
        <v>0</v>
      </c>
      <c r="DL35" s="55">
        <v>0</v>
      </c>
      <c r="DM35" s="55">
        <v>0</v>
      </c>
      <c r="DN35" s="55">
        <v>0</v>
      </c>
      <c r="DO35" s="55">
        <v>0</v>
      </c>
      <c r="DP35" s="55">
        <v>0</v>
      </c>
      <c r="DQ35" s="55">
        <v>0</v>
      </c>
      <c r="DR35" s="55">
        <v>0</v>
      </c>
      <c r="DS35" s="55">
        <v>0</v>
      </c>
      <c r="DT35" s="55">
        <v>0</v>
      </c>
      <c r="DU35" s="55">
        <v>0</v>
      </c>
    </row>
    <row r="36" spans="1:125" ht="15">
      <c r="A36" t="s">
        <v>18</v>
      </c>
      <c r="B36" t="s">
        <v>78</v>
      </c>
      <c r="C36" t="s">
        <v>78</v>
      </c>
      <c r="D36" t="s">
        <v>230</v>
      </c>
      <c r="E36" s="29">
        <f t="shared" si="14"/>
        <v>9000000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450000</v>
      </c>
      <c r="BQ36" s="28">
        <v>450000</v>
      </c>
      <c r="BR36" s="28">
        <v>270000</v>
      </c>
      <c r="BS36" s="28">
        <v>270000</v>
      </c>
      <c r="BT36" s="28">
        <v>360000</v>
      </c>
      <c r="BU36" s="28">
        <v>540000</v>
      </c>
      <c r="BV36" s="28">
        <v>720000</v>
      </c>
      <c r="BW36" s="28">
        <v>900000</v>
      </c>
      <c r="BX36" s="28">
        <v>900000</v>
      </c>
      <c r="BY36" s="28">
        <v>900000</v>
      </c>
      <c r="BZ36" s="56">
        <v>810000</v>
      </c>
      <c r="CA36" s="56">
        <v>720000</v>
      </c>
      <c r="CB36" s="56">
        <v>540000</v>
      </c>
      <c r="CC36" s="56">
        <v>360000</v>
      </c>
      <c r="CD36" s="56">
        <v>270000</v>
      </c>
      <c r="CE36" s="56">
        <v>270000</v>
      </c>
      <c r="CF36" s="56">
        <v>90000</v>
      </c>
      <c r="CG36" s="56">
        <v>90000</v>
      </c>
      <c r="CH36" s="56">
        <v>45000</v>
      </c>
      <c r="CI36" s="56">
        <v>45000</v>
      </c>
      <c r="CJ36" s="56">
        <v>0</v>
      </c>
      <c r="CK36" s="56">
        <v>0</v>
      </c>
      <c r="CL36" s="56">
        <v>0</v>
      </c>
      <c r="CM36" s="55">
        <v>0</v>
      </c>
      <c r="CN36" s="55">
        <v>0</v>
      </c>
      <c r="CO36" s="55">
        <v>0</v>
      </c>
      <c r="CP36" s="55">
        <v>0</v>
      </c>
      <c r="CQ36" s="55">
        <v>0</v>
      </c>
      <c r="CR36" s="55">
        <v>0</v>
      </c>
      <c r="CS36" s="55">
        <v>0</v>
      </c>
      <c r="CT36" s="55">
        <v>0</v>
      </c>
      <c r="CU36" s="55">
        <v>0</v>
      </c>
      <c r="CV36" s="55">
        <v>0</v>
      </c>
      <c r="CW36" s="55">
        <v>0</v>
      </c>
      <c r="CX36" s="55">
        <v>0</v>
      </c>
      <c r="CY36" s="55">
        <v>0</v>
      </c>
      <c r="CZ36" s="55">
        <v>0</v>
      </c>
      <c r="DA36" s="55">
        <v>0</v>
      </c>
      <c r="DB36" s="55">
        <v>0</v>
      </c>
      <c r="DC36" s="55">
        <v>0</v>
      </c>
      <c r="DD36" s="55">
        <v>0</v>
      </c>
      <c r="DE36" s="55">
        <v>0</v>
      </c>
      <c r="DF36" s="55">
        <v>0</v>
      </c>
      <c r="DG36" s="55">
        <v>0</v>
      </c>
      <c r="DH36" s="55">
        <v>0</v>
      </c>
      <c r="DI36" s="55">
        <v>0</v>
      </c>
      <c r="DJ36" s="55">
        <v>0</v>
      </c>
      <c r="DK36" s="55">
        <v>0</v>
      </c>
      <c r="DL36" s="55">
        <v>0</v>
      </c>
      <c r="DM36" s="55">
        <v>0</v>
      </c>
      <c r="DN36" s="55">
        <v>0</v>
      </c>
      <c r="DO36" s="55">
        <v>0</v>
      </c>
      <c r="DP36" s="55">
        <v>0</v>
      </c>
      <c r="DQ36" s="55">
        <v>0</v>
      </c>
      <c r="DR36" s="55">
        <v>0</v>
      </c>
      <c r="DS36" s="55">
        <v>0</v>
      </c>
      <c r="DT36" s="55">
        <v>0</v>
      </c>
      <c r="DU36" s="55">
        <v>0</v>
      </c>
    </row>
    <row r="37" spans="1:125" ht="15">
      <c r="A37" t="s">
        <v>18</v>
      </c>
      <c r="B37" t="s">
        <v>14</v>
      </c>
      <c r="C37" t="s">
        <v>286</v>
      </c>
      <c r="D37" t="s">
        <v>218</v>
      </c>
      <c r="E37" s="29">
        <f t="shared" si="14"/>
        <v>10000000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56">
        <v>0</v>
      </c>
      <c r="CA37" s="56">
        <v>0</v>
      </c>
      <c r="CB37" s="56">
        <v>0</v>
      </c>
      <c r="CC37" s="56">
        <v>0</v>
      </c>
      <c r="CD37" s="56">
        <v>0</v>
      </c>
      <c r="CE37" s="56">
        <v>0</v>
      </c>
      <c r="CF37" s="56">
        <v>0</v>
      </c>
      <c r="CG37" s="56">
        <v>0</v>
      </c>
      <c r="CH37" s="56">
        <v>0</v>
      </c>
      <c r="CI37" s="56">
        <v>0</v>
      </c>
      <c r="CJ37" s="56">
        <v>0</v>
      </c>
      <c r="CK37" s="56">
        <v>0</v>
      </c>
      <c r="CL37" s="56">
        <v>0</v>
      </c>
      <c r="CM37" s="55">
        <v>600000</v>
      </c>
      <c r="CN37" s="55">
        <v>400000</v>
      </c>
      <c r="CO37" s="55">
        <v>300000</v>
      </c>
      <c r="CP37" s="55">
        <v>500000</v>
      </c>
      <c r="CQ37" s="55">
        <v>500000</v>
      </c>
      <c r="CR37" s="55">
        <v>900000</v>
      </c>
      <c r="CS37" s="55">
        <v>1000000</v>
      </c>
      <c r="CT37" s="55">
        <v>1100000</v>
      </c>
      <c r="CU37" s="55">
        <v>1000000</v>
      </c>
      <c r="CV37" s="55">
        <v>1000000</v>
      </c>
      <c r="CW37" s="55">
        <v>800000</v>
      </c>
      <c r="CX37" s="55">
        <v>548000</v>
      </c>
      <c r="CY37" s="55">
        <v>632000.0000000001</v>
      </c>
      <c r="CZ37" s="55">
        <v>310000</v>
      </c>
      <c r="DA37" s="55">
        <v>150000</v>
      </c>
      <c r="DB37" s="55">
        <v>150000</v>
      </c>
      <c r="DC37" s="55">
        <v>70000</v>
      </c>
      <c r="DD37" s="55">
        <v>40000</v>
      </c>
      <c r="DE37" s="55">
        <v>0</v>
      </c>
      <c r="DF37" s="55">
        <v>0</v>
      </c>
      <c r="DG37" s="55">
        <v>0</v>
      </c>
      <c r="DH37" s="55">
        <v>0</v>
      </c>
      <c r="DI37" s="55">
        <v>0</v>
      </c>
      <c r="DJ37" s="55">
        <v>0</v>
      </c>
      <c r="DK37" s="55">
        <v>0</v>
      </c>
      <c r="DL37" s="55">
        <v>0</v>
      </c>
      <c r="DM37" s="55">
        <v>0</v>
      </c>
      <c r="DN37" s="55">
        <v>0</v>
      </c>
      <c r="DO37" s="55">
        <v>0</v>
      </c>
      <c r="DP37" s="55">
        <v>0</v>
      </c>
      <c r="DQ37" s="55">
        <v>0</v>
      </c>
      <c r="DR37" s="55">
        <v>0</v>
      </c>
      <c r="DS37" s="55">
        <v>0</v>
      </c>
      <c r="DT37" s="55">
        <v>0</v>
      </c>
      <c r="DU37" s="55">
        <v>0</v>
      </c>
    </row>
    <row r="38" spans="1:125" ht="15">
      <c r="A38" t="s">
        <v>18</v>
      </c>
      <c r="B38" t="s">
        <v>14</v>
      </c>
      <c r="C38" t="s">
        <v>286</v>
      </c>
      <c r="D38" t="s">
        <v>317</v>
      </c>
      <c r="E38" s="29">
        <f t="shared" si="14"/>
        <v>10890000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56">
        <v>0</v>
      </c>
      <c r="CA38" s="56">
        <v>0</v>
      </c>
      <c r="CB38" s="56">
        <v>0</v>
      </c>
      <c r="CC38" s="56">
        <v>0</v>
      </c>
      <c r="CD38" s="56">
        <v>0</v>
      </c>
      <c r="CE38" s="56">
        <v>0</v>
      </c>
      <c r="CF38" s="56">
        <v>0</v>
      </c>
      <c r="CG38" s="56">
        <v>0</v>
      </c>
      <c r="CH38" s="56">
        <v>0</v>
      </c>
      <c r="CI38" s="56">
        <v>0</v>
      </c>
      <c r="CJ38" s="56">
        <v>0</v>
      </c>
      <c r="CK38" s="56">
        <v>0</v>
      </c>
      <c r="CL38" s="56">
        <v>0</v>
      </c>
      <c r="CM38" s="55">
        <v>0</v>
      </c>
      <c r="CN38" s="55">
        <v>0</v>
      </c>
      <c r="CO38" s="55">
        <v>0</v>
      </c>
      <c r="CP38" s="55">
        <v>0</v>
      </c>
      <c r="CQ38" s="55">
        <v>0</v>
      </c>
      <c r="CR38" s="55">
        <v>0</v>
      </c>
      <c r="CS38" s="55">
        <v>0</v>
      </c>
      <c r="CT38" s="55">
        <v>550000</v>
      </c>
      <c r="CU38" s="55">
        <v>165000</v>
      </c>
      <c r="CV38" s="55">
        <v>165000</v>
      </c>
      <c r="CW38" s="55">
        <v>165000</v>
      </c>
      <c r="CX38" s="55">
        <v>220000</v>
      </c>
      <c r="CY38" s="55">
        <v>220000</v>
      </c>
      <c r="CZ38" s="55">
        <v>330000</v>
      </c>
      <c r="DA38" s="55">
        <v>440000</v>
      </c>
      <c r="DB38" s="55">
        <v>440000</v>
      </c>
      <c r="DC38" s="55">
        <v>550000</v>
      </c>
      <c r="DD38" s="55">
        <v>770000.0000000001</v>
      </c>
      <c r="DE38" s="55">
        <v>770000.0000000001</v>
      </c>
      <c r="DF38" s="55">
        <v>880000</v>
      </c>
      <c r="DG38" s="55">
        <v>880000</v>
      </c>
      <c r="DH38" s="55">
        <v>880000</v>
      </c>
      <c r="DI38" s="55">
        <v>770000.0000000001</v>
      </c>
      <c r="DJ38" s="55">
        <v>770000.0000000001</v>
      </c>
      <c r="DK38" s="55">
        <v>440000</v>
      </c>
      <c r="DL38" s="55">
        <v>330000</v>
      </c>
      <c r="DM38" s="55">
        <v>330000</v>
      </c>
      <c r="DN38" s="55">
        <v>165000</v>
      </c>
      <c r="DO38" s="55">
        <v>165000</v>
      </c>
      <c r="DP38" s="55">
        <v>110000</v>
      </c>
      <c r="DQ38" s="55">
        <v>110000</v>
      </c>
      <c r="DR38" s="55">
        <v>110000</v>
      </c>
      <c r="DS38" s="55">
        <v>55000</v>
      </c>
      <c r="DT38" s="55">
        <v>55000</v>
      </c>
      <c r="DU38" s="55">
        <v>55000</v>
      </c>
    </row>
    <row r="39" spans="1:125" ht="15">
      <c r="A39" t="s">
        <v>18</v>
      </c>
      <c r="B39" t="s">
        <v>78</v>
      </c>
      <c r="C39" t="s">
        <v>78</v>
      </c>
      <c r="D39" t="s">
        <v>302</v>
      </c>
      <c r="E39" s="29">
        <f t="shared" si="14"/>
        <v>4200000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56">
        <v>0</v>
      </c>
      <c r="CA39" s="56">
        <v>0</v>
      </c>
      <c r="CB39" s="56">
        <v>0</v>
      </c>
      <c r="CC39" s="56">
        <v>210000</v>
      </c>
      <c r="CD39" s="56">
        <v>126000</v>
      </c>
      <c r="CE39" s="56">
        <v>252000</v>
      </c>
      <c r="CF39" s="56">
        <v>336000</v>
      </c>
      <c r="CG39" s="56">
        <v>504000</v>
      </c>
      <c r="CH39" s="56">
        <v>588000</v>
      </c>
      <c r="CI39" s="56">
        <v>588000</v>
      </c>
      <c r="CJ39" s="56">
        <v>504000</v>
      </c>
      <c r="CK39" s="56">
        <v>336000</v>
      </c>
      <c r="CL39" s="56">
        <v>294000</v>
      </c>
      <c r="CM39" s="55">
        <v>168000</v>
      </c>
      <c r="CN39" s="55">
        <v>126000</v>
      </c>
      <c r="CO39" s="55">
        <v>84000</v>
      </c>
      <c r="CP39" s="55">
        <v>42000</v>
      </c>
      <c r="CQ39" s="55">
        <v>42000</v>
      </c>
      <c r="CR39" s="55">
        <v>0</v>
      </c>
      <c r="CS39" s="55">
        <v>0</v>
      </c>
      <c r="CT39" s="55">
        <v>0</v>
      </c>
      <c r="CU39" s="55">
        <v>0</v>
      </c>
      <c r="CV39" s="55">
        <v>0</v>
      </c>
      <c r="CW39" s="55">
        <v>0</v>
      </c>
      <c r="CX39" s="55">
        <v>0</v>
      </c>
      <c r="CY39" s="55">
        <v>0</v>
      </c>
      <c r="CZ39" s="55">
        <v>0</v>
      </c>
      <c r="DA39" s="55">
        <v>0</v>
      </c>
      <c r="DB39" s="55">
        <v>0</v>
      </c>
      <c r="DC39" s="55">
        <v>0</v>
      </c>
      <c r="DD39" s="55">
        <v>0</v>
      </c>
      <c r="DE39" s="55">
        <v>0</v>
      </c>
      <c r="DF39" s="55">
        <v>0</v>
      </c>
      <c r="DG39" s="55">
        <v>0</v>
      </c>
      <c r="DH39" s="55">
        <v>0</v>
      </c>
      <c r="DI39" s="55">
        <v>0</v>
      </c>
      <c r="DJ39" s="55">
        <v>0</v>
      </c>
      <c r="DK39" s="55">
        <v>0</v>
      </c>
      <c r="DL39" s="55">
        <v>0</v>
      </c>
      <c r="DM39" s="55">
        <v>0</v>
      </c>
      <c r="DN39" s="55">
        <v>0</v>
      </c>
      <c r="DO39" s="55">
        <v>0</v>
      </c>
      <c r="DP39" s="55">
        <v>0</v>
      </c>
      <c r="DQ39" s="55">
        <v>0</v>
      </c>
      <c r="DR39" s="55">
        <v>0</v>
      </c>
      <c r="DS39" s="55">
        <v>0</v>
      </c>
      <c r="DT39" s="55">
        <v>0</v>
      </c>
      <c r="DU39" s="55">
        <v>0</v>
      </c>
    </row>
    <row r="40" spans="1:125" ht="15">
      <c r="A40" t="s">
        <v>18</v>
      </c>
      <c r="B40" t="s">
        <v>78</v>
      </c>
      <c r="C40" t="s">
        <v>287</v>
      </c>
      <c r="D40" t="s">
        <v>319</v>
      </c>
      <c r="E40" s="29">
        <f t="shared" si="14"/>
        <v>15500000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56">
        <v>0</v>
      </c>
      <c r="CA40" s="56">
        <v>0</v>
      </c>
      <c r="CB40" s="56">
        <v>0</v>
      </c>
      <c r="CC40" s="56">
        <v>0</v>
      </c>
      <c r="CD40" s="56">
        <v>0</v>
      </c>
      <c r="CE40" s="56">
        <v>0</v>
      </c>
      <c r="CF40" s="56">
        <v>0</v>
      </c>
      <c r="CG40" s="56">
        <v>0</v>
      </c>
      <c r="CH40" s="56">
        <v>0</v>
      </c>
      <c r="CI40" s="56">
        <v>0</v>
      </c>
      <c r="CJ40" s="56">
        <v>0</v>
      </c>
      <c r="CK40" s="56">
        <v>775000</v>
      </c>
      <c r="CL40" s="56">
        <v>465000</v>
      </c>
      <c r="CM40" s="55">
        <v>930000</v>
      </c>
      <c r="CN40" s="55">
        <v>1240000</v>
      </c>
      <c r="CO40" s="55">
        <v>1860000</v>
      </c>
      <c r="CP40" s="55">
        <v>2170000</v>
      </c>
      <c r="CQ40" s="55">
        <v>2170000</v>
      </c>
      <c r="CR40" s="55">
        <v>1860000</v>
      </c>
      <c r="CS40" s="55">
        <v>1240000</v>
      </c>
      <c r="CT40" s="55">
        <v>1085000</v>
      </c>
      <c r="CU40" s="55">
        <v>620000</v>
      </c>
      <c r="CV40" s="55">
        <v>465000</v>
      </c>
      <c r="CW40" s="55">
        <v>310000</v>
      </c>
      <c r="CX40" s="55">
        <v>155000</v>
      </c>
      <c r="CY40" s="55">
        <v>155000</v>
      </c>
      <c r="CZ40" s="55">
        <v>0</v>
      </c>
      <c r="DA40" s="55">
        <v>0</v>
      </c>
      <c r="DB40" s="55">
        <v>0</v>
      </c>
      <c r="DC40" s="55">
        <v>0</v>
      </c>
      <c r="DD40" s="55">
        <v>0</v>
      </c>
      <c r="DE40" s="55">
        <v>0</v>
      </c>
      <c r="DF40" s="55">
        <v>0</v>
      </c>
      <c r="DG40" s="55">
        <v>0</v>
      </c>
      <c r="DH40" s="55">
        <v>0</v>
      </c>
      <c r="DI40" s="55">
        <v>0</v>
      </c>
      <c r="DJ40" s="55">
        <v>0</v>
      </c>
      <c r="DK40" s="55">
        <v>0</v>
      </c>
      <c r="DL40" s="55">
        <v>0</v>
      </c>
      <c r="DM40" s="55">
        <v>0</v>
      </c>
      <c r="DN40" s="55">
        <v>0</v>
      </c>
      <c r="DO40" s="55">
        <v>0</v>
      </c>
      <c r="DP40" s="55">
        <v>0</v>
      </c>
      <c r="DQ40" s="55">
        <v>0</v>
      </c>
      <c r="DR40" s="55">
        <v>0</v>
      </c>
      <c r="DS40" s="55">
        <v>0</v>
      </c>
      <c r="DT40" s="55">
        <v>0</v>
      </c>
      <c r="DU40" s="55">
        <v>0</v>
      </c>
    </row>
    <row r="41" spans="1:125" ht="15">
      <c r="A41" t="s">
        <v>18</v>
      </c>
      <c r="B41" t="s">
        <v>78</v>
      </c>
      <c r="C41" t="s">
        <v>78</v>
      </c>
      <c r="D41" t="s">
        <v>316</v>
      </c>
      <c r="E41" s="29">
        <f t="shared" si="14"/>
        <v>5900000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56">
        <v>0</v>
      </c>
      <c r="CA41" s="56">
        <v>0</v>
      </c>
      <c r="CB41" s="56">
        <v>0</v>
      </c>
      <c r="CC41" s="56">
        <v>295000</v>
      </c>
      <c r="CD41" s="56">
        <v>177000</v>
      </c>
      <c r="CE41" s="56">
        <v>354000</v>
      </c>
      <c r="CF41" s="56">
        <v>472000</v>
      </c>
      <c r="CG41" s="56">
        <v>708000</v>
      </c>
      <c r="CH41" s="56">
        <v>826000.0000000001</v>
      </c>
      <c r="CI41" s="56">
        <v>826000.0000000001</v>
      </c>
      <c r="CJ41" s="56">
        <v>708000</v>
      </c>
      <c r="CK41" s="56">
        <v>472000</v>
      </c>
      <c r="CL41" s="56">
        <v>413000.00000000006</v>
      </c>
      <c r="CM41" s="55">
        <v>236000</v>
      </c>
      <c r="CN41" s="55">
        <v>177000</v>
      </c>
      <c r="CO41" s="55">
        <v>118000</v>
      </c>
      <c r="CP41" s="55">
        <v>59000</v>
      </c>
      <c r="CQ41" s="55">
        <v>59000</v>
      </c>
      <c r="CR41" s="55">
        <v>0</v>
      </c>
      <c r="CS41" s="55">
        <v>0</v>
      </c>
      <c r="CT41" s="55">
        <v>0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0</v>
      </c>
      <c r="DA41" s="55">
        <v>0</v>
      </c>
      <c r="DB41" s="55">
        <v>0</v>
      </c>
      <c r="DC41" s="55">
        <v>0</v>
      </c>
      <c r="DD41" s="55">
        <v>0</v>
      </c>
      <c r="DE41" s="55">
        <v>0</v>
      </c>
      <c r="DF41" s="55">
        <v>0</v>
      </c>
      <c r="DG41" s="55">
        <v>0</v>
      </c>
      <c r="DH41" s="55">
        <v>0</v>
      </c>
      <c r="DI41" s="55">
        <v>0</v>
      </c>
      <c r="DJ41" s="55">
        <v>0</v>
      </c>
      <c r="DK41" s="55">
        <v>0</v>
      </c>
      <c r="DL41" s="55">
        <v>0</v>
      </c>
      <c r="DM41" s="55">
        <v>0</v>
      </c>
      <c r="DN41" s="55">
        <v>0</v>
      </c>
      <c r="DO41" s="55">
        <v>0</v>
      </c>
      <c r="DP41" s="55">
        <v>0</v>
      </c>
      <c r="DQ41" s="55">
        <v>0</v>
      </c>
      <c r="DR41" s="55">
        <v>0</v>
      </c>
      <c r="DS41" s="55">
        <v>0</v>
      </c>
      <c r="DT41" s="55">
        <v>0</v>
      </c>
      <c r="DU41" s="55">
        <v>0</v>
      </c>
    </row>
    <row r="42" spans="1:125" ht="15">
      <c r="A42" t="s">
        <v>18</v>
      </c>
      <c r="B42" t="s">
        <v>14</v>
      </c>
      <c r="C42" t="s">
        <v>286</v>
      </c>
      <c r="D42" t="s">
        <v>318</v>
      </c>
      <c r="E42" s="29">
        <f t="shared" si="14"/>
        <v>9000000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56">
        <v>0</v>
      </c>
      <c r="CA42" s="56">
        <v>0</v>
      </c>
      <c r="CB42" s="56">
        <v>0</v>
      </c>
      <c r="CC42" s="56">
        <v>405000</v>
      </c>
      <c r="CD42" s="56">
        <v>360000</v>
      </c>
      <c r="CE42" s="56">
        <v>270000</v>
      </c>
      <c r="CF42" s="56">
        <v>270000</v>
      </c>
      <c r="CG42" s="56">
        <v>360000</v>
      </c>
      <c r="CH42" s="56">
        <v>450000</v>
      </c>
      <c r="CI42" s="56">
        <v>720000</v>
      </c>
      <c r="CJ42" s="56">
        <v>900000</v>
      </c>
      <c r="CK42" s="56">
        <v>810000</v>
      </c>
      <c r="CL42" s="56">
        <v>810000</v>
      </c>
      <c r="CM42" s="55">
        <v>720000</v>
      </c>
      <c r="CN42" s="55">
        <v>720000</v>
      </c>
      <c r="CO42" s="55">
        <v>450000</v>
      </c>
      <c r="CP42" s="55">
        <v>360000</v>
      </c>
      <c r="CQ42" s="55">
        <v>270000</v>
      </c>
      <c r="CR42" s="55">
        <v>180000</v>
      </c>
      <c r="CS42" s="55">
        <v>180000</v>
      </c>
      <c r="CT42" s="55">
        <v>180000</v>
      </c>
      <c r="CU42" s="55">
        <v>180000</v>
      </c>
      <c r="CV42" s="55">
        <v>135000</v>
      </c>
      <c r="CW42" s="55">
        <v>90000</v>
      </c>
      <c r="CX42" s="55">
        <v>90000</v>
      </c>
      <c r="CY42" s="55">
        <v>45000</v>
      </c>
      <c r="CZ42" s="55">
        <v>45000</v>
      </c>
      <c r="DA42" s="55">
        <v>0</v>
      </c>
      <c r="DB42" s="55">
        <v>0</v>
      </c>
      <c r="DC42" s="55">
        <v>0</v>
      </c>
      <c r="DD42" s="55">
        <v>0</v>
      </c>
      <c r="DE42" s="55">
        <v>0</v>
      </c>
      <c r="DF42" s="55">
        <v>0</v>
      </c>
      <c r="DG42" s="55">
        <v>0</v>
      </c>
      <c r="DH42" s="55">
        <v>0</v>
      </c>
      <c r="DI42" s="55">
        <v>0</v>
      </c>
      <c r="DJ42" s="55">
        <v>0</v>
      </c>
      <c r="DK42" s="55">
        <v>0</v>
      </c>
      <c r="DL42" s="55">
        <v>0</v>
      </c>
      <c r="DM42" s="55">
        <v>0</v>
      </c>
      <c r="DN42" s="55">
        <v>0</v>
      </c>
      <c r="DO42" s="55">
        <v>0</v>
      </c>
      <c r="DP42" s="55">
        <v>0</v>
      </c>
      <c r="DQ42" s="55">
        <v>0</v>
      </c>
      <c r="DR42" s="55">
        <v>0</v>
      </c>
      <c r="DS42" s="55">
        <v>0</v>
      </c>
      <c r="DT42" s="55">
        <v>0</v>
      </c>
      <c r="DU42" s="55">
        <v>0</v>
      </c>
    </row>
    <row r="43" spans="1:125" ht="15">
      <c r="A43" t="s">
        <v>18</v>
      </c>
      <c r="B43" t="s">
        <v>78</v>
      </c>
      <c r="C43" t="s">
        <v>78</v>
      </c>
      <c r="D43" t="s">
        <v>320</v>
      </c>
      <c r="E43" s="29">
        <f t="shared" si="14"/>
        <v>1000000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56">
        <v>0</v>
      </c>
      <c r="CA43" s="56">
        <v>0</v>
      </c>
      <c r="CB43" s="56">
        <v>0</v>
      </c>
      <c r="CC43" s="56">
        <v>0</v>
      </c>
      <c r="CD43" s="56">
        <v>0</v>
      </c>
      <c r="CE43" s="56">
        <v>0</v>
      </c>
      <c r="CF43" s="56">
        <v>0</v>
      </c>
      <c r="CG43" s="56">
        <v>0</v>
      </c>
      <c r="CH43" s="56">
        <v>60000</v>
      </c>
      <c r="CI43" s="56">
        <v>40000</v>
      </c>
      <c r="CJ43" s="56">
        <v>60000</v>
      </c>
      <c r="CK43" s="56">
        <v>100000</v>
      </c>
      <c r="CL43" s="56">
        <v>150000</v>
      </c>
      <c r="CM43" s="55">
        <v>160000</v>
      </c>
      <c r="CN43" s="55">
        <v>150000</v>
      </c>
      <c r="CO43" s="55">
        <v>100000</v>
      </c>
      <c r="CP43" s="55">
        <v>90000</v>
      </c>
      <c r="CQ43" s="55">
        <v>40000</v>
      </c>
      <c r="CR43" s="55">
        <v>30000</v>
      </c>
      <c r="CS43" s="55">
        <v>20000</v>
      </c>
      <c r="CT43" s="55">
        <v>0</v>
      </c>
      <c r="CU43" s="55">
        <v>0</v>
      </c>
      <c r="CV43" s="55">
        <v>0</v>
      </c>
      <c r="CW43" s="55">
        <v>0</v>
      </c>
      <c r="CX43" s="55">
        <v>0</v>
      </c>
      <c r="CY43" s="55">
        <v>0</v>
      </c>
      <c r="CZ43" s="55">
        <v>0</v>
      </c>
      <c r="DA43" s="55">
        <v>0</v>
      </c>
      <c r="DB43" s="55">
        <v>0</v>
      </c>
      <c r="DC43" s="55">
        <v>0</v>
      </c>
      <c r="DD43" s="55">
        <v>0</v>
      </c>
      <c r="DE43" s="55">
        <v>0</v>
      </c>
      <c r="DF43" s="55">
        <v>0</v>
      </c>
      <c r="DG43" s="55">
        <v>0</v>
      </c>
      <c r="DH43" s="55">
        <v>0</v>
      </c>
      <c r="DI43" s="55">
        <v>0</v>
      </c>
      <c r="DJ43" s="55">
        <v>0</v>
      </c>
      <c r="DK43" s="55">
        <v>0</v>
      </c>
      <c r="DL43" s="55">
        <v>0</v>
      </c>
      <c r="DM43" s="55">
        <v>0</v>
      </c>
      <c r="DN43" s="55">
        <v>0</v>
      </c>
      <c r="DO43" s="55">
        <v>0</v>
      </c>
      <c r="DP43" s="55">
        <v>0</v>
      </c>
      <c r="DQ43" s="55">
        <v>0</v>
      </c>
      <c r="DR43" s="55">
        <v>0</v>
      </c>
      <c r="DS43" s="55">
        <v>0</v>
      </c>
      <c r="DT43" s="55">
        <v>0</v>
      </c>
      <c r="DU43" s="55">
        <v>0</v>
      </c>
    </row>
    <row r="44" spans="1:125" ht="15">
      <c r="A44" t="s">
        <v>18</v>
      </c>
      <c r="B44" t="s">
        <v>78</v>
      </c>
      <c r="C44" t="s">
        <v>78</v>
      </c>
      <c r="D44" t="s">
        <v>222</v>
      </c>
      <c r="E44" s="29">
        <f t="shared" si="14"/>
        <v>36700000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56">
        <v>0</v>
      </c>
      <c r="CA44" s="56">
        <v>0</v>
      </c>
      <c r="CB44" s="56">
        <v>1651500</v>
      </c>
      <c r="CC44" s="56">
        <v>1468000</v>
      </c>
      <c r="CD44" s="56">
        <v>1101000</v>
      </c>
      <c r="CE44" s="56">
        <v>1101000</v>
      </c>
      <c r="CF44" s="56">
        <v>1468000</v>
      </c>
      <c r="CG44" s="56">
        <v>1835000</v>
      </c>
      <c r="CH44" s="56">
        <v>2936000</v>
      </c>
      <c r="CI44" s="56">
        <v>3670000</v>
      </c>
      <c r="CJ44" s="56">
        <v>3303000</v>
      </c>
      <c r="CK44" s="56">
        <v>3303000</v>
      </c>
      <c r="CL44" s="56">
        <v>2936000</v>
      </c>
      <c r="CM44" s="55">
        <v>2936000</v>
      </c>
      <c r="CN44" s="55">
        <v>1835000</v>
      </c>
      <c r="CO44" s="55">
        <v>1468000</v>
      </c>
      <c r="CP44" s="55">
        <v>1101000</v>
      </c>
      <c r="CQ44" s="55">
        <v>734000</v>
      </c>
      <c r="CR44" s="55">
        <v>734000</v>
      </c>
      <c r="CS44" s="55">
        <v>734000</v>
      </c>
      <c r="CT44" s="55">
        <v>734000</v>
      </c>
      <c r="CU44" s="55">
        <v>550500</v>
      </c>
      <c r="CV44" s="55">
        <v>367000</v>
      </c>
      <c r="CW44" s="55">
        <v>367000</v>
      </c>
      <c r="CX44" s="55">
        <v>183500</v>
      </c>
      <c r="CY44" s="55">
        <v>183500</v>
      </c>
      <c r="CZ44" s="55">
        <v>0</v>
      </c>
      <c r="DA44" s="55">
        <v>0</v>
      </c>
      <c r="DB44" s="55">
        <v>0</v>
      </c>
      <c r="DC44" s="55">
        <v>0</v>
      </c>
      <c r="DD44" s="55">
        <v>0</v>
      </c>
      <c r="DE44" s="55">
        <v>0</v>
      </c>
      <c r="DF44" s="55">
        <v>0</v>
      </c>
      <c r="DG44" s="55">
        <v>0</v>
      </c>
      <c r="DH44" s="55">
        <v>0</v>
      </c>
      <c r="DI44" s="55">
        <v>0</v>
      </c>
      <c r="DJ44" s="55">
        <v>0</v>
      </c>
      <c r="DK44" s="55">
        <v>0</v>
      </c>
      <c r="DL44" s="55">
        <v>0</v>
      </c>
      <c r="DM44" s="55">
        <v>0</v>
      </c>
      <c r="DN44" s="55">
        <v>0</v>
      </c>
      <c r="DO44" s="55">
        <v>0</v>
      </c>
      <c r="DP44" s="55">
        <v>0</v>
      </c>
      <c r="DQ44" s="55">
        <v>0</v>
      </c>
      <c r="DR44" s="55">
        <v>0</v>
      </c>
      <c r="DS44" s="55">
        <v>0</v>
      </c>
      <c r="DT44" s="55">
        <v>0</v>
      </c>
      <c r="DU44" s="55">
        <v>0</v>
      </c>
    </row>
    <row r="45" spans="1:125" ht="15">
      <c r="A45" t="s">
        <v>18</v>
      </c>
      <c r="B45" t="s">
        <v>196</v>
      </c>
      <c r="C45" t="s">
        <v>196</v>
      </c>
      <c r="D45" t="s">
        <v>224</v>
      </c>
      <c r="E45" s="29">
        <f t="shared" si="14"/>
        <v>2000000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56">
        <v>0</v>
      </c>
      <c r="CA45" s="56">
        <v>0</v>
      </c>
      <c r="CB45" s="56">
        <v>0</v>
      </c>
      <c r="CC45" s="56">
        <v>120000</v>
      </c>
      <c r="CD45" s="56">
        <v>80000</v>
      </c>
      <c r="CE45" s="56">
        <v>120000</v>
      </c>
      <c r="CF45" s="56">
        <v>200000</v>
      </c>
      <c r="CG45" s="56">
        <v>300000</v>
      </c>
      <c r="CH45" s="56">
        <v>320000</v>
      </c>
      <c r="CI45" s="56">
        <v>300000</v>
      </c>
      <c r="CJ45" s="56">
        <v>200000</v>
      </c>
      <c r="CK45" s="56">
        <v>180000</v>
      </c>
      <c r="CL45" s="56">
        <v>80000</v>
      </c>
      <c r="CM45" s="55">
        <v>60000</v>
      </c>
      <c r="CN45" s="55">
        <v>40000</v>
      </c>
      <c r="CO45" s="55">
        <v>0</v>
      </c>
      <c r="CP45" s="55">
        <v>0</v>
      </c>
      <c r="CQ45" s="55">
        <v>0</v>
      </c>
      <c r="CR45" s="55">
        <v>0</v>
      </c>
      <c r="CS45" s="55">
        <v>0</v>
      </c>
      <c r="CT45" s="55">
        <v>0</v>
      </c>
      <c r="CU45" s="55">
        <v>0</v>
      </c>
      <c r="CV45" s="55">
        <v>0</v>
      </c>
      <c r="CW45" s="55">
        <v>0</v>
      </c>
      <c r="CX45" s="55">
        <v>0</v>
      </c>
      <c r="CY45" s="55">
        <v>0</v>
      </c>
      <c r="CZ45" s="55">
        <v>0</v>
      </c>
      <c r="DA45" s="55">
        <v>0</v>
      </c>
      <c r="DB45" s="55">
        <v>0</v>
      </c>
      <c r="DC45" s="55">
        <v>0</v>
      </c>
      <c r="DD45" s="55">
        <v>0</v>
      </c>
      <c r="DE45" s="55">
        <v>0</v>
      </c>
      <c r="DF45" s="55">
        <v>0</v>
      </c>
      <c r="DG45" s="55">
        <v>0</v>
      </c>
      <c r="DH45" s="55">
        <v>0</v>
      </c>
      <c r="DI45" s="55">
        <v>0</v>
      </c>
      <c r="DJ45" s="55">
        <v>0</v>
      </c>
      <c r="DK45" s="55">
        <v>0</v>
      </c>
      <c r="DL45" s="55">
        <v>0</v>
      </c>
      <c r="DM45" s="55">
        <v>0</v>
      </c>
      <c r="DN45" s="55">
        <v>0</v>
      </c>
      <c r="DO45" s="55">
        <v>0</v>
      </c>
      <c r="DP45" s="55">
        <v>0</v>
      </c>
      <c r="DQ45" s="55">
        <v>0</v>
      </c>
      <c r="DR45" s="55">
        <v>0</v>
      </c>
      <c r="DS45" s="55">
        <v>0</v>
      </c>
      <c r="DT45" s="55">
        <v>0</v>
      </c>
      <c r="DU45" s="55">
        <v>0</v>
      </c>
    </row>
    <row r="46" spans="1:125" ht="15">
      <c r="A46" t="s">
        <v>18</v>
      </c>
      <c r="B46" t="s">
        <v>196</v>
      </c>
      <c r="C46" t="s">
        <v>196</v>
      </c>
      <c r="D46" t="s">
        <v>226</v>
      </c>
      <c r="E46" s="29">
        <f t="shared" si="14"/>
        <v>800000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48000</v>
      </c>
      <c r="BW46" s="28">
        <v>32000</v>
      </c>
      <c r="BX46" s="28">
        <v>48000</v>
      </c>
      <c r="BY46" s="28">
        <v>80000</v>
      </c>
      <c r="BZ46" s="56">
        <v>120000</v>
      </c>
      <c r="CA46" s="56">
        <v>128000</v>
      </c>
      <c r="CB46" s="56">
        <v>120000</v>
      </c>
      <c r="CC46" s="56">
        <v>80000</v>
      </c>
      <c r="CD46" s="56">
        <v>72000</v>
      </c>
      <c r="CE46" s="56">
        <v>32000</v>
      </c>
      <c r="CF46" s="56">
        <v>24000</v>
      </c>
      <c r="CG46" s="56">
        <v>16000</v>
      </c>
      <c r="CH46" s="56">
        <v>0</v>
      </c>
      <c r="CI46" s="56">
        <v>0</v>
      </c>
      <c r="CJ46" s="56">
        <v>0</v>
      </c>
      <c r="CK46" s="56">
        <v>0</v>
      </c>
      <c r="CL46" s="56">
        <v>0</v>
      </c>
      <c r="CM46" s="55">
        <v>0</v>
      </c>
      <c r="CN46" s="55">
        <v>0</v>
      </c>
      <c r="CO46" s="55">
        <v>0</v>
      </c>
      <c r="CP46" s="55">
        <v>0</v>
      </c>
      <c r="CQ46" s="55">
        <v>0</v>
      </c>
      <c r="CR46" s="55">
        <v>0</v>
      </c>
      <c r="CS46" s="55">
        <v>0</v>
      </c>
      <c r="CT46" s="55">
        <v>0</v>
      </c>
      <c r="CU46" s="55">
        <v>0</v>
      </c>
      <c r="CV46" s="55">
        <v>0</v>
      </c>
      <c r="CW46" s="55">
        <v>0</v>
      </c>
      <c r="CX46" s="55">
        <v>0</v>
      </c>
      <c r="CY46" s="55">
        <v>0</v>
      </c>
      <c r="CZ46" s="55">
        <v>0</v>
      </c>
      <c r="DA46" s="55">
        <v>0</v>
      </c>
      <c r="DB46" s="55">
        <v>0</v>
      </c>
      <c r="DC46" s="55">
        <v>0</v>
      </c>
      <c r="DD46" s="55">
        <v>0</v>
      </c>
      <c r="DE46" s="55">
        <v>0</v>
      </c>
      <c r="DF46" s="55">
        <v>0</v>
      </c>
      <c r="DG46" s="55">
        <v>0</v>
      </c>
      <c r="DH46" s="55">
        <v>0</v>
      </c>
      <c r="DI46" s="55">
        <v>0</v>
      </c>
      <c r="DJ46" s="55">
        <v>0</v>
      </c>
      <c r="DK46" s="55">
        <v>0</v>
      </c>
      <c r="DL46" s="55">
        <v>0</v>
      </c>
      <c r="DM46" s="55">
        <v>0</v>
      </c>
      <c r="DN46" s="55">
        <v>0</v>
      </c>
      <c r="DO46" s="55">
        <v>0</v>
      </c>
      <c r="DP46" s="55">
        <v>0</v>
      </c>
      <c r="DQ46" s="55">
        <v>0</v>
      </c>
      <c r="DR46" s="55">
        <v>0</v>
      </c>
      <c r="DS46" s="55">
        <v>0</v>
      </c>
      <c r="DT46" s="55">
        <v>0</v>
      </c>
      <c r="DU46" s="55">
        <v>0</v>
      </c>
    </row>
    <row r="47" spans="1:125" ht="15">
      <c r="A47" t="s">
        <v>18</v>
      </c>
      <c r="B47" t="s">
        <v>78</v>
      </c>
      <c r="C47" t="s">
        <v>78</v>
      </c>
      <c r="D47" t="s">
        <v>228</v>
      </c>
      <c r="E47" s="29">
        <f t="shared" si="14"/>
        <v>8800000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56">
        <v>0</v>
      </c>
      <c r="CA47" s="56">
        <v>0</v>
      </c>
      <c r="CB47" s="56">
        <v>0</v>
      </c>
      <c r="CC47" s="56">
        <v>0</v>
      </c>
      <c r="CD47" s="56">
        <v>440000</v>
      </c>
      <c r="CE47" s="56">
        <v>264000</v>
      </c>
      <c r="CF47" s="56">
        <v>528000</v>
      </c>
      <c r="CG47" s="56">
        <v>704000</v>
      </c>
      <c r="CH47" s="56">
        <v>1056000</v>
      </c>
      <c r="CI47" s="56">
        <v>1232000.0000000002</v>
      </c>
      <c r="CJ47" s="56">
        <v>1232000.0000000002</v>
      </c>
      <c r="CK47" s="56">
        <v>1056000</v>
      </c>
      <c r="CL47" s="56">
        <v>704000</v>
      </c>
      <c r="CM47" s="55">
        <v>616000.0000000001</v>
      </c>
      <c r="CN47" s="55">
        <v>352000</v>
      </c>
      <c r="CO47" s="55">
        <v>264000</v>
      </c>
      <c r="CP47" s="55">
        <v>176000</v>
      </c>
      <c r="CQ47" s="55">
        <v>88000</v>
      </c>
      <c r="CR47" s="55">
        <v>88000</v>
      </c>
      <c r="CS47" s="55">
        <v>0</v>
      </c>
      <c r="CT47" s="55">
        <v>0</v>
      </c>
      <c r="CU47" s="55">
        <v>0</v>
      </c>
      <c r="CV47" s="55">
        <v>0</v>
      </c>
      <c r="CW47" s="55">
        <v>0</v>
      </c>
      <c r="CX47" s="55">
        <v>0</v>
      </c>
      <c r="CY47" s="55">
        <v>0</v>
      </c>
      <c r="CZ47" s="55">
        <v>0</v>
      </c>
      <c r="DA47" s="55">
        <v>0</v>
      </c>
      <c r="DB47" s="55">
        <v>0</v>
      </c>
      <c r="DC47" s="55">
        <v>0</v>
      </c>
      <c r="DD47" s="55">
        <v>0</v>
      </c>
      <c r="DE47" s="55">
        <v>0</v>
      </c>
      <c r="DF47" s="55">
        <v>0</v>
      </c>
      <c r="DG47" s="55">
        <v>0</v>
      </c>
      <c r="DH47" s="55">
        <v>0</v>
      </c>
      <c r="DI47" s="55">
        <v>0</v>
      </c>
      <c r="DJ47" s="55">
        <v>0</v>
      </c>
      <c r="DK47" s="55">
        <v>0</v>
      </c>
      <c r="DL47" s="55">
        <v>0</v>
      </c>
      <c r="DM47" s="55">
        <v>0</v>
      </c>
      <c r="DN47" s="55">
        <v>0</v>
      </c>
      <c r="DO47" s="55">
        <v>0</v>
      </c>
      <c r="DP47" s="55">
        <v>0</v>
      </c>
      <c r="DQ47" s="55">
        <v>0</v>
      </c>
      <c r="DR47" s="55">
        <v>0</v>
      </c>
      <c r="DS47" s="55">
        <v>0</v>
      </c>
      <c r="DT47" s="55">
        <v>0</v>
      </c>
      <c r="DU47" s="55">
        <v>0</v>
      </c>
    </row>
    <row r="48" spans="1:125" ht="15">
      <c r="A48" t="s">
        <v>18</v>
      </c>
      <c r="B48" t="s">
        <v>196</v>
      </c>
      <c r="C48" t="s">
        <v>196</v>
      </c>
      <c r="D48" t="s">
        <v>413</v>
      </c>
      <c r="E48" s="29">
        <f t="shared" si="14"/>
        <v>1200000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72000</v>
      </c>
      <c r="BW48" s="28">
        <v>48000</v>
      </c>
      <c r="BX48" s="28">
        <v>72000</v>
      </c>
      <c r="BY48" s="28">
        <v>120000</v>
      </c>
      <c r="BZ48" s="56">
        <v>180000</v>
      </c>
      <c r="CA48" s="56">
        <v>192000</v>
      </c>
      <c r="CB48" s="56">
        <v>180000</v>
      </c>
      <c r="CC48" s="56">
        <v>120000</v>
      </c>
      <c r="CD48" s="56">
        <v>108000</v>
      </c>
      <c r="CE48" s="56">
        <v>48000</v>
      </c>
      <c r="CF48" s="56">
        <v>36000</v>
      </c>
      <c r="CG48" s="56">
        <v>24000</v>
      </c>
      <c r="CH48" s="56">
        <v>0</v>
      </c>
      <c r="CI48" s="56">
        <v>0</v>
      </c>
      <c r="CJ48" s="56">
        <v>0</v>
      </c>
      <c r="CK48" s="56">
        <v>0</v>
      </c>
      <c r="CL48" s="56">
        <v>0</v>
      </c>
      <c r="CM48" s="55">
        <v>0</v>
      </c>
      <c r="CN48" s="55">
        <v>0</v>
      </c>
      <c r="CO48" s="55">
        <v>0</v>
      </c>
      <c r="CP48" s="55">
        <v>0</v>
      </c>
      <c r="CQ48" s="55">
        <v>0</v>
      </c>
      <c r="CR48" s="55">
        <v>0</v>
      </c>
      <c r="CS48" s="55">
        <v>0</v>
      </c>
      <c r="CT48" s="55">
        <v>0</v>
      </c>
      <c r="CU48" s="55">
        <v>0</v>
      </c>
      <c r="CV48" s="55">
        <v>0</v>
      </c>
      <c r="CW48" s="55">
        <v>0</v>
      </c>
      <c r="CX48" s="55">
        <v>0</v>
      </c>
      <c r="CY48" s="55">
        <v>0</v>
      </c>
      <c r="CZ48" s="55">
        <v>0</v>
      </c>
      <c r="DA48" s="55">
        <v>0</v>
      </c>
      <c r="DB48" s="55">
        <v>0</v>
      </c>
      <c r="DC48" s="55">
        <v>0</v>
      </c>
      <c r="DD48" s="55">
        <v>0</v>
      </c>
      <c r="DE48" s="55">
        <v>0</v>
      </c>
      <c r="DF48" s="55">
        <v>0</v>
      </c>
      <c r="DG48" s="55">
        <v>0</v>
      </c>
      <c r="DH48" s="55">
        <v>0</v>
      </c>
      <c r="DI48" s="55">
        <v>0</v>
      </c>
      <c r="DJ48" s="55">
        <v>0</v>
      </c>
      <c r="DK48" s="55">
        <v>0</v>
      </c>
      <c r="DL48" s="55">
        <v>0</v>
      </c>
      <c r="DM48" s="55">
        <v>0</v>
      </c>
      <c r="DN48" s="55">
        <v>0</v>
      </c>
      <c r="DO48" s="55">
        <v>0</v>
      </c>
      <c r="DP48" s="55">
        <v>0</v>
      </c>
      <c r="DQ48" s="55">
        <v>0</v>
      </c>
      <c r="DR48" s="55">
        <v>0</v>
      </c>
      <c r="DS48" s="55">
        <v>0</v>
      </c>
      <c r="DT48" s="55">
        <v>0</v>
      </c>
      <c r="DU48" s="55">
        <v>0</v>
      </c>
    </row>
    <row r="49" spans="1:125" ht="15">
      <c r="A49" t="s">
        <v>18</v>
      </c>
      <c r="B49" t="s">
        <v>14</v>
      </c>
      <c r="C49" t="s">
        <v>286</v>
      </c>
      <c r="D49" t="s">
        <v>321</v>
      </c>
      <c r="E49" s="29">
        <f t="shared" si="14"/>
        <v>1700000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56">
        <v>0</v>
      </c>
      <c r="CA49" s="56">
        <v>0</v>
      </c>
      <c r="CB49" s="56">
        <v>0</v>
      </c>
      <c r="CC49" s="56">
        <v>85000</v>
      </c>
      <c r="CD49" s="56">
        <v>51000</v>
      </c>
      <c r="CE49" s="56">
        <v>102000</v>
      </c>
      <c r="CF49" s="56">
        <v>136000</v>
      </c>
      <c r="CG49" s="56">
        <v>204000</v>
      </c>
      <c r="CH49" s="56">
        <v>238000.00000000003</v>
      </c>
      <c r="CI49" s="56">
        <v>238000.00000000003</v>
      </c>
      <c r="CJ49" s="56">
        <v>204000</v>
      </c>
      <c r="CK49" s="56">
        <v>136000</v>
      </c>
      <c r="CL49" s="56">
        <v>119000.00000000001</v>
      </c>
      <c r="CM49" s="55">
        <v>68000</v>
      </c>
      <c r="CN49" s="55">
        <v>51000</v>
      </c>
      <c r="CO49" s="55">
        <v>34000</v>
      </c>
      <c r="CP49" s="55">
        <v>17000</v>
      </c>
      <c r="CQ49" s="55">
        <v>17000</v>
      </c>
      <c r="CR49" s="55">
        <v>0</v>
      </c>
      <c r="CS49" s="55">
        <v>0</v>
      </c>
      <c r="CT49" s="55">
        <v>0</v>
      </c>
      <c r="CU49" s="55">
        <v>0</v>
      </c>
      <c r="CV49" s="55">
        <v>0</v>
      </c>
      <c r="CW49" s="55">
        <v>0</v>
      </c>
      <c r="CX49" s="55">
        <v>0</v>
      </c>
      <c r="CY49" s="55">
        <v>0</v>
      </c>
      <c r="CZ49" s="55">
        <v>0</v>
      </c>
      <c r="DA49" s="55">
        <v>0</v>
      </c>
      <c r="DB49" s="55">
        <v>0</v>
      </c>
      <c r="DC49" s="55">
        <v>0</v>
      </c>
      <c r="DD49" s="55">
        <v>0</v>
      </c>
      <c r="DE49" s="55">
        <v>0</v>
      </c>
      <c r="DF49" s="55">
        <v>0</v>
      </c>
      <c r="DG49" s="55">
        <v>0</v>
      </c>
      <c r="DH49" s="55">
        <v>0</v>
      </c>
      <c r="DI49" s="55">
        <v>0</v>
      </c>
      <c r="DJ49" s="55">
        <v>0</v>
      </c>
      <c r="DK49" s="55">
        <v>0</v>
      </c>
      <c r="DL49" s="55">
        <v>0</v>
      </c>
      <c r="DM49" s="55">
        <v>0</v>
      </c>
      <c r="DN49" s="55">
        <v>0</v>
      </c>
      <c r="DO49" s="55">
        <v>0</v>
      </c>
      <c r="DP49" s="55">
        <v>0</v>
      </c>
      <c r="DQ49" s="55">
        <v>0</v>
      </c>
      <c r="DR49" s="55">
        <v>0</v>
      </c>
      <c r="DS49" s="55">
        <v>0</v>
      </c>
      <c r="DT49" s="55">
        <v>0</v>
      </c>
      <c r="DU49" s="55">
        <v>0</v>
      </c>
    </row>
    <row r="50" spans="1:125" ht="15">
      <c r="A50" t="s">
        <v>18</v>
      </c>
      <c r="B50" t="s">
        <v>14</v>
      </c>
      <c r="C50" t="s">
        <v>286</v>
      </c>
      <c r="D50" t="s">
        <v>225</v>
      </c>
      <c r="E50" s="29">
        <f t="shared" si="14"/>
        <v>15000000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56">
        <v>0</v>
      </c>
      <c r="CA50" s="56">
        <v>0</v>
      </c>
      <c r="CB50" s="56">
        <v>0</v>
      </c>
      <c r="CC50" s="56">
        <v>0</v>
      </c>
      <c r="CD50" s="56">
        <v>0</v>
      </c>
      <c r="CE50" s="56">
        <v>0</v>
      </c>
      <c r="CF50" s="56">
        <v>0</v>
      </c>
      <c r="CG50" s="56">
        <v>0</v>
      </c>
      <c r="CH50" s="56">
        <v>0</v>
      </c>
      <c r="CI50" s="56">
        <v>0</v>
      </c>
      <c r="CJ50" s="56">
        <v>0</v>
      </c>
      <c r="CK50" s="56">
        <v>750000</v>
      </c>
      <c r="CL50" s="56">
        <v>450000</v>
      </c>
      <c r="CM50" s="55">
        <v>900000</v>
      </c>
      <c r="CN50" s="55">
        <v>1200000</v>
      </c>
      <c r="CO50" s="55">
        <v>1800000</v>
      </c>
      <c r="CP50" s="55">
        <v>2100000</v>
      </c>
      <c r="CQ50" s="55">
        <v>2100000</v>
      </c>
      <c r="CR50" s="55">
        <v>1800000</v>
      </c>
      <c r="CS50" s="55">
        <v>1200000</v>
      </c>
      <c r="CT50" s="55">
        <v>1050000</v>
      </c>
      <c r="CU50" s="55">
        <v>600000</v>
      </c>
      <c r="CV50" s="55">
        <v>450000</v>
      </c>
      <c r="CW50" s="55">
        <v>300000</v>
      </c>
      <c r="CX50" s="55">
        <v>150000</v>
      </c>
      <c r="CY50" s="55">
        <v>150000</v>
      </c>
      <c r="CZ50" s="55">
        <v>0</v>
      </c>
      <c r="DA50" s="55">
        <v>0</v>
      </c>
      <c r="DB50" s="55">
        <v>0</v>
      </c>
      <c r="DC50" s="55">
        <v>0</v>
      </c>
      <c r="DD50" s="55">
        <v>0</v>
      </c>
      <c r="DE50" s="55">
        <v>0</v>
      </c>
      <c r="DF50" s="55">
        <v>0</v>
      </c>
      <c r="DG50" s="55">
        <v>0</v>
      </c>
      <c r="DH50" s="55">
        <v>0</v>
      </c>
      <c r="DI50" s="55">
        <v>0</v>
      </c>
      <c r="DJ50" s="55">
        <v>0</v>
      </c>
      <c r="DK50" s="55">
        <v>0</v>
      </c>
      <c r="DL50" s="55">
        <v>0</v>
      </c>
      <c r="DM50" s="55">
        <v>0</v>
      </c>
      <c r="DN50" s="55">
        <v>0</v>
      </c>
      <c r="DO50" s="55">
        <v>0</v>
      </c>
      <c r="DP50" s="55">
        <v>0</v>
      </c>
      <c r="DQ50" s="55">
        <v>0</v>
      </c>
      <c r="DR50" s="55">
        <v>0</v>
      </c>
      <c r="DS50" s="55">
        <v>0</v>
      </c>
      <c r="DT50" s="55">
        <v>0</v>
      </c>
      <c r="DU50" s="55">
        <v>0</v>
      </c>
    </row>
    <row r="51" spans="1:125" ht="15">
      <c r="A51" t="s">
        <v>18</v>
      </c>
      <c r="B51" t="s">
        <v>14</v>
      </c>
      <c r="C51" t="s">
        <v>286</v>
      </c>
      <c r="D51" t="s">
        <v>322</v>
      </c>
      <c r="E51" s="29">
        <f t="shared" si="14"/>
        <v>14800000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56">
        <v>0</v>
      </c>
      <c r="CA51" s="56">
        <v>0</v>
      </c>
      <c r="CB51" s="56">
        <v>0</v>
      </c>
      <c r="CC51" s="56">
        <v>0</v>
      </c>
      <c r="CD51" s="56">
        <v>0</v>
      </c>
      <c r="CE51" s="56">
        <v>0</v>
      </c>
      <c r="CF51" s="56">
        <v>0</v>
      </c>
      <c r="CG51" s="56">
        <v>0</v>
      </c>
      <c r="CH51" s="56">
        <v>0</v>
      </c>
      <c r="CI51" s="56">
        <v>0</v>
      </c>
      <c r="CJ51" s="56">
        <v>0</v>
      </c>
      <c r="CK51" s="56">
        <v>0</v>
      </c>
      <c r="CL51" s="56">
        <v>740000</v>
      </c>
      <c r="CM51" s="55">
        <v>222000</v>
      </c>
      <c r="CN51" s="55">
        <v>222000</v>
      </c>
      <c r="CO51" s="55">
        <v>222000</v>
      </c>
      <c r="CP51" s="55">
        <v>296000</v>
      </c>
      <c r="CQ51" s="55">
        <v>296000</v>
      </c>
      <c r="CR51" s="55">
        <v>444000</v>
      </c>
      <c r="CS51" s="55">
        <v>592000</v>
      </c>
      <c r="CT51" s="55">
        <v>592000</v>
      </c>
      <c r="CU51" s="55">
        <v>740000</v>
      </c>
      <c r="CV51" s="55">
        <v>1036000.0000000001</v>
      </c>
      <c r="CW51" s="55">
        <v>1036000.0000000001</v>
      </c>
      <c r="CX51" s="55">
        <v>1184000</v>
      </c>
      <c r="CY51" s="55">
        <v>1184000</v>
      </c>
      <c r="CZ51" s="55">
        <v>1184000</v>
      </c>
      <c r="DA51" s="55">
        <v>1036000.0000000001</v>
      </c>
      <c r="DB51" s="55">
        <v>1036000.0000000001</v>
      </c>
      <c r="DC51" s="55">
        <v>592000</v>
      </c>
      <c r="DD51" s="55">
        <v>444000</v>
      </c>
      <c r="DE51" s="55">
        <v>444000</v>
      </c>
      <c r="DF51" s="55">
        <v>222000</v>
      </c>
      <c r="DG51" s="55">
        <v>222000</v>
      </c>
      <c r="DH51" s="55">
        <v>148000</v>
      </c>
      <c r="DI51" s="55">
        <v>148000</v>
      </c>
      <c r="DJ51" s="55">
        <v>148000</v>
      </c>
      <c r="DK51" s="55">
        <v>74000</v>
      </c>
      <c r="DL51" s="55">
        <v>74000</v>
      </c>
      <c r="DM51" s="55">
        <v>74000</v>
      </c>
      <c r="DN51" s="55">
        <v>74000</v>
      </c>
      <c r="DO51" s="55">
        <v>74000</v>
      </c>
      <c r="DP51" s="55">
        <v>0</v>
      </c>
      <c r="DQ51" s="55">
        <v>0</v>
      </c>
      <c r="DR51" s="55">
        <v>0</v>
      </c>
      <c r="DS51" s="55">
        <v>0</v>
      </c>
      <c r="DT51" s="55">
        <v>0</v>
      </c>
      <c r="DU51" s="55">
        <v>0</v>
      </c>
    </row>
    <row r="52" spans="1:125" ht="15">
      <c r="A52" t="s">
        <v>18</v>
      </c>
      <c r="B52" t="s">
        <v>78</v>
      </c>
      <c r="C52" t="s">
        <v>287</v>
      </c>
      <c r="D52" t="s">
        <v>414</v>
      </c>
      <c r="E52" s="29">
        <f t="shared" si="14"/>
        <v>6000000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56">
        <v>0</v>
      </c>
      <c r="CA52" s="56">
        <v>300000</v>
      </c>
      <c r="CB52" s="56">
        <v>180000</v>
      </c>
      <c r="CC52" s="56">
        <v>360000</v>
      </c>
      <c r="CD52" s="56">
        <v>480000</v>
      </c>
      <c r="CE52" s="56">
        <v>720000</v>
      </c>
      <c r="CF52" s="56">
        <v>840000.0000000001</v>
      </c>
      <c r="CG52" s="56">
        <v>840000.0000000001</v>
      </c>
      <c r="CH52" s="56">
        <v>720000</v>
      </c>
      <c r="CI52" s="56">
        <v>480000</v>
      </c>
      <c r="CJ52" s="56">
        <v>420000.00000000006</v>
      </c>
      <c r="CK52" s="56">
        <v>240000</v>
      </c>
      <c r="CL52" s="56">
        <v>180000</v>
      </c>
      <c r="CM52" s="55">
        <v>120000</v>
      </c>
      <c r="CN52" s="55">
        <v>60000</v>
      </c>
      <c r="CO52" s="55">
        <v>60000</v>
      </c>
      <c r="CP52" s="55">
        <v>0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5">
        <v>0</v>
      </c>
      <c r="CX52" s="55">
        <v>0</v>
      </c>
      <c r="CY52" s="55">
        <v>0</v>
      </c>
      <c r="CZ52" s="55">
        <v>0</v>
      </c>
      <c r="DA52" s="55">
        <v>0</v>
      </c>
      <c r="DB52" s="55">
        <v>0</v>
      </c>
      <c r="DC52" s="55">
        <v>0</v>
      </c>
      <c r="DD52" s="55">
        <v>0</v>
      </c>
      <c r="DE52" s="55">
        <v>0</v>
      </c>
      <c r="DF52" s="55">
        <v>0</v>
      </c>
      <c r="DG52" s="55">
        <v>0</v>
      </c>
      <c r="DH52" s="55">
        <v>0</v>
      </c>
      <c r="DI52" s="55">
        <v>0</v>
      </c>
      <c r="DJ52" s="55">
        <v>0</v>
      </c>
      <c r="DK52" s="55">
        <v>0</v>
      </c>
      <c r="DL52" s="55">
        <v>0</v>
      </c>
      <c r="DM52" s="55">
        <v>0</v>
      </c>
      <c r="DN52" s="55">
        <v>0</v>
      </c>
      <c r="DO52" s="55">
        <v>0</v>
      </c>
      <c r="DP52" s="55">
        <v>0</v>
      </c>
      <c r="DQ52" s="55">
        <v>0</v>
      </c>
      <c r="DR52" s="55">
        <v>0</v>
      </c>
      <c r="DS52" s="55">
        <v>0</v>
      </c>
      <c r="DT52" s="55">
        <v>0</v>
      </c>
      <c r="DU52" s="55">
        <v>0</v>
      </c>
    </row>
    <row r="53" spans="1:125" ht="15">
      <c r="A53" t="s">
        <v>18</v>
      </c>
      <c r="B53" t="s">
        <v>78</v>
      </c>
      <c r="C53" t="s">
        <v>287</v>
      </c>
      <c r="D53" t="s">
        <v>348</v>
      </c>
      <c r="E53" s="29">
        <f t="shared" si="14"/>
        <v>7300000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56">
        <v>0</v>
      </c>
      <c r="CA53" s="56">
        <v>0</v>
      </c>
      <c r="CB53" s="56">
        <v>0</v>
      </c>
      <c r="CC53" s="56">
        <v>0</v>
      </c>
      <c r="CD53" s="56">
        <v>0</v>
      </c>
      <c r="CE53" s="56">
        <v>0</v>
      </c>
      <c r="CF53" s="56">
        <v>0</v>
      </c>
      <c r="CG53" s="56">
        <v>0</v>
      </c>
      <c r="CH53" s="56">
        <v>365000</v>
      </c>
      <c r="CI53" s="56">
        <v>219000</v>
      </c>
      <c r="CJ53" s="56">
        <v>438000</v>
      </c>
      <c r="CK53" s="56">
        <v>584000</v>
      </c>
      <c r="CL53" s="56">
        <v>876000</v>
      </c>
      <c r="CM53" s="55">
        <v>1022000.0000000001</v>
      </c>
      <c r="CN53" s="55">
        <v>1022000.0000000001</v>
      </c>
      <c r="CO53" s="55">
        <v>876000</v>
      </c>
      <c r="CP53" s="55">
        <v>584000</v>
      </c>
      <c r="CQ53" s="55">
        <v>511000.00000000006</v>
      </c>
      <c r="CR53" s="55">
        <v>292000</v>
      </c>
      <c r="CS53" s="55">
        <v>219000</v>
      </c>
      <c r="CT53" s="55">
        <v>146000</v>
      </c>
      <c r="CU53" s="55">
        <v>73000</v>
      </c>
      <c r="CV53" s="55">
        <v>73000</v>
      </c>
      <c r="CW53" s="55">
        <v>0</v>
      </c>
      <c r="CX53" s="55">
        <v>0</v>
      </c>
      <c r="CY53" s="55">
        <v>0</v>
      </c>
      <c r="CZ53" s="55">
        <v>0</v>
      </c>
      <c r="DA53" s="55">
        <v>0</v>
      </c>
      <c r="DB53" s="55">
        <v>0</v>
      </c>
      <c r="DC53" s="55">
        <v>0</v>
      </c>
      <c r="DD53" s="55">
        <v>0</v>
      </c>
      <c r="DE53" s="55">
        <v>0</v>
      </c>
      <c r="DF53" s="55">
        <v>0</v>
      </c>
      <c r="DG53" s="55">
        <v>0</v>
      </c>
      <c r="DH53" s="55">
        <v>0</v>
      </c>
      <c r="DI53" s="55">
        <v>0</v>
      </c>
      <c r="DJ53" s="55">
        <v>0</v>
      </c>
      <c r="DK53" s="55">
        <v>0</v>
      </c>
      <c r="DL53" s="55">
        <v>0</v>
      </c>
      <c r="DM53" s="55">
        <v>0</v>
      </c>
      <c r="DN53" s="55">
        <v>0</v>
      </c>
      <c r="DO53" s="55">
        <v>0</v>
      </c>
      <c r="DP53" s="55">
        <v>0</v>
      </c>
      <c r="DQ53" s="55">
        <v>0</v>
      </c>
      <c r="DR53" s="55">
        <v>0</v>
      </c>
      <c r="DS53" s="55">
        <v>0</v>
      </c>
      <c r="DT53" s="55">
        <v>0</v>
      </c>
      <c r="DU53" s="55">
        <v>0</v>
      </c>
    </row>
    <row r="54" spans="1:125" ht="15">
      <c r="A54" t="s">
        <v>18</v>
      </c>
      <c r="B54" t="s">
        <v>14</v>
      </c>
      <c r="C54" t="s">
        <v>286</v>
      </c>
      <c r="D54" t="s">
        <v>214</v>
      </c>
      <c r="E54" s="29">
        <f t="shared" si="14"/>
        <v>1900000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114000</v>
      </c>
      <c r="BG54" s="28">
        <v>76000</v>
      </c>
      <c r="BH54" s="28">
        <v>114000</v>
      </c>
      <c r="BI54" s="28">
        <v>190000</v>
      </c>
      <c r="BJ54" s="28">
        <v>285000</v>
      </c>
      <c r="BK54" s="28">
        <v>304000</v>
      </c>
      <c r="BL54" s="28">
        <v>285000</v>
      </c>
      <c r="BM54" s="28">
        <v>190000</v>
      </c>
      <c r="BN54" s="28">
        <v>171000</v>
      </c>
      <c r="BO54" s="28">
        <v>76000</v>
      </c>
      <c r="BP54" s="28">
        <v>57000</v>
      </c>
      <c r="BQ54" s="28">
        <v>38000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56">
        <v>0</v>
      </c>
      <c r="CA54" s="56">
        <v>0</v>
      </c>
      <c r="CB54" s="56">
        <v>0</v>
      </c>
      <c r="CC54" s="56">
        <v>0</v>
      </c>
      <c r="CD54" s="56">
        <v>0</v>
      </c>
      <c r="CE54" s="56">
        <v>0</v>
      </c>
      <c r="CF54" s="56">
        <v>0</v>
      </c>
      <c r="CG54" s="56">
        <v>0</v>
      </c>
      <c r="CH54" s="56">
        <v>0</v>
      </c>
      <c r="CI54" s="56">
        <v>0</v>
      </c>
      <c r="CJ54" s="56">
        <v>0</v>
      </c>
      <c r="CK54" s="56">
        <v>0</v>
      </c>
      <c r="CL54" s="56">
        <v>0</v>
      </c>
      <c r="CM54" s="55">
        <v>0</v>
      </c>
      <c r="CN54" s="55">
        <v>0</v>
      </c>
      <c r="CO54" s="55">
        <v>0</v>
      </c>
      <c r="CP54" s="55">
        <v>0</v>
      </c>
      <c r="CQ54" s="55">
        <v>0</v>
      </c>
      <c r="CR54" s="55">
        <v>0</v>
      </c>
      <c r="CS54" s="55">
        <v>0</v>
      </c>
      <c r="CT54" s="55">
        <v>0</v>
      </c>
      <c r="CU54" s="55">
        <v>0</v>
      </c>
      <c r="CV54" s="55">
        <v>0</v>
      </c>
      <c r="CW54" s="55">
        <v>0</v>
      </c>
      <c r="CX54" s="55">
        <v>0</v>
      </c>
      <c r="CY54" s="55">
        <v>0</v>
      </c>
      <c r="CZ54" s="55">
        <v>0</v>
      </c>
      <c r="DA54" s="55">
        <v>0</v>
      </c>
      <c r="DB54" s="55">
        <v>0</v>
      </c>
      <c r="DC54" s="55">
        <v>0</v>
      </c>
      <c r="DD54" s="55">
        <v>0</v>
      </c>
      <c r="DE54" s="55">
        <v>0</v>
      </c>
      <c r="DF54" s="55">
        <v>0</v>
      </c>
      <c r="DG54" s="55">
        <v>0</v>
      </c>
      <c r="DH54" s="55">
        <v>0</v>
      </c>
      <c r="DI54" s="55">
        <v>0</v>
      </c>
      <c r="DJ54" s="55">
        <v>0</v>
      </c>
      <c r="DK54" s="55">
        <v>0</v>
      </c>
      <c r="DL54" s="55">
        <v>0</v>
      </c>
      <c r="DM54" s="55">
        <v>0</v>
      </c>
      <c r="DN54" s="55">
        <v>0</v>
      </c>
      <c r="DO54" s="55">
        <v>0</v>
      </c>
      <c r="DP54" s="55">
        <v>0</v>
      </c>
      <c r="DQ54" s="55">
        <v>0</v>
      </c>
      <c r="DR54" s="55">
        <v>0</v>
      </c>
      <c r="DS54" s="55">
        <v>0</v>
      </c>
      <c r="DT54" s="55">
        <v>0</v>
      </c>
      <c r="DU54" s="55">
        <v>0</v>
      </c>
    </row>
    <row r="55" spans="1:125" ht="15">
      <c r="A55" t="s">
        <v>18</v>
      </c>
      <c r="B55" t="s">
        <v>14</v>
      </c>
      <c r="C55" t="s">
        <v>286</v>
      </c>
      <c r="D55" t="s">
        <v>216</v>
      </c>
      <c r="E55" s="29">
        <f t="shared" si="14"/>
        <v>3200000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192000</v>
      </c>
      <c r="BE55" s="28">
        <v>128000</v>
      </c>
      <c r="BF55" s="28">
        <v>192000</v>
      </c>
      <c r="BG55" s="28">
        <v>320000</v>
      </c>
      <c r="BH55" s="28">
        <v>480000</v>
      </c>
      <c r="BI55" s="28">
        <v>512000</v>
      </c>
      <c r="BJ55" s="28">
        <v>480000</v>
      </c>
      <c r="BK55" s="28">
        <v>320000</v>
      </c>
      <c r="BL55" s="28">
        <v>288000</v>
      </c>
      <c r="BM55" s="28">
        <v>128000</v>
      </c>
      <c r="BN55" s="28">
        <v>96000</v>
      </c>
      <c r="BO55" s="28">
        <v>64000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56">
        <v>0</v>
      </c>
      <c r="CA55" s="56">
        <v>0</v>
      </c>
      <c r="CB55" s="56">
        <v>0</v>
      </c>
      <c r="CC55" s="56">
        <v>0</v>
      </c>
      <c r="CD55" s="56">
        <v>0</v>
      </c>
      <c r="CE55" s="56">
        <v>0</v>
      </c>
      <c r="CF55" s="56">
        <v>0</v>
      </c>
      <c r="CG55" s="56">
        <v>0</v>
      </c>
      <c r="CH55" s="56">
        <v>0</v>
      </c>
      <c r="CI55" s="56">
        <v>0</v>
      </c>
      <c r="CJ55" s="56">
        <v>0</v>
      </c>
      <c r="CK55" s="56">
        <v>0</v>
      </c>
      <c r="CL55" s="56">
        <v>0</v>
      </c>
      <c r="CM55" s="55">
        <v>0</v>
      </c>
      <c r="CN55" s="55">
        <v>0</v>
      </c>
      <c r="CO55" s="55">
        <v>0</v>
      </c>
      <c r="CP55" s="55">
        <v>0</v>
      </c>
      <c r="CQ55" s="55">
        <v>0</v>
      </c>
      <c r="CR55" s="55">
        <v>0</v>
      </c>
      <c r="CS55" s="55">
        <v>0</v>
      </c>
      <c r="CT55" s="55">
        <v>0</v>
      </c>
      <c r="CU55" s="55">
        <v>0</v>
      </c>
      <c r="CV55" s="55">
        <v>0</v>
      </c>
      <c r="CW55" s="55">
        <v>0</v>
      </c>
      <c r="CX55" s="55">
        <v>0</v>
      </c>
      <c r="CY55" s="55">
        <v>0</v>
      </c>
      <c r="CZ55" s="55">
        <v>0</v>
      </c>
      <c r="DA55" s="55">
        <v>0</v>
      </c>
      <c r="DB55" s="55">
        <v>0</v>
      </c>
      <c r="DC55" s="55">
        <v>0</v>
      </c>
      <c r="DD55" s="55">
        <v>0</v>
      </c>
      <c r="DE55" s="55">
        <v>0</v>
      </c>
      <c r="DF55" s="55">
        <v>0</v>
      </c>
      <c r="DG55" s="55">
        <v>0</v>
      </c>
      <c r="DH55" s="55">
        <v>0</v>
      </c>
      <c r="DI55" s="55">
        <v>0</v>
      </c>
      <c r="DJ55" s="55">
        <v>0</v>
      </c>
      <c r="DK55" s="55">
        <v>0</v>
      </c>
      <c r="DL55" s="55">
        <v>0</v>
      </c>
      <c r="DM55" s="55">
        <v>0</v>
      </c>
      <c r="DN55" s="55">
        <v>0</v>
      </c>
      <c r="DO55" s="55">
        <v>0</v>
      </c>
      <c r="DP55" s="55">
        <v>0</v>
      </c>
      <c r="DQ55" s="55">
        <v>0</v>
      </c>
      <c r="DR55" s="55">
        <v>0</v>
      </c>
      <c r="DS55" s="55">
        <v>0</v>
      </c>
      <c r="DT55" s="55">
        <v>0</v>
      </c>
      <c r="DU55" s="55">
        <v>0</v>
      </c>
    </row>
    <row r="56" spans="1:125" ht="15">
      <c r="A56" t="s">
        <v>18</v>
      </c>
      <c r="B56" t="s">
        <v>196</v>
      </c>
      <c r="C56" t="s">
        <v>196</v>
      </c>
      <c r="D56" t="s">
        <v>323</v>
      </c>
      <c r="E56" s="29">
        <f t="shared" si="14"/>
        <v>6000000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56">
        <v>0</v>
      </c>
      <c r="CA56" s="56">
        <v>0</v>
      </c>
      <c r="CB56" s="56">
        <v>0</v>
      </c>
      <c r="CC56" s="56">
        <v>0</v>
      </c>
      <c r="CD56" s="56">
        <v>0</v>
      </c>
      <c r="CE56" s="56">
        <v>0</v>
      </c>
      <c r="CF56" s="56">
        <v>0</v>
      </c>
      <c r="CG56" s="56">
        <v>0</v>
      </c>
      <c r="CH56" s="56">
        <v>0</v>
      </c>
      <c r="CI56" s="56">
        <v>0</v>
      </c>
      <c r="CJ56" s="56">
        <v>0</v>
      </c>
      <c r="CK56" s="56">
        <v>0</v>
      </c>
      <c r="CL56" s="56">
        <v>0</v>
      </c>
      <c r="CM56" s="55">
        <v>0</v>
      </c>
      <c r="CN56" s="55">
        <v>300000</v>
      </c>
      <c r="CO56" s="55">
        <v>90000</v>
      </c>
      <c r="CP56" s="55">
        <v>90000</v>
      </c>
      <c r="CQ56" s="55">
        <v>90000</v>
      </c>
      <c r="CR56" s="55">
        <v>120000</v>
      </c>
      <c r="CS56" s="55">
        <v>120000</v>
      </c>
      <c r="CT56" s="55">
        <v>180000</v>
      </c>
      <c r="CU56" s="55">
        <v>240000</v>
      </c>
      <c r="CV56" s="55">
        <v>240000</v>
      </c>
      <c r="CW56" s="55">
        <v>300000</v>
      </c>
      <c r="CX56" s="55">
        <v>420000.00000000006</v>
      </c>
      <c r="CY56" s="55">
        <v>420000.00000000006</v>
      </c>
      <c r="CZ56" s="55">
        <v>480000</v>
      </c>
      <c r="DA56" s="55">
        <v>480000</v>
      </c>
      <c r="DB56" s="55">
        <v>480000</v>
      </c>
      <c r="DC56" s="55">
        <v>420000.00000000006</v>
      </c>
      <c r="DD56" s="55">
        <v>420000.00000000006</v>
      </c>
      <c r="DE56" s="55">
        <v>240000</v>
      </c>
      <c r="DF56" s="55">
        <v>180000</v>
      </c>
      <c r="DG56" s="55">
        <v>180000</v>
      </c>
      <c r="DH56" s="55">
        <v>90000</v>
      </c>
      <c r="DI56" s="55">
        <v>90000</v>
      </c>
      <c r="DJ56" s="55">
        <v>60000</v>
      </c>
      <c r="DK56" s="55">
        <v>60000</v>
      </c>
      <c r="DL56" s="55">
        <v>60000</v>
      </c>
      <c r="DM56" s="55">
        <v>30000</v>
      </c>
      <c r="DN56" s="55">
        <v>30000</v>
      </c>
      <c r="DO56" s="55">
        <v>30000</v>
      </c>
      <c r="DP56" s="55">
        <v>30000</v>
      </c>
      <c r="DQ56" s="55">
        <v>30000</v>
      </c>
      <c r="DR56" s="55">
        <v>0</v>
      </c>
      <c r="DS56" s="55">
        <v>0</v>
      </c>
      <c r="DT56" s="55">
        <v>0</v>
      </c>
      <c r="DU56" s="55">
        <v>0</v>
      </c>
    </row>
    <row r="57" spans="1:125" ht="15">
      <c r="A57" t="s">
        <v>18</v>
      </c>
      <c r="B57" t="s">
        <v>196</v>
      </c>
      <c r="C57" t="s">
        <v>196</v>
      </c>
      <c r="D57" t="s">
        <v>369</v>
      </c>
      <c r="E57" s="29">
        <f t="shared" si="14"/>
        <v>6000000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56">
        <v>0</v>
      </c>
      <c r="CA57" s="56">
        <v>0</v>
      </c>
      <c r="CB57" s="56">
        <v>0</v>
      </c>
      <c r="CC57" s="56">
        <v>0</v>
      </c>
      <c r="CD57" s="56">
        <v>0</v>
      </c>
      <c r="CE57" s="56">
        <v>0</v>
      </c>
      <c r="CF57" s="56">
        <v>0</v>
      </c>
      <c r="CG57" s="56">
        <v>0</v>
      </c>
      <c r="CH57" s="56">
        <v>0</v>
      </c>
      <c r="CI57" s="56">
        <v>0</v>
      </c>
      <c r="CJ57" s="56">
        <v>0</v>
      </c>
      <c r="CK57" s="56">
        <v>0</v>
      </c>
      <c r="CL57" s="56">
        <v>0</v>
      </c>
      <c r="CM57" s="55">
        <v>0</v>
      </c>
      <c r="CN57" s="55">
        <v>300000</v>
      </c>
      <c r="CO57" s="55">
        <v>90000</v>
      </c>
      <c r="CP57" s="55">
        <v>90000</v>
      </c>
      <c r="CQ57" s="55">
        <v>90000</v>
      </c>
      <c r="CR57" s="55">
        <v>120000</v>
      </c>
      <c r="CS57" s="55">
        <v>120000</v>
      </c>
      <c r="CT57" s="55">
        <v>180000</v>
      </c>
      <c r="CU57" s="55">
        <v>240000</v>
      </c>
      <c r="CV57" s="55">
        <v>240000</v>
      </c>
      <c r="CW57" s="55">
        <v>300000</v>
      </c>
      <c r="CX57" s="55">
        <v>420000.00000000006</v>
      </c>
      <c r="CY57" s="55">
        <v>420000.00000000006</v>
      </c>
      <c r="CZ57" s="55">
        <v>480000</v>
      </c>
      <c r="DA57" s="55">
        <v>480000</v>
      </c>
      <c r="DB57" s="55">
        <v>480000</v>
      </c>
      <c r="DC57" s="55">
        <v>420000.00000000006</v>
      </c>
      <c r="DD57" s="55">
        <v>420000.00000000006</v>
      </c>
      <c r="DE57" s="55">
        <v>240000</v>
      </c>
      <c r="DF57" s="55">
        <v>180000</v>
      </c>
      <c r="DG57" s="55">
        <v>180000</v>
      </c>
      <c r="DH57" s="55">
        <v>90000</v>
      </c>
      <c r="DI57" s="55">
        <v>90000</v>
      </c>
      <c r="DJ57" s="55">
        <v>60000</v>
      </c>
      <c r="DK57" s="55">
        <v>60000</v>
      </c>
      <c r="DL57" s="55">
        <v>60000</v>
      </c>
      <c r="DM57" s="55">
        <v>30000</v>
      </c>
      <c r="DN57" s="55">
        <v>30000</v>
      </c>
      <c r="DO57" s="55">
        <v>30000</v>
      </c>
      <c r="DP57" s="55">
        <v>30000</v>
      </c>
      <c r="DQ57" s="55">
        <v>30000</v>
      </c>
      <c r="DR57" s="55">
        <v>0</v>
      </c>
      <c r="DS57" s="55">
        <v>0</v>
      </c>
      <c r="DT57" s="55">
        <v>0</v>
      </c>
      <c r="DU57" s="55">
        <v>0</v>
      </c>
    </row>
    <row r="58" spans="1:125" ht="15">
      <c r="A58" t="s">
        <v>18</v>
      </c>
      <c r="B58" t="s">
        <v>78</v>
      </c>
      <c r="C58" t="s">
        <v>287</v>
      </c>
      <c r="D58" t="s">
        <v>304</v>
      </c>
      <c r="E58" s="29">
        <f t="shared" si="14"/>
        <v>8300000.000000001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415000.00000000006</v>
      </c>
      <c r="BF58" s="28">
        <v>249000.00000000003</v>
      </c>
      <c r="BG58" s="28">
        <v>498000.00000000006</v>
      </c>
      <c r="BH58" s="28">
        <v>664000.0000000001</v>
      </c>
      <c r="BI58" s="28">
        <v>996000.0000000001</v>
      </c>
      <c r="BJ58" s="28">
        <v>1162000.0000000002</v>
      </c>
      <c r="BK58" s="28">
        <v>1162000.0000000002</v>
      </c>
      <c r="BL58" s="28">
        <v>996000.0000000001</v>
      </c>
      <c r="BM58" s="28">
        <v>664000.0000000001</v>
      </c>
      <c r="BN58" s="28">
        <v>581000.0000000001</v>
      </c>
      <c r="BO58" s="28">
        <v>332000.00000000006</v>
      </c>
      <c r="BP58" s="28">
        <v>249000.00000000003</v>
      </c>
      <c r="BQ58" s="28">
        <v>166000.00000000003</v>
      </c>
      <c r="BR58" s="28">
        <v>83000.00000000001</v>
      </c>
      <c r="BS58" s="28">
        <v>83000.00000000001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56">
        <v>0</v>
      </c>
      <c r="CA58" s="56">
        <v>0</v>
      </c>
      <c r="CB58" s="56">
        <v>0</v>
      </c>
      <c r="CC58" s="56">
        <v>0</v>
      </c>
      <c r="CD58" s="56">
        <v>0</v>
      </c>
      <c r="CE58" s="56">
        <v>0</v>
      </c>
      <c r="CF58" s="56">
        <v>0</v>
      </c>
      <c r="CG58" s="56">
        <v>0</v>
      </c>
      <c r="CH58" s="56">
        <v>0</v>
      </c>
      <c r="CI58" s="56">
        <v>0</v>
      </c>
      <c r="CJ58" s="56">
        <v>0</v>
      </c>
      <c r="CK58" s="56">
        <v>0</v>
      </c>
      <c r="CL58" s="56">
        <v>0</v>
      </c>
      <c r="CM58" s="55">
        <v>0</v>
      </c>
      <c r="CN58" s="55">
        <v>0</v>
      </c>
      <c r="CO58" s="55">
        <v>0</v>
      </c>
      <c r="CP58" s="55">
        <v>0</v>
      </c>
      <c r="CQ58" s="55">
        <v>0</v>
      </c>
      <c r="CR58" s="55">
        <v>0</v>
      </c>
      <c r="CS58" s="55">
        <v>0</v>
      </c>
      <c r="CT58" s="55">
        <v>0</v>
      </c>
      <c r="CU58" s="55">
        <v>0</v>
      </c>
      <c r="CV58" s="55">
        <v>0</v>
      </c>
      <c r="CW58" s="55">
        <v>0</v>
      </c>
      <c r="CX58" s="55">
        <v>0</v>
      </c>
      <c r="CY58" s="55">
        <v>0</v>
      </c>
      <c r="CZ58" s="55">
        <v>0</v>
      </c>
      <c r="DA58" s="55">
        <v>0</v>
      </c>
      <c r="DB58" s="55">
        <v>0</v>
      </c>
      <c r="DC58" s="55">
        <v>0</v>
      </c>
      <c r="DD58" s="55">
        <v>0</v>
      </c>
      <c r="DE58" s="55">
        <v>0</v>
      </c>
      <c r="DF58" s="55">
        <v>0</v>
      </c>
      <c r="DG58" s="55">
        <v>0</v>
      </c>
      <c r="DH58" s="55">
        <v>0</v>
      </c>
      <c r="DI58" s="55">
        <v>0</v>
      </c>
      <c r="DJ58" s="55">
        <v>0</v>
      </c>
      <c r="DK58" s="55">
        <v>0</v>
      </c>
      <c r="DL58" s="55">
        <v>0</v>
      </c>
      <c r="DM58" s="55">
        <v>0</v>
      </c>
      <c r="DN58" s="55">
        <v>0</v>
      </c>
      <c r="DO58" s="55">
        <v>0</v>
      </c>
      <c r="DP58" s="55">
        <v>0</v>
      </c>
      <c r="DQ58" s="55">
        <v>0</v>
      </c>
      <c r="DR58" s="55">
        <v>0</v>
      </c>
      <c r="DS58" s="55">
        <v>0</v>
      </c>
      <c r="DT58" s="55">
        <v>0</v>
      </c>
      <c r="DU58" s="55">
        <v>0</v>
      </c>
    </row>
    <row r="59" spans="1:125" ht="15">
      <c r="A59" t="s">
        <v>18</v>
      </c>
      <c r="B59" t="s">
        <v>78</v>
      </c>
      <c r="C59" t="s">
        <v>78</v>
      </c>
      <c r="D59" t="s">
        <v>220</v>
      </c>
      <c r="E59" s="29">
        <f t="shared" si="14"/>
        <v>11000000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660000</v>
      </c>
      <c r="BI59" s="28">
        <v>440000</v>
      </c>
      <c r="BJ59" s="28">
        <v>660000</v>
      </c>
      <c r="BK59" s="28">
        <v>1100000</v>
      </c>
      <c r="BL59" s="28">
        <v>1650000</v>
      </c>
      <c r="BM59" s="28">
        <v>1760000</v>
      </c>
      <c r="BN59" s="28">
        <v>1650000</v>
      </c>
      <c r="BO59" s="28">
        <v>1100000</v>
      </c>
      <c r="BP59" s="28">
        <v>990000</v>
      </c>
      <c r="BQ59" s="28">
        <v>440000</v>
      </c>
      <c r="BR59" s="28">
        <v>330000</v>
      </c>
      <c r="BS59" s="28">
        <v>220000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56">
        <v>0</v>
      </c>
      <c r="CA59" s="56">
        <v>0</v>
      </c>
      <c r="CB59" s="56">
        <v>0</v>
      </c>
      <c r="CC59" s="56">
        <v>0</v>
      </c>
      <c r="CD59" s="56">
        <v>0</v>
      </c>
      <c r="CE59" s="56">
        <v>0</v>
      </c>
      <c r="CF59" s="56">
        <v>0</v>
      </c>
      <c r="CG59" s="56">
        <v>0</v>
      </c>
      <c r="CH59" s="56">
        <v>0</v>
      </c>
      <c r="CI59" s="56">
        <v>0</v>
      </c>
      <c r="CJ59" s="56">
        <v>0</v>
      </c>
      <c r="CK59" s="56">
        <v>0</v>
      </c>
      <c r="CL59" s="56">
        <v>0</v>
      </c>
      <c r="CM59" s="55">
        <v>0</v>
      </c>
      <c r="CN59" s="55">
        <v>0</v>
      </c>
      <c r="CO59" s="55">
        <v>0</v>
      </c>
      <c r="CP59" s="55">
        <v>0</v>
      </c>
      <c r="CQ59" s="55">
        <v>0</v>
      </c>
      <c r="CR59" s="55">
        <v>0</v>
      </c>
      <c r="CS59" s="55">
        <v>0</v>
      </c>
      <c r="CT59" s="55">
        <v>0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0</v>
      </c>
      <c r="DA59" s="55">
        <v>0</v>
      </c>
      <c r="DB59" s="55">
        <v>0</v>
      </c>
      <c r="DC59" s="55">
        <v>0</v>
      </c>
      <c r="DD59" s="55">
        <v>0</v>
      </c>
      <c r="DE59" s="55">
        <v>0</v>
      </c>
      <c r="DF59" s="55">
        <v>0</v>
      </c>
      <c r="DG59" s="55">
        <v>0</v>
      </c>
      <c r="DH59" s="55">
        <v>0</v>
      </c>
      <c r="DI59" s="55">
        <v>0</v>
      </c>
      <c r="DJ59" s="55">
        <v>0</v>
      </c>
      <c r="DK59" s="55">
        <v>0</v>
      </c>
      <c r="DL59" s="55">
        <v>0</v>
      </c>
      <c r="DM59" s="55">
        <v>0</v>
      </c>
      <c r="DN59" s="55">
        <v>0</v>
      </c>
      <c r="DO59" s="55">
        <v>0</v>
      </c>
      <c r="DP59" s="55">
        <v>0</v>
      </c>
      <c r="DQ59" s="55">
        <v>0</v>
      </c>
      <c r="DR59" s="55">
        <v>0</v>
      </c>
      <c r="DS59" s="55">
        <v>0</v>
      </c>
      <c r="DT59" s="55">
        <v>0</v>
      </c>
      <c r="DU59" s="55">
        <v>0</v>
      </c>
    </row>
    <row r="60" spans="1:125" ht="15">
      <c r="A60" t="s">
        <v>18</v>
      </c>
      <c r="B60" t="s">
        <v>196</v>
      </c>
      <c r="C60" t="s">
        <v>196</v>
      </c>
      <c r="D60" t="s">
        <v>223</v>
      </c>
      <c r="E60" s="29">
        <f t="shared" si="14"/>
        <v>4400000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264000</v>
      </c>
      <c r="BD60" s="28">
        <v>176000</v>
      </c>
      <c r="BE60" s="28">
        <v>264000</v>
      </c>
      <c r="BF60" s="28">
        <v>440000</v>
      </c>
      <c r="BG60" s="28">
        <v>660000</v>
      </c>
      <c r="BH60" s="28">
        <v>704000</v>
      </c>
      <c r="BI60" s="28">
        <v>660000</v>
      </c>
      <c r="BJ60" s="28">
        <v>440000</v>
      </c>
      <c r="BK60" s="28">
        <v>396000</v>
      </c>
      <c r="BL60" s="28">
        <v>176000</v>
      </c>
      <c r="BM60" s="28">
        <v>132000</v>
      </c>
      <c r="BN60" s="28">
        <v>88000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56">
        <v>0</v>
      </c>
      <c r="CA60" s="56">
        <v>0</v>
      </c>
      <c r="CB60" s="56">
        <v>0</v>
      </c>
      <c r="CC60" s="56">
        <v>0</v>
      </c>
      <c r="CD60" s="56">
        <v>0</v>
      </c>
      <c r="CE60" s="56">
        <v>0</v>
      </c>
      <c r="CF60" s="56">
        <v>0</v>
      </c>
      <c r="CG60" s="56">
        <v>0</v>
      </c>
      <c r="CH60" s="56">
        <v>0</v>
      </c>
      <c r="CI60" s="56">
        <v>0</v>
      </c>
      <c r="CJ60" s="56">
        <v>0</v>
      </c>
      <c r="CK60" s="56">
        <v>0</v>
      </c>
      <c r="CL60" s="56">
        <v>0</v>
      </c>
      <c r="CM60" s="55">
        <v>0</v>
      </c>
      <c r="CN60" s="55">
        <v>0</v>
      </c>
      <c r="CO60" s="55">
        <v>0</v>
      </c>
      <c r="CP60" s="55">
        <v>0</v>
      </c>
      <c r="CQ60" s="55">
        <v>0</v>
      </c>
      <c r="CR60" s="55">
        <v>0</v>
      </c>
      <c r="CS60" s="55">
        <v>0</v>
      </c>
      <c r="CT60" s="55">
        <v>0</v>
      </c>
      <c r="CU60" s="55">
        <v>0</v>
      </c>
      <c r="CV60" s="55">
        <v>0</v>
      </c>
      <c r="CW60" s="55">
        <v>0</v>
      </c>
      <c r="CX60" s="55">
        <v>0</v>
      </c>
      <c r="CY60" s="55">
        <v>0</v>
      </c>
      <c r="CZ60" s="55">
        <v>0</v>
      </c>
      <c r="DA60" s="55">
        <v>0</v>
      </c>
      <c r="DB60" s="55">
        <v>0</v>
      </c>
      <c r="DC60" s="55">
        <v>0</v>
      </c>
      <c r="DD60" s="55">
        <v>0</v>
      </c>
      <c r="DE60" s="55">
        <v>0</v>
      </c>
      <c r="DF60" s="55">
        <v>0</v>
      </c>
      <c r="DG60" s="55">
        <v>0</v>
      </c>
      <c r="DH60" s="55">
        <v>0</v>
      </c>
      <c r="DI60" s="55">
        <v>0</v>
      </c>
      <c r="DJ60" s="55">
        <v>0</v>
      </c>
      <c r="DK60" s="55">
        <v>0</v>
      </c>
      <c r="DL60" s="55">
        <v>0</v>
      </c>
      <c r="DM60" s="55">
        <v>0</v>
      </c>
      <c r="DN60" s="55">
        <v>0</v>
      </c>
      <c r="DO60" s="55">
        <v>0</v>
      </c>
      <c r="DP60" s="55">
        <v>0</v>
      </c>
      <c r="DQ60" s="55">
        <v>0</v>
      </c>
      <c r="DR60" s="55">
        <v>0</v>
      </c>
      <c r="DS60" s="55">
        <v>0</v>
      </c>
      <c r="DT60" s="55">
        <v>0</v>
      </c>
      <c r="DU60" s="55">
        <v>0</v>
      </c>
    </row>
    <row r="61" spans="1:125" ht="15">
      <c r="A61" t="s">
        <v>18</v>
      </c>
      <c r="B61" t="s">
        <v>196</v>
      </c>
      <c r="C61" t="s">
        <v>196</v>
      </c>
      <c r="D61" t="s">
        <v>415</v>
      </c>
      <c r="E61" s="29">
        <f t="shared" si="14"/>
        <v>1000000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8">
        <v>0</v>
      </c>
      <c r="BM61" s="28">
        <v>0</v>
      </c>
      <c r="BN61" s="28">
        <v>60000</v>
      </c>
      <c r="BO61" s="28">
        <v>40000</v>
      </c>
      <c r="BP61" s="28">
        <v>60000</v>
      </c>
      <c r="BQ61" s="28">
        <v>100000</v>
      </c>
      <c r="BR61" s="28">
        <v>150000</v>
      </c>
      <c r="BS61" s="28">
        <v>160000</v>
      </c>
      <c r="BT61" s="28">
        <v>150000</v>
      </c>
      <c r="BU61" s="28">
        <v>100000</v>
      </c>
      <c r="BV61" s="28">
        <v>90000</v>
      </c>
      <c r="BW61" s="28">
        <v>40000</v>
      </c>
      <c r="BX61" s="28">
        <v>30000</v>
      </c>
      <c r="BY61" s="28">
        <v>20000</v>
      </c>
      <c r="BZ61" s="56">
        <v>0</v>
      </c>
      <c r="CA61" s="56">
        <v>0</v>
      </c>
      <c r="CB61" s="56">
        <v>0</v>
      </c>
      <c r="CC61" s="56">
        <v>0</v>
      </c>
      <c r="CD61" s="56">
        <v>0</v>
      </c>
      <c r="CE61" s="56">
        <v>0</v>
      </c>
      <c r="CF61" s="56">
        <v>0</v>
      </c>
      <c r="CG61" s="56">
        <v>0</v>
      </c>
      <c r="CH61" s="56">
        <v>0</v>
      </c>
      <c r="CI61" s="56">
        <v>0</v>
      </c>
      <c r="CJ61" s="56">
        <v>0</v>
      </c>
      <c r="CK61" s="56">
        <v>0</v>
      </c>
      <c r="CL61" s="56">
        <v>0</v>
      </c>
      <c r="CM61" s="55">
        <v>0</v>
      </c>
      <c r="CN61" s="55">
        <v>0</v>
      </c>
      <c r="CO61" s="55">
        <v>0</v>
      </c>
      <c r="CP61" s="55">
        <v>0</v>
      </c>
      <c r="CQ61" s="55">
        <v>0</v>
      </c>
      <c r="CR61" s="55">
        <v>0</v>
      </c>
      <c r="CS61" s="55">
        <v>0</v>
      </c>
      <c r="CT61" s="55">
        <v>0</v>
      </c>
      <c r="CU61" s="55">
        <v>0</v>
      </c>
      <c r="CV61" s="55">
        <v>0</v>
      </c>
      <c r="CW61" s="55">
        <v>0</v>
      </c>
      <c r="CX61" s="55">
        <v>0</v>
      </c>
      <c r="CY61" s="55">
        <v>0</v>
      </c>
      <c r="CZ61" s="55">
        <v>0</v>
      </c>
      <c r="DA61" s="55">
        <v>0</v>
      </c>
      <c r="DB61" s="55">
        <v>0</v>
      </c>
      <c r="DC61" s="55">
        <v>0</v>
      </c>
      <c r="DD61" s="55">
        <v>0</v>
      </c>
      <c r="DE61" s="55">
        <v>0</v>
      </c>
      <c r="DF61" s="55">
        <v>0</v>
      </c>
      <c r="DG61" s="55">
        <v>0</v>
      </c>
      <c r="DH61" s="55">
        <v>0</v>
      </c>
      <c r="DI61" s="55">
        <v>0</v>
      </c>
      <c r="DJ61" s="55">
        <v>0</v>
      </c>
      <c r="DK61" s="55">
        <v>0</v>
      </c>
      <c r="DL61" s="55">
        <v>0</v>
      </c>
      <c r="DM61" s="55">
        <v>0</v>
      </c>
      <c r="DN61" s="55">
        <v>0</v>
      </c>
      <c r="DO61" s="55">
        <v>0</v>
      </c>
      <c r="DP61" s="55">
        <v>0</v>
      </c>
      <c r="DQ61" s="55">
        <v>0</v>
      </c>
      <c r="DR61" s="55">
        <v>0</v>
      </c>
      <c r="DS61" s="55">
        <v>0</v>
      </c>
      <c r="DT61" s="55">
        <v>0</v>
      </c>
      <c r="DU61" s="55">
        <v>0</v>
      </c>
    </row>
    <row r="62" spans="1:125" ht="15">
      <c r="A62" t="s">
        <v>17</v>
      </c>
      <c r="B62" t="s">
        <v>78</v>
      </c>
      <c r="C62" t="s">
        <v>287</v>
      </c>
      <c r="D62" t="s">
        <v>231</v>
      </c>
      <c r="E62" s="29">
        <f t="shared" si="14"/>
        <v>10500000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630000</v>
      </c>
      <c r="BP62" s="28">
        <v>420000</v>
      </c>
      <c r="BQ62" s="28">
        <v>630000</v>
      </c>
      <c r="BR62" s="28">
        <v>1050000</v>
      </c>
      <c r="BS62" s="28">
        <v>1575000</v>
      </c>
      <c r="BT62" s="28">
        <v>1680000</v>
      </c>
      <c r="BU62" s="28">
        <v>1575000</v>
      </c>
      <c r="BV62" s="28">
        <v>1050000</v>
      </c>
      <c r="BW62" s="28">
        <v>945000</v>
      </c>
      <c r="BX62" s="28">
        <v>420000</v>
      </c>
      <c r="BY62" s="28">
        <v>315000</v>
      </c>
      <c r="BZ62" s="56">
        <v>210000</v>
      </c>
      <c r="CA62" s="56">
        <v>0</v>
      </c>
      <c r="CB62" s="56">
        <v>0</v>
      </c>
      <c r="CC62" s="56">
        <v>0</v>
      </c>
      <c r="CD62" s="56">
        <v>0</v>
      </c>
      <c r="CE62" s="56">
        <v>0</v>
      </c>
      <c r="CF62" s="56">
        <v>0</v>
      </c>
      <c r="CG62" s="56">
        <v>0</v>
      </c>
      <c r="CH62" s="56">
        <v>0</v>
      </c>
      <c r="CI62" s="56">
        <v>0</v>
      </c>
      <c r="CJ62" s="56">
        <v>0</v>
      </c>
      <c r="CK62" s="56">
        <v>0</v>
      </c>
      <c r="CL62" s="56">
        <v>0</v>
      </c>
      <c r="CM62" s="55">
        <v>0</v>
      </c>
      <c r="CN62" s="55">
        <v>0</v>
      </c>
      <c r="CO62" s="55">
        <v>0</v>
      </c>
      <c r="CP62" s="55">
        <v>0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0</v>
      </c>
      <c r="DA62" s="55">
        <v>0</v>
      </c>
      <c r="DB62" s="55">
        <v>0</v>
      </c>
      <c r="DC62" s="55">
        <v>0</v>
      </c>
      <c r="DD62" s="55">
        <v>0</v>
      </c>
      <c r="DE62" s="55">
        <v>0</v>
      </c>
      <c r="DF62" s="55">
        <v>0</v>
      </c>
      <c r="DG62" s="55">
        <v>0</v>
      </c>
      <c r="DH62" s="55">
        <v>0</v>
      </c>
      <c r="DI62" s="55">
        <v>0</v>
      </c>
      <c r="DJ62" s="55">
        <v>0</v>
      </c>
      <c r="DK62" s="55">
        <v>0</v>
      </c>
      <c r="DL62" s="55">
        <v>0</v>
      </c>
      <c r="DM62" s="55">
        <v>0</v>
      </c>
      <c r="DN62" s="55">
        <v>0</v>
      </c>
      <c r="DO62" s="55">
        <v>0</v>
      </c>
      <c r="DP62" s="55">
        <v>0</v>
      </c>
      <c r="DQ62" s="55">
        <v>0</v>
      </c>
      <c r="DR62" s="55">
        <v>0</v>
      </c>
      <c r="DS62" s="55">
        <v>0</v>
      </c>
      <c r="DT62" s="55">
        <v>0</v>
      </c>
      <c r="DU62" s="55">
        <v>0</v>
      </c>
    </row>
    <row r="63" spans="1:125" ht="15">
      <c r="A63" t="s">
        <v>17</v>
      </c>
      <c r="B63" t="s">
        <v>78</v>
      </c>
      <c r="C63" t="s">
        <v>287</v>
      </c>
      <c r="D63" t="s">
        <v>350</v>
      </c>
      <c r="E63" s="29">
        <f t="shared" si="14"/>
        <v>33400000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8">
        <v>0</v>
      </c>
      <c r="BQ63" s="28">
        <v>0</v>
      </c>
      <c r="BR63" s="28">
        <v>2004000</v>
      </c>
      <c r="BS63" s="28">
        <v>1336000</v>
      </c>
      <c r="BT63" s="28">
        <v>2004000</v>
      </c>
      <c r="BU63" s="28">
        <v>3340000</v>
      </c>
      <c r="BV63" s="28">
        <v>5010000</v>
      </c>
      <c r="BW63" s="28">
        <v>5344000</v>
      </c>
      <c r="BX63" s="28">
        <v>5010000</v>
      </c>
      <c r="BY63" s="28">
        <v>3340000</v>
      </c>
      <c r="BZ63" s="56">
        <v>3006000</v>
      </c>
      <c r="CA63" s="56">
        <v>1336000</v>
      </c>
      <c r="CB63" s="56">
        <v>1002000</v>
      </c>
      <c r="CC63" s="56">
        <v>668000</v>
      </c>
      <c r="CD63" s="56">
        <v>0</v>
      </c>
      <c r="CE63" s="56">
        <v>0</v>
      </c>
      <c r="CF63" s="56">
        <v>0</v>
      </c>
      <c r="CG63" s="56">
        <v>0</v>
      </c>
      <c r="CH63" s="56">
        <v>0</v>
      </c>
      <c r="CI63" s="56">
        <v>0</v>
      </c>
      <c r="CJ63" s="56">
        <v>0</v>
      </c>
      <c r="CK63" s="56">
        <v>0</v>
      </c>
      <c r="CL63" s="56">
        <v>0</v>
      </c>
      <c r="CM63" s="55">
        <v>0</v>
      </c>
      <c r="CN63" s="55">
        <v>0</v>
      </c>
      <c r="CO63" s="55">
        <v>0</v>
      </c>
      <c r="CP63" s="55">
        <v>0</v>
      </c>
      <c r="CQ63" s="55">
        <v>0</v>
      </c>
      <c r="CR63" s="55">
        <v>0</v>
      </c>
      <c r="CS63" s="55">
        <v>0</v>
      </c>
      <c r="CT63" s="55">
        <v>0</v>
      </c>
      <c r="CU63" s="55">
        <v>0</v>
      </c>
      <c r="CV63" s="55">
        <v>0</v>
      </c>
      <c r="CW63" s="55">
        <v>0</v>
      </c>
      <c r="CX63" s="55">
        <v>0</v>
      </c>
      <c r="CY63" s="55">
        <v>0</v>
      </c>
      <c r="CZ63" s="55">
        <v>0</v>
      </c>
      <c r="DA63" s="55">
        <v>0</v>
      </c>
      <c r="DB63" s="55">
        <v>0</v>
      </c>
      <c r="DC63" s="55">
        <v>0</v>
      </c>
      <c r="DD63" s="55">
        <v>0</v>
      </c>
      <c r="DE63" s="55">
        <v>0</v>
      </c>
      <c r="DF63" s="55">
        <v>0</v>
      </c>
      <c r="DG63" s="55">
        <v>0</v>
      </c>
      <c r="DH63" s="55">
        <v>0</v>
      </c>
      <c r="DI63" s="55">
        <v>0</v>
      </c>
      <c r="DJ63" s="55">
        <v>0</v>
      </c>
      <c r="DK63" s="55">
        <v>0</v>
      </c>
      <c r="DL63" s="55">
        <v>0</v>
      </c>
      <c r="DM63" s="55">
        <v>0</v>
      </c>
      <c r="DN63" s="55">
        <v>0</v>
      </c>
      <c r="DO63" s="55">
        <v>0</v>
      </c>
      <c r="DP63" s="55">
        <v>0</v>
      </c>
      <c r="DQ63" s="55">
        <v>0</v>
      </c>
      <c r="DR63" s="55">
        <v>0</v>
      </c>
      <c r="DS63" s="55">
        <v>0</v>
      </c>
      <c r="DT63" s="55">
        <v>0</v>
      </c>
      <c r="DU63" s="55">
        <v>0</v>
      </c>
    </row>
    <row r="64" spans="1:125" ht="15">
      <c r="A64" t="s">
        <v>17</v>
      </c>
      <c r="B64" t="s">
        <v>78</v>
      </c>
      <c r="C64" t="s">
        <v>78</v>
      </c>
      <c r="D64" t="s">
        <v>351</v>
      </c>
      <c r="E64" s="29">
        <f t="shared" si="14"/>
        <v>15400000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28">
        <v>0</v>
      </c>
      <c r="BQ64" s="28">
        <v>924000</v>
      </c>
      <c r="BR64" s="28">
        <v>616000</v>
      </c>
      <c r="BS64" s="28">
        <v>924000</v>
      </c>
      <c r="BT64" s="28">
        <v>1540000</v>
      </c>
      <c r="BU64" s="28">
        <v>2310000</v>
      </c>
      <c r="BV64" s="28">
        <v>2464000</v>
      </c>
      <c r="BW64" s="28">
        <v>2310000</v>
      </c>
      <c r="BX64" s="28">
        <v>1540000</v>
      </c>
      <c r="BY64" s="28">
        <v>1386000</v>
      </c>
      <c r="BZ64" s="56">
        <v>616000</v>
      </c>
      <c r="CA64" s="56">
        <v>462000</v>
      </c>
      <c r="CB64" s="56">
        <v>308000</v>
      </c>
      <c r="CC64" s="56">
        <v>0</v>
      </c>
      <c r="CD64" s="56">
        <v>0</v>
      </c>
      <c r="CE64" s="56">
        <v>0</v>
      </c>
      <c r="CF64" s="56">
        <v>0</v>
      </c>
      <c r="CG64" s="56">
        <v>0</v>
      </c>
      <c r="CH64" s="56">
        <v>0</v>
      </c>
      <c r="CI64" s="56">
        <v>0</v>
      </c>
      <c r="CJ64" s="56">
        <v>0</v>
      </c>
      <c r="CK64" s="56">
        <v>0</v>
      </c>
      <c r="CL64" s="56">
        <v>0</v>
      </c>
      <c r="CM64" s="55">
        <v>0</v>
      </c>
      <c r="CN64" s="55">
        <v>0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0</v>
      </c>
      <c r="CW64" s="55">
        <v>0</v>
      </c>
      <c r="CX64" s="55">
        <v>0</v>
      </c>
      <c r="CY64" s="55">
        <v>0</v>
      </c>
      <c r="CZ64" s="55">
        <v>0</v>
      </c>
      <c r="DA64" s="55">
        <v>0</v>
      </c>
      <c r="DB64" s="55">
        <v>0</v>
      </c>
      <c r="DC64" s="55">
        <v>0</v>
      </c>
      <c r="DD64" s="55">
        <v>0</v>
      </c>
      <c r="DE64" s="55">
        <v>0</v>
      </c>
      <c r="DF64" s="55">
        <v>0</v>
      </c>
      <c r="DG64" s="55">
        <v>0</v>
      </c>
      <c r="DH64" s="55">
        <v>0</v>
      </c>
      <c r="DI64" s="55">
        <v>0</v>
      </c>
      <c r="DJ64" s="55">
        <v>0</v>
      </c>
      <c r="DK64" s="55">
        <v>0</v>
      </c>
      <c r="DL64" s="55">
        <v>0</v>
      </c>
      <c r="DM64" s="55">
        <v>0</v>
      </c>
      <c r="DN64" s="55">
        <v>0</v>
      </c>
      <c r="DO64" s="55">
        <v>0</v>
      </c>
      <c r="DP64" s="55">
        <v>0</v>
      </c>
      <c r="DQ64" s="55">
        <v>0</v>
      </c>
      <c r="DR64" s="55">
        <v>0</v>
      </c>
      <c r="DS64" s="55">
        <v>0</v>
      </c>
      <c r="DT64" s="55">
        <v>0</v>
      </c>
      <c r="DU64" s="55">
        <v>0</v>
      </c>
    </row>
    <row r="65" spans="1:125" ht="15">
      <c r="A65" t="s">
        <v>17</v>
      </c>
      <c r="B65" t="s">
        <v>78</v>
      </c>
      <c r="C65" t="s">
        <v>78</v>
      </c>
      <c r="D65" t="s">
        <v>232</v>
      </c>
      <c r="E65" s="29">
        <f t="shared" si="14"/>
        <v>15000000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0</v>
      </c>
      <c r="BQ65" s="28">
        <v>0</v>
      </c>
      <c r="BR65" s="28">
        <v>0</v>
      </c>
      <c r="BS65" s="28">
        <v>0</v>
      </c>
      <c r="BT65" s="28">
        <v>0</v>
      </c>
      <c r="BU65" s="28">
        <v>0</v>
      </c>
      <c r="BV65" s="28">
        <v>0</v>
      </c>
      <c r="BW65" s="28">
        <v>0</v>
      </c>
      <c r="BX65" s="28">
        <v>0</v>
      </c>
      <c r="BY65" s="28">
        <v>0</v>
      </c>
      <c r="BZ65" s="56">
        <v>0</v>
      </c>
      <c r="CA65" s="56">
        <v>0</v>
      </c>
      <c r="CB65" s="56">
        <v>0</v>
      </c>
      <c r="CC65" s="56">
        <v>0</v>
      </c>
      <c r="CD65" s="56">
        <v>0</v>
      </c>
      <c r="CE65" s="56">
        <v>0</v>
      </c>
      <c r="CF65" s="56">
        <v>0</v>
      </c>
      <c r="CG65" s="56">
        <v>900000</v>
      </c>
      <c r="CH65" s="56">
        <v>600000</v>
      </c>
      <c r="CI65" s="56">
        <v>900000</v>
      </c>
      <c r="CJ65" s="56">
        <v>1500000</v>
      </c>
      <c r="CK65" s="56">
        <v>2250000</v>
      </c>
      <c r="CL65" s="56">
        <v>2400000</v>
      </c>
      <c r="CM65" s="55">
        <v>2250000</v>
      </c>
      <c r="CN65" s="55">
        <v>1500000</v>
      </c>
      <c r="CO65" s="55">
        <v>1350000</v>
      </c>
      <c r="CP65" s="55">
        <v>600000</v>
      </c>
      <c r="CQ65" s="55">
        <v>450000</v>
      </c>
      <c r="CR65" s="55">
        <v>300000</v>
      </c>
      <c r="CS65" s="55">
        <v>0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0</v>
      </c>
      <c r="DA65" s="55">
        <v>0</v>
      </c>
      <c r="DB65" s="55">
        <v>0</v>
      </c>
      <c r="DC65" s="55">
        <v>0</v>
      </c>
      <c r="DD65" s="55">
        <v>0</v>
      </c>
      <c r="DE65" s="55">
        <v>0</v>
      </c>
      <c r="DF65" s="55">
        <v>0</v>
      </c>
      <c r="DG65" s="55">
        <v>0</v>
      </c>
      <c r="DH65" s="55">
        <v>0</v>
      </c>
      <c r="DI65" s="55">
        <v>0</v>
      </c>
      <c r="DJ65" s="55">
        <v>0</v>
      </c>
      <c r="DK65" s="55">
        <v>0</v>
      </c>
      <c r="DL65" s="55">
        <v>0</v>
      </c>
      <c r="DM65" s="55">
        <v>0</v>
      </c>
      <c r="DN65" s="55">
        <v>0</v>
      </c>
      <c r="DO65" s="55">
        <v>0</v>
      </c>
      <c r="DP65" s="55">
        <v>0</v>
      </c>
      <c r="DQ65" s="55">
        <v>0</v>
      </c>
      <c r="DR65" s="55">
        <v>0</v>
      </c>
      <c r="DS65" s="55">
        <v>0</v>
      </c>
      <c r="DT65" s="55">
        <v>0</v>
      </c>
      <c r="DU65" s="55">
        <v>0</v>
      </c>
    </row>
    <row r="66" spans="1:125" ht="15">
      <c r="A66" t="s">
        <v>17</v>
      </c>
      <c r="B66" t="s">
        <v>78</v>
      </c>
      <c r="C66" t="s">
        <v>287</v>
      </c>
      <c r="D66" t="s">
        <v>349</v>
      </c>
      <c r="E66" s="29">
        <f t="shared" si="14"/>
        <v>7500000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56">
        <v>0</v>
      </c>
      <c r="CA66" s="56">
        <v>0</v>
      </c>
      <c r="CB66" s="56">
        <v>0</v>
      </c>
      <c r="CC66" s="56">
        <v>0</v>
      </c>
      <c r="CD66" s="56">
        <v>375000</v>
      </c>
      <c r="CE66" s="56">
        <v>225000</v>
      </c>
      <c r="CF66" s="56">
        <v>450000</v>
      </c>
      <c r="CG66" s="56">
        <v>600000</v>
      </c>
      <c r="CH66" s="56">
        <v>900000</v>
      </c>
      <c r="CI66" s="56">
        <v>1050000</v>
      </c>
      <c r="CJ66" s="56">
        <v>1050000</v>
      </c>
      <c r="CK66" s="56">
        <v>900000</v>
      </c>
      <c r="CL66" s="56">
        <v>600000</v>
      </c>
      <c r="CM66" s="55">
        <v>525000</v>
      </c>
      <c r="CN66" s="55">
        <v>300000</v>
      </c>
      <c r="CO66" s="55">
        <v>225000</v>
      </c>
      <c r="CP66" s="55">
        <v>150000</v>
      </c>
      <c r="CQ66" s="55">
        <v>75000</v>
      </c>
      <c r="CR66" s="55">
        <v>75000</v>
      </c>
      <c r="CS66" s="55">
        <v>0</v>
      </c>
      <c r="CT66" s="55">
        <v>0</v>
      </c>
      <c r="CU66" s="55">
        <v>0</v>
      </c>
      <c r="CV66" s="55">
        <v>0</v>
      </c>
      <c r="CW66" s="55">
        <v>0</v>
      </c>
      <c r="CX66" s="55">
        <v>0</v>
      </c>
      <c r="CY66" s="55">
        <v>0</v>
      </c>
      <c r="CZ66" s="55">
        <v>0</v>
      </c>
      <c r="DA66" s="55">
        <v>0</v>
      </c>
      <c r="DB66" s="55">
        <v>0</v>
      </c>
      <c r="DC66" s="55">
        <v>0</v>
      </c>
      <c r="DD66" s="55">
        <v>0</v>
      </c>
      <c r="DE66" s="55">
        <v>0</v>
      </c>
      <c r="DF66" s="55">
        <v>0</v>
      </c>
      <c r="DG66" s="55">
        <v>0</v>
      </c>
      <c r="DH66" s="55">
        <v>0</v>
      </c>
      <c r="DI66" s="55">
        <v>0</v>
      </c>
      <c r="DJ66" s="55">
        <v>0</v>
      </c>
      <c r="DK66" s="55">
        <v>0</v>
      </c>
      <c r="DL66" s="55">
        <v>0</v>
      </c>
      <c r="DM66" s="55">
        <v>0</v>
      </c>
      <c r="DN66" s="55">
        <v>0</v>
      </c>
      <c r="DO66" s="55">
        <v>0</v>
      </c>
      <c r="DP66" s="55">
        <v>0</v>
      </c>
      <c r="DQ66" s="55">
        <v>0</v>
      </c>
      <c r="DR66" s="55">
        <v>0</v>
      </c>
      <c r="DS66" s="55">
        <v>0</v>
      </c>
      <c r="DT66" s="55">
        <v>0</v>
      </c>
      <c r="DU66" s="55">
        <v>0</v>
      </c>
    </row>
    <row r="67" spans="1:125" ht="15">
      <c r="A67" t="s">
        <v>17</v>
      </c>
      <c r="B67" t="s">
        <v>196</v>
      </c>
      <c r="C67" t="s">
        <v>196</v>
      </c>
      <c r="D67" t="s">
        <v>326</v>
      </c>
      <c r="E67" s="29">
        <f t="shared" si="14"/>
        <v>7000000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56">
        <v>0</v>
      </c>
      <c r="CA67" s="56">
        <v>0</v>
      </c>
      <c r="CB67" s="56">
        <v>0</v>
      </c>
      <c r="CC67" s="56">
        <v>420000</v>
      </c>
      <c r="CD67" s="56">
        <v>280000</v>
      </c>
      <c r="CE67" s="56">
        <v>420000</v>
      </c>
      <c r="CF67" s="56">
        <v>700000</v>
      </c>
      <c r="CG67" s="56">
        <v>1050000</v>
      </c>
      <c r="CH67" s="56">
        <v>1120000</v>
      </c>
      <c r="CI67" s="56">
        <v>1050000</v>
      </c>
      <c r="CJ67" s="56">
        <v>700000</v>
      </c>
      <c r="CK67" s="56">
        <v>630000</v>
      </c>
      <c r="CL67" s="56">
        <v>280000</v>
      </c>
      <c r="CM67" s="55">
        <v>210000</v>
      </c>
      <c r="CN67" s="55">
        <v>140000</v>
      </c>
      <c r="CO67" s="55">
        <v>0</v>
      </c>
      <c r="CP67" s="55">
        <v>0</v>
      </c>
      <c r="CQ67" s="55">
        <v>0</v>
      </c>
      <c r="CR67" s="55">
        <v>0</v>
      </c>
      <c r="CS67" s="55">
        <v>0</v>
      </c>
      <c r="CT67" s="55">
        <v>0</v>
      </c>
      <c r="CU67" s="55">
        <v>0</v>
      </c>
      <c r="CV67" s="55">
        <v>0</v>
      </c>
      <c r="CW67" s="55">
        <v>0</v>
      </c>
      <c r="CX67" s="55">
        <v>0</v>
      </c>
      <c r="CY67" s="55">
        <v>0</v>
      </c>
      <c r="CZ67" s="55">
        <v>0</v>
      </c>
      <c r="DA67" s="55">
        <v>0</v>
      </c>
      <c r="DB67" s="55">
        <v>0</v>
      </c>
      <c r="DC67" s="55">
        <v>0</v>
      </c>
      <c r="DD67" s="55">
        <v>0</v>
      </c>
      <c r="DE67" s="55">
        <v>0</v>
      </c>
      <c r="DF67" s="55">
        <v>0</v>
      </c>
      <c r="DG67" s="55">
        <v>0</v>
      </c>
      <c r="DH67" s="55">
        <v>0</v>
      </c>
      <c r="DI67" s="55">
        <v>0</v>
      </c>
      <c r="DJ67" s="55">
        <v>0</v>
      </c>
      <c r="DK67" s="55">
        <v>0</v>
      </c>
      <c r="DL67" s="55">
        <v>0</v>
      </c>
      <c r="DM67" s="55">
        <v>0</v>
      </c>
      <c r="DN67" s="55">
        <v>0</v>
      </c>
      <c r="DO67" s="55">
        <v>0</v>
      </c>
      <c r="DP67" s="55">
        <v>0</v>
      </c>
      <c r="DQ67" s="55">
        <v>0</v>
      </c>
      <c r="DR67" s="55">
        <v>0</v>
      </c>
      <c r="DS67" s="55">
        <v>0</v>
      </c>
      <c r="DT67" s="55">
        <v>0</v>
      </c>
      <c r="DU67" s="55">
        <v>0</v>
      </c>
    </row>
    <row r="68" spans="1:125" ht="15">
      <c r="A68" t="s">
        <v>17</v>
      </c>
      <c r="B68" t="s">
        <v>78</v>
      </c>
      <c r="C68" t="s">
        <v>78</v>
      </c>
      <c r="D68" t="s">
        <v>416</v>
      </c>
      <c r="E68" s="29">
        <f t="shared" si="14"/>
        <v>10000000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8">
        <v>0</v>
      </c>
      <c r="BM68" s="28">
        <v>0</v>
      </c>
      <c r="BN68" s="28">
        <v>0</v>
      </c>
      <c r="BO68" s="28">
        <v>0</v>
      </c>
      <c r="BP68" s="28">
        <v>0</v>
      </c>
      <c r="BQ68" s="28">
        <v>0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28">
        <v>0</v>
      </c>
      <c r="BX68" s="28">
        <v>0</v>
      </c>
      <c r="BY68" s="28">
        <v>0</v>
      </c>
      <c r="BZ68" s="56">
        <v>500000</v>
      </c>
      <c r="CA68" s="56">
        <v>150000</v>
      </c>
      <c r="CB68" s="56">
        <v>150000</v>
      </c>
      <c r="CC68" s="56">
        <v>150000</v>
      </c>
      <c r="CD68" s="56">
        <v>200000</v>
      </c>
      <c r="CE68" s="56">
        <v>200000</v>
      </c>
      <c r="CF68" s="56">
        <v>200000</v>
      </c>
      <c r="CG68" s="56">
        <v>300000</v>
      </c>
      <c r="CH68" s="56">
        <v>300000</v>
      </c>
      <c r="CI68" s="56">
        <v>300000</v>
      </c>
      <c r="CJ68" s="56">
        <v>400000</v>
      </c>
      <c r="CK68" s="56">
        <v>500000</v>
      </c>
      <c r="CL68" s="56">
        <v>500000</v>
      </c>
      <c r="CM68" s="55">
        <v>600000</v>
      </c>
      <c r="CN68" s="55">
        <v>600000</v>
      </c>
      <c r="CO68" s="55">
        <v>600000</v>
      </c>
      <c r="CP68" s="55">
        <v>500000</v>
      </c>
      <c r="CQ68" s="55">
        <v>500000</v>
      </c>
      <c r="CR68" s="55">
        <v>400000</v>
      </c>
      <c r="CS68" s="55">
        <v>350000.00000000006</v>
      </c>
      <c r="CT68" s="55">
        <v>300000</v>
      </c>
      <c r="CU68" s="55">
        <v>300000</v>
      </c>
      <c r="CV68" s="55">
        <v>300000</v>
      </c>
      <c r="CW68" s="55">
        <v>300000</v>
      </c>
      <c r="CX68" s="55">
        <v>200000</v>
      </c>
      <c r="CY68" s="55">
        <v>200000</v>
      </c>
      <c r="CZ68" s="55">
        <v>150000</v>
      </c>
      <c r="DA68" s="55">
        <v>150000</v>
      </c>
      <c r="DB68" s="55">
        <v>150000</v>
      </c>
      <c r="DC68" s="55">
        <v>150000</v>
      </c>
      <c r="DD68" s="55">
        <v>100000</v>
      </c>
      <c r="DE68" s="55">
        <v>100000</v>
      </c>
      <c r="DF68" s="55">
        <v>50000</v>
      </c>
      <c r="DG68" s="55">
        <v>50000</v>
      </c>
      <c r="DH68" s="55">
        <v>50000</v>
      </c>
      <c r="DI68" s="55">
        <v>50000</v>
      </c>
      <c r="DJ68" s="55">
        <v>0</v>
      </c>
      <c r="DK68" s="55">
        <v>0</v>
      </c>
      <c r="DL68" s="55">
        <v>0</v>
      </c>
      <c r="DM68" s="55">
        <v>0</v>
      </c>
      <c r="DN68" s="55">
        <v>0</v>
      </c>
      <c r="DO68" s="55">
        <v>0</v>
      </c>
      <c r="DP68" s="55">
        <v>0</v>
      </c>
      <c r="DQ68" s="55">
        <v>0</v>
      </c>
      <c r="DR68" s="55">
        <v>0</v>
      </c>
      <c r="DS68" s="55">
        <v>0</v>
      </c>
      <c r="DT68" s="55">
        <v>0</v>
      </c>
      <c r="DU68" s="55">
        <v>0</v>
      </c>
    </row>
    <row r="69" spans="1:125" ht="15">
      <c r="A69" t="s">
        <v>17</v>
      </c>
      <c r="B69" t="s">
        <v>14</v>
      </c>
      <c r="C69" t="s">
        <v>286</v>
      </c>
      <c r="D69" t="s">
        <v>233</v>
      </c>
      <c r="E69" s="29">
        <f t="shared" si="14"/>
        <v>2300000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138000</v>
      </c>
      <c r="AR69" s="28">
        <v>92000</v>
      </c>
      <c r="AS69" s="28">
        <v>138000</v>
      </c>
      <c r="AT69" s="28">
        <v>230000</v>
      </c>
      <c r="AU69" s="28">
        <v>345000</v>
      </c>
      <c r="AV69" s="28">
        <v>368000</v>
      </c>
      <c r="AW69" s="28">
        <v>345000</v>
      </c>
      <c r="AX69" s="28">
        <v>230000</v>
      </c>
      <c r="AY69" s="28">
        <v>207000</v>
      </c>
      <c r="AZ69" s="28">
        <v>92000</v>
      </c>
      <c r="BA69" s="28">
        <v>69000</v>
      </c>
      <c r="BB69" s="28">
        <v>46000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56">
        <v>0</v>
      </c>
      <c r="CA69" s="56">
        <v>0</v>
      </c>
      <c r="CB69" s="56">
        <v>0</v>
      </c>
      <c r="CC69" s="56">
        <v>0</v>
      </c>
      <c r="CD69" s="56">
        <v>0</v>
      </c>
      <c r="CE69" s="56">
        <v>0</v>
      </c>
      <c r="CF69" s="56">
        <v>0</v>
      </c>
      <c r="CG69" s="56">
        <v>0</v>
      </c>
      <c r="CH69" s="56">
        <v>0</v>
      </c>
      <c r="CI69" s="56">
        <v>0</v>
      </c>
      <c r="CJ69" s="56">
        <v>0</v>
      </c>
      <c r="CK69" s="56">
        <v>0</v>
      </c>
      <c r="CL69" s="56">
        <v>0</v>
      </c>
      <c r="CM69" s="55">
        <v>0</v>
      </c>
      <c r="CN69" s="55">
        <v>0</v>
      </c>
      <c r="CO69" s="55">
        <v>0</v>
      </c>
      <c r="CP69" s="55">
        <v>0</v>
      </c>
      <c r="CQ69" s="55">
        <v>0</v>
      </c>
      <c r="CR69" s="55">
        <v>0</v>
      </c>
      <c r="CS69" s="55">
        <v>0</v>
      </c>
      <c r="CT69" s="55">
        <v>0</v>
      </c>
      <c r="CU69" s="55">
        <v>0</v>
      </c>
      <c r="CV69" s="55">
        <v>0</v>
      </c>
      <c r="CW69" s="55">
        <v>0</v>
      </c>
      <c r="CX69" s="55">
        <v>0</v>
      </c>
      <c r="CY69" s="55">
        <v>0</v>
      </c>
      <c r="CZ69" s="55">
        <v>0</v>
      </c>
      <c r="DA69" s="55">
        <v>0</v>
      </c>
      <c r="DB69" s="55">
        <v>0</v>
      </c>
      <c r="DC69" s="55">
        <v>0</v>
      </c>
      <c r="DD69" s="55">
        <v>0</v>
      </c>
      <c r="DE69" s="55">
        <v>0</v>
      </c>
      <c r="DF69" s="55">
        <v>0</v>
      </c>
      <c r="DG69" s="55">
        <v>0</v>
      </c>
      <c r="DH69" s="55">
        <v>0</v>
      </c>
      <c r="DI69" s="55">
        <v>0</v>
      </c>
      <c r="DJ69" s="55">
        <v>0</v>
      </c>
      <c r="DK69" s="55">
        <v>0</v>
      </c>
      <c r="DL69" s="55">
        <v>0</v>
      </c>
      <c r="DM69" s="55">
        <v>0</v>
      </c>
      <c r="DN69" s="55">
        <v>0</v>
      </c>
      <c r="DO69" s="55">
        <v>0</v>
      </c>
      <c r="DP69" s="55">
        <v>0</v>
      </c>
      <c r="DQ69" s="55">
        <v>0</v>
      </c>
      <c r="DR69" s="55">
        <v>0</v>
      </c>
      <c r="DS69" s="55">
        <v>0</v>
      </c>
      <c r="DT69" s="55">
        <v>0</v>
      </c>
      <c r="DU69" s="55">
        <v>0</v>
      </c>
    </row>
    <row r="70" spans="1:125" ht="15">
      <c r="A70" t="s">
        <v>17</v>
      </c>
      <c r="B70" t="s">
        <v>78</v>
      </c>
      <c r="C70" t="s">
        <v>287</v>
      </c>
      <c r="D70" t="s">
        <v>325</v>
      </c>
      <c r="E70" s="29">
        <f t="shared" si="14"/>
        <v>5400000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8">
        <v>324000</v>
      </c>
      <c r="BI70" s="28">
        <v>216000</v>
      </c>
      <c r="BJ70" s="28">
        <v>324000</v>
      </c>
      <c r="BK70" s="28">
        <v>540000</v>
      </c>
      <c r="BL70" s="28">
        <v>810000</v>
      </c>
      <c r="BM70" s="28">
        <v>864000</v>
      </c>
      <c r="BN70" s="28">
        <v>810000</v>
      </c>
      <c r="BO70" s="28">
        <v>540000</v>
      </c>
      <c r="BP70" s="28">
        <v>486000</v>
      </c>
      <c r="BQ70" s="28">
        <v>216000</v>
      </c>
      <c r="BR70" s="28">
        <v>162000</v>
      </c>
      <c r="BS70" s="28">
        <v>108000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56">
        <v>0</v>
      </c>
      <c r="CA70" s="56">
        <v>0</v>
      </c>
      <c r="CB70" s="56">
        <v>0</v>
      </c>
      <c r="CC70" s="56">
        <v>0</v>
      </c>
      <c r="CD70" s="56">
        <v>0</v>
      </c>
      <c r="CE70" s="56">
        <v>0</v>
      </c>
      <c r="CF70" s="56">
        <v>0</v>
      </c>
      <c r="CG70" s="56">
        <v>0</v>
      </c>
      <c r="CH70" s="56">
        <v>0</v>
      </c>
      <c r="CI70" s="56">
        <v>0</v>
      </c>
      <c r="CJ70" s="56">
        <v>0</v>
      </c>
      <c r="CK70" s="56">
        <v>0</v>
      </c>
      <c r="CL70" s="56">
        <v>0</v>
      </c>
      <c r="CM70" s="55">
        <v>0</v>
      </c>
      <c r="CN70" s="55">
        <v>0</v>
      </c>
      <c r="CO70" s="55">
        <v>0</v>
      </c>
      <c r="CP70" s="55">
        <v>0</v>
      </c>
      <c r="CQ70" s="55">
        <v>0</v>
      </c>
      <c r="CR70" s="55">
        <v>0</v>
      </c>
      <c r="CS70" s="55">
        <v>0</v>
      </c>
      <c r="CT70" s="55">
        <v>0</v>
      </c>
      <c r="CU70" s="55">
        <v>0</v>
      </c>
      <c r="CV70" s="55">
        <v>0</v>
      </c>
      <c r="CW70" s="55">
        <v>0</v>
      </c>
      <c r="CX70" s="55">
        <v>0</v>
      </c>
      <c r="CY70" s="55">
        <v>0</v>
      </c>
      <c r="CZ70" s="55">
        <v>0</v>
      </c>
      <c r="DA70" s="55">
        <v>0</v>
      </c>
      <c r="DB70" s="55">
        <v>0</v>
      </c>
      <c r="DC70" s="55">
        <v>0</v>
      </c>
      <c r="DD70" s="55">
        <v>0</v>
      </c>
      <c r="DE70" s="55">
        <v>0</v>
      </c>
      <c r="DF70" s="55">
        <v>0</v>
      </c>
      <c r="DG70" s="55">
        <v>0</v>
      </c>
      <c r="DH70" s="55">
        <v>0</v>
      </c>
      <c r="DI70" s="55">
        <v>0</v>
      </c>
      <c r="DJ70" s="55">
        <v>0</v>
      </c>
      <c r="DK70" s="55">
        <v>0</v>
      </c>
      <c r="DL70" s="55">
        <v>0</v>
      </c>
      <c r="DM70" s="55">
        <v>0</v>
      </c>
      <c r="DN70" s="55">
        <v>0</v>
      </c>
      <c r="DO70" s="55">
        <v>0</v>
      </c>
      <c r="DP70" s="55">
        <v>0</v>
      </c>
      <c r="DQ70" s="55">
        <v>0</v>
      </c>
      <c r="DR70" s="55">
        <v>0</v>
      </c>
      <c r="DS70" s="55">
        <v>0</v>
      </c>
      <c r="DT70" s="55">
        <v>0</v>
      </c>
      <c r="DU70" s="55">
        <v>0</v>
      </c>
    </row>
    <row r="71" spans="1:125" ht="15">
      <c r="A71" t="s">
        <v>17</v>
      </c>
      <c r="B71" t="s">
        <v>14</v>
      </c>
      <c r="C71" t="s">
        <v>288</v>
      </c>
      <c r="D71" t="s">
        <v>234</v>
      </c>
      <c r="E71" s="29">
        <f t="shared" si="14"/>
        <v>11800000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590000</v>
      </c>
      <c r="BA71" s="28">
        <v>354000</v>
      </c>
      <c r="BB71" s="28">
        <v>708000</v>
      </c>
      <c r="BC71" s="28">
        <v>944000</v>
      </c>
      <c r="BD71" s="28">
        <v>1416000</v>
      </c>
      <c r="BE71" s="28">
        <v>1652000.0000000002</v>
      </c>
      <c r="BF71" s="28">
        <v>1652000.0000000002</v>
      </c>
      <c r="BG71" s="28">
        <v>1416000</v>
      </c>
      <c r="BH71" s="28">
        <v>944000</v>
      </c>
      <c r="BI71" s="28">
        <v>826000.0000000001</v>
      </c>
      <c r="BJ71" s="28">
        <v>472000</v>
      </c>
      <c r="BK71" s="28">
        <v>354000</v>
      </c>
      <c r="BL71" s="28">
        <v>236000</v>
      </c>
      <c r="BM71" s="28">
        <v>118000</v>
      </c>
      <c r="BN71" s="28">
        <v>118000</v>
      </c>
      <c r="BO71" s="28">
        <v>0</v>
      </c>
      <c r="BP71" s="28">
        <v>0</v>
      </c>
      <c r="BQ71" s="28">
        <v>0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28">
        <v>0</v>
      </c>
      <c r="BX71" s="28">
        <v>0</v>
      </c>
      <c r="BY71" s="28">
        <v>0</v>
      </c>
      <c r="BZ71" s="56">
        <v>0</v>
      </c>
      <c r="CA71" s="56">
        <v>0</v>
      </c>
      <c r="CB71" s="56">
        <v>0</v>
      </c>
      <c r="CC71" s="56">
        <v>0</v>
      </c>
      <c r="CD71" s="56">
        <v>0</v>
      </c>
      <c r="CE71" s="56">
        <v>0</v>
      </c>
      <c r="CF71" s="56">
        <v>0</v>
      </c>
      <c r="CG71" s="56">
        <v>0</v>
      </c>
      <c r="CH71" s="56">
        <v>0</v>
      </c>
      <c r="CI71" s="56">
        <v>0</v>
      </c>
      <c r="CJ71" s="56">
        <v>0</v>
      </c>
      <c r="CK71" s="56">
        <v>0</v>
      </c>
      <c r="CL71" s="56">
        <v>0</v>
      </c>
      <c r="CM71" s="55">
        <v>0</v>
      </c>
      <c r="CN71" s="55">
        <v>0</v>
      </c>
      <c r="CO71" s="55">
        <v>0</v>
      </c>
      <c r="CP71" s="55">
        <v>0</v>
      </c>
      <c r="CQ71" s="55">
        <v>0</v>
      </c>
      <c r="CR71" s="55">
        <v>0</v>
      </c>
      <c r="CS71" s="55">
        <v>0</v>
      </c>
      <c r="CT71" s="55">
        <v>0</v>
      </c>
      <c r="CU71" s="55">
        <v>0</v>
      </c>
      <c r="CV71" s="55">
        <v>0</v>
      </c>
      <c r="CW71" s="55">
        <v>0</v>
      </c>
      <c r="CX71" s="55">
        <v>0</v>
      </c>
      <c r="CY71" s="55">
        <v>0</v>
      </c>
      <c r="CZ71" s="55">
        <v>0</v>
      </c>
      <c r="DA71" s="55">
        <v>0</v>
      </c>
      <c r="DB71" s="55">
        <v>0</v>
      </c>
      <c r="DC71" s="55">
        <v>0</v>
      </c>
      <c r="DD71" s="55">
        <v>0</v>
      </c>
      <c r="DE71" s="55">
        <v>0</v>
      </c>
      <c r="DF71" s="55">
        <v>0</v>
      </c>
      <c r="DG71" s="55">
        <v>0</v>
      </c>
      <c r="DH71" s="55">
        <v>0</v>
      </c>
      <c r="DI71" s="55">
        <v>0</v>
      </c>
      <c r="DJ71" s="55">
        <v>0</v>
      </c>
      <c r="DK71" s="55">
        <v>0</v>
      </c>
      <c r="DL71" s="55">
        <v>0</v>
      </c>
      <c r="DM71" s="55">
        <v>0</v>
      </c>
      <c r="DN71" s="55">
        <v>0</v>
      </c>
      <c r="DO71" s="55">
        <v>0</v>
      </c>
      <c r="DP71" s="55">
        <v>0</v>
      </c>
      <c r="DQ71" s="55">
        <v>0</v>
      </c>
      <c r="DR71" s="55">
        <v>0</v>
      </c>
      <c r="DS71" s="55">
        <v>0</v>
      </c>
      <c r="DT71" s="55">
        <v>0</v>
      </c>
      <c r="DU71" s="55">
        <v>0</v>
      </c>
    </row>
    <row r="72" spans="1:125" ht="15">
      <c r="A72" t="s">
        <v>17</v>
      </c>
      <c r="B72" t="s">
        <v>196</v>
      </c>
      <c r="C72" t="s">
        <v>196</v>
      </c>
      <c r="D72" t="s">
        <v>235</v>
      </c>
      <c r="E72" s="29">
        <f t="shared" si="14"/>
        <v>1600000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96000</v>
      </c>
      <c r="BC72" s="28">
        <v>64000</v>
      </c>
      <c r="BD72" s="28">
        <v>96000</v>
      </c>
      <c r="BE72" s="28">
        <v>160000</v>
      </c>
      <c r="BF72" s="28">
        <v>240000</v>
      </c>
      <c r="BG72" s="28">
        <v>256000</v>
      </c>
      <c r="BH72" s="28">
        <v>240000</v>
      </c>
      <c r="BI72" s="28">
        <v>160000</v>
      </c>
      <c r="BJ72" s="28">
        <v>144000</v>
      </c>
      <c r="BK72" s="28">
        <v>64000</v>
      </c>
      <c r="BL72" s="28">
        <v>48000</v>
      </c>
      <c r="BM72" s="28">
        <v>32000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56">
        <v>0</v>
      </c>
      <c r="CA72" s="56">
        <v>0</v>
      </c>
      <c r="CB72" s="56">
        <v>0</v>
      </c>
      <c r="CC72" s="56">
        <v>0</v>
      </c>
      <c r="CD72" s="56">
        <v>0</v>
      </c>
      <c r="CE72" s="56">
        <v>0</v>
      </c>
      <c r="CF72" s="56">
        <v>0</v>
      </c>
      <c r="CG72" s="56">
        <v>0</v>
      </c>
      <c r="CH72" s="56">
        <v>0</v>
      </c>
      <c r="CI72" s="56">
        <v>0</v>
      </c>
      <c r="CJ72" s="56">
        <v>0</v>
      </c>
      <c r="CK72" s="56">
        <v>0</v>
      </c>
      <c r="CL72" s="56">
        <v>0</v>
      </c>
      <c r="CM72" s="55">
        <v>0</v>
      </c>
      <c r="CN72" s="55">
        <v>0</v>
      </c>
      <c r="CO72" s="55">
        <v>0</v>
      </c>
      <c r="CP72" s="55">
        <v>0</v>
      </c>
      <c r="CQ72" s="55">
        <v>0</v>
      </c>
      <c r="CR72" s="55">
        <v>0</v>
      </c>
      <c r="CS72" s="55">
        <v>0</v>
      </c>
      <c r="CT72" s="55">
        <v>0</v>
      </c>
      <c r="CU72" s="55">
        <v>0</v>
      </c>
      <c r="CV72" s="55">
        <v>0</v>
      </c>
      <c r="CW72" s="55">
        <v>0</v>
      </c>
      <c r="CX72" s="55">
        <v>0</v>
      </c>
      <c r="CY72" s="55">
        <v>0</v>
      </c>
      <c r="CZ72" s="55">
        <v>0</v>
      </c>
      <c r="DA72" s="55">
        <v>0</v>
      </c>
      <c r="DB72" s="55">
        <v>0</v>
      </c>
      <c r="DC72" s="55">
        <v>0</v>
      </c>
      <c r="DD72" s="55">
        <v>0</v>
      </c>
      <c r="DE72" s="55">
        <v>0</v>
      </c>
      <c r="DF72" s="55">
        <v>0</v>
      </c>
      <c r="DG72" s="55">
        <v>0</v>
      </c>
      <c r="DH72" s="55">
        <v>0</v>
      </c>
      <c r="DI72" s="55">
        <v>0</v>
      </c>
      <c r="DJ72" s="55">
        <v>0</v>
      </c>
      <c r="DK72" s="55">
        <v>0</v>
      </c>
      <c r="DL72" s="55">
        <v>0</v>
      </c>
      <c r="DM72" s="55">
        <v>0</v>
      </c>
      <c r="DN72" s="55">
        <v>0</v>
      </c>
      <c r="DO72" s="55">
        <v>0</v>
      </c>
      <c r="DP72" s="55">
        <v>0</v>
      </c>
      <c r="DQ72" s="55">
        <v>0</v>
      </c>
      <c r="DR72" s="55">
        <v>0</v>
      </c>
      <c r="DS72" s="55">
        <v>0</v>
      </c>
      <c r="DT72" s="55">
        <v>0</v>
      </c>
      <c r="DU72" s="55">
        <v>0</v>
      </c>
    </row>
    <row r="73" spans="1:125" ht="15">
      <c r="A73" t="s">
        <v>16</v>
      </c>
      <c r="B73" t="s">
        <v>14</v>
      </c>
      <c r="C73" t="s">
        <v>286</v>
      </c>
      <c r="D73" t="s">
        <v>211</v>
      </c>
      <c r="E73" s="29">
        <f t="shared" si="14"/>
        <v>5100000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8">
        <v>0</v>
      </c>
      <c r="BQ73" s="28">
        <v>0</v>
      </c>
      <c r="BR73" s="28">
        <v>0</v>
      </c>
      <c r="BS73" s="28">
        <v>306000</v>
      </c>
      <c r="BT73" s="28">
        <v>204000</v>
      </c>
      <c r="BU73" s="28">
        <v>306000</v>
      </c>
      <c r="BV73" s="28">
        <v>510000</v>
      </c>
      <c r="BW73" s="28">
        <v>765000</v>
      </c>
      <c r="BX73" s="28">
        <v>816000</v>
      </c>
      <c r="BY73" s="28">
        <v>765000</v>
      </c>
      <c r="BZ73" s="56">
        <v>510000</v>
      </c>
      <c r="CA73" s="56">
        <v>459000</v>
      </c>
      <c r="CB73" s="56">
        <v>204000</v>
      </c>
      <c r="CC73" s="56">
        <v>153000</v>
      </c>
      <c r="CD73" s="56">
        <v>102000</v>
      </c>
      <c r="CE73" s="56">
        <v>0</v>
      </c>
      <c r="CF73" s="56">
        <v>0</v>
      </c>
      <c r="CG73" s="56">
        <v>0</v>
      </c>
      <c r="CH73" s="56">
        <v>0</v>
      </c>
      <c r="CI73" s="56">
        <v>0</v>
      </c>
      <c r="CJ73" s="56">
        <v>0</v>
      </c>
      <c r="CK73" s="56">
        <v>0</v>
      </c>
      <c r="CL73" s="56">
        <v>0</v>
      </c>
      <c r="CM73" s="55">
        <v>0</v>
      </c>
      <c r="CN73" s="55">
        <v>0</v>
      </c>
      <c r="CO73" s="55">
        <v>0</v>
      </c>
      <c r="CP73" s="55">
        <v>0</v>
      </c>
      <c r="CQ73" s="55">
        <v>0</v>
      </c>
      <c r="CR73" s="55">
        <v>0</v>
      </c>
      <c r="CS73" s="55">
        <v>0</v>
      </c>
      <c r="CT73" s="55">
        <v>0</v>
      </c>
      <c r="CU73" s="55">
        <v>0</v>
      </c>
      <c r="CV73" s="55">
        <v>0</v>
      </c>
      <c r="CW73" s="55">
        <v>0</v>
      </c>
      <c r="CX73" s="55">
        <v>0</v>
      </c>
      <c r="CY73" s="55">
        <v>0</v>
      </c>
      <c r="CZ73" s="55">
        <v>0</v>
      </c>
      <c r="DA73" s="55">
        <v>0</v>
      </c>
      <c r="DB73" s="55">
        <v>0</v>
      </c>
      <c r="DC73" s="55">
        <v>0</v>
      </c>
      <c r="DD73" s="55">
        <v>0</v>
      </c>
      <c r="DE73" s="55">
        <v>0</v>
      </c>
      <c r="DF73" s="55">
        <v>0</v>
      </c>
      <c r="DG73" s="55">
        <v>0</v>
      </c>
      <c r="DH73" s="55">
        <v>0</v>
      </c>
      <c r="DI73" s="55">
        <v>0</v>
      </c>
      <c r="DJ73" s="55">
        <v>0</v>
      </c>
      <c r="DK73" s="55">
        <v>0</v>
      </c>
      <c r="DL73" s="55">
        <v>0</v>
      </c>
      <c r="DM73" s="55">
        <v>0</v>
      </c>
      <c r="DN73" s="55">
        <v>0</v>
      </c>
      <c r="DO73" s="55">
        <v>0</v>
      </c>
      <c r="DP73" s="55">
        <v>0</v>
      </c>
      <c r="DQ73" s="55">
        <v>0</v>
      </c>
      <c r="DR73" s="55">
        <v>0</v>
      </c>
      <c r="DS73" s="55">
        <v>0</v>
      </c>
      <c r="DT73" s="55">
        <v>0</v>
      </c>
      <c r="DU73" s="55">
        <v>0</v>
      </c>
    </row>
    <row r="74" spans="1:125" ht="15">
      <c r="A74" t="s">
        <v>16</v>
      </c>
      <c r="B74" t="s">
        <v>78</v>
      </c>
      <c r="C74" t="s">
        <v>78</v>
      </c>
      <c r="D74" t="s">
        <v>417</v>
      </c>
      <c r="E74" s="29">
        <f aca="true" t="shared" si="15" ref="E74:E128">SUM(F74:DU74)</f>
        <v>3900000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</v>
      </c>
      <c r="BN74" s="28">
        <v>0</v>
      </c>
      <c r="BO74" s="28">
        <v>0</v>
      </c>
      <c r="BP74" s="28">
        <v>0</v>
      </c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195000</v>
      </c>
      <c r="BW74" s="28">
        <v>117000</v>
      </c>
      <c r="BX74" s="28">
        <v>234000</v>
      </c>
      <c r="BY74" s="28">
        <v>312000</v>
      </c>
      <c r="BZ74" s="56">
        <v>468000</v>
      </c>
      <c r="CA74" s="56">
        <v>546000</v>
      </c>
      <c r="CB74" s="56">
        <v>546000</v>
      </c>
      <c r="CC74" s="56">
        <v>468000</v>
      </c>
      <c r="CD74" s="56">
        <v>312000</v>
      </c>
      <c r="CE74" s="56">
        <v>273000</v>
      </c>
      <c r="CF74" s="56">
        <v>156000</v>
      </c>
      <c r="CG74" s="56">
        <v>117000</v>
      </c>
      <c r="CH74" s="56">
        <v>78000</v>
      </c>
      <c r="CI74" s="56">
        <v>39000</v>
      </c>
      <c r="CJ74" s="56">
        <v>39000</v>
      </c>
      <c r="CK74" s="56">
        <v>0</v>
      </c>
      <c r="CL74" s="56">
        <v>0</v>
      </c>
      <c r="CM74" s="55">
        <v>0</v>
      </c>
      <c r="CN74" s="55">
        <v>0</v>
      </c>
      <c r="CO74" s="55">
        <v>0</v>
      </c>
      <c r="CP74" s="55">
        <v>0</v>
      </c>
      <c r="CQ74" s="55">
        <v>0</v>
      </c>
      <c r="CR74" s="55">
        <v>0</v>
      </c>
      <c r="CS74" s="55">
        <v>0</v>
      </c>
      <c r="CT74" s="55">
        <v>0</v>
      </c>
      <c r="CU74" s="55">
        <v>0</v>
      </c>
      <c r="CV74" s="55">
        <v>0</v>
      </c>
      <c r="CW74" s="55">
        <v>0</v>
      </c>
      <c r="CX74" s="55">
        <v>0</v>
      </c>
      <c r="CY74" s="55">
        <v>0</v>
      </c>
      <c r="CZ74" s="55">
        <v>0</v>
      </c>
      <c r="DA74" s="55">
        <v>0</v>
      </c>
      <c r="DB74" s="55">
        <v>0</v>
      </c>
      <c r="DC74" s="55">
        <v>0</v>
      </c>
      <c r="DD74" s="55">
        <v>0</v>
      </c>
      <c r="DE74" s="55">
        <v>0</v>
      </c>
      <c r="DF74" s="55">
        <v>0</v>
      </c>
      <c r="DG74" s="55">
        <v>0</v>
      </c>
      <c r="DH74" s="55">
        <v>0</v>
      </c>
      <c r="DI74" s="55">
        <v>0</v>
      </c>
      <c r="DJ74" s="55">
        <v>0</v>
      </c>
      <c r="DK74" s="55">
        <v>0</v>
      </c>
      <c r="DL74" s="55">
        <v>0</v>
      </c>
      <c r="DM74" s="55">
        <v>0</v>
      </c>
      <c r="DN74" s="55">
        <v>0</v>
      </c>
      <c r="DO74" s="55">
        <v>0</v>
      </c>
      <c r="DP74" s="55">
        <v>0</v>
      </c>
      <c r="DQ74" s="55">
        <v>0</v>
      </c>
      <c r="DR74" s="55">
        <v>0</v>
      </c>
      <c r="DS74" s="55">
        <v>0</v>
      </c>
      <c r="DT74" s="55">
        <v>0</v>
      </c>
      <c r="DU74" s="55">
        <v>0</v>
      </c>
    </row>
    <row r="75" spans="1:125" ht="15">
      <c r="A75" t="s">
        <v>16</v>
      </c>
      <c r="B75" t="s">
        <v>14</v>
      </c>
      <c r="C75" t="s">
        <v>286</v>
      </c>
      <c r="D75" t="s">
        <v>418</v>
      </c>
      <c r="E75" s="29">
        <f t="shared" si="15"/>
        <v>700000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0</v>
      </c>
      <c r="BM75" s="28">
        <v>0</v>
      </c>
      <c r="BN75" s="28">
        <v>0</v>
      </c>
      <c r="BO75" s="28">
        <v>0</v>
      </c>
      <c r="BP75" s="28">
        <v>35000</v>
      </c>
      <c r="BQ75" s="28">
        <v>21000</v>
      </c>
      <c r="BR75" s="28">
        <v>42000</v>
      </c>
      <c r="BS75" s="28">
        <v>56000</v>
      </c>
      <c r="BT75" s="28">
        <v>84000</v>
      </c>
      <c r="BU75" s="28">
        <v>98000.00000000001</v>
      </c>
      <c r="BV75" s="28">
        <v>98000.00000000001</v>
      </c>
      <c r="BW75" s="28">
        <v>84000</v>
      </c>
      <c r="BX75" s="28">
        <v>56000</v>
      </c>
      <c r="BY75" s="28">
        <v>49000.00000000001</v>
      </c>
      <c r="BZ75" s="56">
        <v>28000</v>
      </c>
      <c r="CA75" s="56">
        <v>21000</v>
      </c>
      <c r="CB75" s="56">
        <v>14000</v>
      </c>
      <c r="CC75" s="56">
        <v>7000</v>
      </c>
      <c r="CD75" s="56">
        <v>7000</v>
      </c>
      <c r="CE75" s="56">
        <v>0</v>
      </c>
      <c r="CF75" s="56">
        <v>0</v>
      </c>
      <c r="CG75" s="56">
        <v>0</v>
      </c>
      <c r="CH75" s="56">
        <v>0</v>
      </c>
      <c r="CI75" s="56">
        <v>0</v>
      </c>
      <c r="CJ75" s="56">
        <v>0</v>
      </c>
      <c r="CK75" s="56">
        <v>0</v>
      </c>
      <c r="CL75" s="56">
        <v>0</v>
      </c>
      <c r="CM75" s="55">
        <v>0</v>
      </c>
      <c r="CN75" s="55">
        <v>0</v>
      </c>
      <c r="CO75" s="55">
        <v>0</v>
      </c>
      <c r="CP75" s="55">
        <v>0</v>
      </c>
      <c r="CQ75" s="55">
        <v>0</v>
      </c>
      <c r="CR75" s="55">
        <v>0</v>
      </c>
      <c r="CS75" s="55">
        <v>0</v>
      </c>
      <c r="CT75" s="55">
        <v>0</v>
      </c>
      <c r="CU75" s="55">
        <v>0</v>
      </c>
      <c r="CV75" s="55">
        <v>0</v>
      </c>
      <c r="CW75" s="55">
        <v>0</v>
      </c>
      <c r="CX75" s="55">
        <v>0</v>
      </c>
      <c r="CY75" s="55">
        <v>0</v>
      </c>
      <c r="CZ75" s="55">
        <v>0</v>
      </c>
      <c r="DA75" s="55">
        <v>0</v>
      </c>
      <c r="DB75" s="55">
        <v>0</v>
      </c>
      <c r="DC75" s="55">
        <v>0</v>
      </c>
      <c r="DD75" s="55">
        <v>0</v>
      </c>
      <c r="DE75" s="55">
        <v>0</v>
      </c>
      <c r="DF75" s="55">
        <v>0</v>
      </c>
      <c r="DG75" s="55">
        <v>0</v>
      </c>
      <c r="DH75" s="55">
        <v>0</v>
      </c>
      <c r="DI75" s="55">
        <v>0</v>
      </c>
      <c r="DJ75" s="55">
        <v>0</v>
      </c>
      <c r="DK75" s="55">
        <v>0</v>
      </c>
      <c r="DL75" s="55">
        <v>0</v>
      </c>
      <c r="DM75" s="55">
        <v>0</v>
      </c>
      <c r="DN75" s="55">
        <v>0</v>
      </c>
      <c r="DO75" s="55">
        <v>0</v>
      </c>
      <c r="DP75" s="55">
        <v>0</v>
      </c>
      <c r="DQ75" s="55">
        <v>0</v>
      </c>
      <c r="DR75" s="55">
        <v>0</v>
      </c>
      <c r="DS75" s="55">
        <v>0</v>
      </c>
      <c r="DT75" s="55">
        <v>0</v>
      </c>
      <c r="DU75" s="55">
        <v>0</v>
      </c>
    </row>
    <row r="76" spans="1:125" ht="15">
      <c r="A76" t="s">
        <v>16</v>
      </c>
      <c r="B76" t="s">
        <v>14</v>
      </c>
      <c r="C76" t="s">
        <v>286</v>
      </c>
      <c r="D76" t="s">
        <v>354</v>
      </c>
      <c r="E76" s="29">
        <f t="shared" si="15"/>
        <v>7000000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350000</v>
      </c>
      <c r="BT76" s="28">
        <v>210000</v>
      </c>
      <c r="BU76" s="28">
        <v>420000</v>
      </c>
      <c r="BV76" s="28">
        <v>560000</v>
      </c>
      <c r="BW76" s="28">
        <v>840000</v>
      </c>
      <c r="BX76" s="28">
        <v>980000.0000000001</v>
      </c>
      <c r="BY76" s="28">
        <v>980000.0000000001</v>
      </c>
      <c r="BZ76" s="56">
        <v>840000</v>
      </c>
      <c r="CA76" s="56">
        <v>560000</v>
      </c>
      <c r="CB76" s="56">
        <v>490000.00000000006</v>
      </c>
      <c r="CC76" s="56">
        <v>280000</v>
      </c>
      <c r="CD76" s="56">
        <v>210000</v>
      </c>
      <c r="CE76" s="56">
        <v>140000</v>
      </c>
      <c r="CF76" s="56">
        <v>70000</v>
      </c>
      <c r="CG76" s="56">
        <v>70000</v>
      </c>
      <c r="CH76" s="56">
        <v>0</v>
      </c>
      <c r="CI76" s="56">
        <v>0</v>
      </c>
      <c r="CJ76" s="56">
        <v>0</v>
      </c>
      <c r="CK76" s="56">
        <v>0</v>
      </c>
      <c r="CL76" s="56">
        <v>0</v>
      </c>
      <c r="CM76" s="55">
        <v>0</v>
      </c>
      <c r="CN76" s="55">
        <v>0</v>
      </c>
      <c r="CO76" s="55">
        <v>0</v>
      </c>
      <c r="CP76" s="55">
        <v>0</v>
      </c>
      <c r="CQ76" s="55">
        <v>0</v>
      </c>
      <c r="CR76" s="55">
        <v>0</v>
      </c>
      <c r="CS76" s="55">
        <v>0</v>
      </c>
      <c r="CT76" s="55">
        <v>0</v>
      </c>
      <c r="CU76" s="55">
        <v>0</v>
      </c>
      <c r="CV76" s="55">
        <v>0</v>
      </c>
      <c r="CW76" s="55">
        <v>0</v>
      </c>
      <c r="CX76" s="55">
        <v>0</v>
      </c>
      <c r="CY76" s="55">
        <v>0</v>
      </c>
      <c r="CZ76" s="55">
        <v>0</v>
      </c>
      <c r="DA76" s="55">
        <v>0</v>
      </c>
      <c r="DB76" s="55">
        <v>0</v>
      </c>
      <c r="DC76" s="55">
        <v>0</v>
      </c>
      <c r="DD76" s="55">
        <v>0</v>
      </c>
      <c r="DE76" s="55">
        <v>0</v>
      </c>
      <c r="DF76" s="55">
        <v>0</v>
      </c>
      <c r="DG76" s="55">
        <v>0</v>
      </c>
      <c r="DH76" s="55">
        <v>0</v>
      </c>
      <c r="DI76" s="55">
        <v>0</v>
      </c>
      <c r="DJ76" s="55">
        <v>0</v>
      </c>
      <c r="DK76" s="55">
        <v>0</v>
      </c>
      <c r="DL76" s="55">
        <v>0</v>
      </c>
      <c r="DM76" s="55">
        <v>0</v>
      </c>
      <c r="DN76" s="55">
        <v>0</v>
      </c>
      <c r="DO76" s="55">
        <v>0</v>
      </c>
      <c r="DP76" s="55">
        <v>0</v>
      </c>
      <c r="DQ76" s="55">
        <v>0</v>
      </c>
      <c r="DR76" s="55">
        <v>0</v>
      </c>
      <c r="DS76" s="55">
        <v>0</v>
      </c>
      <c r="DT76" s="55">
        <v>0</v>
      </c>
      <c r="DU76" s="55">
        <v>0</v>
      </c>
    </row>
    <row r="77" spans="1:125" ht="15">
      <c r="A77" t="s">
        <v>16</v>
      </c>
      <c r="B77" t="s">
        <v>14</v>
      </c>
      <c r="C77" t="s">
        <v>286</v>
      </c>
      <c r="D77" t="s">
        <v>355</v>
      </c>
      <c r="E77" s="29">
        <f t="shared" si="15"/>
        <v>900000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0</v>
      </c>
      <c r="BX77" s="28">
        <v>0</v>
      </c>
      <c r="BY77" s="28">
        <v>54000</v>
      </c>
      <c r="BZ77" s="56">
        <v>36000</v>
      </c>
      <c r="CA77" s="56">
        <v>54000</v>
      </c>
      <c r="CB77" s="56">
        <v>90000</v>
      </c>
      <c r="CC77" s="56">
        <v>135000</v>
      </c>
      <c r="CD77" s="56">
        <v>144000</v>
      </c>
      <c r="CE77" s="56">
        <v>135000</v>
      </c>
      <c r="CF77" s="56">
        <v>90000</v>
      </c>
      <c r="CG77" s="56">
        <v>81000</v>
      </c>
      <c r="CH77" s="56">
        <v>36000</v>
      </c>
      <c r="CI77" s="56">
        <v>27000</v>
      </c>
      <c r="CJ77" s="56">
        <v>18000</v>
      </c>
      <c r="CK77" s="56">
        <v>0</v>
      </c>
      <c r="CL77" s="56">
        <v>0</v>
      </c>
      <c r="CM77" s="55">
        <v>0</v>
      </c>
      <c r="CN77" s="55">
        <v>0</v>
      </c>
      <c r="CO77" s="55">
        <v>0</v>
      </c>
      <c r="CP77" s="55">
        <v>0</v>
      </c>
      <c r="CQ77" s="55">
        <v>0</v>
      </c>
      <c r="CR77" s="55">
        <v>0</v>
      </c>
      <c r="CS77" s="55">
        <v>0</v>
      </c>
      <c r="CT77" s="55">
        <v>0</v>
      </c>
      <c r="CU77" s="55">
        <v>0</v>
      </c>
      <c r="CV77" s="55">
        <v>0</v>
      </c>
      <c r="CW77" s="55">
        <v>0</v>
      </c>
      <c r="CX77" s="55">
        <v>0</v>
      </c>
      <c r="CY77" s="55">
        <v>0</v>
      </c>
      <c r="CZ77" s="55">
        <v>0</v>
      </c>
      <c r="DA77" s="55">
        <v>0</v>
      </c>
      <c r="DB77" s="55">
        <v>0</v>
      </c>
      <c r="DC77" s="55">
        <v>0</v>
      </c>
      <c r="DD77" s="55">
        <v>0</v>
      </c>
      <c r="DE77" s="55">
        <v>0</v>
      </c>
      <c r="DF77" s="55">
        <v>0</v>
      </c>
      <c r="DG77" s="55">
        <v>0</v>
      </c>
      <c r="DH77" s="55">
        <v>0</v>
      </c>
      <c r="DI77" s="55">
        <v>0</v>
      </c>
      <c r="DJ77" s="55">
        <v>0</v>
      </c>
      <c r="DK77" s="55">
        <v>0</v>
      </c>
      <c r="DL77" s="55">
        <v>0</v>
      </c>
      <c r="DM77" s="55">
        <v>0</v>
      </c>
      <c r="DN77" s="55">
        <v>0</v>
      </c>
      <c r="DO77" s="55">
        <v>0</v>
      </c>
      <c r="DP77" s="55">
        <v>0</v>
      </c>
      <c r="DQ77" s="55">
        <v>0</v>
      </c>
      <c r="DR77" s="55">
        <v>0</v>
      </c>
      <c r="DS77" s="55">
        <v>0</v>
      </c>
      <c r="DT77" s="55">
        <v>0</v>
      </c>
      <c r="DU77" s="55">
        <v>0</v>
      </c>
    </row>
    <row r="78" spans="1:125" ht="15">
      <c r="A78" t="s">
        <v>16</v>
      </c>
      <c r="B78" t="s">
        <v>14</v>
      </c>
      <c r="C78" t="s">
        <v>286</v>
      </c>
      <c r="D78" t="s">
        <v>352</v>
      </c>
      <c r="E78" s="29">
        <f t="shared" si="15"/>
        <v>8400000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0</v>
      </c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0</v>
      </c>
      <c r="BY78" s="28">
        <v>0</v>
      </c>
      <c r="BZ78" s="56">
        <v>0</v>
      </c>
      <c r="CA78" s="56">
        <v>420000</v>
      </c>
      <c r="CB78" s="56">
        <v>252000</v>
      </c>
      <c r="CC78" s="56">
        <v>504000</v>
      </c>
      <c r="CD78" s="56">
        <v>672000</v>
      </c>
      <c r="CE78" s="56">
        <v>1008000</v>
      </c>
      <c r="CF78" s="56">
        <v>1176000</v>
      </c>
      <c r="CG78" s="56">
        <v>1176000</v>
      </c>
      <c r="CH78" s="56">
        <v>1008000</v>
      </c>
      <c r="CI78" s="56">
        <v>672000</v>
      </c>
      <c r="CJ78" s="56">
        <v>588000</v>
      </c>
      <c r="CK78" s="56">
        <v>336000</v>
      </c>
      <c r="CL78" s="56">
        <v>252000</v>
      </c>
      <c r="CM78" s="55">
        <v>168000</v>
      </c>
      <c r="CN78" s="55">
        <v>84000</v>
      </c>
      <c r="CO78" s="55">
        <v>84000</v>
      </c>
      <c r="CP78" s="55">
        <v>0</v>
      </c>
      <c r="CQ78" s="55">
        <v>0</v>
      </c>
      <c r="CR78" s="55">
        <v>0</v>
      </c>
      <c r="CS78" s="55">
        <v>0</v>
      </c>
      <c r="CT78" s="55">
        <v>0</v>
      </c>
      <c r="CU78" s="55">
        <v>0</v>
      </c>
      <c r="CV78" s="55">
        <v>0</v>
      </c>
      <c r="CW78" s="55">
        <v>0</v>
      </c>
      <c r="CX78" s="55">
        <v>0</v>
      </c>
      <c r="CY78" s="55">
        <v>0</v>
      </c>
      <c r="CZ78" s="55">
        <v>0</v>
      </c>
      <c r="DA78" s="55">
        <v>0</v>
      </c>
      <c r="DB78" s="55">
        <v>0</v>
      </c>
      <c r="DC78" s="55">
        <v>0</v>
      </c>
      <c r="DD78" s="55">
        <v>0</v>
      </c>
      <c r="DE78" s="55">
        <v>0</v>
      </c>
      <c r="DF78" s="55">
        <v>0</v>
      </c>
      <c r="DG78" s="55">
        <v>0</v>
      </c>
      <c r="DH78" s="55">
        <v>0</v>
      </c>
      <c r="DI78" s="55">
        <v>0</v>
      </c>
      <c r="DJ78" s="55">
        <v>0</v>
      </c>
      <c r="DK78" s="55">
        <v>0</v>
      </c>
      <c r="DL78" s="55">
        <v>0</v>
      </c>
      <c r="DM78" s="55">
        <v>0</v>
      </c>
      <c r="DN78" s="55">
        <v>0</v>
      </c>
      <c r="DO78" s="55">
        <v>0</v>
      </c>
      <c r="DP78" s="55">
        <v>0</v>
      </c>
      <c r="DQ78" s="55">
        <v>0</v>
      </c>
      <c r="DR78" s="55">
        <v>0</v>
      </c>
      <c r="DS78" s="55">
        <v>0</v>
      </c>
      <c r="DT78" s="55">
        <v>0</v>
      </c>
      <c r="DU78" s="55">
        <v>0</v>
      </c>
    </row>
    <row r="79" spans="1:125" ht="15">
      <c r="A79" t="s">
        <v>16</v>
      </c>
      <c r="B79" t="s">
        <v>78</v>
      </c>
      <c r="C79" t="s">
        <v>419</v>
      </c>
      <c r="D79" t="s">
        <v>420</v>
      </c>
      <c r="E79" s="29">
        <f t="shared" si="15"/>
        <v>5400000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28">
        <v>0</v>
      </c>
      <c r="BQ79" s="28">
        <v>0</v>
      </c>
      <c r="BR79" s="28">
        <v>0</v>
      </c>
      <c r="BS79" s="28">
        <v>0</v>
      </c>
      <c r="BT79" s="28">
        <v>0</v>
      </c>
      <c r="BU79" s="28">
        <v>0</v>
      </c>
      <c r="BV79" s="28">
        <v>0</v>
      </c>
      <c r="BW79" s="28">
        <v>0</v>
      </c>
      <c r="BX79" s="28">
        <v>0</v>
      </c>
      <c r="BY79" s="28">
        <v>0</v>
      </c>
      <c r="BZ79" s="56">
        <v>0</v>
      </c>
      <c r="CA79" s="56">
        <v>270000</v>
      </c>
      <c r="CB79" s="56">
        <v>162000</v>
      </c>
      <c r="CC79" s="56">
        <v>324000</v>
      </c>
      <c r="CD79" s="56">
        <v>432000</v>
      </c>
      <c r="CE79" s="56">
        <v>648000</v>
      </c>
      <c r="CF79" s="56">
        <v>756000.0000000001</v>
      </c>
      <c r="CG79" s="56">
        <v>756000.0000000001</v>
      </c>
      <c r="CH79" s="56">
        <v>648000</v>
      </c>
      <c r="CI79" s="56">
        <v>432000</v>
      </c>
      <c r="CJ79" s="56">
        <v>378000.00000000006</v>
      </c>
      <c r="CK79" s="56">
        <v>216000</v>
      </c>
      <c r="CL79" s="56">
        <v>162000</v>
      </c>
      <c r="CM79" s="55">
        <v>108000</v>
      </c>
      <c r="CN79" s="55">
        <v>54000</v>
      </c>
      <c r="CO79" s="55">
        <v>54000</v>
      </c>
      <c r="CP79" s="55">
        <v>0</v>
      </c>
      <c r="CQ79" s="55">
        <v>0</v>
      </c>
      <c r="CR79" s="55">
        <v>0</v>
      </c>
      <c r="CS79" s="55">
        <v>0</v>
      </c>
      <c r="CT79" s="55">
        <v>0</v>
      </c>
      <c r="CU79" s="55">
        <v>0</v>
      </c>
      <c r="CV79" s="55">
        <v>0</v>
      </c>
      <c r="CW79" s="55">
        <v>0</v>
      </c>
      <c r="CX79" s="55">
        <v>0</v>
      </c>
      <c r="CY79" s="55">
        <v>0</v>
      </c>
      <c r="CZ79" s="55">
        <v>0</v>
      </c>
      <c r="DA79" s="55">
        <v>0</v>
      </c>
      <c r="DB79" s="55">
        <v>0</v>
      </c>
      <c r="DC79" s="55">
        <v>0</v>
      </c>
      <c r="DD79" s="55">
        <v>0</v>
      </c>
      <c r="DE79" s="55">
        <v>0</v>
      </c>
      <c r="DF79" s="55">
        <v>0</v>
      </c>
      <c r="DG79" s="55">
        <v>0</v>
      </c>
      <c r="DH79" s="55">
        <v>0</v>
      </c>
      <c r="DI79" s="55">
        <v>0</v>
      </c>
      <c r="DJ79" s="55">
        <v>0</v>
      </c>
      <c r="DK79" s="55">
        <v>0</v>
      </c>
      <c r="DL79" s="55">
        <v>0</v>
      </c>
      <c r="DM79" s="55">
        <v>0</v>
      </c>
      <c r="DN79" s="55">
        <v>0</v>
      </c>
      <c r="DO79" s="55">
        <v>0</v>
      </c>
      <c r="DP79" s="55">
        <v>0</v>
      </c>
      <c r="DQ79" s="55">
        <v>0</v>
      </c>
      <c r="DR79" s="55">
        <v>0</v>
      </c>
      <c r="DS79" s="55">
        <v>0</v>
      </c>
      <c r="DT79" s="55">
        <v>0</v>
      </c>
      <c r="DU79" s="55">
        <v>0</v>
      </c>
    </row>
    <row r="80" spans="1:125" ht="15">
      <c r="A80" t="s">
        <v>16</v>
      </c>
      <c r="B80" t="s">
        <v>78</v>
      </c>
      <c r="C80" t="s">
        <v>287</v>
      </c>
      <c r="D80" t="s">
        <v>236</v>
      </c>
      <c r="E80" s="29">
        <f t="shared" si="15"/>
        <v>7100000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56">
        <v>355000</v>
      </c>
      <c r="CA80" s="56">
        <v>213000</v>
      </c>
      <c r="CB80" s="56">
        <v>426000</v>
      </c>
      <c r="CC80" s="56">
        <v>568000</v>
      </c>
      <c r="CD80" s="56">
        <v>852000</v>
      </c>
      <c r="CE80" s="56">
        <v>994000.0000000001</v>
      </c>
      <c r="CF80" s="56">
        <v>994000.0000000001</v>
      </c>
      <c r="CG80" s="56">
        <v>852000</v>
      </c>
      <c r="CH80" s="56">
        <v>568000</v>
      </c>
      <c r="CI80" s="56">
        <v>497000.00000000006</v>
      </c>
      <c r="CJ80" s="56">
        <v>284000</v>
      </c>
      <c r="CK80" s="56">
        <v>213000</v>
      </c>
      <c r="CL80" s="56">
        <v>142000</v>
      </c>
      <c r="CM80" s="55">
        <v>71000</v>
      </c>
      <c r="CN80" s="55">
        <v>71000</v>
      </c>
      <c r="CO80" s="55">
        <v>0</v>
      </c>
      <c r="CP80" s="55">
        <v>0</v>
      </c>
      <c r="CQ80" s="55">
        <v>0</v>
      </c>
      <c r="CR80" s="55">
        <v>0</v>
      </c>
      <c r="CS80" s="55">
        <v>0</v>
      </c>
      <c r="CT80" s="55">
        <v>0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0</v>
      </c>
      <c r="DA80" s="55">
        <v>0</v>
      </c>
      <c r="DB80" s="55">
        <v>0</v>
      </c>
      <c r="DC80" s="55">
        <v>0</v>
      </c>
      <c r="DD80" s="55">
        <v>0</v>
      </c>
      <c r="DE80" s="55">
        <v>0</v>
      </c>
      <c r="DF80" s="55">
        <v>0</v>
      </c>
      <c r="DG80" s="55">
        <v>0</v>
      </c>
      <c r="DH80" s="55">
        <v>0</v>
      </c>
      <c r="DI80" s="55">
        <v>0</v>
      </c>
      <c r="DJ80" s="55">
        <v>0</v>
      </c>
      <c r="DK80" s="55">
        <v>0</v>
      </c>
      <c r="DL80" s="55">
        <v>0</v>
      </c>
      <c r="DM80" s="55">
        <v>0</v>
      </c>
      <c r="DN80" s="55">
        <v>0</v>
      </c>
      <c r="DO80" s="55">
        <v>0</v>
      </c>
      <c r="DP80" s="55">
        <v>0</v>
      </c>
      <c r="DQ80" s="55">
        <v>0</v>
      </c>
      <c r="DR80" s="55">
        <v>0</v>
      </c>
      <c r="DS80" s="55">
        <v>0</v>
      </c>
      <c r="DT80" s="55">
        <v>0</v>
      </c>
      <c r="DU80" s="55">
        <v>0</v>
      </c>
    </row>
    <row r="81" spans="1:125" ht="15">
      <c r="A81" t="s">
        <v>16</v>
      </c>
      <c r="B81" t="s">
        <v>78</v>
      </c>
      <c r="C81" t="s">
        <v>78</v>
      </c>
      <c r="D81" t="s">
        <v>421</v>
      </c>
      <c r="E81" s="29">
        <f t="shared" si="15"/>
        <v>3400000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0</v>
      </c>
      <c r="BY81" s="28">
        <v>0</v>
      </c>
      <c r="BZ81" s="56">
        <v>0</v>
      </c>
      <c r="CA81" s="56">
        <v>0</v>
      </c>
      <c r="CB81" s="56">
        <v>170000</v>
      </c>
      <c r="CC81" s="56">
        <v>102000</v>
      </c>
      <c r="CD81" s="56">
        <v>204000</v>
      </c>
      <c r="CE81" s="56">
        <v>272000</v>
      </c>
      <c r="CF81" s="56">
        <v>408000</v>
      </c>
      <c r="CG81" s="56">
        <v>476000.00000000006</v>
      </c>
      <c r="CH81" s="56">
        <v>476000.00000000006</v>
      </c>
      <c r="CI81" s="56">
        <v>408000</v>
      </c>
      <c r="CJ81" s="56">
        <v>272000</v>
      </c>
      <c r="CK81" s="56">
        <v>238000.00000000003</v>
      </c>
      <c r="CL81" s="56">
        <v>136000</v>
      </c>
      <c r="CM81" s="55">
        <v>102000</v>
      </c>
      <c r="CN81" s="55">
        <v>68000</v>
      </c>
      <c r="CO81" s="55">
        <v>34000</v>
      </c>
      <c r="CP81" s="55">
        <v>34000</v>
      </c>
      <c r="CQ81" s="55">
        <v>0</v>
      </c>
      <c r="CR81" s="55">
        <v>0</v>
      </c>
      <c r="CS81" s="55">
        <v>0</v>
      </c>
      <c r="CT81" s="55">
        <v>0</v>
      </c>
      <c r="CU81" s="55">
        <v>0</v>
      </c>
      <c r="CV81" s="55">
        <v>0</v>
      </c>
      <c r="CW81" s="55">
        <v>0</v>
      </c>
      <c r="CX81" s="55">
        <v>0</v>
      </c>
      <c r="CY81" s="55">
        <v>0</v>
      </c>
      <c r="CZ81" s="55">
        <v>0</v>
      </c>
      <c r="DA81" s="55">
        <v>0</v>
      </c>
      <c r="DB81" s="55">
        <v>0</v>
      </c>
      <c r="DC81" s="55">
        <v>0</v>
      </c>
      <c r="DD81" s="55">
        <v>0</v>
      </c>
      <c r="DE81" s="55">
        <v>0</v>
      </c>
      <c r="DF81" s="55">
        <v>0</v>
      </c>
      <c r="DG81" s="55">
        <v>0</v>
      </c>
      <c r="DH81" s="55">
        <v>0</v>
      </c>
      <c r="DI81" s="55">
        <v>0</v>
      </c>
      <c r="DJ81" s="55">
        <v>0</v>
      </c>
      <c r="DK81" s="55">
        <v>0</v>
      </c>
      <c r="DL81" s="55">
        <v>0</v>
      </c>
      <c r="DM81" s="55">
        <v>0</v>
      </c>
      <c r="DN81" s="55">
        <v>0</v>
      </c>
      <c r="DO81" s="55">
        <v>0</v>
      </c>
      <c r="DP81" s="55">
        <v>0</v>
      </c>
      <c r="DQ81" s="55">
        <v>0</v>
      </c>
      <c r="DR81" s="55">
        <v>0</v>
      </c>
      <c r="DS81" s="55">
        <v>0</v>
      </c>
      <c r="DT81" s="55">
        <v>0</v>
      </c>
      <c r="DU81" s="55">
        <v>0</v>
      </c>
    </row>
    <row r="82" spans="1:125" ht="15">
      <c r="A82" t="s">
        <v>16</v>
      </c>
      <c r="B82" t="s">
        <v>196</v>
      </c>
      <c r="C82" t="s">
        <v>196</v>
      </c>
      <c r="D82" t="s">
        <v>243</v>
      </c>
      <c r="E82" s="29">
        <f t="shared" si="15"/>
        <v>1400000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28">
        <v>0</v>
      </c>
      <c r="BQ82" s="28">
        <v>0</v>
      </c>
      <c r="BR82" s="28">
        <v>0</v>
      </c>
      <c r="BS82" s="28">
        <v>0</v>
      </c>
      <c r="BT82" s="28">
        <v>0</v>
      </c>
      <c r="BU82" s="28">
        <v>0</v>
      </c>
      <c r="BV82" s="28">
        <v>0</v>
      </c>
      <c r="BW82" s="28">
        <v>0</v>
      </c>
      <c r="BX82" s="28">
        <v>0</v>
      </c>
      <c r="BY82" s="28">
        <v>0</v>
      </c>
      <c r="BZ82" s="56">
        <v>0</v>
      </c>
      <c r="CA82" s="56">
        <v>0</v>
      </c>
      <c r="CB82" s="56">
        <v>0</v>
      </c>
      <c r="CC82" s="56">
        <v>0</v>
      </c>
      <c r="CD82" s="56">
        <v>0</v>
      </c>
      <c r="CE82" s="56">
        <v>84000</v>
      </c>
      <c r="CF82" s="56">
        <v>56000</v>
      </c>
      <c r="CG82" s="56">
        <v>84000</v>
      </c>
      <c r="CH82" s="56">
        <v>140000</v>
      </c>
      <c r="CI82" s="56">
        <v>210000</v>
      </c>
      <c r="CJ82" s="56">
        <v>224000</v>
      </c>
      <c r="CK82" s="56">
        <v>210000</v>
      </c>
      <c r="CL82" s="56">
        <v>140000</v>
      </c>
      <c r="CM82" s="55">
        <v>126000</v>
      </c>
      <c r="CN82" s="55">
        <v>56000</v>
      </c>
      <c r="CO82" s="55">
        <v>42000</v>
      </c>
      <c r="CP82" s="55">
        <v>28000</v>
      </c>
      <c r="CQ82" s="55">
        <v>0</v>
      </c>
      <c r="CR82" s="55">
        <v>0</v>
      </c>
      <c r="CS82" s="55">
        <v>0</v>
      </c>
      <c r="CT82" s="55">
        <v>0</v>
      </c>
      <c r="CU82" s="55">
        <v>0</v>
      </c>
      <c r="CV82" s="55">
        <v>0</v>
      </c>
      <c r="CW82" s="55">
        <v>0</v>
      </c>
      <c r="CX82" s="55">
        <v>0</v>
      </c>
      <c r="CY82" s="55">
        <v>0</v>
      </c>
      <c r="CZ82" s="55">
        <v>0</v>
      </c>
      <c r="DA82" s="55">
        <v>0</v>
      </c>
      <c r="DB82" s="55">
        <v>0</v>
      </c>
      <c r="DC82" s="55">
        <v>0</v>
      </c>
      <c r="DD82" s="55">
        <v>0</v>
      </c>
      <c r="DE82" s="55">
        <v>0</v>
      </c>
      <c r="DF82" s="55">
        <v>0</v>
      </c>
      <c r="DG82" s="55">
        <v>0</v>
      </c>
      <c r="DH82" s="55">
        <v>0</v>
      </c>
      <c r="DI82" s="55">
        <v>0</v>
      </c>
      <c r="DJ82" s="55">
        <v>0</v>
      </c>
      <c r="DK82" s="55">
        <v>0</v>
      </c>
      <c r="DL82" s="55">
        <v>0</v>
      </c>
      <c r="DM82" s="55">
        <v>0</v>
      </c>
      <c r="DN82" s="55">
        <v>0</v>
      </c>
      <c r="DO82" s="55">
        <v>0</v>
      </c>
      <c r="DP82" s="55">
        <v>0</v>
      </c>
      <c r="DQ82" s="55">
        <v>0</v>
      </c>
      <c r="DR82" s="55">
        <v>0</v>
      </c>
      <c r="DS82" s="55">
        <v>0</v>
      </c>
      <c r="DT82" s="55">
        <v>0</v>
      </c>
      <c r="DU82" s="55">
        <v>0</v>
      </c>
    </row>
    <row r="83" spans="1:125" ht="15">
      <c r="A83" t="s">
        <v>16</v>
      </c>
      <c r="B83" t="s">
        <v>14</v>
      </c>
      <c r="C83" t="s">
        <v>286</v>
      </c>
      <c r="D83" t="s">
        <v>209</v>
      </c>
      <c r="E83" s="29">
        <f t="shared" si="15"/>
        <v>582000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8">
        <v>34920</v>
      </c>
      <c r="BM83" s="28">
        <v>23280</v>
      </c>
      <c r="BN83" s="28">
        <v>34920</v>
      </c>
      <c r="BO83" s="28">
        <v>58200</v>
      </c>
      <c r="BP83" s="28">
        <v>87300</v>
      </c>
      <c r="BQ83" s="28">
        <v>93120</v>
      </c>
      <c r="BR83" s="28">
        <v>87300</v>
      </c>
      <c r="BS83" s="28">
        <v>58200</v>
      </c>
      <c r="BT83" s="28">
        <v>52380</v>
      </c>
      <c r="BU83" s="28">
        <v>23280</v>
      </c>
      <c r="BV83" s="28">
        <v>17460</v>
      </c>
      <c r="BW83" s="28">
        <v>11640</v>
      </c>
      <c r="BX83" s="28">
        <v>0</v>
      </c>
      <c r="BY83" s="28">
        <v>0</v>
      </c>
      <c r="BZ83" s="56">
        <v>0</v>
      </c>
      <c r="CA83" s="56">
        <v>0</v>
      </c>
      <c r="CB83" s="56">
        <v>0</v>
      </c>
      <c r="CC83" s="56">
        <v>0</v>
      </c>
      <c r="CD83" s="56">
        <v>0</v>
      </c>
      <c r="CE83" s="56">
        <v>0</v>
      </c>
      <c r="CF83" s="56">
        <v>0</v>
      </c>
      <c r="CG83" s="56">
        <v>0</v>
      </c>
      <c r="CH83" s="56">
        <v>0</v>
      </c>
      <c r="CI83" s="56">
        <v>0</v>
      </c>
      <c r="CJ83" s="56">
        <v>0</v>
      </c>
      <c r="CK83" s="56">
        <v>0</v>
      </c>
      <c r="CL83" s="56">
        <v>0</v>
      </c>
      <c r="CM83" s="55">
        <v>0</v>
      </c>
      <c r="CN83" s="55">
        <v>0</v>
      </c>
      <c r="CO83" s="55">
        <v>0</v>
      </c>
      <c r="CP83" s="55">
        <v>0</v>
      </c>
      <c r="CQ83" s="55">
        <v>0</v>
      </c>
      <c r="CR83" s="55">
        <v>0</v>
      </c>
      <c r="CS83" s="55">
        <v>0</v>
      </c>
      <c r="CT83" s="55">
        <v>0</v>
      </c>
      <c r="CU83" s="55">
        <v>0</v>
      </c>
      <c r="CV83" s="55">
        <v>0</v>
      </c>
      <c r="CW83" s="55">
        <v>0</v>
      </c>
      <c r="CX83" s="55">
        <v>0</v>
      </c>
      <c r="CY83" s="55">
        <v>0</v>
      </c>
      <c r="CZ83" s="55">
        <v>0</v>
      </c>
      <c r="DA83" s="55">
        <v>0</v>
      </c>
      <c r="DB83" s="55">
        <v>0</v>
      </c>
      <c r="DC83" s="55">
        <v>0</v>
      </c>
      <c r="DD83" s="55">
        <v>0</v>
      </c>
      <c r="DE83" s="55">
        <v>0</v>
      </c>
      <c r="DF83" s="55">
        <v>0</v>
      </c>
      <c r="DG83" s="55">
        <v>0</v>
      </c>
      <c r="DH83" s="55">
        <v>0</v>
      </c>
      <c r="DI83" s="55">
        <v>0</v>
      </c>
      <c r="DJ83" s="55">
        <v>0</v>
      </c>
      <c r="DK83" s="55">
        <v>0</v>
      </c>
      <c r="DL83" s="55">
        <v>0</v>
      </c>
      <c r="DM83" s="55">
        <v>0</v>
      </c>
      <c r="DN83" s="55">
        <v>0</v>
      </c>
      <c r="DO83" s="55">
        <v>0</v>
      </c>
      <c r="DP83" s="55">
        <v>0</v>
      </c>
      <c r="DQ83" s="55">
        <v>0</v>
      </c>
      <c r="DR83" s="55">
        <v>0</v>
      </c>
      <c r="DS83" s="55">
        <v>0</v>
      </c>
      <c r="DT83" s="55">
        <v>0</v>
      </c>
      <c r="DU83" s="55">
        <v>0</v>
      </c>
    </row>
    <row r="84" spans="1:125" ht="15">
      <c r="A84" t="s">
        <v>16</v>
      </c>
      <c r="B84" t="s">
        <v>78</v>
      </c>
      <c r="C84" t="s">
        <v>78</v>
      </c>
      <c r="D84" t="s">
        <v>210</v>
      </c>
      <c r="E84" s="29">
        <f t="shared" si="15"/>
        <v>3400000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8">
        <v>0</v>
      </c>
      <c r="BM84" s="28">
        <v>0</v>
      </c>
      <c r="BN84" s="28">
        <v>204000</v>
      </c>
      <c r="BO84" s="28">
        <v>136000</v>
      </c>
      <c r="BP84" s="28">
        <v>204000</v>
      </c>
      <c r="BQ84" s="28">
        <v>340000</v>
      </c>
      <c r="BR84" s="28">
        <v>510000</v>
      </c>
      <c r="BS84" s="28">
        <v>544000</v>
      </c>
      <c r="BT84" s="28">
        <v>510000</v>
      </c>
      <c r="BU84" s="28">
        <v>340000</v>
      </c>
      <c r="BV84" s="28">
        <v>306000</v>
      </c>
      <c r="BW84" s="28">
        <v>136000</v>
      </c>
      <c r="BX84" s="28">
        <v>102000</v>
      </c>
      <c r="BY84" s="28">
        <v>68000</v>
      </c>
      <c r="BZ84" s="56">
        <v>0</v>
      </c>
      <c r="CA84" s="56">
        <v>0</v>
      </c>
      <c r="CB84" s="56">
        <v>0</v>
      </c>
      <c r="CC84" s="56">
        <v>0</v>
      </c>
      <c r="CD84" s="56">
        <v>0</v>
      </c>
      <c r="CE84" s="56">
        <v>0</v>
      </c>
      <c r="CF84" s="56">
        <v>0</v>
      </c>
      <c r="CG84" s="56">
        <v>0</v>
      </c>
      <c r="CH84" s="56">
        <v>0</v>
      </c>
      <c r="CI84" s="56">
        <v>0</v>
      </c>
      <c r="CJ84" s="56">
        <v>0</v>
      </c>
      <c r="CK84" s="56">
        <v>0</v>
      </c>
      <c r="CL84" s="56">
        <v>0</v>
      </c>
      <c r="CM84" s="55">
        <v>0</v>
      </c>
      <c r="CN84" s="55">
        <v>0</v>
      </c>
      <c r="CO84" s="55">
        <v>0</v>
      </c>
      <c r="CP84" s="55">
        <v>0</v>
      </c>
      <c r="CQ84" s="55">
        <v>0</v>
      </c>
      <c r="CR84" s="55">
        <v>0</v>
      </c>
      <c r="CS84" s="55">
        <v>0</v>
      </c>
      <c r="CT84" s="55">
        <v>0</v>
      </c>
      <c r="CU84" s="55">
        <v>0</v>
      </c>
      <c r="CV84" s="55">
        <v>0</v>
      </c>
      <c r="CW84" s="55">
        <v>0</v>
      </c>
      <c r="CX84" s="55">
        <v>0</v>
      </c>
      <c r="CY84" s="55">
        <v>0</v>
      </c>
      <c r="CZ84" s="55">
        <v>0</v>
      </c>
      <c r="DA84" s="55">
        <v>0</v>
      </c>
      <c r="DB84" s="55">
        <v>0</v>
      </c>
      <c r="DC84" s="55">
        <v>0</v>
      </c>
      <c r="DD84" s="55">
        <v>0</v>
      </c>
      <c r="DE84" s="55">
        <v>0</v>
      </c>
      <c r="DF84" s="55">
        <v>0</v>
      </c>
      <c r="DG84" s="55">
        <v>0</v>
      </c>
      <c r="DH84" s="55">
        <v>0</v>
      </c>
      <c r="DI84" s="55">
        <v>0</v>
      </c>
      <c r="DJ84" s="55">
        <v>0</v>
      </c>
      <c r="DK84" s="55">
        <v>0</v>
      </c>
      <c r="DL84" s="55">
        <v>0</v>
      </c>
      <c r="DM84" s="55">
        <v>0</v>
      </c>
      <c r="DN84" s="55">
        <v>0</v>
      </c>
      <c r="DO84" s="55">
        <v>0</v>
      </c>
      <c r="DP84" s="55">
        <v>0</v>
      </c>
      <c r="DQ84" s="55">
        <v>0</v>
      </c>
      <c r="DR84" s="55">
        <v>0</v>
      </c>
      <c r="DS84" s="55">
        <v>0</v>
      </c>
      <c r="DT84" s="55">
        <v>0</v>
      </c>
      <c r="DU84" s="55">
        <v>0</v>
      </c>
    </row>
    <row r="85" spans="1:125" ht="15">
      <c r="A85" t="s">
        <v>16</v>
      </c>
      <c r="B85" t="s">
        <v>14</v>
      </c>
      <c r="C85" t="s">
        <v>286</v>
      </c>
      <c r="D85" t="s">
        <v>237</v>
      </c>
      <c r="E85" s="29">
        <f t="shared" si="15"/>
        <v>7700000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462000</v>
      </c>
      <c r="AJ85" s="28">
        <v>308000</v>
      </c>
      <c r="AK85" s="28">
        <v>231000</v>
      </c>
      <c r="AL85" s="28">
        <v>385000</v>
      </c>
      <c r="AM85" s="28">
        <v>385000</v>
      </c>
      <c r="AN85" s="28">
        <v>693000</v>
      </c>
      <c r="AO85" s="28">
        <v>770000</v>
      </c>
      <c r="AP85" s="28">
        <v>847000</v>
      </c>
      <c r="AQ85" s="28">
        <v>770000</v>
      </c>
      <c r="AR85" s="28">
        <v>770000</v>
      </c>
      <c r="AS85" s="28">
        <v>616000</v>
      </c>
      <c r="AT85" s="28">
        <v>421960</v>
      </c>
      <c r="AU85" s="28">
        <v>486640.00000000006</v>
      </c>
      <c r="AV85" s="28">
        <v>238700</v>
      </c>
      <c r="AW85" s="28">
        <v>115500</v>
      </c>
      <c r="AX85" s="28">
        <v>115500</v>
      </c>
      <c r="AY85" s="28">
        <v>53900</v>
      </c>
      <c r="AZ85" s="28">
        <v>30800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8">
        <v>0</v>
      </c>
      <c r="BM85" s="28">
        <v>0</v>
      </c>
      <c r="BN85" s="28">
        <v>0</v>
      </c>
      <c r="BO85" s="28">
        <v>0</v>
      </c>
      <c r="BP85" s="28">
        <v>0</v>
      </c>
      <c r="BQ85" s="28">
        <v>0</v>
      </c>
      <c r="BR85" s="28">
        <v>0</v>
      </c>
      <c r="BS85" s="28">
        <v>0</v>
      </c>
      <c r="BT85" s="28">
        <v>0</v>
      </c>
      <c r="BU85" s="28">
        <v>0</v>
      </c>
      <c r="BV85" s="28">
        <v>0</v>
      </c>
      <c r="BW85" s="28">
        <v>0</v>
      </c>
      <c r="BX85" s="28">
        <v>0</v>
      </c>
      <c r="BY85" s="28">
        <v>0</v>
      </c>
      <c r="BZ85" s="56">
        <v>0</v>
      </c>
      <c r="CA85" s="56">
        <v>0</v>
      </c>
      <c r="CB85" s="56">
        <v>0</v>
      </c>
      <c r="CC85" s="56">
        <v>0</v>
      </c>
      <c r="CD85" s="56">
        <v>0</v>
      </c>
      <c r="CE85" s="56">
        <v>0</v>
      </c>
      <c r="CF85" s="56">
        <v>0</v>
      </c>
      <c r="CG85" s="56">
        <v>0</v>
      </c>
      <c r="CH85" s="56">
        <v>0</v>
      </c>
      <c r="CI85" s="56">
        <v>0</v>
      </c>
      <c r="CJ85" s="56">
        <v>0</v>
      </c>
      <c r="CK85" s="56">
        <v>0</v>
      </c>
      <c r="CL85" s="56">
        <v>0</v>
      </c>
      <c r="CM85" s="55">
        <v>0</v>
      </c>
      <c r="CN85" s="55">
        <v>0</v>
      </c>
      <c r="CO85" s="55">
        <v>0</v>
      </c>
      <c r="CP85" s="55">
        <v>0</v>
      </c>
      <c r="CQ85" s="55">
        <v>0</v>
      </c>
      <c r="CR85" s="55">
        <v>0</v>
      </c>
      <c r="CS85" s="55">
        <v>0</v>
      </c>
      <c r="CT85" s="55">
        <v>0</v>
      </c>
      <c r="CU85" s="55">
        <v>0</v>
      </c>
      <c r="CV85" s="55">
        <v>0</v>
      </c>
      <c r="CW85" s="55">
        <v>0</v>
      </c>
      <c r="CX85" s="55">
        <v>0</v>
      </c>
      <c r="CY85" s="55">
        <v>0</v>
      </c>
      <c r="CZ85" s="55">
        <v>0</v>
      </c>
      <c r="DA85" s="55">
        <v>0</v>
      </c>
      <c r="DB85" s="55">
        <v>0</v>
      </c>
      <c r="DC85" s="55">
        <v>0</v>
      </c>
      <c r="DD85" s="55">
        <v>0</v>
      </c>
      <c r="DE85" s="55">
        <v>0</v>
      </c>
      <c r="DF85" s="55">
        <v>0</v>
      </c>
      <c r="DG85" s="55">
        <v>0</v>
      </c>
      <c r="DH85" s="55">
        <v>0</v>
      </c>
      <c r="DI85" s="55">
        <v>0</v>
      </c>
      <c r="DJ85" s="55">
        <v>0</v>
      </c>
      <c r="DK85" s="55">
        <v>0</v>
      </c>
      <c r="DL85" s="55">
        <v>0</v>
      </c>
      <c r="DM85" s="55">
        <v>0</v>
      </c>
      <c r="DN85" s="55">
        <v>0</v>
      </c>
      <c r="DO85" s="55">
        <v>0</v>
      </c>
      <c r="DP85" s="55">
        <v>0</v>
      </c>
      <c r="DQ85" s="55">
        <v>0</v>
      </c>
      <c r="DR85" s="55">
        <v>0</v>
      </c>
      <c r="DS85" s="55">
        <v>0</v>
      </c>
      <c r="DT85" s="55">
        <v>0</v>
      </c>
      <c r="DU85" s="55">
        <v>0</v>
      </c>
    </row>
    <row r="86" spans="1:125" ht="15">
      <c r="A86" t="s">
        <v>16</v>
      </c>
      <c r="B86" t="s">
        <v>14</v>
      </c>
      <c r="C86" t="s">
        <v>286</v>
      </c>
      <c r="D86" t="s">
        <v>353</v>
      </c>
      <c r="E86" s="29">
        <f t="shared" si="15"/>
        <v>4500000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>
        <v>0</v>
      </c>
      <c r="Y86" s="28">
        <v>0</v>
      </c>
      <c r="Z86" s="28">
        <v>0</v>
      </c>
      <c r="AA86" s="28">
        <v>270000</v>
      </c>
      <c r="AB86" s="28">
        <v>180000</v>
      </c>
      <c r="AC86" s="28">
        <v>270000</v>
      </c>
      <c r="AD86" s="28">
        <v>450000</v>
      </c>
      <c r="AE86" s="28">
        <v>675000</v>
      </c>
      <c r="AF86" s="28">
        <v>720000</v>
      </c>
      <c r="AG86" s="28">
        <v>675000</v>
      </c>
      <c r="AH86" s="28">
        <v>450000</v>
      </c>
      <c r="AI86" s="28">
        <v>405000</v>
      </c>
      <c r="AJ86" s="28">
        <v>180000</v>
      </c>
      <c r="AK86" s="28">
        <v>135000</v>
      </c>
      <c r="AL86" s="28">
        <v>90000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8">
        <v>0</v>
      </c>
      <c r="BQ86" s="28">
        <v>0</v>
      </c>
      <c r="BR86" s="28">
        <v>0</v>
      </c>
      <c r="BS86" s="28">
        <v>0</v>
      </c>
      <c r="BT86" s="28">
        <v>0</v>
      </c>
      <c r="BU86" s="28">
        <v>0</v>
      </c>
      <c r="BV86" s="28">
        <v>0</v>
      </c>
      <c r="BW86" s="28">
        <v>0</v>
      </c>
      <c r="BX86" s="28">
        <v>0</v>
      </c>
      <c r="BY86" s="28">
        <v>0</v>
      </c>
      <c r="BZ86" s="56">
        <v>0</v>
      </c>
      <c r="CA86" s="56">
        <v>0</v>
      </c>
      <c r="CB86" s="56">
        <v>0</v>
      </c>
      <c r="CC86" s="56">
        <v>0</v>
      </c>
      <c r="CD86" s="56">
        <v>0</v>
      </c>
      <c r="CE86" s="56">
        <v>0</v>
      </c>
      <c r="CF86" s="56">
        <v>0</v>
      </c>
      <c r="CG86" s="56">
        <v>0</v>
      </c>
      <c r="CH86" s="56">
        <v>0</v>
      </c>
      <c r="CI86" s="56">
        <v>0</v>
      </c>
      <c r="CJ86" s="56">
        <v>0</v>
      </c>
      <c r="CK86" s="56">
        <v>0</v>
      </c>
      <c r="CL86" s="56">
        <v>0</v>
      </c>
      <c r="CM86" s="55">
        <v>0</v>
      </c>
      <c r="CN86" s="55">
        <v>0</v>
      </c>
      <c r="CO86" s="55">
        <v>0</v>
      </c>
      <c r="CP86" s="55">
        <v>0</v>
      </c>
      <c r="CQ86" s="55">
        <v>0</v>
      </c>
      <c r="CR86" s="55">
        <v>0</v>
      </c>
      <c r="CS86" s="55">
        <v>0</v>
      </c>
      <c r="CT86" s="55">
        <v>0</v>
      </c>
      <c r="CU86" s="55">
        <v>0</v>
      </c>
      <c r="CV86" s="55">
        <v>0</v>
      </c>
      <c r="CW86" s="55">
        <v>0</v>
      </c>
      <c r="CX86" s="55">
        <v>0</v>
      </c>
      <c r="CY86" s="55">
        <v>0</v>
      </c>
      <c r="CZ86" s="55">
        <v>0</v>
      </c>
      <c r="DA86" s="55">
        <v>0</v>
      </c>
      <c r="DB86" s="55">
        <v>0</v>
      </c>
      <c r="DC86" s="55">
        <v>0</v>
      </c>
      <c r="DD86" s="55">
        <v>0</v>
      </c>
      <c r="DE86" s="55">
        <v>0</v>
      </c>
      <c r="DF86" s="55">
        <v>0</v>
      </c>
      <c r="DG86" s="55">
        <v>0</v>
      </c>
      <c r="DH86" s="55">
        <v>0</v>
      </c>
      <c r="DI86" s="55">
        <v>0</v>
      </c>
      <c r="DJ86" s="55">
        <v>0</v>
      </c>
      <c r="DK86" s="55">
        <v>0</v>
      </c>
      <c r="DL86" s="55">
        <v>0</v>
      </c>
      <c r="DM86" s="55">
        <v>0</v>
      </c>
      <c r="DN86" s="55">
        <v>0</v>
      </c>
      <c r="DO86" s="55">
        <v>0</v>
      </c>
      <c r="DP86" s="55">
        <v>0</v>
      </c>
      <c r="DQ86" s="55">
        <v>0</v>
      </c>
      <c r="DR86" s="55">
        <v>0</v>
      </c>
      <c r="DS86" s="55">
        <v>0</v>
      </c>
      <c r="DT86" s="55">
        <v>0</v>
      </c>
      <c r="DU86" s="55">
        <v>0</v>
      </c>
    </row>
    <row r="87" spans="1:125" ht="15">
      <c r="A87" t="s">
        <v>16</v>
      </c>
      <c r="B87" t="s">
        <v>78</v>
      </c>
      <c r="C87" t="s">
        <v>287</v>
      </c>
      <c r="D87" t="s">
        <v>324</v>
      </c>
      <c r="E87" s="29">
        <f t="shared" si="15"/>
        <v>4100000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245999.99999999997</v>
      </c>
      <c r="BC87" s="28">
        <v>163999.99999999997</v>
      </c>
      <c r="BD87" s="28">
        <v>245999.99999999997</v>
      </c>
      <c r="BE87" s="28">
        <v>410000</v>
      </c>
      <c r="BF87" s="28">
        <v>614999.9999999999</v>
      </c>
      <c r="BG87" s="28">
        <v>655999.9999999999</v>
      </c>
      <c r="BH87" s="28">
        <v>614999.9999999999</v>
      </c>
      <c r="BI87" s="28">
        <v>410000</v>
      </c>
      <c r="BJ87" s="28">
        <v>368999.99999999994</v>
      </c>
      <c r="BK87" s="28">
        <v>163999.99999999997</v>
      </c>
      <c r="BL87" s="28">
        <v>122999.99999999999</v>
      </c>
      <c r="BM87" s="28">
        <v>81999.99999999999</v>
      </c>
      <c r="BN87" s="28">
        <v>0</v>
      </c>
      <c r="BO87" s="28">
        <v>0</v>
      </c>
      <c r="BP87" s="28">
        <v>0</v>
      </c>
      <c r="BQ87" s="28">
        <v>0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28">
        <v>0</v>
      </c>
      <c r="BX87" s="28">
        <v>0</v>
      </c>
      <c r="BY87" s="28">
        <v>0</v>
      </c>
      <c r="BZ87" s="56">
        <v>0</v>
      </c>
      <c r="CA87" s="56">
        <v>0</v>
      </c>
      <c r="CB87" s="56">
        <v>0</v>
      </c>
      <c r="CC87" s="56">
        <v>0</v>
      </c>
      <c r="CD87" s="56">
        <v>0</v>
      </c>
      <c r="CE87" s="56">
        <v>0</v>
      </c>
      <c r="CF87" s="56">
        <v>0</v>
      </c>
      <c r="CG87" s="56">
        <v>0</v>
      </c>
      <c r="CH87" s="56">
        <v>0</v>
      </c>
      <c r="CI87" s="56">
        <v>0</v>
      </c>
      <c r="CJ87" s="56">
        <v>0</v>
      </c>
      <c r="CK87" s="56">
        <v>0</v>
      </c>
      <c r="CL87" s="56">
        <v>0</v>
      </c>
      <c r="CM87" s="55">
        <v>0</v>
      </c>
      <c r="CN87" s="55">
        <v>0</v>
      </c>
      <c r="CO87" s="55">
        <v>0</v>
      </c>
      <c r="CP87" s="55">
        <v>0</v>
      </c>
      <c r="CQ87" s="55">
        <v>0</v>
      </c>
      <c r="CR87" s="55">
        <v>0</v>
      </c>
      <c r="CS87" s="55">
        <v>0</v>
      </c>
      <c r="CT87" s="55">
        <v>0</v>
      </c>
      <c r="CU87" s="55">
        <v>0</v>
      </c>
      <c r="CV87" s="55">
        <v>0</v>
      </c>
      <c r="CW87" s="55">
        <v>0</v>
      </c>
      <c r="CX87" s="55">
        <v>0</v>
      </c>
      <c r="CY87" s="55">
        <v>0</v>
      </c>
      <c r="CZ87" s="55">
        <v>0</v>
      </c>
      <c r="DA87" s="55">
        <v>0</v>
      </c>
      <c r="DB87" s="55">
        <v>0</v>
      </c>
      <c r="DC87" s="55">
        <v>0</v>
      </c>
      <c r="DD87" s="55">
        <v>0</v>
      </c>
      <c r="DE87" s="55">
        <v>0</v>
      </c>
      <c r="DF87" s="55">
        <v>0</v>
      </c>
      <c r="DG87" s="55">
        <v>0</v>
      </c>
      <c r="DH87" s="55">
        <v>0</v>
      </c>
      <c r="DI87" s="55">
        <v>0</v>
      </c>
      <c r="DJ87" s="55">
        <v>0</v>
      </c>
      <c r="DK87" s="55">
        <v>0</v>
      </c>
      <c r="DL87" s="55">
        <v>0</v>
      </c>
      <c r="DM87" s="55">
        <v>0</v>
      </c>
      <c r="DN87" s="55">
        <v>0</v>
      </c>
      <c r="DO87" s="55">
        <v>0</v>
      </c>
      <c r="DP87" s="55">
        <v>0</v>
      </c>
      <c r="DQ87" s="55">
        <v>0</v>
      </c>
      <c r="DR87" s="55">
        <v>0</v>
      </c>
      <c r="DS87" s="55">
        <v>0</v>
      </c>
      <c r="DT87" s="55">
        <v>0</v>
      </c>
      <c r="DU87" s="55">
        <v>0</v>
      </c>
    </row>
    <row r="88" spans="1:125" ht="15">
      <c r="A88" t="s">
        <v>16</v>
      </c>
      <c r="B88" t="s">
        <v>78</v>
      </c>
      <c r="C88" t="s">
        <v>78</v>
      </c>
      <c r="D88" t="s">
        <v>238</v>
      </c>
      <c r="E88" s="29">
        <f t="shared" si="15"/>
        <v>1900000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114000</v>
      </c>
      <c r="BE88" s="28">
        <v>76000</v>
      </c>
      <c r="BF88" s="28">
        <v>114000</v>
      </c>
      <c r="BG88" s="28">
        <v>190000</v>
      </c>
      <c r="BH88" s="28">
        <v>285000</v>
      </c>
      <c r="BI88" s="28">
        <v>304000</v>
      </c>
      <c r="BJ88" s="28">
        <v>285000</v>
      </c>
      <c r="BK88" s="28">
        <v>190000</v>
      </c>
      <c r="BL88" s="28">
        <v>171000</v>
      </c>
      <c r="BM88" s="28">
        <v>76000</v>
      </c>
      <c r="BN88" s="28">
        <v>57000</v>
      </c>
      <c r="BO88" s="28">
        <v>38000</v>
      </c>
      <c r="BP88" s="28">
        <v>0</v>
      </c>
      <c r="BQ88" s="28">
        <v>0</v>
      </c>
      <c r="BR88" s="28">
        <v>0</v>
      </c>
      <c r="BS88" s="28">
        <v>0</v>
      </c>
      <c r="BT88" s="28">
        <v>0</v>
      </c>
      <c r="BU88" s="28">
        <v>0</v>
      </c>
      <c r="BV88" s="28">
        <v>0</v>
      </c>
      <c r="BW88" s="28">
        <v>0</v>
      </c>
      <c r="BX88" s="28">
        <v>0</v>
      </c>
      <c r="BY88" s="28">
        <v>0</v>
      </c>
      <c r="BZ88" s="56">
        <v>0</v>
      </c>
      <c r="CA88" s="56">
        <v>0</v>
      </c>
      <c r="CB88" s="56">
        <v>0</v>
      </c>
      <c r="CC88" s="56">
        <v>0</v>
      </c>
      <c r="CD88" s="56">
        <v>0</v>
      </c>
      <c r="CE88" s="56">
        <v>0</v>
      </c>
      <c r="CF88" s="56">
        <v>0</v>
      </c>
      <c r="CG88" s="56">
        <v>0</v>
      </c>
      <c r="CH88" s="56">
        <v>0</v>
      </c>
      <c r="CI88" s="56">
        <v>0</v>
      </c>
      <c r="CJ88" s="56">
        <v>0</v>
      </c>
      <c r="CK88" s="56">
        <v>0</v>
      </c>
      <c r="CL88" s="56">
        <v>0</v>
      </c>
      <c r="CM88" s="55">
        <v>0</v>
      </c>
      <c r="CN88" s="55">
        <v>0</v>
      </c>
      <c r="CO88" s="55">
        <v>0</v>
      </c>
      <c r="CP88" s="55">
        <v>0</v>
      </c>
      <c r="CQ88" s="55">
        <v>0</v>
      </c>
      <c r="CR88" s="55">
        <v>0</v>
      </c>
      <c r="CS88" s="55">
        <v>0</v>
      </c>
      <c r="CT88" s="55">
        <v>0</v>
      </c>
      <c r="CU88" s="55">
        <v>0</v>
      </c>
      <c r="CV88" s="55">
        <v>0</v>
      </c>
      <c r="CW88" s="55">
        <v>0</v>
      </c>
      <c r="CX88" s="55">
        <v>0</v>
      </c>
      <c r="CY88" s="55">
        <v>0</v>
      </c>
      <c r="CZ88" s="55">
        <v>0</v>
      </c>
      <c r="DA88" s="55">
        <v>0</v>
      </c>
      <c r="DB88" s="55">
        <v>0</v>
      </c>
      <c r="DC88" s="55">
        <v>0</v>
      </c>
      <c r="DD88" s="55">
        <v>0</v>
      </c>
      <c r="DE88" s="55">
        <v>0</v>
      </c>
      <c r="DF88" s="55">
        <v>0</v>
      </c>
      <c r="DG88" s="55">
        <v>0</v>
      </c>
      <c r="DH88" s="55">
        <v>0</v>
      </c>
      <c r="DI88" s="55">
        <v>0</v>
      </c>
      <c r="DJ88" s="55">
        <v>0</v>
      </c>
      <c r="DK88" s="55">
        <v>0</v>
      </c>
      <c r="DL88" s="55">
        <v>0</v>
      </c>
      <c r="DM88" s="55">
        <v>0</v>
      </c>
      <c r="DN88" s="55">
        <v>0</v>
      </c>
      <c r="DO88" s="55">
        <v>0</v>
      </c>
      <c r="DP88" s="55">
        <v>0</v>
      </c>
      <c r="DQ88" s="55">
        <v>0</v>
      </c>
      <c r="DR88" s="55">
        <v>0</v>
      </c>
      <c r="DS88" s="55">
        <v>0</v>
      </c>
      <c r="DT88" s="55">
        <v>0</v>
      </c>
      <c r="DU88" s="55">
        <v>0</v>
      </c>
    </row>
    <row r="89" spans="1:125" ht="15">
      <c r="A89" t="s">
        <v>16</v>
      </c>
      <c r="B89" t="s">
        <v>14</v>
      </c>
      <c r="C89" t="s">
        <v>286</v>
      </c>
      <c r="D89" t="s">
        <v>239</v>
      </c>
      <c r="E89" s="29">
        <f t="shared" si="15"/>
        <v>1900000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28">
        <v>114000</v>
      </c>
      <c r="BG89" s="28">
        <v>76000</v>
      </c>
      <c r="BH89" s="28">
        <v>114000</v>
      </c>
      <c r="BI89" s="28">
        <v>190000</v>
      </c>
      <c r="BJ89" s="28">
        <v>285000</v>
      </c>
      <c r="BK89" s="28">
        <v>304000</v>
      </c>
      <c r="BL89" s="28">
        <v>285000</v>
      </c>
      <c r="BM89" s="28">
        <v>190000</v>
      </c>
      <c r="BN89" s="28">
        <v>171000</v>
      </c>
      <c r="BO89" s="28">
        <v>76000</v>
      </c>
      <c r="BP89" s="28">
        <v>57000</v>
      </c>
      <c r="BQ89" s="28">
        <v>38000</v>
      </c>
      <c r="BR89" s="28">
        <v>0</v>
      </c>
      <c r="BS89" s="28">
        <v>0</v>
      </c>
      <c r="BT89" s="28">
        <v>0</v>
      </c>
      <c r="BU89" s="28">
        <v>0</v>
      </c>
      <c r="BV89" s="28">
        <v>0</v>
      </c>
      <c r="BW89" s="28">
        <v>0</v>
      </c>
      <c r="BX89" s="28">
        <v>0</v>
      </c>
      <c r="BY89" s="28">
        <v>0</v>
      </c>
      <c r="BZ89" s="56">
        <v>0</v>
      </c>
      <c r="CA89" s="56">
        <v>0</v>
      </c>
      <c r="CB89" s="56">
        <v>0</v>
      </c>
      <c r="CC89" s="56">
        <v>0</v>
      </c>
      <c r="CD89" s="56">
        <v>0</v>
      </c>
      <c r="CE89" s="56">
        <v>0</v>
      </c>
      <c r="CF89" s="56">
        <v>0</v>
      </c>
      <c r="CG89" s="56">
        <v>0</v>
      </c>
      <c r="CH89" s="56">
        <v>0</v>
      </c>
      <c r="CI89" s="56">
        <v>0</v>
      </c>
      <c r="CJ89" s="56">
        <v>0</v>
      </c>
      <c r="CK89" s="56">
        <v>0</v>
      </c>
      <c r="CL89" s="56">
        <v>0</v>
      </c>
      <c r="CM89" s="55">
        <v>0</v>
      </c>
      <c r="CN89" s="55">
        <v>0</v>
      </c>
      <c r="CO89" s="55">
        <v>0</v>
      </c>
      <c r="CP89" s="55">
        <v>0</v>
      </c>
      <c r="CQ89" s="55">
        <v>0</v>
      </c>
      <c r="CR89" s="55">
        <v>0</v>
      </c>
      <c r="CS89" s="55">
        <v>0</v>
      </c>
      <c r="CT89" s="55">
        <v>0</v>
      </c>
      <c r="CU89" s="55">
        <v>0</v>
      </c>
      <c r="CV89" s="55">
        <v>0</v>
      </c>
      <c r="CW89" s="55">
        <v>0</v>
      </c>
      <c r="CX89" s="55">
        <v>0</v>
      </c>
      <c r="CY89" s="55">
        <v>0</v>
      </c>
      <c r="CZ89" s="55">
        <v>0</v>
      </c>
      <c r="DA89" s="55">
        <v>0</v>
      </c>
      <c r="DB89" s="55">
        <v>0</v>
      </c>
      <c r="DC89" s="55">
        <v>0</v>
      </c>
      <c r="DD89" s="55">
        <v>0</v>
      </c>
      <c r="DE89" s="55">
        <v>0</v>
      </c>
      <c r="DF89" s="55">
        <v>0</v>
      </c>
      <c r="DG89" s="55">
        <v>0</v>
      </c>
      <c r="DH89" s="55">
        <v>0</v>
      </c>
      <c r="DI89" s="55">
        <v>0</v>
      </c>
      <c r="DJ89" s="55">
        <v>0</v>
      </c>
      <c r="DK89" s="55">
        <v>0</v>
      </c>
      <c r="DL89" s="55">
        <v>0</v>
      </c>
      <c r="DM89" s="55">
        <v>0</v>
      </c>
      <c r="DN89" s="55">
        <v>0</v>
      </c>
      <c r="DO89" s="55">
        <v>0</v>
      </c>
      <c r="DP89" s="55">
        <v>0</v>
      </c>
      <c r="DQ89" s="55">
        <v>0</v>
      </c>
      <c r="DR89" s="55">
        <v>0</v>
      </c>
      <c r="DS89" s="55">
        <v>0</v>
      </c>
      <c r="DT89" s="55">
        <v>0</v>
      </c>
      <c r="DU89" s="55">
        <v>0</v>
      </c>
    </row>
    <row r="90" spans="1:125" ht="15">
      <c r="A90" t="s">
        <v>16</v>
      </c>
      <c r="B90" t="s">
        <v>78</v>
      </c>
      <c r="C90" t="s">
        <v>287</v>
      </c>
      <c r="D90" t="s">
        <v>240</v>
      </c>
      <c r="E90" s="29">
        <f t="shared" si="15"/>
        <v>10200000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510000</v>
      </c>
      <c r="AK90" s="28">
        <v>306000</v>
      </c>
      <c r="AL90" s="28">
        <v>612000</v>
      </c>
      <c r="AM90" s="28">
        <v>816000</v>
      </c>
      <c r="AN90" s="28">
        <v>1224000</v>
      </c>
      <c r="AO90" s="28">
        <v>1428000.0000000002</v>
      </c>
      <c r="AP90" s="28">
        <v>1428000.0000000002</v>
      </c>
      <c r="AQ90" s="28">
        <v>1224000</v>
      </c>
      <c r="AR90" s="28">
        <v>816000</v>
      </c>
      <c r="AS90" s="28">
        <v>714000.0000000001</v>
      </c>
      <c r="AT90" s="28">
        <v>408000</v>
      </c>
      <c r="AU90" s="28">
        <v>306000</v>
      </c>
      <c r="AV90" s="28">
        <v>204000</v>
      </c>
      <c r="AW90" s="28">
        <v>102000</v>
      </c>
      <c r="AX90" s="28">
        <v>102000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56">
        <v>0</v>
      </c>
      <c r="CA90" s="56">
        <v>0</v>
      </c>
      <c r="CB90" s="56">
        <v>0</v>
      </c>
      <c r="CC90" s="56">
        <v>0</v>
      </c>
      <c r="CD90" s="56">
        <v>0</v>
      </c>
      <c r="CE90" s="56">
        <v>0</v>
      </c>
      <c r="CF90" s="56">
        <v>0</v>
      </c>
      <c r="CG90" s="56">
        <v>0</v>
      </c>
      <c r="CH90" s="56">
        <v>0</v>
      </c>
      <c r="CI90" s="56">
        <v>0</v>
      </c>
      <c r="CJ90" s="56">
        <v>0</v>
      </c>
      <c r="CK90" s="56">
        <v>0</v>
      </c>
      <c r="CL90" s="56">
        <v>0</v>
      </c>
      <c r="CM90" s="55">
        <v>0</v>
      </c>
      <c r="CN90" s="55">
        <v>0</v>
      </c>
      <c r="CO90" s="55">
        <v>0</v>
      </c>
      <c r="CP90" s="55">
        <v>0</v>
      </c>
      <c r="CQ90" s="55">
        <v>0</v>
      </c>
      <c r="CR90" s="55">
        <v>0</v>
      </c>
      <c r="CS90" s="55">
        <v>0</v>
      </c>
      <c r="CT90" s="55">
        <v>0</v>
      </c>
      <c r="CU90" s="55">
        <v>0</v>
      </c>
      <c r="CV90" s="55">
        <v>0</v>
      </c>
      <c r="CW90" s="55">
        <v>0</v>
      </c>
      <c r="CX90" s="55">
        <v>0</v>
      </c>
      <c r="CY90" s="55">
        <v>0</v>
      </c>
      <c r="CZ90" s="55">
        <v>0</v>
      </c>
      <c r="DA90" s="55">
        <v>0</v>
      </c>
      <c r="DB90" s="55">
        <v>0</v>
      </c>
      <c r="DC90" s="55">
        <v>0</v>
      </c>
      <c r="DD90" s="55">
        <v>0</v>
      </c>
      <c r="DE90" s="55">
        <v>0</v>
      </c>
      <c r="DF90" s="55">
        <v>0</v>
      </c>
      <c r="DG90" s="55">
        <v>0</v>
      </c>
      <c r="DH90" s="55">
        <v>0</v>
      </c>
      <c r="DI90" s="55">
        <v>0</v>
      </c>
      <c r="DJ90" s="55">
        <v>0</v>
      </c>
      <c r="DK90" s="55">
        <v>0</v>
      </c>
      <c r="DL90" s="55">
        <v>0</v>
      </c>
      <c r="DM90" s="55">
        <v>0</v>
      </c>
      <c r="DN90" s="55">
        <v>0</v>
      </c>
      <c r="DO90" s="55">
        <v>0</v>
      </c>
      <c r="DP90" s="55">
        <v>0</v>
      </c>
      <c r="DQ90" s="55">
        <v>0</v>
      </c>
      <c r="DR90" s="55">
        <v>0</v>
      </c>
      <c r="DS90" s="55">
        <v>0</v>
      </c>
      <c r="DT90" s="55">
        <v>0</v>
      </c>
      <c r="DU90" s="55">
        <v>0</v>
      </c>
    </row>
    <row r="91" spans="1:125" ht="15">
      <c r="A91" t="s">
        <v>16</v>
      </c>
      <c r="B91" t="s">
        <v>78</v>
      </c>
      <c r="C91" t="s">
        <v>78</v>
      </c>
      <c r="D91" t="s">
        <v>241</v>
      </c>
      <c r="E91" s="29">
        <f t="shared" si="15"/>
        <v>1000000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60000</v>
      </c>
      <c r="BG91" s="28">
        <v>40000</v>
      </c>
      <c r="BH91" s="28">
        <v>60000</v>
      </c>
      <c r="BI91" s="28">
        <v>100000</v>
      </c>
      <c r="BJ91" s="28">
        <v>150000</v>
      </c>
      <c r="BK91" s="28">
        <v>160000</v>
      </c>
      <c r="BL91" s="28">
        <v>150000</v>
      </c>
      <c r="BM91" s="28">
        <v>100000</v>
      </c>
      <c r="BN91" s="28">
        <v>90000</v>
      </c>
      <c r="BO91" s="28">
        <v>40000</v>
      </c>
      <c r="BP91" s="28">
        <v>30000</v>
      </c>
      <c r="BQ91" s="28">
        <v>20000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56">
        <v>0</v>
      </c>
      <c r="CA91" s="56">
        <v>0</v>
      </c>
      <c r="CB91" s="56">
        <v>0</v>
      </c>
      <c r="CC91" s="56">
        <v>0</v>
      </c>
      <c r="CD91" s="56">
        <v>0</v>
      </c>
      <c r="CE91" s="56">
        <v>0</v>
      </c>
      <c r="CF91" s="56">
        <v>0</v>
      </c>
      <c r="CG91" s="56">
        <v>0</v>
      </c>
      <c r="CH91" s="56">
        <v>0</v>
      </c>
      <c r="CI91" s="56">
        <v>0</v>
      </c>
      <c r="CJ91" s="56">
        <v>0</v>
      </c>
      <c r="CK91" s="56">
        <v>0</v>
      </c>
      <c r="CL91" s="56">
        <v>0</v>
      </c>
      <c r="CM91" s="55">
        <v>0</v>
      </c>
      <c r="CN91" s="55">
        <v>0</v>
      </c>
      <c r="CO91" s="55">
        <v>0</v>
      </c>
      <c r="CP91" s="55">
        <v>0</v>
      </c>
      <c r="CQ91" s="55">
        <v>0</v>
      </c>
      <c r="CR91" s="55">
        <v>0</v>
      </c>
      <c r="CS91" s="55">
        <v>0</v>
      </c>
      <c r="CT91" s="55">
        <v>0</v>
      </c>
      <c r="CU91" s="55">
        <v>0</v>
      </c>
      <c r="CV91" s="55">
        <v>0</v>
      </c>
      <c r="CW91" s="55">
        <v>0</v>
      </c>
      <c r="CX91" s="55">
        <v>0</v>
      </c>
      <c r="CY91" s="55">
        <v>0</v>
      </c>
      <c r="CZ91" s="55">
        <v>0</v>
      </c>
      <c r="DA91" s="55">
        <v>0</v>
      </c>
      <c r="DB91" s="55">
        <v>0</v>
      </c>
      <c r="DC91" s="55">
        <v>0</v>
      </c>
      <c r="DD91" s="55">
        <v>0</v>
      </c>
      <c r="DE91" s="55">
        <v>0</v>
      </c>
      <c r="DF91" s="55">
        <v>0</v>
      </c>
      <c r="DG91" s="55">
        <v>0</v>
      </c>
      <c r="DH91" s="55">
        <v>0</v>
      </c>
      <c r="DI91" s="55">
        <v>0</v>
      </c>
      <c r="DJ91" s="55">
        <v>0</v>
      </c>
      <c r="DK91" s="55">
        <v>0</v>
      </c>
      <c r="DL91" s="55">
        <v>0</v>
      </c>
      <c r="DM91" s="55">
        <v>0</v>
      </c>
      <c r="DN91" s="55">
        <v>0</v>
      </c>
      <c r="DO91" s="55">
        <v>0</v>
      </c>
      <c r="DP91" s="55">
        <v>0</v>
      </c>
      <c r="DQ91" s="55">
        <v>0</v>
      </c>
      <c r="DR91" s="55">
        <v>0</v>
      </c>
      <c r="DS91" s="55">
        <v>0</v>
      </c>
      <c r="DT91" s="55">
        <v>0</v>
      </c>
      <c r="DU91" s="55">
        <v>0</v>
      </c>
    </row>
    <row r="92" spans="1:125" ht="15">
      <c r="A92" t="s">
        <v>16</v>
      </c>
      <c r="B92" t="s">
        <v>14</v>
      </c>
      <c r="C92" t="s">
        <v>286</v>
      </c>
      <c r="D92" t="s">
        <v>422</v>
      </c>
      <c r="E92" s="29">
        <f t="shared" si="15"/>
        <v>2000000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56">
        <v>0</v>
      </c>
      <c r="CA92" s="56">
        <v>0</v>
      </c>
      <c r="CB92" s="56">
        <v>0</v>
      </c>
      <c r="CC92" s="56">
        <v>0</v>
      </c>
      <c r="CD92" s="56">
        <v>120000</v>
      </c>
      <c r="CE92" s="56">
        <v>80000</v>
      </c>
      <c r="CF92" s="56">
        <v>60000</v>
      </c>
      <c r="CG92" s="56">
        <v>100000</v>
      </c>
      <c r="CH92" s="56">
        <v>100000</v>
      </c>
      <c r="CI92" s="56">
        <v>180000</v>
      </c>
      <c r="CJ92" s="56">
        <v>200000</v>
      </c>
      <c r="CK92" s="56">
        <v>220000</v>
      </c>
      <c r="CL92" s="56">
        <v>200000</v>
      </c>
      <c r="CM92" s="55">
        <v>200000</v>
      </c>
      <c r="CN92" s="55">
        <v>160000</v>
      </c>
      <c r="CO92" s="55">
        <v>109600</v>
      </c>
      <c r="CP92" s="55">
        <v>126400.00000000001</v>
      </c>
      <c r="CQ92" s="55">
        <v>62000</v>
      </c>
      <c r="CR92" s="55">
        <v>30000</v>
      </c>
      <c r="CS92" s="55">
        <v>30000</v>
      </c>
      <c r="CT92" s="55">
        <v>14000</v>
      </c>
      <c r="CU92" s="55">
        <v>8000</v>
      </c>
      <c r="CV92" s="55">
        <v>0</v>
      </c>
      <c r="CW92" s="55">
        <v>0</v>
      </c>
      <c r="CX92" s="55">
        <v>0</v>
      </c>
      <c r="CY92" s="55">
        <v>0</v>
      </c>
      <c r="CZ92" s="55">
        <v>0</v>
      </c>
      <c r="DA92" s="55">
        <v>0</v>
      </c>
      <c r="DB92" s="55">
        <v>0</v>
      </c>
      <c r="DC92" s="55">
        <v>0</v>
      </c>
      <c r="DD92" s="55">
        <v>0</v>
      </c>
      <c r="DE92" s="55">
        <v>0</v>
      </c>
      <c r="DF92" s="55">
        <v>0</v>
      </c>
      <c r="DG92" s="55">
        <v>0</v>
      </c>
      <c r="DH92" s="55">
        <v>0</v>
      </c>
      <c r="DI92" s="55">
        <v>0</v>
      </c>
      <c r="DJ92" s="55">
        <v>0</v>
      </c>
      <c r="DK92" s="55">
        <v>0</v>
      </c>
      <c r="DL92" s="55">
        <v>0</v>
      </c>
      <c r="DM92" s="55">
        <v>0</v>
      </c>
      <c r="DN92" s="55">
        <v>0</v>
      </c>
      <c r="DO92" s="55">
        <v>0</v>
      </c>
      <c r="DP92" s="55">
        <v>0</v>
      </c>
      <c r="DQ92" s="55">
        <v>0</v>
      </c>
      <c r="DR92" s="55">
        <v>0</v>
      </c>
      <c r="DS92" s="55">
        <v>0</v>
      </c>
      <c r="DT92" s="55">
        <v>0</v>
      </c>
      <c r="DU92" s="55">
        <v>0</v>
      </c>
    </row>
    <row r="93" spans="1:125" ht="15">
      <c r="A93" t="s">
        <v>16</v>
      </c>
      <c r="B93" t="s">
        <v>196</v>
      </c>
      <c r="C93" t="s">
        <v>196</v>
      </c>
      <c r="D93" t="s">
        <v>242</v>
      </c>
      <c r="E93" s="29">
        <f t="shared" si="15"/>
        <v>1300000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78000</v>
      </c>
      <c r="BA93" s="28">
        <v>52000</v>
      </c>
      <c r="BB93" s="28">
        <v>78000</v>
      </c>
      <c r="BC93" s="28">
        <v>130000</v>
      </c>
      <c r="BD93" s="28">
        <v>195000</v>
      </c>
      <c r="BE93" s="28">
        <v>208000</v>
      </c>
      <c r="BF93" s="28">
        <v>195000</v>
      </c>
      <c r="BG93" s="28">
        <v>130000</v>
      </c>
      <c r="BH93" s="28">
        <v>117000</v>
      </c>
      <c r="BI93" s="28">
        <v>52000</v>
      </c>
      <c r="BJ93" s="28">
        <v>39000</v>
      </c>
      <c r="BK93" s="28">
        <v>26000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56">
        <v>0</v>
      </c>
      <c r="CA93" s="56">
        <v>0</v>
      </c>
      <c r="CB93" s="56">
        <v>0</v>
      </c>
      <c r="CC93" s="56">
        <v>0</v>
      </c>
      <c r="CD93" s="56">
        <v>0</v>
      </c>
      <c r="CE93" s="56">
        <v>0</v>
      </c>
      <c r="CF93" s="56">
        <v>0</v>
      </c>
      <c r="CG93" s="56">
        <v>0</v>
      </c>
      <c r="CH93" s="56">
        <v>0</v>
      </c>
      <c r="CI93" s="56">
        <v>0</v>
      </c>
      <c r="CJ93" s="56">
        <v>0</v>
      </c>
      <c r="CK93" s="56">
        <v>0</v>
      </c>
      <c r="CL93" s="56">
        <v>0</v>
      </c>
      <c r="CM93" s="55">
        <v>0</v>
      </c>
      <c r="CN93" s="55">
        <v>0</v>
      </c>
      <c r="CO93" s="55">
        <v>0</v>
      </c>
      <c r="CP93" s="55">
        <v>0</v>
      </c>
      <c r="CQ93" s="55">
        <v>0</v>
      </c>
      <c r="CR93" s="55">
        <v>0</v>
      </c>
      <c r="CS93" s="55">
        <v>0</v>
      </c>
      <c r="CT93" s="55">
        <v>0</v>
      </c>
      <c r="CU93" s="55">
        <v>0</v>
      </c>
      <c r="CV93" s="55">
        <v>0</v>
      </c>
      <c r="CW93" s="55">
        <v>0</v>
      </c>
      <c r="CX93" s="55">
        <v>0</v>
      </c>
      <c r="CY93" s="55">
        <v>0</v>
      </c>
      <c r="CZ93" s="55">
        <v>0</v>
      </c>
      <c r="DA93" s="55">
        <v>0</v>
      </c>
      <c r="DB93" s="55">
        <v>0</v>
      </c>
      <c r="DC93" s="55">
        <v>0</v>
      </c>
      <c r="DD93" s="55">
        <v>0</v>
      </c>
      <c r="DE93" s="55">
        <v>0</v>
      </c>
      <c r="DF93" s="55">
        <v>0</v>
      </c>
      <c r="DG93" s="55">
        <v>0</v>
      </c>
      <c r="DH93" s="55">
        <v>0</v>
      </c>
      <c r="DI93" s="55">
        <v>0</v>
      </c>
      <c r="DJ93" s="55">
        <v>0</v>
      </c>
      <c r="DK93" s="55">
        <v>0</v>
      </c>
      <c r="DL93" s="55">
        <v>0</v>
      </c>
      <c r="DM93" s="55">
        <v>0</v>
      </c>
      <c r="DN93" s="55">
        <v>0</v>
      </c>
      <c r="DO93" s="55">
        <v>0</v>
      </c>
      <c r="DP93" s="55">
        <v>0</v>
      </c>
      <c r="DQ93" s="55">
        <v>0</v>
      </c>
      <c r="DR93" s="55">
        <v>0</v>
      </c>
      <c r="DS93" s="55">
        <v>0</v>
      </c>
      <c r="DT93" s="55">
        <v>0</v>
      </c>
      <c r="DU93" s="55">
        <v>0</v>
      </c>
    </row>
    <row r="94" spans="1:125" ht="15">
      <c r="A94" t="s">
        <v>16</v>
      </c>
      <c r="B94" t="s">
        <v>196</v>
      </c>
      <c r="C94" t="s">
        <v>196</v>
      </c>
      <c r="D94" t="s">
        <v>245</v>
      </c>
      <c r="E94" s="29">
        <f t="shared" si="15"/>
        <v>3000000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180000</v>
      </c>
      <c r="BA94" s="28">
        <v>120000</v>
      </c>
      <c r="BB94" s="28">
        <v>180000</v>
      </c>
      <c r="BC94" s="28">
        <v>300000</v>
      </c>
      <c r="BD94" s="28">
        <v>450000</v>
      </c>
      <c r="BE94" s="28">
        <v>480000</v>
      </c>
      <c r="BF94" s="28">
        <v>450000</v>
      </c>
      <c r="BG94" s="28">
        <v>300000</v>
      </c>
      <c r="BH94" s="28">
        <v>270000</v>
      </c>
      <c r="BI94" s="28">
        <v>120000</v>
      </c>
      <c r="BJ94" s="28">
        <v>90000</v>
      </c>
      <c r="BK94" s="28">
        <v>60000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0</v>
      </c>
      <c r="BV94" s="28">
        <v>0</v>
      </c>
      <c r="BW94" s="28">
        <v>0</v>
      </c>
      <c r="BX94" s="28">
        <v>0</v>
      </c>
      <c r="BY94" s="28">
        <v>0</v>
      </c>
      <c r="BZ94" s="56">
        <v>0</v>
      </c>
      <c r="CA94" s="56">
        <v>0</v>
      </c>
      <c r="CB94" s="56">
        <v>0</v>
      </c>
      <c r="CC94" s="56">
        <v>0</v>
      </c>
      <c r="CD94" s="56">
        <v>0</v>
      </c>
      <c r="CE94" s="56">
        <v>0</v>
      </c>
      <c r="CF94" s="56">
        <v>0</v>
      </c>
      <c r="CG94" s="56">
        <v>0</v>
      </c>
      <c r="CH94" s="56">
        <v>0</v>
      </c>
      <c r="CI94" s="56">
        <v>0</v>
      </c>
      <c r="CJ94" s="56">
        <v>0</v>
      </c>
      <c r="CK94" s="56">
        <v>0</v>
      </c>
      <c r="CL94" s="56">
        <v>0</v>
      </c>
      <c r="CM94" s="55">
        <v>0</v>
      </c>
      <c r="CN94" s="55">
        <v>0</v>
      </c>
      <c r="CO94" s="55">
        <v>0</v>
      </c>
      <c r="CP94" s="55">
        <v>0</v>
      </c>
      <c r="CQ94" s="55">
        <v>0</v>
      </c>
      <c r="CR94" s="55">
        <v>0</v>
      </c>
      <c r="CS94" s="55">
        <v>0</v>
      </c>
      <c r="CT94" s="55">
        <v>0</v>
      </c>
      <c r="CU94" s="55">
        <v>0</v>
      </c>
      <c r="CV94" s="55">
        <v>0</v>
      </c>
      <c r="CW94" s="55">
        <v>0</v>
      </c>
      <c r="CX94" s="55">
        <v>0</v>
      </c>
      <c r="CY94" s="55">
        <v>0</v>
      </c>
      <c r="CZ94" s="55">
        <v>0</v>
      </c>
      <c r="DA94" s="55">
        <v>0</v>
      </c>
      <c r="DB94" s="55">
        <v>0</v>
      </c>
      <c r="DC94" s="55">
        <v>0</v>
      </c>
      <c r="DD94" s="55">
        <v>0</v>
      </c>
      <c r="DE94" s="55">
        <v>0</v>
      </c>
      <c r="DF94" s="55">
        <v>0</v>
      </c>
      <c r="DG94" s="55">
        <v>0</v>
      </c>
      <c r="DH94" s="55">
        <v>0</v>
      </c>
      <c r="DI94" s="55">
        <v>0</v>
      </c>
      <c r="DJ94" s="55">
        <v>0</v>
      </c>
      <c r="DK94" s="55">
        <v>0</v>
      </c>
      <c r="DL94" s="55">
        <v>0</v>
      </c>
      <c r="DM94" s="55">
        <v>0</v>
      </c>
      <c r="DN94" s="55">
        <v>0</v>
      </c>
      <c r="DO94" s="55">
        <v>0</v>
      </c>
      <c r="DP94" s="55">
        <v>0</v>
      </c>
      <c r="DQ94" s="55">
        <v>0</v>
      </c>
      <c r="DR94" s="55">
        <v>0</v>
      </c>
      <c r="DS94" s="55">
        <v>0</v>
      </c>
      <c r="DT94" s="55">
        <v>0</v>
      </c>
      <c r="DU94" s="55">
        <v>0</v>
      </c>
    </row>
    <row r="95" spans="1:125" ht="15">
      <c r="A95" t="s">
        <v>16</v>
      </c>
      <c r="B95" t="s">
        <v>196</v>
      </c>
      <c r="C95" t="s">
        <v>196</v>
      </c>
      <c r="D95" t="s">
        <v>246</v>
      </c>
      <c r="E95" s="29">
        <f t="shared" si="15"/>
        <v>900000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v>0</v>
      </c>
      <c r="BD95" s="28">
        <v>0</v>
      </c>
      <c r="BE95" s="28">
        <v>0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8">
        <v>54000</v>
      </c>
      <c r="BM95" s="28">
        <v>36000</v>
      </c>
      <c r="BN95" s="28">
        <v>54000</v>
      </c>
      <c r="BO95" s="28">
        <v>90000</v>
      </c>
      <c r="BP95" s="28">
        <v>135000</v>
      </c>
      <c r="BQ95" s="28">
        <v>144000</v>
      </c>
      <c r="BR95" s="28">
        <v>135000</v>
      </c>
      <c r="BS95" s="28">
        <v>90000</v>
      </c>
      <c r="BT95" s="28">
        <v>81000</v>
      </c>
      <c r="BU95" s="28">
        <v>36000</v>
      </c>
      <c r="BV95" s="28">
        <v>27000</v>
      </c>
      <c r="BW95" s="28">
        <v>18000</v>
      </c>
      <c r="BX95" s="28">
        <v>0</v>
      </c>
      <c r="BY95" s="28">
        <v>0</v>
      </c>
      <c r="BZ95" s="56">
        <v>0</v>
      </c>
      <c r="CA95" s="56">
        <v>0</v>
      </c>
      <c r="CB95" s="56">
        <v>0</v>
      </c>
      <c r="CC95" s="56">
        <v>0</v>
      </c>
      <c r="CD95" s="56">
        <v>0</v>
      </c>
      <c r="CE95" s="56">
        <v>0</v>
      </c>
      <c r="CF95" s="56">
        <v>0</v>
      </c>
      <c r="CG95" s="56">
        <v>0</v>
      </c>
      <c r="CH95" s="56">
        <v>0</v>
      </c>
      <c r="CI95" s="56">
        <v>0</v>
      </c>
      <c r="CJ95" s="56">
        <v>0</v>
      </c>
      <c r="CK95" s="56">
        <v>0</v>
      </c>
      <c r="CL95" s="56">
        <v>0</v>
      </c>
      <c r="CM95" s="55">
        <v>0</v>
      </c>
      <c r="CN95" s="55">
        <v>0</v>
      </c>
      <c r="CO95" s="55">
        <v>0</v>
      </c>
      <c r="CP95" s="55">
        <v>0</v>
      </c>
      <c r="CQ95" s="55">
        <v>0</v>
      </c>
      <c r="CR95" s="55">
        <v>0</v>
      </c>
      <c r="CS95" s="55">
        <v>0</v>
      </c>
      <c r="CT95" s="55">
        <v>0</v>
      </c>
      <c r="CU95" s="55">
        <v>0</v>
      </c>
      <c r="CV95" s="55">
        <v>0</v>
      </c>
      <c r="CW95" s="55">
        <v>0</v>
      </c>
      <c r="CX95" s="55">
        <v>0</v>
      </c>
      <c r="CY95" s="55">
        <v>0</v>
      </c>
      <c r="CZ95" s="55">
        <v>0</v>
      </c>
      <c r="DA95" s="55">
        <v>0</v>
      </c>
      <c r="DB95" s="55">
        <v>0</v>
      </c>
      <c r="DC95" s="55">
        <v>0</v>
      </c>
      <c r="DD95" s="55">
        <v>0</v>
      </c>
      <c r="DE95" s="55">
        <v>0</v>
      </c>
      <c r="DF95" s="55">
        <v>0</v>
      </c>
      <c r="DG95" s="55">
        <v>0</v>
      </c>
      <c r="DH95" s="55">
        <v>0</v>
      </c>
      <c r="DI95" s="55">
        <v>0</v>
      </c>
      <c r="DJ95" s="55">
        <v>0</v>
      </c>
      <c r="DK95" s="55">
        <v>0</v>
      </c>
      <c r="DL95" s="55">
        <v>0</v>
      </c>
      <c r="DM95" s="55">
        <v>0</v>
      </c>
      <c r="DN95" s="55">
        <v>0</v>
      </c>
      <c r="DO95" s="55">
        <v>0</v>
      </c>
      <c r="DP95" s="55">
        <v>0</v>
      </c>
      <c r="DQ95" s="55">
        <v>0</v>
      </c>
      <c r="DR95" s="55">
        <v>0</v>
      </c>
      <c r="DS95" s="55">
        <v>0</v>
      </c>
      <c r="DT95" s="55">
        <v>0</v>
      </c>
      <c r="DU95" s="55">
        <v>0</v>
      </c>
    </row>
    <row r="96" spans="1:125" ht="15">
      <c r="A96" t="s">
        <v>16</v>
      </c>
      <c r="B96" t="s">
        <v>196</v>
      </c>
      <c r="C96" t="s">
        <v>196</v>
      </c>
      <c r="D96" t="s">
        <v>247</v>
      </c>
      <c r="E96" s="29">
        <f t="shared" si="15"/>
        <v>9700000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582000</v>
      </c>
      <c r="AY96" s="28">
        <v>388000</v>
      </c>
      <c r="AZ96" s="28">
        <v>291000</v>
      </c>
      <c r="BA96" s="28">
        <v>485000</v>
      </c>
      <c r="BB96" s="28">
        <v>485000</v>
      </c>
      <c r="BC96" s="28">
        <v>873000</v>
      </c>
      <c r="BD96" s="28">
        <v>970000</v>
      </c>
      <c r="BE96" s="28">
        <v>1067000</v>
      </c>
      <c r="BF96" s="28">
        <v>970000</v>
      </c>
      <c r="BG96" s="28">
        <v>970000</v>
      </c>
      <c r="BH96" s="28">
        <v>776000</v>
      </c>
      <c r="BI96" s="28">
        <v>531560</v>
      </c>
      <c r="BJ96" s="28">
        <v>613040.0000000001</v>
      </c>
      <c r="BK96" s="28">
        <v>300700</v>
      </c>
      <c r="BL96" s="28">
        <v>145500</v>
      </c>
      <c r="BM96" s="28">
        <v>145500</v>
      </c>
      <c r="BN96" s="28">
        <v>67900</v>
      </c>
      <c r="BO96" s="28">
        <v>38800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28">
        <v>0</v>
      </c>
      <c r="BX96" s="28">
        <v>0</v>
      </c>
      <c r="BY96" s="28">
        <v>0</v>
      </c>
      <c r="BZ96" s="56">
        <v>0</v>
      </c>
      <c r="CA96" s="56">
        <v>0</v>
      </c>
      <c r="CB96" s="56">
        <v>0</v>
      </c>
      <c r="CC96" s="56">
        <v>0</v>
      </c>
      <c r="CD96" s="56">
        <v>0</v>
      </c>
      <c r="CE96" s="56">
        <v>0</v>
      </c>
      <c r="CF96" s="56">
        <v>0</v>
      </c>
      <c r="CG96" s="56">
        <v>0</v>
      </c>
      <c r="CH96" s="56">
        <v>0</v>
      </c>
      <c r="CI96" s="56">
        <v>0</v>
      </c>
      <c r="CJ96" s="56">
        <v>0</v>
      </c>
      <c r="CK96" s="56">
        <v>0</v>
      </c>
      <c r="CL96" s="56">
        <v>0</v>
      </c>
      <c r="CM96" s="55">
        <v>0</v>
      </c>
      <c r="CN96" s="55">
        <v>0</v>
      </c>
      <c r="CO96" s="55">
        <v>0</v>
      </c>
      <c r="CP96" s="55">
        <v>0</v>
      </c>
      <c r="CQ96" s="55">
        <v>0</v>
      </c>
      <c r="CR96" s="55">
        <v>0</v>
      </c>
      <c r="CS96" s="55">
        <v>0</v>
      </c>
      <c r="CT96" s="55">
        <v>0</v>
      </c>
      <c r="CU96" s="55">
        <v>0</v>
      </c>
      <c r="CV96" s="55">
        <v>0</v>
      </c>
      <c r="CW96" s="55">
        <v>0</v>
      </c>
      <c r="CX96" s="55">
        <v>0</v>
      </c>
      <c r="CY96" s="55">
        <v>0</v>
      </c>
      <c r="CZ96" s="55">
        <v>0</v>
      </c>
      <c r="DA96" s="55">
        <v>0</v>
      </c>
      <c r="DB96" s="55">
        <v>0</v>
      </c>
      <c r="DC96" s="55">
        <v>0</v>
      </c>
      <c r="DD96" s="55">
        <v>0</v>
      </c>
      <c r="DE96" s="55">
        <v>0</v>
      </c>
      <c r="DF96" s="55">
        <v>0</v>
      </c>
      <c r="DG96" s="55">
        <v>0</v>
      </c>
      <c r="DH96" s="55">
        <v>0</v>
      </c>
      <c r="DI96" s="55">
        <v>0</v>
      </c>
      <c r="DJ96" s="55">
        <v>0</v>
      </c>
      <c r="DK96" s="55">
        <v>0</v>
      </c>
      <c r="DL96" s="55">
        <v>0</v>
      </c>
      <c r="DM96" s="55">
        <v>0</v>
      </c>
      <c r="DN96" s="55">
        <v>0</v>
      </c>
      <c r="DO96" s="55">
        <v>0</v>
      </c>
      <c r="DP96" s="55">
        <v>0</v>
      </c>
      <c r="DQ96" s="55">
        <v>0</v>
      </c>
      <c r="DR96" s="55">
        <v>0</v>
      </c>
      <c r="DS96" s="55">
        <v>0</v>
      </c>
      <c r="DT96" s="55">
        <v>0</v>
      </c>
      <c r="DU96" s="55">
        <v>0</v>
      </c>
    </row>
    <row r="97" spans="1:125" ht="15">
      <c r="A97" t="s">
        <v>16</v>
      </c>
      <c r="B97" t="s">
        <v>196</v>
      </c>
      <c r="C97" t="s">
        <v>196</v>
      </c>
      <c r="D97" t="s">
        <v>423</v>
      </c>
      <c r="E97" s="29">
        <f t="shared" si="15"/>
        <v>2200000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132000</v>
      </c>
      <c r="BN97" s="28">
        <v>88000</v>
      </c>
      <c r="BO97" s="28">
        <v>132000</v>
      </c>
      <c r="BP97" s="28">
        <v>220000</v>
      </c>
      <c r="BQ97" s="28">
        <v>330000</v>
      </c>
      <c r="BR97" s="28">
        <v>352000</v>
      </c>
      <c r="BS97" s="28">
        <v>330000</v>
      </c>
      <c r="BT97" s="28">
        <v>220000</v>
      </c>
      <c r="BU97" s="28">
        <v>198000</v>
      </c>
      <c r="BV97" s="28">
        <v>88000</v>
      </c>
      <c r="BW97" s="28">
        <v>66000</v>
      </c>
      <c r="BX97" s="28">
        <v>44000</v>
      </c>
      <c r="BY97" s="28">
        <v>0</v>
      </c>
      <c r="BZ97" s="56">
        <v>0</v>
      </c>
      <c r="CA97" s="56">
        <v>0</v>
      </c>
      <c r="CB97" s="56">
        <v>0</v>
      </c>
      <c r="CC97" s="56">
        <v>0</v>
      </c>
      <c r="CD97" s="56">
        <v>0</v>
      </c>
      <c r="CE97" s="56">
        <v>0</v>
      </c>
      <c r="CF97" s="56">
        <v>0</v>
      </c>
      <c r="CG97" s="56">
        <v>0</v>
      </c>
      <c r="CH97" s="56">
        <v>0</v>
      </c>
      <c r="CI97" s="56">
        <v>0</v>
      </c>
      <c r="CJ97" s="56">
        <v>0</v>
      </c>
      <c r="CK97" s="56">
        <v>0</v>
      </c>
      <c r="CL97" s="56">
        <v>0</v>
      </c>
      <c r="CM97" s="55">
        <v>0</v>
      </c>
      <c r="CN97" s="55">
        <v>0</v>
      </c>
      <c r="CO97" s="55">
        <v>0</v>
      </c>
      <c r="CP97" s="55">
        <v>0</v>
      </c>
      <c r="CQ97" s="55">
        <v>0</v>
      </c>
      <c r="CR97" s="55">
        <v>0</v>
      </c>
      <c r="CS97" s="55">
        <v>0</v>
      </c>
      <c r="CT97" s="55">
        <v>0</v>
      </c>
      <c r="CU97" s="55">
        <v>0</v>
      </c>
      <c r="CV97" s="55">
        <v>0</v>
      </c>
      <c r="CW97" s="55">
        <v>0</v>
      </c>
      <c r="CX97" s="55">
        <v>0</v>
      </c>
      <c r="CY97" s="55">
        <v>0</v>
      </c>
      <c r="CZ97" s="55">
        <v>0</v>
      </c>
      <c r="DA97" s="55">
        <v>0</v>
      </c>
      <c r="DB97" s="55">
        <v>0</v>
      </c>
      <c r="DC97" s="55">
        <v>0</v>
      </c>
      <c r="DD97" s="55">
        <v>0</v>
      </c>
      <c r="DE97" s="55">
        <v>0</v>
      </c>
      <c r="DF97" s="55">
        <v>0</v>
      </c>
      <c r="DG97" s="55">
        <v>0</v>
      </c>
      <c r="DH97" s="55">
        <v>0</v>
      </c>
      <c r="DI97" s="55">
        <v>0</v>
      </c>
      <c r="DJ97" s="55">
        <v>0</v>
      </c>
      <c r="DK97" s="55">
        <v>0</v>
      </c>
      <c r="DL97" s="55">
        <v>0</v>
      </c>
      <c r="DM97" s="55">
        <v>0</v>
      </c>
      <c r="DN97" s="55">
        <v>0</v>
      </c>
      <c r="DO97" s="55">
        <v>0</v>
      </c>
      <c r="DP97" s="55">
        <v>0</v>
      </c>
      <c r="DQ97" s="55">
        <v>0</v>
      </c>
      <c r="DR97" s="55">
        <v>0</v>
      </c>
      <c r="DS97" s="55">
        <v>0</v>
      </c>
      <c r="DT97" s="55">
        <v>0</v>
      </c>
      <c r="DU97" s="55">
        <v>0</v>
      </c>
    </row>
    <row r="98" spans="1:125" ht="15">
      <c r="A98" t="s">
        <v>16</v>
      </c>
      <c r="B98" t="s">
        <v>196</v>
      </c>
      <c r="C98" t="s">
        <v>286</v>
      </c>
      <c r="D98" t="s">
        <v>356</v>
      </c>
      <c r="E98" s="29">
        <f t="shared" si="15"/>
        <v>16000000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8">
        <v>0</v>
      </c>
      <c r="BZ98" s="56">
        <v>0</v>
      </c>
      <c r="CA98" s="56">
        <v>0</v>
      </c>
      <c r="CB98" s="56">
        <v>0</v>
      </c>
      <c r="CC98" s="56">
        <v>0</v>
      </c>
      <c r="CD98" s="56">
        <v>0</v>
      </c>
      <c r="CE98" s="56">
        <v>800000</v>
      </c>
      <c r="CF98" s="56">
        <v>480000</v>
      </c>
      <c r="CG98" s="56">
        <v>960000</v>
      </c>
      <c r="CH98" s="56">
        <v>1280000</v>
      </c>
      <c r="CI98" s="56">
        <v>1920000</v>
      </c>
      <c r="CJ98" s="56">
        <v>2240000</v>
      </c>
      <c r="CK98" s="56">
        <v>2240000</v>
      </c>
      <c r="CL98" s="56">
        <v>1920000</v>
      </c>
      <c r="CM98" s="55">
        <v>1280000</v>
      </c>
      <c r="CN98" s="55">
        <v>1120000</v>
      </c>
      <c r="CO98" s="55">
        <v>640000</v>
      </c>
      <c r="CP98" s="55">
        <v>480000</v>
      </c>
      <c r="CQ98" s="55">
        <v>320000</v>
      </c>
      <c r="CR98" s="55">
        <v>160000</v>
      </c>
      <c r="CS98" s="55">
        <v>160000</v>
      </c>
      <c r="CT98" s="55">
        <v>0</v>
      </c>
      <c r="CU98" s="55">
        <v>0</v>
      </c>
      <c r="CV98" s="55">
        <v>0</v>
      </c>
      <c r="CW98" s="55">
        <v>0</v>
      </c>
      <c r="CX98" s="55">
        <v>0</v>
      </c>
      <c r="CY98" s="55">
        <v>0</v>
      </c>
      <c r="CZ98" s="55">
        <v>0</v>
      </c>
      <c r="DA98" s="55">
        <v>0</v>
      </c>
      <c r="DB98" s="55">
        <v>0</v>
      </c>
      <c r="DC98" s="55">
        <v>0</v>
      </c>
      <c r="DD98" s="55">
        <v>0</v>
      </c>
      <c r="DE98" s="55">
        <v>0</v>
      </c>
      <c r="DF98" s="55">
        <v>0</v>
      </c>
      <c r="DG98" s="55">
        <v>0</v>
      </c>
      <c r="DH98" s="55">
        <v>0</v>
      </c>
      <c r="DI98" s="55">
        <v>0</v>
      </c>
      <c r="DJ98" s="55">
        <v>0</v>
      </c>
      <c r="DK98" s="55">
        <v>0</v>
      </c>
      <c r="DL98" s="55">
        <v>0</v>
      </c>
      <c r="DM98" s="55">
        <v>0</v>
      </c>
      <c r="DN98" s="55">
        <v>0</v>
      </c>
      <c r="DO98" s="55">
        <v>0</v>
      </c>
      <c r="DP98" s="55">
        <v>0</v>
      </c>
      <c r="DQ98" s="55">
        <v>0</v>
      </c>
      <c r="DR98" s="55">
        <v>0</v>
      </c>
      <c r="DS98" s="55">
        <v>0</v>
      </c>
      <c r="DT98" s="55">
        <v>0</v>
      </c>
      <c r="DU98" s="55">
        <v>0</v>
      </c>
    </row>
    <row r="99" spans="1:125" ht="15">
      <c r="A99" t="s">
        <v>20</v>
      </c>
      <c r="B99" t="s">
        <v>78</v>
      </c>
      <c r="C99" t="s">
        <v>287</v>
      </c>
      <c r="D99" t="s">
        <v>213</v>
      </c>
      <c r="E99" s="29">
        <f t="shared" si="15"/>
        <v>26400000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8">
        <v>0</v>
      </c>
      <c r="BQ99" s="28">
        <v>1188000</v>
      </c>
      <c r="BR99" s="28">
        <v>1056000</v>
      </c>
      <c r="BS99" s="28">
        <v>792000</v>
      </c>
      <c r="BT99" s="28">
        <v>792000</v>
      </c>
      <c r="BU99" s="28">
        <v>1056000</v>
      </c>
      <c r="BV99" s="28">
        <v>1320000</v>
      </c>
      <c r="BW99" s="28">
        <v>2112000</v>
      </c>
      <c r="BX99" s="28">
        <v>2640000</v>
      </c>
      <c r="BY99" s="28">
        <v>2376000</v>
      </c>
      <c r="BZ99" s="56">
        <v>2376000</v>
      </c>
      <c r="CA99" s="56">
        <v>2112000</v>
      </c>
      <c r="CB99" s="56">
        <v>2112000</v>
      </c>
      <c r="CC99" s="56">
        <v>1320000</v>
      </c>
      <c r="CD99" s="56">
        <v>1056000</v>
      </c>
      <c r="CE99" s="56">
        <v>792000</v>
      </c>
      <c r="CF99" s="56">
        <v>528000</v>
      </c>
      <c r="CG99" s="56">
        <v>528000</v>
      </c>
      <c r="CH99" s="56">
        <v>528000</v>
      </c>
      <c r="CI99" s="56">
        <v>528000</v>
      </c>
      <c r="CJ99" s="56">
        <v>396000</v>
      </c>
      <c r="CK99" s="56">
        <v>264000</v>
      </c>
      <c r="CL99" s="56">
        <v>264000</v>
      </c>
      <c r="CM99" s="55">
        <v>132000</v>
      </c>
      <c r="CN99" s="55">
        <v>132000</v>
      </c>
      <c r="CO99" s="55">
        <v>0</v>
      </c>
      <c r="CP99" s="55">
        <v>0</v>
      </c>
      <c r="CQ99" s="55">
        <v>0</v>
      </c>
      <c r="CR99" s="55">
        <v>0</v>
      </c>
      <c r="CS99" s="55">
        <v>0</v>
      </c>
      <c r="CT99" s="55">
        <v>0</v>
      </c>
      <c r="CU99" s="55">
        <v>0</v>
      </c>
      <c r="CV99" s="55">
        <v>0</v>
      </c>
      <c r="CW99" s="55">
        <v>0</v>
      </c>
      <c r="CX99" s="55">
        <v>0</v>
      </c>
      <c r="CY99" s="55">
        <v>0</v>
      </c>
      <c r="CZ99" s="55">
        <v>0</v>
      </c>
      <c r="DA99" s="55">
        <v>0</v>
      </c>
      <c r="DB99" s="55">
        <v>0</v>
      </c>
      <c r="DC99" s="55">
        <v>0</v>
      </c>
      <c r="DD99" s="55">
        <v>0</v>
      </c>
      <c r="DE99" s="55">
        <v>0</v>
      </c>
      <c r="DF99" s="55">
        <v>0</v>
      </c>
      <c r="DG99" s="55">
        <v>0</v>
      </c>
      <c r="DH99" s="55">
        <v>0</v>
      </c>
      <c r="DI99" s="55">
        <v>0</v>
      </c>
      <c r="DJ99" s="55">
        <v>0</v>
      </c>
      <c r="DK99" s="55">
        <v>0</v>
      </c>
      <c r="DL99" s="55">
        <v>0</v>
      </c>
      <c r="DM99" s="55">
        <v>0</v>
      </c>
      <c r="DN99" s="55">
        <v>0</v>
      </c>
      <c r="DO99" s="55">
        <v>0</v>
      </c>
      <c r="DP99" s="55">
        <v>0</v>
      </c>
      <c r="DQ99" s="55">
        <v>0</v>
      </c>
      <c r="DR99" s="55">
        <v>0</v>
      </c>
      <c r="DS99" s="55">
        <v>0</v>
      </c>
      <c r="DT99" s="55">
        <v>0</v>
      </c>
      <c r="DU99" s="55">
        <v>0</v>
      </c>
    </row>
    <row r="100" spans="1:125" ht="15">
      <c r="A100" t="s">
        <v>20</v>
      </c>
      <c r="B100" t="s">
        <v>196</v>
      </c>
      <c r="C100" t="s">
        <v>196</v>
      </c>
      <c r="D100" t="s">
        <v>204</v>
      </c>
      <c r="E100" s="29">
        <f t="shared" si="15"/>
        <v>5900000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0</v>
      </c>
      <c r="BM100" s="28">
        <v>0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0</v>
      </c>
      <c r="BY100" s="28">
        <v>0</v>
      </c>
      <c r="BZ100" s="56">
        <v>0</v>
      </c>
      <c r="CA100" s="56">
        <v>0</v>
      </c>
      <c r="CB100" s="56">
        <v>0</v>
      </c>
      <c r="CC100" s="56">
        <v>0</v>
      </c>
      <c r="CD100" s="56">
        <v>0</v>
      </c>
      <c r="CE100" s="56">
        <v>0</v>
      </c>
      <c r="CF100" s="56">
        <v>0</v>
      </c>
      <c r="CG100" s="56">
        <v>0</v>
      </c>
      <c r="CH100" s="56">
        <v>0</v>
      </c>
      <c r="CI100" s="56">
        <v>0</v>
      </c>
      <c r="CJ100" s="56">
        <v>0</v>
      </c>
      <c r="CK100" s="56">
        <v>0</v>
      </c>
      <c r="CL100" s="56">
        <v>0</v>
      </c>
      <c r="CM100" s="55">
        <v>0</v>
      </c>
      <c r="CN100" s="55">
        <v>0</v>
      </c>
      <c r="CO100" s="55">
        <v>0</v>
      </c>
      <c r="CP100" s="55">
        <v>0</v>
      </c>
      <c r="CQ100" s="55">
        <v>0</v>
      </c>
      <c r="CR100" s="55">
        <v>0</v>
      </c>
      <c r="CS100" s="55">
        <v>0</v>
      </c>
      <c r="CT100" s="55">
        <v>0</v>
      </c>
      <c r="CU100" s="55">
        <v>0</v>
      </c>
      <c r="CV100" s="55">
        <v>0</v>
      </c>
      <c r="CW100" s="55">
        <v>354000</v>
      </c>
      <c r="CX100" s="55">
        <v>236000</v>
      </c>
      <c r="CY100" s="55">
        <v>354000</v>
      </c>
      <c r="CZ100" s="55">
        <v>590000</v>
      </c>
      <c r="DA100" s="55">
        <v>885000</v>
      </c>
      <c r="DB100" s="55">
        <v>944000</v>
      </c>
      <c r="DC100" s="55">
        <v>885000</v>
      </c>
      <c r="DD100" s="55">
        <v>590000</v>
      </c>
      <c r="DE100" s="55">
        <v>531000</v>
      </c>
      <c r="DF100" s="55">
        <v>236000</v>
      </c>
      <c r="DG100" s="55">
        <v>177000</v>
      </c>
      <c r="DH100" s="55">
        <v>118000</v>
      </c>
      <c r="DI100" s="55">
        <v>0</v>
      </c>
      <c r="DJ100" s="55">
        <v>0</v>
      </c>
      <c r="DK100" s="55">
        <v>0</v>
      </c>
      <c r="DL100" s="55">
        <v>0</v>
      </c>
      <c r="DM100" s="55">
        <v>0</v>
      </c>
      <c r="DN100" s="55">
        <v>0</v>
      </c>
      <c r="DO100" s="55">
        <v>0</v>
      </c>
      <c r="DP100" s="55">
        <v>0</v>
      </c>
      <c r="DQ100" s="55">
        <v>0</v>
      </c>
      <c r="DR100" s="55">
        <v>0</v>
      </c>
      <c r="DS100" s="55">
        <v>0</v>
      </c>
      <c r="DT100" s="55">
        <v>0</v>
      </c>
      <c r="DU100" s="55">
        <v>0</v>
      </c>
    </row>
    <row r="101" spans="1:125" ht="15">
      <c r="A101" t="s">
        <v>20</v>
      </c>
      <c r="B101" t="s">
        <v>196</v>
      </c>
      <c r="C101" t="s">
        <v>196</v>
      </c>
      <c r="D101" t="s">
        <v>205</v>
      </c>
      <c r="E101" s="29">
        <f t="shared" si="15"/>
        <v>4900000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0</v>
      </c>
      <c r="BQ101" s="28">
        <v>0</v>
      </c>
      <c r="BR101" s="28">
        <v>0</v>
      </c>
      <c r="BS101" s="28">
        <v>0</v>
      </c>
      <c r="BT101" s="28">
        <v>0</v>
      </c>
      <c r="BU101" s="28">
        <v>0</v>
      </c>
      <c r="BV101" s="28">
        <v>0</v>
      </c>
      <c r="BW101" s="28">
        <v>0</v>
      </c>
      <c r="BX101" s="28">
        <v>0</v>
      </c>
      <c r="BY101" s="28">
        <v>0</v>
      </c>
      <c r="BZ101" s="56">
        <v>0</v>
      </c>
      <c r="CA101" s="56">
        <v>0</v>
      </c>
      <c r="CB101" s="56">
        <v>0</v>
      </c>
      <c r="CC101" s="56">
        <v>0</v>
      </c>
      <c r="CD101" s="56">
        <v>0</v>
      </c>
      <c r="CE101" s="56">
        <v>0</v>
      </c>
      <c r="CF101" s="56">
        <v>0</v>
      </c>
      <c r="CG101" s="56">
        <v>0</v>
      </c>
      <c r="CH101" s="56">
        <v>0</v>
      </c>
      <c r="CI101" s="56">
        <v>0</v>
      </c>
      <c r="CJ101" s="56">
        <v>0</v>
      </c>
      <c r="CK101" s="56">
        <v>0</v>
      </c>
      <c r="CL101" s="56">
        <v>0</v>
      </c>
      <c r="CM101" s="55">
        <v>0</v>
      </c>
      <c r="CN101" s="55">
        <v>0</v>
      </c>
      <c r="CO101" s="55">
        <v>0</v>
      </c>
      <c r="CP101" s="55">
        <v>0</v>
      </c>
      <c r="CQ101" s="55">
        <v>0</v>
      </c>
      <c r="CR101" s="55">
        <v>0</v>
      </c>
      <c r="CS101" s="55">
        <v>0</v>
      </c>
      <c r="CT101" s="55">
        <v>0</v>
      </c>
      <c r="CU101" s="55">
        <v>0</v>
      </c>
      <c r="CV101" s="55">
        <v>0</v>
      </c>
      <c r="CW101" s="55">
        <v>294000</v>
      </c>
      <c r="CX101" s="55">
        <v>196000</v>
      </c>
      <c r="CY101" s="55">
        <v>294000</v>
      </c>
      <c r="CZ101" s="55">
        <v>490000</v>
      </c>
      <c r="DA101" s="55">
        <v>735000</v>
      </c>
      <c r="DB101" s="55">
        <v>784000</v>
      </c>
      <c r="DC101" s="55">
        <v>735000</v>
      </c>
      <c r="DD101" s="55">
        <v>490000</v>
      </c>
      <c r="DE101" s="55">
        <v>441000</v>
      </c>
      <c r="DF101" s="55">
        <v>196000</v>
      </c>
      <c r="DG101" s="55">
        <v>147000</v>
      </c>
      <c r="DH101" s="55">
        <v>98000</v>
      </c>
      <c r="DI101" s="55">
        <v>0</v>
      </c>
      <c r="DJ101" s="55">
        <v>0</v>
      </c>
      <c r="DK101" s="55">
        <v>0</v>
      </c>
      <c r="DL101" s="55">
        <v>0</v>
      </c>
      <c r="DM101" s="55">
        <v>0</v>
      </c>
      <c r="DN101" s="55">
        <v>0</v>
      </c>
      <c r="DO101" s="55">
        <v>0</v>
      </c>
      <c r="DP101" s="55">
        <v>0</v>
      </c>
      <c r="DQ101" s="55">
        <v>0</v>
      </c>
      <c r="DR101" s="55">
        <v>0</v>
      </c>
      <c r="DS101" s="55">
        <v>0</v>
      </c>
      <c r="DT101" s="55">
        <v>0</v>
      </c>
      <c r="DU101" s="55">
        <v>0</v>
      </c>
    </row>
    <row r="102" spans="1:125" ht="15">
      <c r="A102" t="s">
        <v>20</v>
      </c>
      <c r="B102" t="s">
        <v>196</v>
      </c>
      <c r="C102" t="s">
        <v>196</v>
      </c>
      <c r="D102" t="s">
        <v>212</v>
      </c>
      <c r="E102" s="29">
        <f t="shared" si="15"/>
        <v>5700000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56">
        <v>0</v>
      </c>
      <c r="CA102" s="56">
        <v>0</v>
      </c>
      <c r="CB102" s="56">
        <v>0</v>
      </c>
      <c r="CC102" s="56">
        <v>0</v>
      </c>
      <c r="CD102" s="56">
        <v>0</v>
      </c>
      <c r="CE102" s="56">
        <v>0</v>
      </c>
      <c r="CF102" s="56">
        <v>0</v>
      </c>
      <c r="CG102" s="56">
        <v>0</v>
      </c>
      <c r="CH102" s="56">
        <v>0</v>
      </c>
      <c r="CI102" s="56">
        <v>0</v>
      </c>
      <c r="CJ102" s="56">
        <v>0</v>
      </c>
      <c r="CK102" s="56">
        <v>0</v>
      </c>
      <c r="CL102" s="56">
        <v>0</v>
      </c>
      <c r="CM102" s="55">
        <v>0</v>
      </c>
      <c r="CN102" s="55">
        <v>0</v>
      </c>
      <c r="CO102" s="55">
        <v>0</v>
      </c>
      <c r="CP102" s="55">
        <v>0</v>
      </c>
      <c r="CQ102" s="55">
        <v>0</v>
      </c>
      <c r="CR102" s="55">
        <v>0</v>
      </c>
      <c r="CS102" s="55">
        <v>0</v>
      </c>
      <c r="CT102" s="55">
        <v>0</v>
      </c>
      <c r="CU102" s="55">
        <v>0</v>
      </c>
      <c r="CV102" s="55">
        <v>0</v>
      </c>
      <c r="CW102" s="55">
        <v>342000</v>
      </c>
      <c r="CX102" s="55">
        <v>228000</v>
      </c>
      <c r="CY102" s="55">
        <v>342000</v>
      </c>
      <c r="CZ102" s="55">
        <v>570000</v>
      </c>
      <c r="DA102" s="55">
        <v>855000</v>
      </c>
      <c r="DB102" s="55">
        <v>912000</v>
      </c>
      <c r="DC102" s="55">
        <v>855000</v>
      </c>
      <c r="DD102" s="55">
        <v>570000</v>
      </c>
      <c r="DE102" s="55">
        <v>513000</v>
      </c>
      <c r="DF102" s="55">
        <v>228000</v>
      </c>
      <c r="DG102" s="55">
        <v>171000</v>
      </c>
      <c r="DH102" s="55">
        <v>114000</v>
      </c>
      <c r="DI102" s="55">
        <v>0</v>
      </c>
      <c r="DJ102" s="55">
        <v>0</v>
      </c>
      <c r="DK102" s="55">
        <v>0</v>
      </c>
      <c r="DL102" s="55">
        <v>0</v>
      </c>
      <c r="DM102" s="55">
        <v>0</v>
      </c>
      <c r="DN102" s="55">
        <v>0</v>
      </c>
      <c r="DO102" s="55">
        <v>0</v>
      </c>
      <c r="DP102" s="55">
        <v>0</v>
      </c>
      <c r="DQ102" s="55">
        <v>0</v>
      </c>
      <c r="DR102" s="55">
        <v>0</v>
      </c>
      <c r="DS102" s="55">
        <v>0</v>
      </c>
      <c r="DT102" s="55">
        <v>0</v>
      </c>
      <c r="DU102" s="55">
        <v>0</v>
      </c>
    </row>
    <row r="103" spans="1:125" ht="15">
      <c r="A103" t="s">
        <v>20</v>
      </c>
      <c r="B103" t="s">
        <v>14</v>
      </c>
      <c r="C103" t="s">
        <v>286</v>
      </c>
      <c r="D103" t="s">
        <v>249</v>
      </c>
      <c r="E103" s="29">
        <f t="shared" si="15"/>
        <v>3100000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8">
        <v>0</v>
      </c>
      <c r="BQ103" s="28">
        <v>0</v>
      </c>
      <c r="BR103" s="28">
        <v>186000</v>
      </c>
      <c r="BS103" s="28">
        <v>124000</v>
      </c>
      <c r="BT103" s="28">
        <v>186000</v>
      </c>
      <c r="BU103" s="28">
        <v>310000</v>
      </c>
      <c r="BV103" s="28">
        <v>465000</v>
      </c>
      <c r="BW103" s="28">
        <v>496000</v>
      </c>
      <c r="BX103" s="28">
        <v>465000</v>
      </c>
      <c r="BY103" s="28">
        <v>310000</v>
      </c>
      <c r="BZ103" s="56">
        <v>279000</v>
      </c>
      <c r="CA103" s="56">
        <v>124000</v>
      </c>
      <c r="CB103" s="56">
        <v>93000</v>
      </c>
      <c r="CC103" s="56">
        <v>62000</v>
      </c>
      <c r="CD103" s="56">
        <v>0</v>
      </c>
      <c r="CE103" s="56">
        <v>0</v>
      </c>
      <c r="CF103" s="56">
        <v>0</v>
      </c>
      <c r="CG103" s="56">
        <v>0</v>
      </c>
      <c r="CH103" s="56">
        <v>0</v>
      </c>
      <c r="CI103" s="56">
        <v>0</v>
      </c>
      <c r="CJ103" s="56">
        <v>0</v>
      </c>
      <c r="CK103" s="56">
        <v>0</v>
      </c>
      <c r="CL103" s="56">
        <v>0</v>
      </c>
      <c r="CM103" s="55">
        <v>0</v>
      </c>
      <c r="CN103" s="55">
        <v>0</v>
      </c>
      <c r="CO103" s="55">
        <v>0</v>
      </c>
      <c r="CP103" s="55">
        <v>0</v>
      </c>
      <c r="CQ103" s="55">
        <v>0</v>
      </c>
      <c r="CR103" s="55">
        <v>0</v>
      </c>
      <c r="CS103" s="55">
        <v>0</v>
      </c>
      <c r="CT103" s="55">
        <v>0</v>
      </c>
      <c r="CU103" s="55">
        <v>0</v>
      </c>
      <c r="CV103" s="55">
        <v>0</v>
      </c>
      <c r="CW103" s="55">
        <v>0</v>
      </c>
      <c r="CX103" s="55">
        <v>0</v>
      </c>
      <c r="CY103" s="55">
        <v>0</v>
      </c>
      <c r="CZ103" s="55">
        <v>0</v>
      </c>
      <c r="DA103" s="55">
        <v>0</v>
      </c>
      <c r="DB103" s="55">
        <v>0</v>
      </c>
      <c r="DC103" s="55">
        <v>0</v>
      </c>
      <c r="DD103" s="55">
        <v>0</v>
      </c>
      <c r="DE103" s="55">
        <v>0</v>
      </c>
      <c r="DF103" s="55">
        <v>0</v>
      </c>
      <c r="DG103" s="55">
        <v>0</v>
      </c>
      <c r="DH103" s="55">
        <v>0</v>
      </c>
      <c r="DI103" s="55">
        <v>0</v>
      </c>
      <c r="DJ103" s="55">
        <v>0</v>
      </c>
      <c r="DK103" s="55">
        <v>0</v>
      </c>
      <c r="DL103" s="55">
        <v>0</v>
      </c>
      <c r="DM103" s="55">
        <v>0</v>
      </c>
      <c r="DN103" s="55">
        <v>0</v>
      </c>
      <c r="DO103" s="55">
        <v>0</v>
      </c>
      <c r="DP103" s="55">
        <v>0</v>
      </c>
      <c r="DQ103" s="55">
        <v>0</v>
      </c>
      <c r="DR103" s="55">
        <v>0</v>
      </c>
      <c r="DS103" s="55">
        <v>0</v>
      </c>
      <c r="DT103" s="55">
        <v>0</v>
      </c>
      <c r="DU103" s="55">
        <v>0</v>
      </c>
    </row>
    <row r="104" spans="1:125" ht="15">
      <c r="A104" t="s">
        <v>20</v>
      </c>
      <c r="B104" t="s">
        <v>14</v>
      </c>
      <c r="C104" t="s">
        <v>286</v>
      </c>
      <c r="D104" t="s">
        <v>256</v>
      </c>
      <c r="E104" s="29">
        <f t="shared" si="15"/>
        <v>8000000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480000</v>
      </c>
      <c r="BX104" s="28">
        <v>320000</v>
      </c>
      <c r="BY104" s="28">
        <v>480000</v>
      </c>
      <c r="BZ104" s="56">
        <v>800000</v>
      </c>
      <c r="CA104" s="56">
        <v>1200000</v>
      </c>
      <c r="CB104" s="56">
        <v>1280000</v>
      </c>
      <c r="CC104" s="56">
        <v>1200000</v>
      </c>
      <c r="CD104" s="56">
        <v>800000</v>
      </c>
      <c r="CE104" s="56">
        <v>720000</v>
      </c>
      <c r="CF104" s="56">
        <v>320000</v>
      </c>
      <c r="CG104" s="56">
        <v>240000</v>
      </c>
      <c r="CH104" s="56">
        <v>160000</v>
      </c>
      <c r="CI104" s="56">
        <v>0</v>
      </c>
      <c r="CJ104" s="56">
        <v>0</v>
      </c>
      <c r="CK104" s="56">
        <v>0</v>
      </c>
      <c r="CL104" s="56">
        <v>0</v>
      </c>
      <c r="CM104" s="55">
        <v>0</v>
      </c>
      <c r="CN104" s="55">
        <v>0</v>
      </c>
      <c r="CO104" s="55">
        <v>0</v>
      </c>
      <c r="CP104" s="55">
        <v>0</v>
      </c>
      <c r="CQ104" s="55">
        <v>0</v>
      </c>
      <c r="CR104" s="55">
        <v>0</v>
      </c>
      <c r="CS104" s="55">
        <v>0</v>
      </c>
      <c r="CT104" s="55">
        <v>0</v>
      </c>
      <c r="CU104" s="55">
        <v>0</v>
      </c>
      <c r="CV104" s="55">
        <v>0</v>
      </c>
      <c r="CW104" s="55">
        <v>0</v>
      </c>
      <c r="CX104" s="55">
        <v>0</v>
      </c>
      <c r="CY104" s="55">
        <v>0</v>
      </c>
      <c r="CZ104" s="55">
        <v>0</v>
      </c>
      <c r="DA104" s="55">
        <v>0</v>
      </c>
      <c r="DB104" s="55">
        <v>0</v>
      </c>
      <c r="DC104" s="55">
        <v>0</v>
      </c>
      <c r="DD104" s="55">
        <v>0</v>
      </c>
      <c r="DE104" s="55">
        <v>0</v>
      </c>
      <c r="DF104" s="55">
        <v>0</v>
      </c>
      <c r="DG104" s="55">
        <v>0</v>
      </c>
      <c r="DH104" s="55">
        <v>0</v>
      </c>
      <c r="DI104" s="55">
        <v>0</v>
      </c>
      <c r="DJ104" s="55">
        <v>0</v>
      </c>
      <c r="DK104" s="55">
        <v>0</v>
      </c>
      <c r="DL104" s="55">
        <v>0</v>
      </c>
      <c r="DM104" s="55">
        <v>0</v>
      </c>
      <c r="DN104" s="55">
        <v>0</v>
      </c>
      <c r="DO104" s="55">
        <v>0</v>
      </c>
      <c r="DP104" s="55">
        <v>0</v>
      </c>
      <c r="DQ104" s="55">
        <v>0</v>
      </c>
      <c r="DR104" s="55">
        <v>0</v>
      </c>
      <c r="DS104" s="55">
        <v>0</v>
      </c>
      <c r="DT104" s="55">
        <v>0</v>
      </c>
      <c r="DU104" s="55">
        <v>0</v>
      </c>
    </row>
    <row r="105" spans="1:125" ht="15">
      <c r="A105" t="s">
        <v>20</v>
      </c>
      <c r="B105" t="s">
        <v>78</v>
      </c>
      <c r="C105" t="s">
        <v>287</v>
      </c>
      <c r="D105" t="s">
        <v>359</v>
      </c>
      <c r="E105" s="29">
        <f t="shared" si="15"/>
        <v>41000000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56">
        <v>0</v>
      </c>
      <c r="CA105" s="56">
        <v>0</v>
      </c>
      <c r="CB105" s="56">
        <v>0</v>
      </c>
      <c r="CC105" s="56">
        <v>0</v>
      </c>
      <c r="CD105" s="56">
        <v>0</v>
      </c>
      <c r="CE105" s="56">
        <v>0</v>
      </c>
      <c r="CF105" s="56">
        <v>0</v>
      </c>
      <c r="CG105" s="56">
        <v>0</v>
      </c>
      <c r="CH105" s="56">
        <v>0</v>
      </c>
      <c r="CI105" s="56">
        <v>0</v>
      </c>
      <c r="CJ105" s="56">
        <v>0</v>
      </c>
      <c r="CK105" s="56">
        <v>0</v>
      </c>
      <c r="CL105" s="56">
        <v>0</v>
      </c>
      <c r="CM105" s="55">
        <v>0</v>
      </c>
      <c r="CN105" s="55">
        <v>2460000</v>
      </c>
      <c r="CO105" s="55">
        <v>1640000</v>
      </c>
      <c r="CP105" s="55">
        <v>1230000</v>
      </c>
      <c r="CQ105" s="55">
        <v>2050000</v>
      </c>
      <c r="CR105" s="55">
        <v>2050000</v>
      </c>
      <c r="CS105" s="55">
        <v>3690000</v>
      </c>
      <c r="CT105" s="55">
        <v>4100000</v>
      </c>
      <c r="CU105" s="55">
        <v>4510000</v>
      </c>
      <c r="CV105" s="55">
        <v>4100000</v>
      </c>
      <c r="CW105" s="55">
        <v>4100000</v>
      </c>
      <c r="CX105" s="55">
        <v>3280000</v>
      </c>
      <c r="CY105" s="55">
        <v>2246800</v>
      </c>
      <c r="CZ105" s="55">
        <v>2591200.0000000005</v>
      </c>
      <c r="DA105" s="55">
        <v>1271000</v>
      </c>
      <c r="DB105" s="55">
        <v>615000</v>
      </c>
      <c r="DC105" s="55">
        <v>615000</v>
      </c>
      <c r="DD105" s="55">
        <v>287000</v>
      </c>
      <c r="DE105" s="55">
        <v>164000</v>
      </c>
      <c r="DF105" s="55">
        <v>0</v>
      </c>
      <c r="DG105" s="55">
        <v>0</v>
      </c>
      <c r="DH105" s="55">
        <v>0</v>
      </c>
      <c r="DI105" s="55">
        <v>0</v>
      </c>
      <c r="DJ105" s="55">
        <v>0</v>
      </c>
      <c r="DK105" s="55">
        <v>0</v>
      </c>
      <c r="DL105" s="55">
        <v>0</v>
      </c>
      <c r="DM105" s="55">
        <v>0</v>
      </c>
      <c r="DN105" s="55">
        <v>0</v>
      </c>
      <c r="DO105" s="55">
        <v>0</v>
      </c>
      <c r="DP105" s="55">
        <v>0</v>
      </c>
      <c r="DQ105" s="55">
        <v>0</v>
      </c>
      <c r="DR105" s="55">
        <v>0</v>
      </c>
      <c r="DS105" s="55">
        <v>0</v>
      </c>
      <c r="DT105" s="55">
        <v>0</v>
      </c>
      <c r="DU105" s="55">
        <v>0</v>
      </c>
    </row>
    <row r="106" spans="1:125" ht="15">
      <c r="A106" t="s">
        <v>20</v>
      </c>
      <c r="B106" t="s">
        <v>78</v>
      </c>
      <c r="C106" t="s">
        <v>78</v>
      </c>
      <c r="D106" t="s">
        <v>361</v>
      </c>
      <c r="E106" s="29">
        <f t="shared" si="15"/>
        <v>1220000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  <c r="BX106" s="28">
        <v>0</v>
      </c>
      <c r="BY106" s="28">
        <v>73200</v>
      </c>
      <c r="BZ106" s="56">
        <v>48800</v>
      </c>
      <c r="CA106" s="56">
        <v>36600</v>
      </c>
      <c r="CB106" s="56">
        <v>61000</v>
      </c>
      <c r="CC106" s="56">
        <v>61000</v>
      </c>
      <c r="CD106" s="56">
        <v>109800</v>
      </c>
      <c r="CE106" s="56">
        <v>122000</v>
      </c>
      <c r="CF106" s="56">
        <v>134200</v>
      </c>
      <c r="CG106" s="56">
        <v>122000</v>
      </c>
      <c r="CH106" s="56">
        <v>122000</v>
      </c>
      <c r="CI106" s="56">
        <v>97600</v>
      </c>
      <c r="CJ106" s="56">
        <v>66856</v>
      </c>
      <c r="CK106" s="56">
        <v>77104.00000000001</v>
      </c>
      <c r="CL106" s="56">
        <v>37820</v>
      </c>
      <c r="CM106" s="55">
        <v>18300</v>
      </c>
      <c r="CN106" s="55">
        <v>18300</v>
      </c>
      <c r="CO106" s="55">
        <v>8540</v>
      </c>
      <c r="CP106" s="55">
        <v>4880</v>
      </c>
      <c r="CQ106" s="55">
        <v>0</v>
      </c>
      <c r="CR106" s="55">
        <v>0</v>
      </c>
      <c r="CS106" s="55">
        <v>0</v>
      </c>
      <c r="CT106" s="55">
        <v>0</v>
      </c>
      <c r="CU106" s="55">
        <v>0</v>
      </c>
      <c r="CV106" s="55">
        <v>0</v>
      </c>
      <c r="CW106" s="55">
        <v>0</v>
      </c>
      <c r="CX106" s="55">
        <v>0</v>
      </c>
      <c r="CY106" s="55">
        <v>0</v>
      </c>
      <c r="CZ106" s="55">
        <v>0</v>
      </c>
      <c r="DA106" s="55">
        <v>0</v>
      </c>
      <c r="DB106" s="55">
        <v>0</v>
      </c>
      <c r="DC106" s="55">
        <v>0</v>
      </c>
      <c r="DD106" s="55">
        <v>0</v>
      </c>
      <c r="DE106" s="55">
        <v>0</v>
      </c>
      <c r="DF106" s="55">
        <v>0</v>
      </c>
      <c r="DG106" s="55">
        <v>0</v>
      </c>
      <c r="DH106" s="55">
        <v>0</v>
      </c>
      <c r="DI106" s="55">
        <v>0</v>
      </c>
      <c r="DJ106" s="55">
        <v>0</v>
      </c>
      <c r="DK106" s="55">
        <v>0</v>
      </c>
      <c r="DL106" s="55">
        <v>0</v>
      </c>
      <c r="DM106" s="55">
        <v>0</v>
      </c>
      <c r="DN106" s="55">
        <v>0</v>
      </c>
      <c r="DO106" s="55">
        <v>0</v>
      </c>
      <c r="DP106" s="55">
        <v>0</v>
      </c>
      <c r="DQ106" s="55">
        <v>0</v>
      </c>
      <c r="DR106" s="55">
        <v>0</v>
      </c>
      <c r="DS106" s="55">
        <v>0</v>
      </c>
      <c r="DT106" s="55">
        <v>0</v>
      </c>
      <c r="DU106" s="55">
        <v>0</v>
      </c>
    </row>
    <row r="107" spans="1:125" ht="15">
      <c r="A107" t="s">
        <v>20</v>
      </c>
      <c r="B107" t="s">
        <v>14</v>
      </c>
      <c r="C107" t="s">
        <v>286</v>
      </c>
      <c r="D107" t="s">
        <v>357</v>
      </c>
      <c r="E107" s="29">
        <f t="shared" si="15"/>
        <v>500000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28">
        <v>0</v>
      </c>
      <c r="BX107" s="28">
        <v>0</v>
      </c>
      <c r="BY107" s="28">
        <v>0</v>
      </c>
      <c r="BZ107" s="56">
        <v>30000</v>
      </c>
      <c r="CA107" s="56">
        <v>20000</v>
      </c>
      <c r="CB107" s="56">
        <v>30000</v>
      </c>
      <c r="CC107" s="56">
        <v>50000</v>
      </c>
      <c r="CD107" s="56">
        <v>75000</v>
      </c>
      <c r="CE107" s="56">
        <v>80000</v>
      </c>
      <c r="CF107" s="56">
        <v>75000</v>
      </c>
      <c r="CG107" s="56">
        <v>50000</v>
      </c>
      <c r="CH107" s="56">
        <v>45000</v>
      </c>
      <c r="CI107" s="56">
        <v>20000</v>
      </c>
      <c r="CJ107" s="56">
        <v>15000</v>
      </c>
      <c r="CK107" s="56">
        <v>10000</v>
      </c>
      <c r="CL107" s="56">
        <v>0</v>
      </c>
      <c r="CM107" s="55">
        <v>0</v>
      </c>
      <c r="CN107" s="55">
        <v>0</v>
      </c>
      <c r="CO107" s="55">
        <v>0</v>
      </c>
      <c r="CP107" s="55">
        <v>0</v>
      </c>
      <c r="CQ107" s="55">
        <v>0</v>
      </c>
      <c r="CR107" s="55">
        <v>0</v>
      </c>
      <c r="CS107" s="55">
        <v>0</v>
      </c>
      <c r="CT107" s="55">
        <v>0</v>
      </c>
      <c r="CU107" s="55">
        <v>0</v>
      </c>
      <c r="CV107" s="55">
        <v>0</v>
      </c>
      <c r="CW107" s="55">
        <v>0</v>
      </c>
      <c r="CX107" s="55">
        <v>0</v>
      </c>
      <c r="CY107" s="55">
        <v>0</v>
      </c>
      <c r="CZ107" s="55">
        <v>0</v>
      </c>
      <c r="DA107" s="55">
        <v>0</v>
      </c>
      <c r="DB107" s="55">
        <v>0</v>
      </c>
      <c r="DC107" s="55">
        <v>0</v>
      </c>
      <c r="DD107" s="55">
        <v>0</v>
      </c>
      <c r="DE107" s="55">
        <v>0</v>
      </c>
      <c r="DF107" s="55">
        <v>0</v>
      </c>
      <c r="DG107" s="55">
        <v>0</v>
      </c>
      <c r="DH107" s="55">
        <v>0</v>
      </c>
      <c r="DI107" s="55">
        <v>0</v>
      </c>
      <c r="DJ107" s="55">
        <v>0</v>
      </c>
      <c r="DK107" s="55">
        <v>0</v>
      </c>
      <c r="DL107" s="55">
        <v>0</v>
      </c>
      <c r="DM107" s="55">
        <v>0</v>
      </c>
      <c r="DN107" s="55">
        <v>0</v>
      </c>
      <c r="DO107" s="55">
        <v>0</v>
      </c>
      <c r="DP107" s="55">
        <v>0</v>
      </c>
      <c r="DQ107" s="55">
        <v>0</v>
      </c>
      <c r="DR107" s="55">
        <v>0</v>
      </c>
      <c r="DS107" s="55">
        <v>0</v>
      </c>
      <c r="DT107" s="55">
        <v>0</v>
      </c>
      <c r="DU107" s="55">
        <v>0</v>
      </c>
    </row>
    <row r="108" spans="1:125" ht="15">
      <c r="A108" t="s">
        <v>20</v>
      </c>
      <c r="B108" t="s">
        <v>78</v>
      </c>
      <c r="C108" t="s">
        <v>287</v>
      </c>
      <c r="D108" t="s">
        <v>358</v>
      </c>
      <c r="E108" s="29">
        <f t="shared" si="15"/>
        <v>38000000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56">
        <v>0</v>
      </c>
      <c r="CA108" s="56">
        <v>0</v>
      </c>
      <c r="CB108" s="56">
        <v>0</v>
      </c>
      <c r="CC108" s="56">
        <v>0</v>
      </c>
      <c r="CD108" s="56">
        <v>0</v>
      </c>
      <c r="CE108" s="56">
        <v>0</v>
      </c>
      <c r="CF108" s="56">
        <v>0</v>
      </c>
      <c r="CG108" s="56">
        <v>0</v>
      </c>
      <c r="CH108" s="56">
        <v>0</v>
      </c>
      <c r="CI108" s="56">
        <v>0</v>
      </c>
      <c r="CJ108" s="56">
        <v>0</v>
      </c>
      <c r="CK108" s="56">
        <v>2280000</v>
      </c>
      <c r="CL108" s="56">
        <v>1520000</v>
      </c>
      <c r="CM108" s="55">
        <v>1140000</v>
      </c>
      <c r="CN108" s="55">
        <v>1900000</v>
      </c>
      <c r="CO108" s="55">
        <v>1900000</v>
      </c>
      <c r="CP108" s="55">
        <v>3420000</v>
      </c>
      <c r="CQ108" s="55">
        <v>3800000</v>
      </c>
      <c r="CR108" s="55">
        <v>4180000</v>
      </c>
      <c r="CS108" s="55">
        <v>3800000</v>
      </c>
      <c r="CT108" s="55">
        <v>3800000</v>
      </c>
      <c r="CU108" s="55">
        <v>3040000</v>
      </c>
      <c r="CV108" s="55">
        <v>2082400</v>
      </c>
      <c r="CW108" s="55">
        <v>2401600.0000000005</v>
      </c>
      <c r="CX108" s="55">
        <v>1178000</v>
      </c>
      <c r="CY108" s="55">
        <v>570000</v>
      </c>
      <c r="CZ108" s="55">
        <v>570000</v>
      </c>
      <c r="DA108" s="55">
        <v>266000</v>
      </c>
      <c r="DB108" s="55">
        <v>152000</v>
      </c>
      <c r="DC108" s="55">
        <v>0</v>
      </c>
      <c r="DD108" s="55">
        <v>0</v>
      </c>
      <c r="DE108" s="55">
        <v>0</v>
      </c>
      <c r="DF108" s="55">
        <v>0</v>
      </c>
      <c r="DG108" s="55">
        <v>0</v>
      </c>
      <c r="DH108" s="55">
        <v>0</v>
      </c>
      <c r="DI108" s="55">
        <v>0</v>
      </c>
      <c r="DJ108" s="55">
        <v>0</v>
      </c>
      <c r="DK108" s="55">
        <v>0</v>
      </c>
      <c r="DL108" s="55">
        <v>0</v>
      </c>
      <c r="DM108" s="55">
        <v>0</v>
      </c>
      <c r="DN108" s="55">
        <v>0</v>
      </c>
      <c r="DO108" s="55">
        <v>0</v>
      </c>
      <c r="DP108" s="55">
        <v>0</v>
      </c>
      <c r="DQ108" s="55">
        <v>0</v>
      </c>
      <c r="DR108" s="55">
        <v>0</v>
      </c>
      <c r="DS108" s="55">
        <v>0</v>
      </c>
      <c r="DT108" s="55">
        <v>0</v>
      </c>
      <c r="DU108" s="55">
        <v>0</v>
      </c>
    </row>
    <row r="109" spans="1:125" ht="15">
      <c r="A109" t="s">
        <v>20</v>
      </c>
      <c r="B109" t="s">
        <v>14</v>
      </c>
      <c r="C109" t="s">
        <v>286</v>
      </c>
      <c r="D109" t="s">
        <v>360</v>
      </c>
      <c r="E109" s="29">
        <f t="shared" si="15"/>
        <v>5300000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28">
        <v>0</v>
      </c>
      <c r="BD109" s="28">
        <v>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8">
        <v>0</v>
      </c>
      <c r="BM109" s="28">
        <v>0</v>
      </c>
      <c r="BN109" s="28">
        <v>0</v>
      </c>
      <c r="BO109" s="28">
        <v>0</v>
      </c>
      <c r="BP109" s="28">
        <v>0</v>
      </c>
      <c r="BQ109" s="28">
        <v>0</v>
      </c>
      <c r="BR109" s="28">
        <v>0</v>
      </c>
      <c r="BS109" s="28">
        <v>0</v>
      </c>
      <c r="BT109" s="28">
        <v>0</v>
      </c>
      <c r="BU109" s="28">
        <v>0</v>
      </c>
      <c r="BV109" s="28">
        <v>0</v>
      </c>
      <c r="BW109" s="28">
        <v>0</v>
      </c>
      <c r="BX109" s="28">
        <v>0</v>
      </c>
      <c r="BY109" s="28">
        <v>0</v>
      </c>
      <c r="BZ109" s="56">
        <v>0</v>
      </c>
      <c r="CA109" s="56">
        <v>0</v>
      </c>
      <c r="CB109" s="56">
        <v>0</v>
      </c>
      <c r="CC109" s="56">
        <v>0</v>
      </c>
      <c r="CD109" s="56">
        <v>0</v>
      </c>
      <c r="CE109" s="56">
        <v>0</v>
      </c>
      <c r="CF109" s="56">
        <v>0</v>
      </c>
      <c r="CG109" s="56">
        <v>0</v>
      </c>
      <c r="CH109" s="56">
        <v>0</v>
      </c>
      <c r="CI109" s="56">
        <v>318000</v>
      </c>
      <c r="CJ109" s="56">
        <v>212000</v>
      </c>
      <c r="CK109" s="56">
        <v>318000</v>
      </c>
      <c r="CL109" s="56">
        <v>530000</v>
      </c>
      <c r="CM109" s="55">
        <v>795000</v>
      </c>
      <c r="CN109" s="55">
        <v>848000</v>
      </c>
      <c r="CO109" s="55">
        <v>795000</v>
      </c>
      <c r="CP109" s="55">
        <v>530000</v>
      </c>
      <c r="CQ109" s="55">
        <v>477000</v>
      </c>
      <c r="CR109" s="55">
        <v>212000</v>
      </c>
      <c r="CS109" s="55">
        <v>159000</v>
      </c>
      <c r="CT109" s="55">
        <v>106000</v>
      </c>
      <c r="CU109" s="55">
        <v>0</v>
      </c>
      <c r="CV109" s="55">
        <v>0</v>
      </c>
      <c r="CW109" s="55">
        <v>0</v>
      </c>
      <c r="CX109" s="55">
        <v>0</v>
      </c>
      <c r="CY109" s="55">
        <v>0</v>
      </c>
      <c r="CZ109" s="55">
        <v>0</v>
      </c>
      <c r="DA109" s="55">
        <v>0</v>
      </c>
      <c r="DB109" s="55">
        <v>0</v>
      </c>
      <c r="DC109" s="55">
        <v>0</v>
      </c>
      <c r="DD109" s="55">
        <v>0</v>
      </c>
      <c r="DE109" s="55">
        <v>0</v>
      </c>
      <c r="DF109" s="55">
        <v>0</v>
      </c>
      <c r="DG109" s="55">
        <v>0</v>
      </c>
      <c r="DH109" s="55">
        <v>0</v>
      </c>
      <c r="DI109" s="55">
        <v>0</v>
      </c>
      <c r="DJ109" s="55">
        <v>0</v>
      </c>
      <c r="DK109" s="55">
        <v>0</v>
      </c>
      <c r="DL109" s="55">
        <v>0</v>
      </c>
      <c r="DM109" s="55">
        <v>0</v>
      </c>
      <c r="DN109" s="55">
        <v>0</v>
      </c>
      <c r="DO109" s="55">
        <v>0</v>
      </c>
      <c r="DP109" s="55">
        <v>0</v>
      </c>
      <c r="DQ109" s="55">
        <v>0</v>
      </c>
      <c r="DR109" s="55">
        <v>0</v>
      </c>
      <c r="DS109" s="55">
        <v>0</v>
      </c>
      <c r="DT109" s="55">
        <v>0</v>
      </c>
      <c r="DU109" s="55">
        <v>0</v>
      </c>
    </row>
    <row r="110" spans="1:125" ht="15">
      <c r="A110" t="s">
        <v>20</v>
      </c>
      <c r="B110" t="s">
        <v>78</v>
      </c>
      <c r="C110" t="s">
        <v>287</v>
      </c>
      <c r="D110" t="s">
        <v>260</v>
      </c>
      <c r="E110" s="29">
        <f t="shared" si="15"/>
        <v>29000000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  <c r="BX110" s="28">
        <v>0</v>
      </c>
      <c r="BY110" s="28">
        <v>0</v>
      </c>
      <c r="BZ110" s="56">
        <v>0</v>
      </c>
      <c r="CA110" s="56">
        <v>0</v>
      </c>
      <c r="CB110" s="56">
        <v>0</v>
      </c>
      <c r="CC110" s="56">
        <v>0</v>
      </c>
      <c r="CD110" s="56">
        <v>0</v>
      </c>
      <c r="CE110" s="56">
        <v>1740000</v>
      </c>
      <c r="CF110" s="56">
        <v>1160000</v>
      </c>
      <c r="CG110" s="56">
        <v>870000</v>
      </c>
      <c r="CH110" s="56">
        <v>1450000</v>
      </c>
      <c r="CI110" s="56">
        <v>1450000</v>
      </c>
      <c r="CJ110" s="56">
        <v>2610000</v>
      </c>
      <c r="CK110" s="56">
        <v>2900000</v>
      </c>
      <c r="CL110" s="56">
        <v>3190000</v>
      </c>
      <c r="CM110" s="55">
        <v>2900000</v>
      </c>
      <c r="CN110" s="55">
        <v>2900000</v>
      </c>
      <c r="CO110" s="55">
        <v>2320000</v>
      </c>
      <c r="CP110" s="55">
        <v>1589200</v>
      </c>
      <c r="CQ110" s="55">
        <v>1832800.0000000002</v>
      </c>
      <c r="CR110" s="55">
        <v>899000</v>
      </c>
      <c r="CS110" s="55">
        <v>435000</v>
      </c>
      <c r="CT110" s="55">
        <v>435000</v>
      </c>
      <c r="CU110" s="55">
        <v>203000</v>
      </c>
      <c r="CV110" s="55">
        <v>116000</v>
      </c>
      <c r="CW110" s="55">
        <v>0</v>
      </c>
      <c r="CX110" s="55">
        <v>0</v>
      </c>
      <c r="CY110" s="55">
        <v>0</v>
      </c>
      <c r="CZ110" s="55">
        <v>0</v>
      </c>
      <c r="DA110" s="55">
        <v>0</v>
      </c>
      <c r="DB110" s="55">
        <v>0</v>
      </c>
      <c r="DC110" s="55">
        <v>0</v>
      </c>
      <c r="DD110" s="55">
        <v>0</v>
      </c>
      <c r="DE110" s="55">
        <v>0</v>
      </c>
      <c r="DF110" s="55">
        <v>0</v>
      </c>
      <c r="DG110" s="55">
        <v>0</v>
      </c>
      <c r="DH110" s="55">
        <v>0</v>
      </c>
      <c r="DI110" s="55">
        <v>0</v>
      </c>
      <c r="DJ110" s="55">
        <v>0</v>
      </c>
      <c r="DK110" s="55">
        <v>0</v>
      </c>
      <c r="DL110" s="55">
        <v>0</v>
      </c>
      <c r="DM110" s="55">
        <v>0</v>
      </c>
      <c r="DN110" s="55">
        <v>0</v>
      </c>
      <c r="DO110" s="55">
        <v>0</v>
      </c>
      <c r="DP110" s="55">
        <v>0</v>
      </c>
      <c r="DQ110" s="55">
        <v>0</v>
      </c>
      <c r="DR110" s="55">
        <v>0</v>
      </c>
      <c r="DS110" s="55">
        <v>0</v>
      </c>
      <c r="DT110" s="55">
        <v>0</v>
      </c>
      <c r="DU110" s="55">
        <v>0</v>
      </c>
    </row>
    <row r="111" spans="1:125" ht="15">
      <c r="A111" t="s">
        <v>20</v>
      </c>
      <c r="B111" t="s">
        <v>78</v>
      </c>
      <c r="C111" t="s">
        <v>287</v>
      </c>
      <c r="D111" t="s">
        <v>50</v>
      </c>
      <c r="E111" s="29">
        <f t="shared" si="15"/>
        <v>36400000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28">
        <v>0</v>
      </c>
      <c r="BD111" s="28">
        <v>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56">
        <v>0</v>
      </c>
      <c r="CA111" s="56">
        <v>1820000</v>
      </c>
      <c r="CB111" s="56">
        <v>1820000</v>
      </c>
      <c r="CC111" s="56">
        <v>1092000</v>
      </c>
      <c r="CD111" s="56">
        <v>1092000</v>
      </c>
      <c r="CE111" s="56">
        <v>1456000</v>
      </c>
      <c r="CF111" s="56">
        <v>2184000</v>
      </c>
      <c r="CG111" s="56">
        <v>2912000</v>
      </c>
      <c r="CH111" s="56">
        <v>3640000</v>
      </c>
      <c r="CI111" s="56">
        <v>3640000</v>
      </c>
      <c r="CJ111" s="56">
        <v>3640000</v>
      </c>
      <c r="CK111" s="56">
        <v>3276000</v>
      </c>
      <c r="CL111" s="56">
        <v>2912000</v>
      </c>
      <c r="CM111" s="55">
        <v>2184000</v>
      </c>
      <c r="CN111" s="55">
        <v>1456000</v>
      </c>
      <c r="CO111" s="55">
        <v>1092000</v>
      </c>
      <c r="CP111" s="55">
        <v>1092000</v>
      </c>
      <c r="CQ111" s="55">
        <v>364000</v>
      </c>
      <c r="CR111" s="55">
        <v>364000</v>
      </c>
      <c r="CS111" s="55">
        <v>182000</v>
      </c>
      <c r="CT111" s="55">
        <v>182000</v>
      </c>
      <c r="CU111" s="55">
        <v>0</v>
      </c>
      <c r="CV111" s="55">
        <v>0</v>
      </c>
      <c r="CW111" s="55">
        <v>0</v>
      </c>
      <c r="CX111" s="55">
        <v>0</v>
      </c>
      <c r="CY111" s="55">
        <v>0</v>
      </c>
      <c r="CZ111" s="55">
        <v>0</v>
      </c>
      <c r="DA111" s="55">
        <v>0</v>
      </c>
      <c r="DB111" s="55">
        <v>0</v>
      </c>
      <c r="DC111" s="55">
        <v>0</v>
      </c>
      <c r="DD111" s="55">
        <v>0</v>
      </c>
      <c r="DE111" s="55">
        <v>0</v>
      </c>
      <c r="DF111" s="55">
        <v>0</v>
      </c>
      <c r="DG111" s="55">
        <v>0</v>
      </c>
      <c r="DH111" s="55">
        <v>0</v>
      </c>
      <c r="DI111" s="55">
        <v>0</v>
      </c>
      <c r="DJ111" s="55">
        <v>0</v>
      </c>
      <c r="DK111" s="55">
        <v>0</v>
      </c>
      <c r="DL111" s="55">
        <v>0</v>
      </c>
      <c r="DM111" s="55">
        <v>0</v>
      </c>
      <c r="DN111" s="55">
        <v>0</v>
      </c>
      <c r="DO111" s="55">
        <v>0</v>
      </c>
      <c r="DP111" s="55">
        <v>0</v>
      </c>
      <c r="DQ111" s="55">
        <v>0</v>
      </c>
      <c r="DR111" s="55">
        <v>0</v>
      </c>
      <c r="DS111" s="55">
        <v>0</v>
      </c>
      <c r="DT111" s="55">
        <v>0</v>
      </c>
      <c r="DU111" s="55">
        <v>0</v>
      </c>
    </row>
    <row r="112" spans="1:125" ht="15">
      <c r="A112" t="s">
        <v>20</v>
      </c>
      <c r="B112" t="s">
        <v>78</v>
      </c>
      <c r="C112" t="s">
        <v>78</v>
      </c>
      <c r="D112" t="s">
        <v>255</v>
      </c>
      <c r="E112" s="29">
        <f t="shared" si="15"/>
        <v>9350000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56">
        <v>0</v>
      </c>
      <c r="CA112" s="56">
        <v>0</v>
      </c>
      <c r="CB112" s="56">
        <v>0</v>
      </c>
      <c r="CC112" s="56">
        <v>0</v>
      </c>
      <c r="CD112" s="56">
        <v>0</v>
      </c>
      <c r="CE112" s="56">
        <v>0</v>
      </c>
      <c r="CF112" s="56">
        <v>0</v>
      </c>
      <c r="CG112" s="56">
        <v>0</v>
      </c>
      <c r="CH112" s="56">
        <v>0</v>
      </c>
      <c r="CI112" s="56">
        <v>0</v>
      </c>
      <c r="CJ112" s="56">
        <v>0</v>
      </c>
      <c r="CK112" s="56">
        <v>0</v>
      </c>
      <c r="CL112" s="56">
        <v>500000</v>
      </c>
      <c r="CM112" s="55">
        <v>100000</v>
      </c>
      <c r="CN112" s="55">
        <v>100000</v>
      </c>
      <c r="CO112" s="55">
        <v>100000</v>
      </c>
      <c r="CP112" s="55">
        <v>100000</v>
      </c>
      <c r="CQ112" s="55">
        <v>100000</v>
      </c>
      <c r="CR112" s="55">
        <v>100000</v>
      </c>
      <c r="CS112" s="55">
        <v>100000</v>
      </c>
      <c r="CT112" s="55">
        <v>100000</v>
      </c>
      <c r="CU112" s="55">
        <v>100000</v>
      </c>
      <c r="CV112" s="55">
        <v>150000</v>
      </c>
      <c r="CW112" s="55">
        <v>150000</v>
      </c>
      <c r="CX112" s="55">
        <v>250000</v>
      </c>
      <c r="CY112" s="55">
        <v>250000</v>
      </c>
      <c r="CZ112" s="55">
        <v>250000</v>
      </c>
      <c r="DA112" s="55">
        <v>300000</v>
      </c>
      <c r="DB112" s="55">
        <v>300000</v>
      </c>
      <c r="DC112" s="55">
        <v>300000</v>
      </c>
      <c r="DD112" s="55">
        <v>350000.00000000006</v>
      </c>
      <c r="DE112" s="55">
        <v>350000.00000000006</v>
      </c>
      <c r="DF112" s="55">
        <v>400000</v>
      </c>
      <c r="DG112" s="55">
        <v>400000</v>
      </c>
      <c r="DH112" s="55">
        <v>450000</v>
      </c>
      <c r="DI112" s="55">
        <v>450000</v>
      </c>
      <c r="DJ112" s="55">
        <v>450000</v>
      </c>
      <c r="DK112" s="55">
        <v>400000</v>
      </c>
      <c r="DL112" s="55">
        <v>400000</v>
      </c>
      <c r="DM112" s="55">
        <v>400000</v>
      </c>
      <c r="DN112" s="55">
        <v>400000</v>
      </c>
      <c r="DO112" s="55">
        <v>300000</v>
      </c>
      <c r="DP112" s="55">
        <v>250000</v>
      </c>
      <c r="DQ112" s="55">
        <v>250000</v>
      </c>
      <c r="DR112" s="55">
        <v>250000</v>
      </c>
      <c r="DS112" s="55">
        <v>200000</v>
      </c>
      <c r="DT112" s="55">
        <v>200000</v>
      </c>
      <c r="DU112" s="55">
        <v>100000</v>
      </c>
    </row>
    <row r="113" spans="1:125" ht="15">
      <c r="A113" t="s">
        <v>20</v>
      </c>
      <c r="B113" t="s">
        <v>78</v>
      </c>
      <c r="C113" t="s">
        <v>78</v>
      </c>
      <c r="D113" t="s">
        <v>257</v>
      </c>
      <c r="E113" s="29">
        <f t="shared" si="15"/>
        <v>3000000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0</v>
      </c>
      <c r="BB113" s="28">
        <v>0</v>
      </c>
      <c r="BC113" s="28">
        <v>0</v>
      </c>
      <c r="BD113" s="28">
        <v>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28">
        <v>0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0</v>
      </c>
      <c r="BW113" s="28">
        <v>0</v>
      </c>
      <c r="BX113" s="28">
        <v>0</v>
      </c>
      <c r="BY113" s="28">
        <v>0</v>
      </c>
      <c r="BZ113" s="56">
        <v>0</v>
      </c>
      <c r="CA113" s="56">
        <v>0</v>
      </c>
      <c r="CB113" s="56">
        <v>180000</v>
      </c>
      <c r="CC113" s="56">
        <v>120000</v>
      </c>
      <c r="CD113" s="56">
        <v>180000</v>
      </c>
      <c r="CE113" s="56">
        <v>300000</v>
      </c>
      <c r="CF113" s="56">
        <v>450000</v>
      </c>
      <c r="CG113" s="56">
        <v>480000</v>
      </c>
      <c r="CH113" s="56">
        <v>450000</v>
      </c>
      <c r="CI113" s="56">
        <v>300000</v>
      </c>
      <c r="CJ113" s="56">
        <v>270000</v>
      </c>
      <c r="CK113" s="56">
        <v>120000</v>
      </c>
      <c r="CL113" s="56">
        <v>90000</v>
      </c>
      <c r="CM113" s="55">
        <v>60000</v>
      </c>
      <c r="CN113" s="55">
        <v>0</v>
      </c>
      <c r="CO113" s="55">
        <v>0</v>
      </c>
      <c r="CP113" s="55">
        <v>0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0</v>
      </c>
      <c r="DA113" s="55">
        <v>0</v>
      </c>
      <c r="DB113" s="55">
        <v>0</v>
      </c>
      <c r="DC113" s="55">
        <v>0</v>
      </c>
      <c r="DD113" s="55">
        <v>0</v>
      </c>
      <c r="DE113" s="55">
        <v>0</v>
      </c>
      <c r="DF113" s="55">
        <v>0</v>
      </c>
      <c r="DG113" s="55">
        <v>0</v>
      </c>
      <c r="DH113" s="55">
        <v>0</v>
      </c>
      <c r="DI113" s="55">
        <v>0</v>
      </c>
      <c r="DJ113" s="55">
        <v>0</v>
      </c>
      <c r="DK113" s="55">
        <v>0</v>
      </c>
      <c r="DL113" s="55">
        <v>0</v>
      </c>
      <c r="DM113" s="55">
        <v>0</v>
      </c>
      <c r="DN113" s="55">
        <v>0</v>
      </c>
      <c r="DO113" s="55">
        <v>0</v>
      </c>
      <c r="DP113" s="55">
        <v>0</v>
      </c>
      <c r="DQ113" s="55">
        <v>0</v>
      </c>
      <c r="DR113" s="55">
        <v>0</v>
      </c>
      <c r="DS113" s="55">
        <v>0</v>
      </c>
      <c r="DT113" s="55">
        <v>0</v>
      </c>
      <c r="DU113" s="55">
        <v>0</v>
      </c>
    </row>
    <row r="114" spans="1:125" ht="15">
      <c r="A114" t="s">
        <v>20</v>
      </c>
      <c r="B114" t="s">
        <v>14</v>
      </c>
      <c r="C114" t="s">
        <v>286</v>
      </c>
      <c r="D114" t="s">
        <v>258</v>
      </c>
      <c r="E114" s="29">
        <f t="shared" si="15"/>
        <v>15000000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  <c r="BX114" s="28">
        <v>0</v>
      </c>
      <c r="BY114" s="28">
        <v>0</v>
      </c>
      <c r="BZ114" s="56">
        <v>0</v>
      </c>
      <c r="CA114" s="56">
        <v>0</v>
      </c>
      <c r="CB114" s="56">
        <v>0</v>
      </c>
      <c r="CC114" s="56">
        <v>0</v>
      </c>
      <c r="CD114" s="56">
        <v>0</v>
      </c>
      <c r="CE114" s="56">
        <v>0</v>
      </c>
      <c r="CF114" s="56">
        <v>0</v>
      </c>
      <c r="CG114" s="56">
        <v>0</v>
      </c>
      <c r="CH114" s="56">
        <v>0</v>
      </c>
      <c r="CI114" s="56">
        <v>0</v>
      </c>
      <c r="CJ114" s="56">
        <v>0</v>
      </c>
      <c r="CK114" s="56">
        <v>0</v>
      </c>
      <c r="CL114" s="56">
        <v>0</v>
      </c>
      <c r="CM114" s="55">
        <v>0</v>
      </c>
      <c r="CN114" s="55">
        <v>0</v>
      </c>
      <c r="CO114" s="55">
        <v>0</v>
      </c>
      <c r="CP114" s="55">
        <v>0</v>
      </c>
      <c r="CQ114" s="55">
        <v>0</v>
      </c>
      <c r="CR114" s="55">
        <v>0</v>
      </c>
      <c r="CS114" s="55">
        <v>900000</v>
      </c>
      <c r="CT114" s="55">
        <v>600000</v>
      </c>
      <c r="CU114" s="55">
        <v>900000</v>
      </c>
      <c r="CV114" s="55">
        <v>1500000</v>
      </c>
      <c r="CW114" s="55">
        <v>2250000</v>
      </c>
      <c r="CX114" s="55">
        <v>2400000</v>
      </c>
      <c r="CY114" s="55">
        <v>2250000</v>
      </c>
      <c r="CZ114" s="55">
        <v>1500000</v>
      </c>
      <c r="DA114" s="55">
        <v>1350000</v>
      </c>
      <c r="DB114" s="55">
        <v>600000</v>
      </c>
      <c r="DC114" s="55">
        <v>450000</v>
      </c>
      <c r="DD114" s="55">
        <v>300000</v>
      </c>
      <c r="DE114" s="55">
        <v>0</v>
      </c>
      <c r="DF114" s="55">
        <v>0</v>
      </c>
      <c r="DG114" s="55">
        <v>0</v>
      </c>
      <c r="DH114" s="55">
        <v>0</v>
      </c>
      <c r="DI114" s="55">
        <v>0</v>
      </c>
      <c r="DJ114" s="55">
        <v>0</v>
      </c>
      <c r="DK114" s="55">
        <v>0</v>
      </c>
      <c r="DL114" s="55">
        <v>0</v>
      </c>
      <c r="DM114" s="55">
        <v>0</v>
      </c>
      <c r="DN114" s="55">
        <v>0</v>
      </c>
      <c r="DO114" s="55">
        <v>0</v>
      </c>
      <c r="DP114" s="55">
        <v>0</v>
      </c>
      <c r="DQ114" s="55">
        <v>0</v>
      </c>
      <c r="DR114" s="55">
        <v>0</v>
      </c>
      <c r="DS114" s="55">
        <v>0</v>
      </c>
      <c r="DT114" s="55">
        <v>0</v>
      </c>
      <c r="DU114" s="55">
        <v>0</v>
      </c>
    </row>
    <row r="115" spans="1:125" ht="15">
      <c r="A115" t="s">
        <v>20</v>
      </c>
      <c r="B115" t="s">
        <v>78</v>
      </c>
      <c r="C115" t="s">
        <v>78</v>
      </c>
      <c r="D115" t="s">
        <v>259</v>
      </c>
      <c r="E115" s="29">
        <f t="shared" si="15"/>
        <v>8000000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0</v>
      </c>
      <c r="BA115" s="28">
        <v>0</v>
      </c>
      <c r="BB115" s="28">
        <v>0</v>
      </c>
      <c r="BC115" s="28">
        <v>0</v>
      </c>
      <c r="BD115" s="28">
        <v>0</v>
      </c>
      <c r="BE115" s="28">
        <v>0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8">
        <v>0</v>
      </c>
      <c r="BM115" s="28">
        <v>0</v>
      </c>
      <c r="BN115" s="28">
        <v>0</v>
      </c>
      <c r="BO115" s="28">
        <v>0</v>
      </c>
      <c r="BP115" s="28">
        <v>0</v>
      </c>
      <c r="BQ115" s="28">
        <v>0</v>
      </c>
      <c r="BR115" s="28">
        <v>0</v>
      </c>
      <c r="BS115" s="28">
        <v>0</v>
      </c>
      <c r="BT115" s="28">
        <v>0</v>
      </c>
      <c r="BU115" s="28">
        <v>0</v>
      </c>
      <c r="BV115" s="28">
        <v>0</v>
      </c>
      <c r="BW115" s="28">
        <v>0</v>
      </c>
      <c r="BX115" s="28">
        <v>0</v>
      </c>
      <c r="BY115" s="28">
        <v>0</v>
      </c>
      <c r="BZ115" s="56">
        <v>0</v>
      </c>
      <c r="CA115" s="56">
        <v>0</v>
      </c>
      <c r="CB115" s="56">
        <v>0</v>
      </c>
      <c r="CC115" s="56">
        <v>0</v>
      </c>
      <c r="CD115" s="56">
        <v>0</v>
      </c>
      <c r="CE115" s="56">
        <v>0</v>
      </c>
      <c r="CF115" s="56">
        <v>0</v>
      </c>
      <c r="CG115" s="56">
        <v>0</v>
      </c>
      <c r="CH115" s="56">
        <v>0</v>
      </c>
      <c r="CI115" s="56">
        <v>480000</v>
      </c>
      <c r="CJ115" s="56">
        <v>320000</v>
      </c>
      <c r="CK115" s="56">
        <v>480000</v>
      </c>
      <c r="CL115" s="56">
        <v>800000</v>
      </c>
      <c r="CM115" s="55">
        <v>1200000</v>
      </c>
      <c r="CN115" s="55">
        <v>1280000</v>
      </c>
      <c r="CO115" s="55">
        <v>1200000</v>
      </c>
      <c r="CP115" s="55">
        <v>800000</v>
      </c>
      <c r="CQ115" s="55">
        <v>720000</v>
      </c>
      <c r="CR115" s="55">
        <v>320000</v>
      </c>
      <c r="CS115" s="55">
        <v>240000</v>
      </c>
      <c r="CT115" s="55">
        <v>160000</v>
      </c>
      <c r="CU115" s="55">
        <v>0</v>
      </c>
      <c r="CV115" s="55">
        <v>0</v>
      </c>
      <c r="CW115" s="55">
        <v>0</v>
      </c>
      <c r="CX115" s="55">
        <v>0</v>
      </c>
      <c r="CY115" s="55">
        <v>0</v>
      </c>
      <c r="CZ115" s="55">
        <v>0</v>
      </c>
      <c r="DA115" s="55">
        <v>0</v>
      </c>
      <c r="DB115" s="55">
        <v>0</v>
      </c>
      <c r="DC115" s="55">
        <v>0</v>
      </c>
      <c r="DD115" s="55">
        <v>0</v>
      </c>
      <c r="DE115" s="55">
        <v>0</v>
      </c>
      <c r="DF115" s="55">
        <v>0</v>
      </c>
      <c r="DG115" s="55">
        <v>0</v>
      </c>
      <c r="DH115" s="55">
        <v>0</v>
      </c>
      <c r="DI115" s="55">
        <v>0</v>
      </c>
      <c r="DJ115" s="55">
        <v>0</v>
      </c>
      <c r="DK115" s="55">
        <v>0</v>
      </c>
      <c r="DL115" s="55">
        <v>0</v>
      </c>
      <c r="DM115" s="55">
        <v>0</v>
      </c>
      <c r="DN115" s="55">
        <v>0</v>
      </c>
      <c r="DO115" s="55">
        <v>0</v>
      </c>
      <c r="DP115" s="55">
        <v>0</v>
      </c>
      <c r="DQ115" s="55">
        <v>0</v>
      </c>
      <c r="DR115" s="55">
        <v>0</v>
      </c>
      <c r="DS115" s="55">
        <v>0</v>
      </c>
      <c r="DT115" s="55">
        <v>0</v>
      </c>
      <c r="DU115" s="55">
        <v>0</v>
      </c>
    </row>
    <row r="116" spans="1:125" ht="15">
      <c r="A116" t="s">
        <v>20</v>
      </c>
      <c r="B116" t="s">
        <v>196</v>
      </c>
      <c r="C116" t="s">
        <v>196</v>
      </c>
      <c r="D116" t="s">
        <v>250</v>
      </c>
      <c r="E116" s="29">
        <f t="shared" si="15"/>
        <v>2400000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v>0</v>
      </c>
      <c r="BD116" s="28">
        <v>0</v>
      </c>
      <c r="BE116" s="28">
        <v>0</v>
      </c>
      <c r="BF116" s="28">
        <v>0</v>
      </c>
      <c r="BG116" s="28">
        <v>144000</v>
      </c>
      <c r="BH116" s="28">
        <v>96000</v>
      </c>
      <c r="BI116" s="28">
        <v>144000</v>
      </c>
      <c r="BJ116" s="28">
        <v>240000</v>
      </c>
      <c r="BK116" s="28">
        <v>360000</v>
      </c>
      <c r="BL116" s="28">
        <v>384000</v>
      </c>
      <c r="BM116" s="28">
        <v>360000</v>
      </c>
      <c r="BN116" s="28">
        <v>240000</v>
      </c>
      <c r="BO116" s="28">
        <v>216000</v>
      </c>
      <c r="BP116" s="28">
        <v>96000</v>
      </c>
      <c r="BQ116" s="28">
        <v>72000</v>
      </c>
      <c r="BR116" s="28">
        <v>48000</v>
      </c>
      <c r="BS116" s="28">
        <v>0</v>
      </c>
      <c r="BT116" s="28">
        <v>0</v>
      </c>
      <c r="BU116" s="28">
        <v>0</v>
      </c>
      <c r="BV116" s="28">
        <v>0</v>
      </c>
      <c r="BW116" s="28">
        <v>0</v>
      </c>
      <c r="BX116" s="28">
        <v>0</v>
      </c>
      <c r="BY116" s="28">
        <v>0</v>
      </c>
      <c r="BZ116" s="56">
        <v>0</v>
      </c>
      <c r="CA116" s="56">
        <v>0</v>
      </c>
      <c r="CB116" s="56">
        <v>0</v>
      </c>
      <c r="CC116" s="56">
        <v>0</v>
      </c>
      <c r="CD116" s="56">
        <v>0</v>
      </c>
      <c r="CE116" s="56">
        <v>0</v>
      </c>
      <c r="CF116" s="56">
        <v>0</v>
      </c>
      <c r="CG116" s="56">
        <v>0</v>
      </c>
      <c r="CH116" s="56">
        <v>0</v>
      </c>
      <c r="CI116" s="56">
        <v>0</v>
      </c>
      <c r="CJ116" s="56">
        <v>0</v>
      </c>
      <c r="CK116" s="56">
        <v>0</v>
      </c>
      <c r="CL116" s="56">
        <v>0</v>
      </c>
      <c r="CM116" s="55">
        <v>0</v>
      </c>
      <c r="CN116" s="55">
        <v>0</v>
      </c>
      <c r="CO116" s="55">
        <v>0</v>
      </c>
      <c r="CP116" s="55">
        <v>0</v>
      </c>
      <c r="CQ116" s="55">
        <v>0</v>
      </c>
      <c r="CR116" s="55">
        <v>0</v>
      </c>
      <c r="CS116" s="55">
        <v>0</v>
      </c>
      <c r="CT116" s="55">
        <v>0</v>
      </c>
      <c r="CU116" s="55">
        <v>0</v>
      </c>
      <c r="CV116" s="55">
        <v>0</v>
      </c>
      <c r="CW116" s="55">
        <v>0</v>
      </c>
      <c r="CX116" s="55">
        <v>0</v>
      </c>
      <c r="CY116" s="55">
        <v>0</v>
      </c>
      <c r="CZ116" s="55">
        <v>0</v>
      </c>
      <c r="DA116" s="55">
        <v>0</v>
      </c>
      <c r="DB116" s="55">
        <v>0</v>
      </c>
      <c r="DC116" s="55">
        <v>0</v>
      </c>
      <c r="DD116" s="55">
        <v>0</v>
      </c>
      <c r="DE116" s="55">
        <v>0</v>
      </c>
      <c r="DF116" s="55">
        <v>0</v>
      </c>
      <c r="DG116" s="55">
        <v>0</v>
      </c>
      <c r="DH116" s="55">
        <v>0</v>
      </c>
      <c r="DI116" s="55">
        <v>0</v>
      </c>
      <c r="DJ116" s="55">
        <v>0</v>
      </c>
      <c r="DK116" s="55">
        <v>0</v>
      </c>
      <c r="DL116" s="55">
        <v>0</v>
      </c>
      <c r="DM116" s="55">
        <v>0</v>
      </c>
      <c r="DN116" s="55">
        <v>0</v>
      </c>
      <c r="DO116" s="55">
        <v>0</v>
      </c>
      <c r="DP116" s="55">
        <v>0</v>
      </c>
      <c r="DQ116" s="55">
        <v>0</v>
      </c>
      <c r="DR116" s="55">
        <v>0</v>
      </c>
      <c r="DS116" s="55">
        <v>0</v>
      </c>
      <c r="DT116" s="55">
        <v>0</v>
      </c>
      <c r="DU116" s="55">
        <v>0</v>
      </c>
    </row>
    <row r="117" spans="1:125" ht="15">
      <c r="A117" t="s">
        <v>20</v>
      </c>
      <c r="B117" t="s">
        <v>14</v>
      </c>
      <c r="C117" t="s">
        <v>286</v>
      </c>
      <c r="D117" t="s">
        <v>251</v>
      </c>
      <c r="E117" s="29">
        <f t="shared" si="15"/>
        <v>1900000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  <c r="BE117" s="28">
        <v>0</v>
      </c>
      <c r="BF117" s="28">
        <v>0</v>
      </c>
      <c r="BG117" s="28">
        <v>0</v>
      </c>
      <c r="BH117" s="28">
        <v>0</v>
      </c>
      <c r="BI117" s="28">
        <v>114000</v>
      </c>
      <c r="BJ117" s="28">
        <v>76000</v>
      </c>
      <c r="BK117" s="28">
        <v>114000</v>
      </c>
      <c r="BL117" s="28">
        <v>190000</v>
      </c>
      <c r="BM117" s="28">
        <v>285000</v>
      </c>
      <c r="BN117" s="28">
        <v>304000</v>
      </c>
      <c r="BO117" s="28">
        <v>285000</v>
      </c>
      <c r="BP117" s="28">
        <v>190000</v>
      </c>
      <c r="BQ117" s="28">
        <v>171000</v>
      </c>
      <c r="BR117" s="28">
        <v>76000</v>
      </c>
      <c r="BS117" s="28">
        <v>57000</v>
      </c>
      <c r="BT117" s="28">
        <v>38000</v>
      </c>
      <c r="BU117" s="28">
        <v>0</v>
      </c>
      <c r="BV117" s="28">
        <v>0</v>
      </c>
      <c r="BW117" s="28">
        <v>0</v>
      </c>
      <c r="BX117" s="28">
        <v>0</v>
      </c>
      <c r="BY117" s="28">
        <v>0</v>
      </c>
      <c r="BZ117" s="56">
        <v>0</v>
      </c>
      <c r="CA117" s="56">
        <v>0</v>
      </c>
      <c r="CB117" s="56">
        <v>0</v>
      </c>
      <c r="CC117" s="56">
        <v>0</v>
      </c>
      <c r="CD117" s="56">
        <v>0</v>
      </c>
      <c r="CE117" s="56">
        <v>0</v>
      </c>
      <c r="CF117" s="56">
        <v>0</v>
      </c>
      <c r="CG117" s="56">
        <v>0</v>
      </c>
      <c r="CH117" s="56">
        <v>0</v>
      </c>
      <c r="CI117" s="56">
        <v>0</v>
      </c>
      <c r="CJ117" s="56">
        <v>0</v>
      </c>
      <c r="CK117" s="56">
        <v>0</v>
      </c>
      <c r="CL117" s="56">
        <v>0</v>
      </c>
      <c r="CM117" s="55">
        <v>0</v>
      </c>
      <c r="CN117" s="55">
        <v>0</v>
      </c>
      <c r="CO117" s="55">
        <v>0</v>
      </c>
      <c r="CP117" s="55">
        <v>0</v>
      </c>
      <c r="CQ117" s="55">
        <v>0</v>
      </c>
      <c r="CR117" s="55">
        <v>0</v>
      </c>
      <c r="CS117" s="55">
        <v>0</v>
      </c>
      <c r="CT117" s="55">
        <v>0</v>
      </c>
      <c r="CU117" s="55">
        <v>0</v>
      </c>
      <c r="CV117" s="55">
        <v>0</v>
      </c>
      <c r="CW117" s="55">
        <v>0</v>
      </c>
      <c r="CX117" s="55">
        <v>0</v>
      </c>
      <c r="CY117" s="55">
        <v>0</v>
      </c>
      <c r="CZ117" s="55">
        <v>0</v>
      </c>
      <c r="DA117" s="55">
        <v>0</v>
      </c>
      <c r="DB117" s="55">
        <v>0</v>
      </c>
      <c r="DC117" s="55">
        <v>0</v>
      </c>
      <c r="DD117" s="55">
        <v>0</v>
      </c>
      <c r="DE117" s="55">
        <v>0</v>
      </c>
      <c r="DF117" s="55">
        <v>0</v>
      </c>
      <c r="DG117" s="55">
        <v>0</v>
      </c>
      <c r="DH117" s="55">
        <v>0</v>
      </c>
      <c r="DI117" s="55">
        <v>0</v>
      </c>
      <c r="DJ117" s="55">
        <v>0</v>
      </c>
      <c r="DK117" s="55">
        <v>0</v>
      </c>
      <c r="DL117" s="55">
        <v>0</v>
      </c>
      <c r="DM117" s="55">
        <v>0</v>
      </c>
      <c r="DN117" s="55">
        <v>0</v>
      </c>
      <c r="DO117" s="55">
        <v>0</v>
      </c>
      <c r="DP117" s="55">
        <v>0</v>
      </c>
      <c r="DQ117" s="55">
        <v>0</v>
      </c>
      <c r="DR117" s="55">
        <v>0</v>
      </c>
      <c r="DS117" s="55">
        <v>0</v>
      </c>
      <c r="DT117" s="55">
        <v>0</v>
      </c>
      <c r="DU117" s="55">
        <v>0</v>
      </c>
    </row>
    <row r="118" spans="1:125" ht="15">
      <c r="A118" t="s">
        <v>20</v>
      </c>
      <c r="B118" t="s">
        <v>196</v>
      </c>
      <c r="C118" t="s">
        <v>196</v>
      </c>
      <c r="D118" t="s">
        <v>252</v>
      </c>
      <c r="E118" s="29">
        <f t="shared" si="15"/>
        <v>1600000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  <c r="BE118" s="28">
        <v>0</v>
      </c>
      <c r="BF118" s="28">
        <v>0</v>
      </c>
      <c r="BG118" s="28">
        <v>0</v>
      </c>
      <c r="BH118" s="28">
        <v>96000</v>
      </c>
      <c r="BI118" s="28">
        <v>64000</v>
      </c>
      <c r="BJ118" s="28">
        <v>96000</v>
      </c>
      <c r="BK118" s="28">
        <v>160000</v>
      </c>
      <c r="BL118" s="28">
        <v>240000</v>
      </c>
      <c r="BM118" s="28">
        <v>256000</v>
      </c>
      <c r="BN118" s="28">
        <v>240000</v>
      </c>
      <c r="BO118" s="28">
        <v>160000</v>
      </c>
      <c r="BP118" s="28">
        <v>144000</v>
      </c>
      <c r="BQ118" s="28">
        <v>64000</v>
      </c>
      <c r="BR118" s="28">
        <v>48000</v>
      </c>
      <c r="BS118" s="28">
        <v>32000</v>
      </c>
      <c r="BT118" s="28">
        <v>0</v>
      </c>
      <c r="BU118" s="28">
        <v>0</v>
      </c>
      <c r="BV118" s="28">
        <v>0</v>
      </c>
      <c r="BW118" s="28">
        <v>0</v>
      </c>
      <c r="BX118" s="28">
        <v>0</v>
      </c>
      <c r="BY118" s="28">
        <v>0</v>
      </c>
      <c r="BZ118" s="55">
        <v>0</v>
      </c>
      <c r="CA118" s="55">
        <v>0</v>
      </c>
      <c r="CB118" s="55">
        <v>0</v>
      </c>
      <c r="CC118" s="55">
        <v>0</v>
      </c>
      <c r="CD118" s="55">
        <v>0</v>
      </c>
      <c r="CE118" s="55">
        <v>0</v>
      </c>
      <c r="CF118" s="55">
        <v>0</v>
      </c>
      <c r="CG118" s="55">
        <v>0</v>
      </c>
      <c r="CH118" s="55">
        <v>0</v>
      </c>
      <c r="CI118" s="55">
        <v>0</v>
      </c>
      <c r="CJ118" s="55">
        <v>0</v>
      </c>
      <c r="CK118" s="55">
        <v>0</v>
      </c>
      <c r="CL118" s="55">
        <v>0</v>
      </c>
      <c r="CM118" s="55">
        <v>0</v>
      </c>
      <c r="CN118" s="55">
        <v>0</v>
      </c>
      <c r="CO118" s="55">
        <v>0</v>
      </c>
      <c r="CP118" s="55">
        <v>0</v>
      </c>
      <c r="CQ118" s="55">
        <v>0</v>
      </c>
      <c r="CR118" s="55">
        <v>0</v>
      </c>
      <c r="CS118" s="55">
        <v>0</v>
      </c>
      <c r="CT118" s="55">
        <v>0</v>
      </c>
      <c r="CU118" s="55">
        <v>0</v>
      </c>
      <c r="CV118" s="55">
        <v>0</v>
      </c>
      <c r="CW118" s="55">
        <v>0</v>
      </c>
      <c r="CX118" s="55">
        <v>0</v>
      </c>
      <c r="CY118" s="55">
        <v>0</v>
      </c>
      <c r="CZ118" s="55">
        <v>0</v>
      </c>
      <c r="DA118" s="55">
        <v>0</v>
      </c>
      <c r="DB118" s="55">
        <v>0</v>
      </c>
      <c r="DC118" s="55">
        <v>0</v>
      </c>
      <c r="DD118" s="55">
        <v>0</v>
      </c>
      <c r="DE118" s="55">
        <v>0</v>
      </c>
      <c r="DF118" s="55">
        <v>0</v>
      </c>
      <c r="DG118" s="55">
        <v>0</v>
      </c>
      <c r="DH118" s="55">
        <v>0</v>
      </c>
      <c r="DI118" s="55">
        <v>0</v>
      </c>
      <c r="DJ118" s="55">
        <v>0</v>
      </c>
      <c r="DK118" s="55">
        <v>0</v>
      </c>
      <c r="DL118" s="55">
        <v>0</v>
      </c>
      <c r="DM118" s="55">
        <v>0</v>
      </c>
      <c r="DN118" s="55">
        <v>0</v>
      </c>
      <c r="DO118" s="55">
        <v>0</v>
      </c>
      <c r="DP118" s="55">
        <v>0</v>
      </c>
      <c r="DQ118" s="55">
        <v>0</v>
      </c>
      <c r="DR118" s="55">
        <v>0</v>
      </c>
      <c r="DS118" s="55">
        <v>0</v>
      </c>
      <c r="DT118" s="55">
        <v>0</v>
      </c>
      <c r="DU118" s="55">
        <v>0</v>
      </c>
    </row>
    <row r="119" spans="1:125" ht="15">
      <c r="A119" t="s">
        <v>20</v>
      </c>
      <c r="B119" t="s">
        <v>196</v>
      </c>
      <c r="C119" t="s">
        <v>196</v>
      </c>
      <c r="D119" t="s">
        <v>253</v>
      </c>
      <c r="E119" s="29">
        <f t="shared" si="15"/>
        <v>1200000</v>
      </c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8">
        <v>0</v>
      </c>
      <c r="BF119" s="28">
        <v>0</v>
      </c>
      <c r="BG119" s="28">
        <v>0</v>
      </c>
      <c r="BH119" s="28">
        <v>72000</v>
      </c>
      <c r="BI119" s="28">
        <v>48000</v>
      </c>
      <c r="BJ119" s="28">
        <v>72000</v>
      </c>
      <c r="BK119" s="28">
        <v>120000</v>
      </c>
      <c r="BL119" s="28">
        <v>180000</v>
      </c>
      <c r="BM119" s="28">
        <v>192000</v>
      </c>
      <c r="BN119" s="28">
        <v>180000</v>
      </c>
      <c r="BO119" s="28">
        <v>120000</v>
      </c>
      <c r="BP119" s="28">
        <v>108000</v>
      </c>
      <c r="BQ119" s="28">
        <v>48000</v>
      </c>
      <c r="BR119" s="28">
        <v>36000</v>
      </c>
      <c r="BS119" s="28">
        <v>24000</v>
      </c>
      <c r="BT119" s="28">
        <v>0</v>
      </c>
      <c r="BU119" s="28">
        <v>0</v>
      </c>
      <c r="BV119" s="28">
        <v>0</v>
      </c>
      <c r="BW119" s="28">
        <v>0</v>
      </c>
      <c r="BX119" s="28">
        <v>0</v>
      </c>
      <c r="BY119" s="28">
        <v>0</v>
      </c>
      <c r="BZ119" s="55">
        <v>0</v>
      </c>
      <c r="CA119" s="55">
        <v>0</v>
      </c>
      <c r="CB119" s="55">
        <v>0</v>
      </c>
      <c r="CC119" s="55">
        <v>0</v>
      </c>
      <c r="CD119" s="55">
        <v>0</v>
      </c>
      <c r="CE119" s="55">
        <v>0</v>
      </c>
      <c r="CF119" s="55">
        <v>0</v>
      </c>
      <c r="CG119" s="55">
        <v>0</v>
      </c>
      <c r="CH119" s="55">
        <v>0</v>
      </c>
      <c r="CI119" s="55">
        <v>0</v>
      </c>
      <c r="CJ119" s="55">
        <v>0</v>
      </c>
      <c r="CK119" s="55">
        <v>0</v>
      </c>
      <c r="CL119" s="55">
        <v>0</v>
      </c>
      <c r="CM119" s="55">
        <v>0</v>
      </c>
      <c r="CN119" s="55">
        <v>0</v>
      </c>
      <c r="CO119" s="55">
        <v>0</v>
      </c>
      <c r="CP119" s="55">
        <v>0</v>
      </c>
      <c r="CQ119" s="55">
        <v>0</v>
      </c>
      <c r="CR119" s="55">
        <v>0</v>
      </c>
      <c r="CS119" s="55">
        <v>0</v>
      </c>
      <c r="CT119" s="55">
        <v>0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0</v>
      </c>
      <c r="DA119" s="55">
        <v>0</v>
      </c>
      <c r="DB119" s="55">
        <v>0</v>
      </c>
      <c r="DC119" s="55">
        <v>0</v>
      </c>
      <c r="DD119" s="55">
        <v>0</v>
      </c>
      <c r="DE119" s="55">
        <v>0</v>
      </c>
      <c r="DF119" s="55">
        <v>0</v>
      </c>
      <c r="DG119" s="55">
        <v>0</v>
      </c>
      <c r="DH119" s="55">
        <v>0</v>
      </c>
      <c r="DI119" s="55">
        <v>0</v>
      </c>
      <c r="DJ119" s="55">
        <v>0</v>
      </c>
      <c r="DK119" s="55">
        <v>0</v>
      </c>
      <c r="DL119" s="55">
        <v>0</v>
      </c>
      <c r="DM119" s="55">
        <v>0</v>
      </c>
      <c r="DN119" s="55">
        <v>0</v>
      </c>
      <c r="DO119" s="55">
        <v>0</v>
      </c>
      <c r="DP119" s="55">
        <v>0</v>
      </c>
      <c r="DQ119" s="55">
        <v>0</v>
      </c>
      <c r="DR119" s="55">
        <v>0</v>
      </c>
      <c r="DS119" s="55">
        <v>0</v>
      </c>
      <c r="DT119" s="55">
        <v>0</v>
      </c>
      <c r="DU119" s="55">
        <v>0</v>
      </c>
    </row>
    <row r="120" spans="1:125" ht="15">
      <c r="A120" t="s">
        <v>20</v>
      </c>
      <c r="B120" t="s">
        <v>14</v>
      </c>
      <c r="C120" t="s">
        <v>286</v>
      </c>
      <c r="D120" t="s">
        <v>254</v>
      </c>
      <c r="E120" s="29">
        <f t="shared" si="15"/>
        <v>4600000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  <c r="BE120" s="28">
        <v>0</v>
      </c>
      <c r="BF120" s="28">
        <v>0</v>
      </c>
      <c r="BG120" s="28">
        <v>0</v>
      </c>
      <c r="BH120" s="28">
        <v>276000</v>
      </c>
      <c r="BI120" s="28">
        <v>184000</v>
      </c>
      <c r="BJ120" s="28">
        <v>276000</v>
      </c>
      <c r="BK120" s="28">
        <v>460000</v>
      </c>
      <c r="BL120" s="28">
        <v>690000</v>
      </c>
      <c r="BM120" s="28">
        <v>736000</v>
      </c>
      <c r="BN120" s="28">
        <v>690000</v>
      </c>
      <c r="BO120" s="28">
        <v>460000</v>
      </c>
      <c r="BP120" s="28">
        <v>414000</v>
      </c>
      <c r="BQ120" s="28">
        <v>184000</v>
      </c>
      <c r="BR120" s="28">
        <v>138000</v>
      </c>
      <c r="BS120" s="28">
        <v>92000</v>
      </c>
      <c r="BT120" s="28">
        <v>0</v>
      </c>
      <c r="BU120" s="28">
        <v>0</v>
      </c>
      <c r="BV120" s="28">
        <v>0</v>
      </c>
      <c r="BW120" s="28">
        <v>0</v>
      </c>
      <c r="BX120" s="28">
        <v>0</v>
      </c>
      <c r="BY120" s="28">
        <v>0</v>
      </c>
      <c r="BZ120" s="55">
        <v>0</v>
      </c>
      <c r="CA120" s="55">
        <v>0</v>
      </c>
      <c r="CB120" s="55">
        <v>0</v>
      </c>
      <c r="CC120" s="55">
        <v>0</v>
      </c>
      <c r="CD120" s="55">
        <v>0</v>
      </c>
      <c r="CE120" s="55">
        <v>0</v>
      </c>
      <c r="CF120" s="55">
        <v>0</v>
      </c>
      <c r="CG120" s="55">
        <v>0</v>
      </c>
      <c r="CH120" s="55">
        <v>0</v>
      </c>
      <c r="CI120" s="55">
        <v>0</v>
      </c>
      <c r="CJ120" s="55">
        <v>0</v>
      </c>
      <c r="CK120" s="55">
        <v>0</v>
      </c>
      <c r="CL120" s="55">
        <v>0</v>
      </c>
      <c r="CM120" s="55">
        <v>0</v>
      </c>
      <c r="CN120" s="55">
        <v>0</v>
      </c>
      <c r="CO120" s="55">
        <v>0</v>
      </c>
      <c r="CP120" s="55">
        <v>0</v>
      </c>
      <c r="CQ120" s="55">
        <v>0</v>
      </c>
      <c r="CR120" s="55">
        <v>0</v>
      </c>
      <c r="CS120" s="55">
        <v>0</v>
      </c>
      <c r="CT120" s="55">
        <v>0</v>
      </c>
      <c r="CU120" s="55">
        <v>0</v>
      </c>
      <c r="CV120" s="55">
        <v>0</v>
      </c>
      <c r="CW120" s="55">
        <v>0</v>
      </c>
      <c r="CX120" s="55">
        <v>0</v>
      </c>
      <c r="CY120" s="55">
        <v>0</v>
      </c>
      <c r="CZ120" s="55">
        <v>0</v>
      </c>
      <c r="DA120" s="55">
        <v>0</v>
      </c>
      <c r="DB120" s="55">
        <v>0</v>
      </c>
      <c r="DC120" s="55">
        <v>0</v>
      </c>
      <c r="DD120" s="55">
        <v>0</v>
      </c>
      <c r="DE120" s="55">
        <v>0</v>
      </c>
      <c r="DF120" s="55">
        <v>0</v>
      </c>
      <c r="DG120" s="55">
        <v>0</v>
      </c>
      <c r="DH120" s="55">
        <v>0</v>
      </c>
      <c r="DI120" s="55">
        <v>0</v>
      </c>
      <c r="DJ120" s="55">
        <v>0</v>
      </c>
      <c r="DK120" s="55">
        <v>0</v>
      </c>
      <c r="DL120" s="55">
        <v>0</v>
      </c>
      <c r="DM120" s="55">
        <v>0</v>
      </c>
      <c r="DN120" s="55">
        <v>0</v>
      </c>
      <c r="DO120" s="55">
        <v>0</v>
      </c>
      <c r="DP120" s="55">
        <v>0</v>
      </c>
      <c r="DQ120" s="55">
        <v>0</v>
      </c>
      <c r="DR120" s="55">
        <v>0</v>
      </c>
      <c r="DS120" s="55">
        <v>0</v>
      </c>
      <c r="DT120" s="55">
        <v>0</v>
      </c>
      <c r="DU120" s="55">
        <v>0</v>
      </c>
    </row>
    <row r="121" spans="1:125" ht="15">
      <c r="A121" t="s">
        <v>19</v>
      </c>
      <c r="B121" t="s">
        <v>14</v>
      </c>
      <c r="C121" t="s">
        <v>286</v>
      </c>
      <c r="D121" t="s">
        <v>307</v>
      </c>
      <c r="E121" s="29">
        <f t="shared" si="15"/>
        <v>900000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  <c r="BE121" s="28">
        <v>0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8">
        <v>0</v>
      </c>
      <c r="BM121" s="28">
        <v>0</v>
      </c>
      <c r="BN121" s="28">
        <v>0</v>
      </c>
      <c r="BO121" s="28">
        <v>0</v>
      </c>
      <c r="BP121" s="28">
        <v>0</v>
      </c>
      <c r="BQ121" s="28">
        <v>0</v>
      </c>
      <c r="BR121" s="28">
        <v>0</v>
      </c>
      <c r="BS121" s="28">
        <v>0</v>
      </c>
      <c r="BT121" s="28">
        <v>0</v>
      </c>
      <c r="BU121" s="28">
        <v>0</v>
      </c>
      <c r="BV121" s="28">
        <v>54000</v>
      </c>
      <c r="BW121" s="28">
        <v>36000</v>
      </c>
      <c r="BX121" s="28">
        <v>54000</v>
      </c>
      <c r="BY121" s="28">
        <v>90000</v>
      </c>
      <c r="BZ121" s="55">
        <v>135000</v>
      </c>
      <c r="CA121" s="55">
        <v>144000</v>
      </c>
      <c r="CB121" s="55">
        <v>135000</v>
      </c>
      <c r="CC121" s="55">
        <v>90000</v>
      </c>
      <c r="CD121" s="55">
        <v>81000</v>
      </c>
      <c r="CE121" s="55">
        <v>36000</v>
      </c>
      <c r="CF121" s="55">
        <v>27000</v>
      </c>
      <c r="CG121" s="55">
        <v>18000</v>
      </c>
      <c r="CH121" s="55">
        <v>0</v>
      </c>
      <c r="CI121" s="55">
        <v>0</v>
      </c>
      <c r="CJ121" s="55">
        <v>0</v>
      </c>
      <c r="CK121" s="55">
        <v>0</v>
      </c>
      <c r="CL121" s="55">
        <v>0</v>
      </c>
      <c r="CM121" s="55">
        <v>0</v>
      </c>
      <c r="CN121" s="55">
        <v>0</v>
      </c>
      <c r="CO121" s="55">
        <v>0</v>
      </c>
      <c r="CP121" s="55">
        <v>0</v>
      </c>
      <c r="CQ121" s="55">
        <v>0</v>
      </c>
      <c r="CR121" s="55">
        <v>0</v>
      </c>
      <c r="CS121" s="55">
        <v>0</v>
      </c>
      <c r="CT121" s="55">
        <v>0</v>
      </c>
      <c r="CU121" s="55">
        <v>0</v>
      </c>
      <c r="CV121" s="55">
        <v>0</v>
      </c>
      <c r="CW121" s="55">
        <v>0</v>
      </c>
      <c r="CX121" s="55">
        <v>0</v>
      </c>
      <c r="CY121" s="55">
        <v>0</v>
      </c>
      <c r="CZ121" s="55">
        <v>0</v>
      </c>
      <c r="DA121" s="55">
        <v>0</v>
      </c>
      <c r="DB121" s="55">
        <v>0</v>
      </c>
      <c r="DC121" s="55">
        <v>0</v>
      </c>
      <c r="DD121" s="55">
        <v>0</v>
      </c>
      <c r="DE121" s="55">
        <v>0</v>
      </c>
      <c r="DF121" s="55">
        <v>0</v>
      </c>
      <c r="DG121" s="55">
        <v>0</v>
      </c>
      <c r="DH121" s="55">
        <v>0</v>
      </c>
      <c r="DI121" s="55">
        <v>0</v>
      </c>
      <c r="DJ121" s="55">
        <v>0</v>
      </c>
      <c r="DK121" s="55">
        <v>0</v>
      </c>
      <c r="DL121" s="55">
        <v>0</v>
      </c>
      <c r="DM121" s="55">
        <v>0</v>
      </c>
      <c r="DN121" s="55">
        <v>0</v>
      </c>
      <c r="DO121" s="55">
        <v>0</v>
      </c>
      <c r="DP121" s="55">
        <v>0</v>
      </c>
      <c r="DQ121" s="55">
        <v>0</v>
      </c>
      <c r="DR121" s="55">
        <v>0</v>
      </c>
      <c r="DS121" s="55">
        <v>0</v>
      </c>
      <c r="DT121" s="55">
        <v>0</v>
      </c>
      <c r="DU121" s="55">
        <v>0</v>
      </c>
    </row>
    <row r="122" spans="1:125" ht="15">
      <c r="A122" t="s">
        <v>19</v>
      </c>
      <c r="B122" t="s">
        <v>78</v>
      </c>
      <c r="C122" t="s">
        <v>287</v>
      </c>
      <c r="D122" t="s">
        <v>265</v>
      </c>
      <c r="E122" s="29">
        <f t="shared" si="15"/>
        <v>7300000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365000</v>
      </c>
      <c r="BN122" s="28">
        <v>219000</v>
      </c>
      <c r="BO122" s="28">
        <v>438000</v>
      </c>
      <c r="BP122" s="28">
        <v>584000</v>
      </c>
      <c r="BQ122" s="28">
        <v>876000</v>
      </c>
      <c r="BR122" s="28">
        <v>1022000.0000000001</v>
      </c>
      <c r="BS122" s="28">
        <v>1022000.0000000001</v>
      </c>
      <c r="BT122" s="28">
        <v>876000</v>
      </c>
      <c r="BU122" s="28">
        <v>584000</v>
      </c>
      <c r="BV122" s="28">
        <v>511000.00000000006</v>
      </c>
      <c r="BW122" s="28">
        <v>292000</v>
      </c>
      <c r="BX122" s="28">
        <v>219000</v>
      </c>
      <c r="BY122" s="28">
        <v>146000</v>
      </c>
      <c r="BZ122" s="55">
        <v>73000</v>
      </c>
      <c r="CA122" s="55">
        <v>73000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0</v>
      </c>
      <c r="DA122" s="55">
        <v>0</v>
      </c>
      <c r="DB122" s="55">
        <v>0</v>
      </c>
      <c r="DC122" s="55">
        <v>0</v>
      </c>
      <c r="DD122" s="55">
        <v>0</v>
      </c>
      <c r="DE122" s="55">
        <v>0</v>
      </c>
      <c r="DF122" s="55">
        <v>0</v>
      </c>
      <c r="DG122" s="55">
        <v>0</v>
      </c>
      <c r="DH122" s="55">
        <v>0</v>
      </c>
      <c r="DI122" s="55">
        <v>0</v>
      </c>
      <c r="DJ122" s="55">
        <v>0</v>
      </c>
      <c r="DK122" s="55">
        <v>0</v>
      </c>
      <c r="DL122" s="55">
        <v>0</v>
      </c>
      <c r="DM122" s="55">
        <v>0</v>
      </c>
      <c r="DN122" s="55">
        <v>0</v>
      </c>
      <c r="DO122" s="55">
        <v>0</v>
      </c>
      <c r="DP122" s="55">
        <v>0</v>
      </c>
      <c r="DQ122" s="55">
        <v>0</v>
      </c>
      <c r="DR122" s="55">
        <v>0</v>
      </c>
      <c r="DS122" s="55">
        <v>0</v>
      </c>
      <c r="DT122" s="55">
        <v>0</v>
      </c>
      <c r="DU122" s="55">
        <v>0</v>
      </c>
    </row>
    <row r="123" spans="1:125" ht="15">
      <c r="A123" t="s">
        <v>19</v>
      </c>
      <c r="B123" t="s">
        <v>14</v>
      </c>
      <c r="C123" t="s">
        <v>286</v>
      </c>
      <c r="D123" t="s">
        <v>266</v>
      </c>
      <c r="E123" s="29">
        <f t="shared" si="15"/>
        <v>4200000</v>
      </c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  <c r="BX123" s="28">
        <v>252000</v>
      </c>
      <c r="BY123" s="28">
        <v>168000</v>
      </c>
      <c r="BZ123" s="55">
        <v>252000</v>
      </c>
      <c r="CA123" s="55">
        <v>420000</v>
      </c>
      <c r="CB123" s="55">
        <v>630000</v>
      </c>
      <c r="CC123" s="55">
        <v>672000</v>
      </c>
      <c r="CD123" s="55">
        <v>630000</v>
      </c>
      <c r="CE123" s="55">
        <v>420000</v>
      </c>
      <c r="CF123" s="55">
        <v>378000</v>
      </c>
      <c r="CG123" s="55">
        <v>168000</v>
      </c>
      <c r="CH123" s="55">
        <v>126000</v>
      </c>
      <c r="CI123" s="55">
        <v>84000</v>
      </c>
      <c r="CJ123" s="55">
        <v>0</v>
      </c>
      <c r="CK123" s="55">
        <v>0</v>
      </c>
      <c r="CL123" s="55">
        <v>0</v>
      </c>
      <c r="CM123" s="55">
        <v>0</v>
      </c>
      <c r="CN123" s="55">
        <v>0</v>
      </c>
      <c r="CO123" s="55">
        <v>0</v>
      </c>
      <c r="CP123" s="55">
        <v>0</v>
      </c>
      <c r="CQ123" s="55">
        <v>0</v>
      </c>
      <c r="CR123" s="55">
        <v>0</v>
      </c>
      <c r="CS123" s="55">
        <v>0</v>
      </c>
      <c r="CT123" s="55">
        <v>0</v>
      </c>
      <c r="CU123" s="55">
        <v>0</v>
      </c>
      <c r="CV123" s="55">
        <v>0</v>
      </c>
      <c r="CW123" s="55">
        <v>0</v>
      </c>
      <c r="CX123" s="55">
        <v>0</v>
      </c>
      <c r="CY123" s="55">
        <v>0</v>
      </c>
      <c r="CZ123" s="55">
        <v>0</v>
      </c>
      <c r="DA123" s="55">
        <v>0</v>
      </c>
      <c r="DB123" s="55">
        <v>0</v>
      </c>
      <c r="DC123" s="55">
        <v>0</v>
      </c>
      <c r="DD123" s="55">
        <v>0</v>
      </c>
      <c r="DE123" s="55">
        <v>0</v>
      </c>
      <c r="DF123" s="55">
        <v>0</v>
      </c>
      <c r="DG123" s="55">
        <v>0</v>
      </c>
      <c r="DH123" s="55">
        <v>0</v>
      </c>
      <c r="DI123" s="55">
        <v>0</v>
      </c>
      <c r="DJ123" s="55">
        <v>0</v>
      </c>
      <c r="DK123" s="55">
        <v>0</v>
      </c>
      <c r="DL123" s="55">
        <v>0</v>
      </c>
      <c r="DM123" s="55">
        <v>0</v>
      </c>
      <c r="DN123" s="55">
        <v>0</v>
      </c>
      <c r="DO123" s="55">
        <v>0</v>
      </c>
      <c r="DP123" s="55">
        <v>0</v>
      </c>
      <c r="DQ123" s="55">
        <v>0</v>
      </c>
      <c r="DR123" s="55">
        <v>0</v>
      </c>
      <c r="DS123" s="55">
        <v>0</v>
      </c>
      <c r="DT123" s="55">
        <v>0</v>
      </c>
      <c r="DU123" s="55">
        <v>0</v>
      </c>
    </row>
    <row r="124" spans="1:125" ht="15">
      <c r="A124" t="s">
        <v>19</v>
      </c>
      <c r="B124" t="s">
        <v>14</v>
      </c>
      <c r="C124" t="s">
        <v>286</v>
      </c>
      <c r="D124" t="s">
        <v>306</v>
      </c>
      <c r="E124" s="29">
        <f t="shared" si="15"/>
        <v>21200000</v>
      </c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0</v>
      </c>
      <c r="BN124" s="28">
        <v>0</v>
      </c>
      <c r="BO124" s="28">
        <v>0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28">
        <v>0</v>
      </c>
      <c r="BX124" s="28">
        <v>0</v>
      </c>
      <c r="BY124" s="28">
        <v>0</v>
      </c>
      <c r="BZ124" s="55">
        <v>0</v>
      </c>
      <c r="CA124" s="55">
        <v>0</v>
      </c>
      <c r="CB124" s="55">
        <v>1272000</v>
      </c>
      <c r="CC124" s="55">
        <v>848000</v>
      </c>
      <c r="CD124" s="55">
        <v>1272000</v>
      </c>
      <c r="CE124" s="55">
        <v>2120000</v>
      </c>
      <c r="CF124" s="55">
        <v>3180000</v>
      </c>
      <c r="CG124" s="55">
        <v>3392000</v>
      </c>
      <c r="CH124" s="55">
        <v>3180000</v>
      </c>
      <c r="CI124" s="55">
        <v>2120000</v>
      </c>
      <c r="CJ124" s="55">
        <v>1908000</v>
      </c>
      <c r="CK124" s="55">
        <v>848000</v>
      </c>
      <c r="CL124" s="55">
        <v>636000</v>
      </c>
      <c r="CM124" s="55">
        <v>424000</v>
      </c>
      <c r="CN124" s="55">
        <v>0</v>
      </c>
      <c r="CO124" s="55">
        <v>0</v>
      </c>
      <c r="CP124" s="55">
        <v>0</v>
      </c>
      <c r="CQ124" s="55">
        <v>0</v>
      </c>
      <c r="CR124" s="55">
        <v>0</v>
      </c>
      <c r="CS124" s="55">
        <v>0</v>
      </c>
      <c r="CT124" s="55">
        <v>0</v>
      </c>
      <c r="CU124" s="55">
        <v>0</v>
      </c>
      <c r="CV124" s="55">
        <v>0</v>
      </c>
      <c r="CW124" s="55">
        <v>0</v>
      </c>
      <c r="CX124" s="55">
        <v>0</v>
      </c>
      <c r="CY124" s="55">
        <v>0</v>
      </c>
      <c r="CZ124" s="55">
        <v>0</v>
      </c>
      <c r="DA124" s="55">
        <v>0</v>
      </c>
      <c r="DB124" s="55">
        <v>0</v>
      </c>
      <c r="DC124" s="55">
        <v>0</v>
      </c>
      <c r="DD124" s="55">
        <v>0</v>
      </c>
      <c r="DE124" s="55">
        <v>0</v>
      </c>
      <c r="DF124" s="55">
        <v>0</v>
      </c>
      <c r="DG124" s="55">
        <v>0</v>
      </c>
      <c r="DH124" s="55">
        <v>0</v>
      </c>
      <c r="DI124" s="55">
        <v>0</v>
      </c>
      <c r="DJ124" s="55">
        <v>0</v>
      </c>
      <c r="DK124" s="55">
        <v>0</v>
      </c>
      <c r="DL124" s="55">
        <v>0</v>
      </c>
      <c r="DM124" s="55">
        <v>0</v>
      </c>
      <c r="DN124" s="55">
        <v>0</v>
      </c>
      <c r="DO124" s="55">
        <v>0</v>
      </c>
      <c r="DP124" s="55">
        <v>0</v>
      </c>
      <c r="DQ124" s="55">
        <v>0</v>
      </c>
      <c r="DR124" s="55">
        <v>0</v>
      </c>
      <c r="DS124" s="55">
        <v>0</v>
      </c>
      <c r="DT124" s="55">
        <v>0</v>
      </c>
      <c r="DU124" s="55">
        <v>0</v>
      </c>
    </row>
    <row r="125" spans="1:125" ht="15">
      <c r="A125" t="s">
        <v>19</v>
      </c>
      <c r="B125" t="s">
        <v>78</v>
      </c>
      <c r="C125" t="s">
        <v>78</v>
      </c>
      <c r="D125" t="s">
        <v>274</v>
      </c>
      <c r="E125" s="29">
        <f t="shared" si="15"/>
        <v>9500000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8">
        <v>0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28">
        <v>0</v>
      </c>
      <c r="BQ125" s="28">
        <v>0</v>
      </c>
      <c r="BR125" s="28">
        <v>0</v>
      </c>
      <c r="BS125" s="28">
        <v>0</v>
      </c>
      <c r="BT125" s="28">
        <v>0</v>
      </c>
      <c r="BU125" s="28">
        <v>0</v>
      </c>
      <c r="BV125" s="28">
        <v>0</v>
      </c>
      <c r="BW125" s="28">
        <v>0</v>
      </c>
      <c r="BX125" s="28">
        <v>0</v>
      </c>
      <c r="BY125" s="28">
        <v>0</v>
      </c>
      <c r="BZ125" s="55">
        <v>0</v>
      </c>
      <c r="CA125" s="55">
        <v>0</v>
      </c>
      <c r="CB125" s="55">
        <v>570000</v>
      </c>
      <c r="CC125" s="55">
        <v>380000</v>
      </c>
      <c r="CD125" s="55">
        <v>570000</v>
      </c>
      <c r="CE125" s="55">
        <v>950000</v>
      </c>
      <c r="CF125" s="55">
        <v>1425000</v>
      </c>
      <c r="CG125" s="55">
        <v>1520000</v>
      </c>
      <c r="CH125" s="55">
        <v>1425000</v>
      </c>
      <c r="CI125" s="55">
        <v>950000</v>
      </c>
      <c r="CJ125" s="55">
        <v>855000</v>
      </c>
      <c r="CK125" s="55">
        <v>380000</v>
      </c>
      <c r="CL125" s="55">
        <v>285000</v>
      </c>
      <c r="CM125" s="55">
        <v>190000</v>
      </c>
      <c r="CN125" s="55">
        <v>0</v>
      </c>
      <c r="CO125" s="55">
        <v>0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0</v>
      </c>
      <c r="DA125" s="55">
        <v>0</v>
      </c>
      <c r="DB125" s="55">
        <v>0</v>
      </c>
      <c r="DC125" s="55">
        <v>0</v>
      </c>
      <c r="DD125" s="55">
        <v>0</v>
      </c>
      <c r="DE125" s="55">
        <v>0</v>
      </c>
      <c r="DF125" s="55">
        <v>0</v>
      </c>
      <c r="DG125" s="55">
        <v>0</v>
      </c>
      <c r="DH125" s="55">
        <v>0</v>
      </c>
      <c r="DI125" s="55">
        <v>0</v>
      </c>
      <c r="DJ125" s="55">
        <v>0</v>
      </c>
      <c r="DK125" s="55">
        <v>0</v>
      </c>
      <c r="DL125" s="55">
        <v>0</v>
      </c>
      <c r="DM125" s="55">
        <v>0</v>
      </c>
      <c r="DN125" s="55">
        <v>0</v>
      </c>
      <c r="DO125" s="55">
        <v>0</v>
      </c>
      <c r="DP125" s="55">
        <v>0</v>
      </c>
      <c r="DQ125" s="55">
        <v>0</v>
      </c>
      <c r="DR125" s="55">
        <v>0</v>
      </c>
      <c r="DS125" s="55">
        <v>0</v>
      </c>
      <c r="DT125" s="55">
        <v>0</v>
      </c>
      <c r="DU125" s="55">
        <v>0</v>
      </c>
    </row>
    <row r="126" spans="1:125" ht="15">
      <c r="A126" t="s">
        <v>19</v>
      </c>
      <c r="B126" t="s">
        <v>14</v>
      </c>
      <c r="C126" t="s">
        <v>286</v>
      </c>
      <c r="D126" t="s">
        <v>424</v>
      </c>
      <c r="E126" s="29">
        <f t="shared" si="15"/>
        <v>1700000</v>
      </c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28">
        <v>0</v>
      </c>
      <c r="BQ126" s="28">
        <v>0</v>
      </c>
      <c r="BR126" s="28">
        <v>0</v>
      </c>
      <c r="BS126" s="28">
        <v>0</v>
      </c>
      <c r="BT126" s="28">
        <v>0</v>
      </c>
      <c r="BU126" s="28">
        <v>0</v>
      </c>
      <c r="BV126" s="28">
        <v>0</v>
      </c>
      <c r="BW126" s="28">
        <v>0</v>
      </c>
      <c r="BX126" s="28">
        <v>0</v>
      </c>
      <c r="BY126" s="28">
        <v>102000</v>
      </c>
      <c r="BZ126" s="55">
        <v>68000</v>
      </c>
      <c r="CA126" s="55">
        <v>51000</v>
      </c>
      <c r="CB126" s="55">
        <v>85000</v>
      </c>
      <c r="CC126" s="55">
        <v>85000</v>
      </c>
      <c r="CD126" s="55">
        <v>153000</v>
      </c>
      <c r="CE126" s="55">
        <v>170000</v>
      </c>
      <c r="CF126" s="55">
        <v>187000</v>
      </c>
      <c r="CG126" s="55">
        <v>170000</v>
      </c>
      <c r="CH126" s="55">
        <v>170000</v>
      </c>
      <c r="CI126" s="55">
        <v>136000</v>
      </c>
      <c r="CJ126" s="55">
        <v>93160</v>
      </c>
      <c r="CK126" s="55">
        <v>107440.00000000001</v>
      </c>
      <c r="CL126" s="55">
        <v>52700</v>
      </c>
      <c r="CM126" s="55">
        <v>25500</v>
      </c>
      <c r="CN126" s="55">
        <v>25500</v>
      </c>
      <c r="CO126" s="55">
        <v>11900</v>
      </c>
      <c r="CP126" s="55">
        <v>6800</v>
      </c>
      <c r="CQ126" s="55">
        <v>0</v>
      </c>
      <c r="CR126" s="55">
        <v>0</v>
      </c>
      <c r="CS126" s="55">
        <v>0</v>
      </c>
      <c r="CT126" s="55">
        <v>0</v>
      </c>
      <c r="CU126" s="55">
        <v>0</v>
      </c>
      <c r="CV126" s="55">
        <v>0</v>
      </c>
      <c r="CW126" s="55">
        <v>0</v>
      </c>
      <c r="CX126" s="55">
        <v>0</v>
      </c>
      <c r="CY126" s="55">
        <v>0</v>
      </c>
      <c r="CZ126" s="55">
        <v>0</v>
      </c>
      <c r="DA126" s="55">
        <v>0</v>
      </c>
      <c r="DB126" s="55">
        <v>0</v>
      </c>
      <c r="DC126" s="55">
        <v>0</v>
      </c>
      <c r="DD126" s="55">
        <v>0</v>
      </c>
      <c r="DE126" s="55">
        <v>0</v>
      </c>
      <c r="DF126" s="55">
        <v>0</v>
      </c>
      <c r="DG126" s="55">
        <v>0</v>
      </c>
      <c r="DH126" s="55">
        <v>0</v>
      </c>
      <c r="DI126" s="55">
        <v>0</v>
      </c>
      <c r="DJ126" s="55">
        <v>0</v>
      </c>
      <c r="DK126" s="55">
        <v>0</v>
      </c>
      <c r="DL126" s="55">
        <v>0</v>
      </c>
      <c r="DM126" s="55">
        <v>0</v>
      </c>
      <c r="DN126" s="55">
        <v>0</v>
      </c>
      <c r="DO126" s="55">
        <v>0</v>
      </c>
      <c r="DP126" s="55">
        <v>0</v>
      </c>
      <c r="DQ126" s="55">
        <v>0</v>
      </c>
      <c r="DR126" s="55">
        <v>0</v>
      </c>
      <c r="DS126" s="55">
        <v>0</v>
      </c>
      <c r="DT126" s="55">
        <v>0</v>
      </c>
      <c r="DU126" s="55">
        <v>0</v>
      </c>
    </row>
    <row r="127" spans="1:125" ht="15">
      <c r="A127" t="s">
        <v>19</v>
      </c>
      <c r="B127" t="s">
        <v>78</v>
      </c>
      <c r="C127" t="s">
        <v>287</v>
      </c>
      <c r="D127" t="s">
        <v>268</v>
      </c>
      <c r="E127" s="29">
        <f t="shared" si="15"/>
        <v>10800000</v>
      </c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  <c r="AX127" s="28">
        <v>0</v>
      </c>
      <c r="AY127" s="28">
        <v>0</v>
      </c>
      <c r="AZ127" s="28">
        <v>0</v>
      </c>
      <c r="BA127" s="28">
        <v>0</v>
      </c>
      <c r="BB127" s="28">
        <v>0</v>
      </c>
      <c r="BC127" s="28">
        <v>0</v>
      </c>
      <c r="BD127" s="28">
        <v>0</v>
      </c>
      <c r="BE127" s="28">
        <v>0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28">
        <v>0</v>
      </c>
      <c r="BQ127" s="28">
        <v>0</v>
      </c>
      <c r="BR127" s="28">
        <v>0</v>
      </c>
      <c r="BS127" s="28">
        <v>0</v>
      </c>
      <c r="BT127" s="28">
        <v>0</v>
      </c>
      <c r="BU127" s="28">
        <v>0</v>
      </c>
      <c r="BV127" s="28">
        <v>0</v>
      </c>
      <c r="BW127" s="28">
        <v>0</v>
      </c>
      <c r="BX127" s="28">
        <v>0</v>
      </c>
      <c r="BY127" s="28">
        <v>0</v>
      </c>
      <c r="BZ127" s="55">
        <v>0</v>
      </c>
      <c r="CA127" s="55">
        <v>0</v>
      </c>
      <c r="CB127" s="55">
        <v>0</v>
      </c>
      <c r="CC127" s="55">
        <v>0</v>
      </c>
      <c r="CD127" s="55">
        <v>0</v>
      </c>
      <c r="CE127" s="55">
        <v>648000</v>
      </c>
      <c r="CF127" s="55">
        <v>432000</v>
      </c>
      <c r="CG127" s="55">
        <v>648000</v>
      </c>
      <c r="CH127" s="55">
        <v>1080000</v>
      </c>
      <c r="CI127" s="55">
        <v>1620000</v>
      </c>
      <c r="CJ127" s="55">
        <v>1728000</v>
      </c>
      <c r="CK127" s="55">
        <v>1620000</v>
      </c>
      <c r="CL127" s="55">
        <v>1080000</v>
      </c>
      <c r="CM127" s="55">
        <v>972000</v>
      </c>
      <c r="CN127" s="55">
        <v>432000</v>
      </c>
      <c r="CO127" s="55">
        <v>324000</v>
      </c>
      <c r="CP127" s="55">
        <v>216000</v>
      </c>
      <c r="CQ127" s="55">
        <v>0</v>
      </c>
      <c r="CR127" s="55">
        <v>0</v>
      </c>
      <c r="CS127" s="55">
        <v>0</v>
      </c>
      <c r="CT127" s="55">
        <v>0</v>
      </c>
      <c r="CU127" s="55">
        <v>0</v>
      </c>
      <c r="CV127" s="55">
        <v>0</v>
      </c>
      <c r="CW127" s="55">
        <v>0</v>
      </c>
      <c r="CX127" s="55">
        <v>0</v>
      </c>
      <c r="CY127" s="55">
        <v>0</v>
      </c>
      <c r="CZ127" s="55">
        <v>0</v>
      </c>
      <c r="DA127" s="55">
        <v>0</v>
      </c>
      <c r="DB127" s="55">
        <v>0</v>
      </c>
      <c r="DC127" s="55">
        <v>0</v>
      </c>
      <c r="DD127" s="55">
        <v>0</v>
      </c>
      <c r="DE127" s="55">
        <v>0</v>
      </c>
      <c r="DF127" s="55">
        <v>0</v>
      </c>
      <c r="DG127" s="55">
        <v>0</v>
      </c>
      <c r="DH127" s="55">
        <v>0</v>
      </c>
      <c r="DI127" s="55">
        <v>0</v>
      </c>
      <c r="DJ127" s="55">
        <v>0</v>
      </c>
      <c r="DK127" s="55">
        <v>0</v>
      </c>
      <c r="DL127" s="55">
        <v>0</v>
      </c>
      <c r="DM127" s="55">
        <v>0</v>
      </c>
      <c r="DN127" s="55">
        <v>0</v>
      </c>
      <c r="DO127" s="55">
        <v>0</v>
      </c>
      <c r="DP127" s="55">
        <v>0</v>
      </c>
      <c r="DQ127" s="55">
        <v>0</v>
      </c>
      <c r="DR127" s="55">
        <v>0</v>
      </c>
      <c r="DS127" s="55">
        <v>0</v>
      </c>
      <c r="DT127" s="55">
        <v>0</v>
      </c>
      <c r="DU127" s="55">
        <v>0</v>
      </c>
    </row>
    <row r="128" spans="1:125" ht="15">
      <c r="A128" t="s">
        <v>19</v>
      </c>
      <c r="B128" t="s">
        <v>78</v>
      </c>
      <c r="C128" t="s">
        <v>287</v>
      </c>
      <c r="D128" t="s">
        <v>363</v>
      </c>
      <c r="E128" s="29">
        <f t="shared" si="15"/>
        <v>6900000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0</v>
      </c>
      <c r="AZ128" s="28">
        <v>0</v>
      </c>
      <c r="BA128" s="28">
        <v>0</v>
      </c>
      <c r="BB128" s="28">
        <v>0</v>
      </c>
      <c r="BC128" s="28">
        <v>0</v>
      </c>
      <c r="BD128" s="28">
        <v>0</v>
      </c>
      <c r="BE128" s="28">
        <v>0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28">
        <v>0</v>
      </c>
      <c r="BQ128" s="28">
        <v>0</v>
      </c>
      <c r="BR128" s="28">
        <v>0</v>
      </c>
      <c r="BS128" s="28">
        <v>0</v>
      </c>
      <c r="BT128" s="28">
        <v>0</v>
      </c>
      <c r="BU128" s="28">
        <v>0</v>
      </c>
      <c r="BV128" s="28">
        <v>0</v>
      </c>
      <c r="BW128" s="28">
        <v>0</v>
      </c>
      <c r="BX128" s="28">
        <v>0</v>
      </c>
      <c r="BY128" s="28">
        <v>0</v>
      </c>
      <c r="BZ128" s="55">
        <v>0</v>
      </c>
      <c r="CA128" s="55">
        <v>0</v>
      </c>
      <c r="CB128" s="55">
        <v>0</v>
      </c>
      <c r="CC128" s="55">
        <v>0</v>
      </c>
      <c r="CD128" s="55">
        <v>0</v>
      </c>
      <c r="CE128" s="55">
        <v>414000</v>
      </c>
      <c r="CF128" s="55">
        <v>276000</v>
      </c>
      <c r="CG128" s="55">
        <v>207000</v>
      </c>
      <c r="CH128" s="55">
        <v>345000</v>
      </c>
      <c r="CI128" s="55">
        <v>345000</v>
      </c>
      <c r="CJ128" s="55">
        <v>621000</v>
      </c>
      <c r="CK128" s="55">
        <v>690000</v>
      </c>
      <c r="CL128" s="55">
        <v>759000</v>
      </c>
      <c r="CM128" s="55">
        <v>690000</v>
      </c>
      <c r="CN128" s="55">
        <v>690000</v>
      </c>
      <c r="CO128" s="55">
        <v>552000</v>
      </c>
      <c r="CP128" s="55">
        <v>378120</v>
      </c>
      <c r="CQ128" s="55">
        <v>436080.00000000006</v>
      </c>
      <c r="CR128" s="55">
        <v>213900</v>
      </c>
      <c r="CS128" s="55">
        <v>103500</v>
      </c>
      <c r="CT128" s="55">
        <v>103500</v>
      </c>
      <c r="CU128" s="55">
        <v>48300</v>
      </c>
      <c r="CV128" s="55">
        <v>27600</v>
      </c>
      <c r="CW128" s="55">
        <v>0</v>
      </c>
      <c r="CX128" s="55">
        <v>0</v>
      </c>
      <c r="CY128" s="55">
        <v>0</v>
      </c>
      <c r="CZ128" s="55">
        <v>0</v>
      </c>
      <c r="DA128" s="55">
        <v>0</v>
      </c>
      <c r="DB128" s="55">
        <v>0</v>
      </c>
      <c r="DC128" s="55">
        <v>0</v>
      </c>
      <c r="DD128" s="55">
        <v>0</v>
      </c>
      <c r="DE128" s="55">
        <v>0</v>
      </c>
      <c r="DF128" s="55">
        <v>0</v>
      </c>
      <c r="DG128" s="55">
        <v>0</v>
      </c>
      <c r="DH128" s="55">
        <v>0</v>
      </c>
      <c r="DI128" s="55">
        <v>0</v>
      </c>
      <c r="DJ128" s="55">
        <v>0</v>
      </c>
      <c r="DK128" s="55">
        <v>0</v>
      </c>
      <c r="DL128" s="55">
        <v>0</v>
      </c>
      <c r="DM128" s="55">
        <v>0</v>
      </c>
      <c r="DN128" s="55">
        <v>0</v>
      </c>
      <c r="DO128" s="55">
        <v>0</v>
      </c>
      <c r="DP128" s="55">
        <v>0</v>
      </c>
      <c r="DQ128" s="55">
        <v>0</v>
      </c>
      <c r="DR128" s="55">
        <v>0</v>
      </c>
      <c r="DS128" s="55">
        <v>0</v>
      </c>
      <c r="DT128" s="55">
        <v>0</v>
      </c>
      <c r="DU128" s="55">
        <v>0</v>
      </c>
    </row>
    <row r="129" spans="1:125" ht="15">
      <c r="A129" t="s">
        <v>19</v>
      </c>
      <c r="B129" t="s">
        <v>78</v>
      </c>
      <c r="C129" t="s">
        <v>78</v>
      </c>
      <c r="D129" t="s">
        <v>272</v>
      </c>
      <c r="E129" s="29">
        <f aca="true" t="shared" si="16" ref="E129:E142">SUM(F129:DU129)</f>
        <v>10100000</v>
      </c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0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8">
        <v>0</v>
      </c>
      <c r="BM129" s="28">
        <v>0</v>
      </c>
      <c r="BN129" s="28">
        <v>0</v>
      </c>
      <c r="BO129" s="28">
        <v>0</v>
      </c>
      <c r="BP129" s="28">
        <v>0</v>
      </c>
      <c r="BQ129" s="28">
        <v>0</v>
      </c>
      <c r="BR129" s="28">
        <v>0</v>
      </c>
      <c r="BS129" s="28">
        <v>0</v>
      </c>
      <c r="BT129" s="28">
        <v>0</v>
      </c>
      <c r="BU129" s="28">
        <v>0</v>
      </c>
      <c r="BV129" s="28">
        <v>0</v>
      </c>
      <c r="BW129" s="28">
        <v>0</v>
      </c>
      <c r="BX129" s="28">
        <v>0</v>
      </c>
      <c r="BY129" s="28">
        <v>0</v>
      </c>
      <c r="BZ129" s="55">
        <v>0</v>
      </c>
      <c r="CA129" s="55">
        <v>606000</v>
      </c>
      <c r="CB129" s="55">
        <v>404000</v>
      </c>
      <c r="CC129" s="55">
        <v>606000</v>
      </c>
      <c r="CD129" s="55">
        <v>1010000</v>
      </c>
      <c r="CE129" s="55">
        <v>1515000</v>
      </c>
      <c r="CF129" s="55">
        <v>1616000</v>
      </c>
      <c r="CG129" s="55">
        <v>1515000</v>
      </c>
      <c r="CH129" s="55">
        <v>1010000</v>
      </c>
      <c r="CI129" s="55">
        <v>909000</v>
      </c>
      <c r="CJ129" s="55">
        <v>404000</v>
      </c>
      <c r="CK129" s="55">
        <v>303000</v>
      </c>
      <c r="CL129" s="55">
        <v>202000</v>
      </c>
      <c r="CM129" s="55">
        <v>0</v>
      </c>
      <c r="CN129" s="55">
        <v>0</v>
      </c>
      <c r="CO129" s="55">
        <v>0</v>
      </c>
      <c r="CP129" s="55">
        <v>0</v>
      </c>
      <c r="CQ129" s="55">
        <v>0</v>
      </c>
      <c r="CR129" s="55">
        <v>0</v>
      </c>
      <c r="CS129" s="55">
        <v>0</v>
      </c>
      <c r="CT129" s="55">
        <v>0</v>
      </c>
      <c r="CU129" s="55">
        <v>0</v>
      </c>
      <c r="CV129" s="55">
        <v>0</v>
      </c>
      <c r="CW129" s="55">
        <v>0</v>
      </c>
      <c r="CX129" s="55">
        <v>0</v>
      </c>
      <c r="CY129" s="55">
        <v>0</v>
      </c>
      <c r="CZ129" s="55">
        <v>0</v>
      </c>
      <c r="DA129" s="55">
        <v>0</v>
      </c>
      <c r="DB129" s="55">
        <v>0</v>
      </c>
      <c r="DC129" s="55">
        <v>0</v>
      </c>
      <c r="DD129" s="55">
        <v>0</v>
      </c>
      <c r="DE129" s="55">
        <v>0</v>
      </c>
      <c r="DF129" s="55">
        <v>0</v>
      </c>
      <c r="DG129" s="55">
        <v>0</v>
      </c>
      <c r="DH129" s="55">
        <v>0</v>
      </c>
      <c r="DI129" s="55">
        <v>0</v>
      </c>
      <c r="DJ129" s="55">
        <v>0</v>
      </c>
      <c r="DK129" s="55">
        <v>0</v>
      </c>
      <c r="DL129" s="55">
        <v>0</v>
      </c>
      <c r="DM129" s="55">
        <v>0</v>
      </c>
      <c r="DN129" s="55">
        <v>0</v>
      </c>
      <c r="DO129" s="55">
        <v>0</v>
      </c>
      <c r="DP129" s="55">
        <v>0</v>
      </c>
      <c r="DQ129" s="55">
        <v>0</v>
      </c>
      <c r="DR129" s="55">
        <v>0</v>
      </c>
      <c r="DS129" s="55">
        <v>0</v>
      </c>
      <c r="DT129" s="55">
        <v>0</v>
      </c>
      <c r="DU129" s="55">
        <v>0</v>
      </c>
    </row>
    <row r="130" spans="1:125" ht="15">
      <c r="A130" t="s">
        <v>19</v>
      </c>
      <c r="B130" t="s">
        <v>14</v>
      </c>
      <c r="C130" t="s">
        <v>286</v>
      </c>
      <c r="D130" t="s">
        <v>309</v>
      </c>
      <c r="E130" s="29">
        <f t="shared" si="16"/>
        <v>11300000</v>
      </c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8">
        <v>0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8">
        <v>0</v>
      </c>
      <c r="BM130" s="28">
        <v>0</v>
      </c>
      <c r="BN130" s="28">
        <v>0</v>
      </c>
      <c r="BO130" s="28">
        <v>0</v>
      </c>
      <c r="BP130" s="28">
        <v>0</v>
      </c>
      <c r="BQ130" s="28">
        <v>0</v>
      </c>
      <c r="BR130" s="28">
        <v>0</v>
      </c>
      <c r="BS130" s="28">
        <v>0</v>
      </c>
      <c r="BT130" s="28">
        <v>0</v>
      </c>
      <c r="BU130" s="28">
        <v>0</v>
      </c>
      <c r="BV130" s="28">
        <v>0</v>
      </c>
      <c r="BW130" s="28">
        <v>0</v>
      </c>
      <c r="BX130" s="28">
        <v>0</v>
      </c>
      <c r="BY130" s="28">
        <v>0</v>
      </c>
      <c r="BZ130" s="55">
        <v>0</v>
      </c>
      <c r="CA130" s="55">
        <v>0</v>
      </c>
      <c r="CB130" s="55">
        <v>0</v>
      </c>
      <c r="CC130" s="55">
        <v>678000</v>
      </c>
      <c r="CD130" s="55">
        <v>452000</v>
      </c>
      <c r="CE130" s="55">
        <v>678000</v>
      </c>
      <c r="CF130" s="55">
        <v>1130000</v>
      </c>
      <c r="CG130" s="55">
        <v>1695000</v>
      </c>
      <c r="CH130" s="55">
        <v>1808000</v>
      </c>
      <c r="CI130" s="55">
        <v>1695000</v>
      </c>
      <c r="CJ130" s="55">
        <v>1130000</v>
      </c>
      <c r="CK130" s="55">
        <v>1017000</v>
      </c>
      <c r="CL130" s="55">
        <v>452000</v>
      </c>
      <c r="CM130" s="55">
        <v>339000</v>
      </c>
      <c r="CN130" s="55">
        <v>226000</v>
      </c>
      <c r="CO130" s="55">
        <v>0</v>
      </c>
      <c r="CP130" s="55">
        <v>0</v>
      </c>
      <c r="CQ130" s="55">
        <v>0</v>
      </c>
      <c r="CR130" s="55">
        <v>0</v>
      </c>
      <c r="CS130" s="55">
        <v>0</v>
      </c>
      <c r="CT130" s="55">
        <v>0</v>
      </c>
      <c r="CU130" s="55">
        <v>0</v>
      </c>
      <c r="CV130" s="55">
        <v>0</v>
      </c>
      <c r="CW130" s="55">
        <v>0</v>
      </c>
      <c r="CX130" s="55">
        <v>0</v>
      </c>
      <c r="CY130" s="55">
        <v>0</v>
      </c>
      <c r="CZ130" s="55">
        <v>0</v>
      </c>
      <c r="DA130" s="55">
        <v>0</v>
      </c>
      <c r="DB130" s="55">
        <v>0</v>
      </c>
      <c r="DC130" s="55">
        <v>0</v>
      </c>
      <c r="DD130" s="55">
        <v>0</v>
      </c>
      <c r="DE130" s="55">
        <v>0</v>
      </c>
      <c r="DF130" s="55">
        <v>0</v>
      </c>
      <c r="DG130" s="55">
        <v>0</v>
      </c>
      <c r="DH130" s="55">
        <v>0</v>
      </c>
      <c r="DI130" s="55">
        <v>0</v>
      </c>
      <c r="DJ130" s="55">
        <v>0</v>
      </c>
      <c r="DK130" s="55">
        <v>0</v>
      </c>
      <c r="DL130" s="55">
        <v>0</v>
      </c>
      <c r="DM130" s="55">
        <v>0</v>
      </c>
      <c r="DN130" s="55">
        <v>0</v>
      </c>
      <c r="DO130" s="55">
        <v>0</v>
      </c>
      <c r="DP130" s="55">
        <v>0</v>
      </c>
      <c r="DQ130" s="55">
        <v>0</v>
      </c>
      <c r="DR130" s="55">
        <v>0</v>
      </c>
      <c r="DS130" s="55">
        <v>0</v>
      </c>
      <c r="DT130" s="55">
        <v>0</v>
      </c>
      <c r="DU130" s="55">
        <v>0</v>
      </c>
    </row>
    <row r="131" spans="1:125" ht="15">
      <c r="A131" t="s">
        <v>19</v>
      </c>
      <c r="B131" t="s">
        <v>78</v>
      </c>
      <c r="C131" t="s">
        <v>78</v>
      </c>
      <c r="D131" t="s">
        <v>267</v>
      </c>
      <c r="E131" s="29">
        <f t="shared" si="16"/>
        <v>11500000</v>
      </c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v>0</v>
      </c>
      <c r="BD131" s="28">
        <v>0</v>
      </c>
      <c r="BE131" s="28">
        <v>0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8">
        <v>0</v>
      </c>
      <c r="BM131" s="28">
        <v>0</v>
      </c>
      <c r="BN131" s="28">
        <v>0</v>
      </c>
      <c r="BO131" s="28">
        <v>0</v>
      </c>
      <c r="BP131" s="28">
        <v>0</v>
      </c>
      <c r="BQ131" s="28">
        <v>0</v>
      </c>
      <c r="BR131" s="28">
        <v>0</v>
      </c>
      <c r="BS131" s="28">
        <v>0</v>
      </c>
      <c r="BT131" s="28">
        <v>0</v>
      </c>
      <c r="BU131" s="28">
        <v>0</v>
      </c>
      <c r="BV131" s="28">
        <v>0</v>
      </c>
      <c r="BW131" s="28">
        <v>0</v>
      </c>
      <c r="BX131" s="28">
        <v>0</v>
      </c>
      <c r="BY131" s="28">
        <v>0</v>
      </c>
      <c r="BZ131" s="55">
        <v>0</v>
      </c>
      <c r="CA131" s="55">
        <v>0</v>
      </c>
      <c r="CB131" s="55">
        <v>0</v>
      </c>
      <c r="CC131" s="55">
        <v>0</v>
      </c>
      <c r="CD131" s="55">
        <v>0</v>
      </c>
      <c r="CE131" s="55">
        <v>0</v>
      </c>
      <c r="CF131" s="55">
        <v>0</v>
      </c>
      <c r="CG131" s="55">
        <v>0</v>
      </c>
      <c r="CH131" s="55">
        <v>0</v>
      </c>
      <c r="CI131" s="55">
        <v>0</v>
      </c>
      <c r="CJ131" s="55">
        <v>0</v>
      </c>
      <c r="CK131" s="55">
        <v>690000</v>
      </c>
      <c r="CL131" s="55">
        <v>460000</v>
      </c>
      <c r="CM131" s="55">
        <v>690000</v>
      </c>
      <c r="CN131" s="55">
        <v>1150000</v>
      </c>
      <c r="CO131" s="55">
        <v>1725000</v>
      </c>
      <c r="CP131" s="55">
        <v>1840000</v>
      </c>
      <c r="CQ131" s="55">
        <v>1725000</v>
      </c>
      <c r="CR131" s="55">
        <v>1150000</v>
      </c>
      <c r="CS131" s="55">
        <v>1035000</v>
      </c>
      <c r="CT131" s="55">
        <v>460000</v>
      </c>
      <c r="CU131" s="55">
        <v>345000</v>
      </c>
      <c r="CV131" s="55">
        <v>230000</v>
      </c>
      <c r="CW131" s="55">
        <v>0</v>
      </c>
      <c r="CX131" s="55">
        <v>0</v>
      </c>
      <c r="CY131" s="55">
        <v>0</v>
      </c>
      <c r="CZ131" s="55">
        <v>0</v>
      </c>
      <c r="DA131" s="55">
        <v>0</v>
      </c>
      <c r="DB131" s="55">
        <v>0</v>
      </c>
      <c r="DC131" s="55">
        <v>0</v>
      </c>
      <c r="DD131" s="55">
        <v>0</v>
      </c>
      <c r="DE131" s="55">
        <v>0</v>
      </c>
      <c r="DF131" s="55">
        <v>0</v>
      </c>
      <c r="DG131" s="55">
        <v>0</v>
      </c>
      <c r="DH131" s="55">
        <v>0</v>
      </c>
      <c r="DI131" s="55">
        <v>0</v>
      </c>
      <c r="DJ131" s="55">
        <v>0</v>
      </c>
      <c r="DK131" s="55">
        <v>0</v>
      </c>
      <c r="DL131" s="55">
        <v>0</v>
      </c>
      <c r="DM131" s="55">
        <v>0</v>
      </c>
      <c r="DN131" s="55">
        <v>0</v>
      </c>
      <c r="DO131" s="55">
        <v>0</v>
      </c>
      <c r="DP131" s="55">
        <v>0</v>
      </c>
      <c r="DQ131" s="55">
        <v>0</v>
      </c>
      <c r="DR131" s="55">
        <v>0</v>
      </c>
      <c r="DS131" s="55">
        <v>0</v>
      </c>
      <c r="DT131" s="55">
        <v>0</v>
      </c>
      <c r="DU131" s="55">
        <v>0</v>
      </c>
    </row>
    <row r="132" spans="1:125" ht="15">
      <c r="A132" t="s">
        <v>19</v>
      </c>
      <c r="B132" t="s">
        <v>14</v>
      </c>
      <c r="C132" t="s">
        <v>286</v>
      </c>
      <c r="D132" t="s">
        <v>271</v>
      </c>
      <c r="E132" s="29">
        <f t="shared" si="16"/>
        <v>15900000</v>
      </c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8">
        <v>0</v>
      </c>
      <c r="AZ132" s="28">
        <v>0</v>
      </c>
      <c r="BA132" s="28">
        <v>0</v>
      </c>
      <c r="BB132" s="28">
        <v>0</v>
      </c>
      <c r="BC132" s="28">
        <v>0</v>
      </c>
      <c r="BD132" s="28">
        <v>0</v>
      </c>
      <c r="BE132" s="28">
        <v>0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28">
        <v>0</v>
      </c>
      <c r="BQ132" s="28">
        <v>0</v>
      </c>
      <c r="BR132" s="28">
        <v>0</v>
      </c>
      <c r="BS132" s="28">
        <v>0</v>
      </c>
      <c r="BT132" s="28">
        <v>0</v>
      </c>
      <c r="BU132" s="28">
        <v>0</v>
      </c>
      <c r="BV132" s="28">
        <v>0</v>
      </c>
      <c r="BW132" s="28">
        <v>0</v>
      </c>
      <c r="BX132" s="28">
        <v>0</v>
      </c>
      <c r="BY132" s="28">
        <v>0</v>
      </c>
      <c r="BZ132" s="55">
        <v>0</v>
      </c>
      <c r="CA132" s="55">
        <v>0</v>
      </c>
      <c r="CB132" s="55">
        <v>0</v>
      </c>
      <c r="CC132" s="55">
        <v>0</v>
      </c>
      <c r="CD132" s="55">
        <v>0</v>
      </c>
      <c r="CE132" s="55">
        <v>0</v>
      </c>
      <c r="CF132" s="55">
        <v>0</v>
      </c>
      <c r="CG132" s="55">
        <v>0</v>
      </c>
      <c r="CH132" s="55">
        <v>0</v>
      </c>
      <c r="CI132" s="55">
        <v>0</v>
      </c>
      <c r="CJ132" s="55">
        <v>0</v>
      </c>
      <c r="CK132" s="55">
        <v>0</v>
      </c>
      <c r="CL132" s="55">
        <v>0</v>
      </c>
      <c r="CM132" s="55">
        <v>0</v>
      </c>
      <c r="CN132" s="55">
        <v>795000</v>
      </c>
      <c r="CO132" s="55">
        <v>795000</v>
      </c>
      <c r="CP132" s="55">
        <v>477000</v>
      </c>
      <c r="CQ132" s="55">
        <v>477000</v>
      </c>
      <c r="CR132" s="55">
        <v>636000</v>
      </c>
      <c r="CS132" s="55">
        <v>954000</v>
      </c>
      <c r="CT132" s="55">
        <v>1272000</v>
      </c>
      <c r="CU132" s="55">
        <v>1590000</v>
      </c>
      <c r="CV132" s="55">
        <v>1590000</v>
      </c>
      <c r="CW132" s="55">
        <v>1590000</v>
      </c>
      <c r="CX132" s="55">
        <v>1431000</v>
      </c>
      <c r="CY132" s="55">
        <v>1272000</v>
      </c>
      <c r="CZ132" s="55">
        <v>954000</v>
      </c>
      <c r="DA132" s="55">
        <v>636000</v>
      </c>
      <c r="DB132" s="55">
        <v>477000</v>
      </c>
      <c r="DC132" s="55">
        <v>477000</v>
      </c>
      <c r="DD132" s="55">
        <v>159000</v>
      </c>
      <c r="DE132" s="55">
        <v>159000</v>
      </c>
      <c r="DF132" s="55">
        <v>79500</v>
      </c>
      <c r="DG132" s="55">
        <v>79500</v>
      </c>
      <c r="DH132" s="55">
        <v>0</v>
      </c>
      <c r="DI132" s="55">
        <v>0</v>
      </c>
      <c r="DJ132" s="55">
        <v>0</v>
      </c>
      <c r="DK132" s="55">
        <v>0</v>
      </c>
      <c r="DL132" s="55">
        <v>0</v>
      </c>
      <c r="DM132" s="55">
        <v>0</v>
      </c>
      <c r="DN132" s="55">
        <v>0</v>
      </c>
      <c r="DO132" s="55">
        <v>0</v>
      </c>
      <c r="DP132" s="55">
        <v>0</v>
      </c>
      <c r="DQ132" s="55">
        <v>0</v>
      </c>
      <c r="DR132" s="55">
        <v>0</v>
      </c>
      <c r="DS132" s="55">
        <v>0</v>
      </c>
      <c r="DT132" s="55">
        <v>0</v>
      </c>
      <c r="DU132" s="55">
        <v>0</v>
      </c>
    </row>
    <row r="133" spans="1:125" ht="15">
      <c r="A133" t="s">
        <v>19</v>
      </c>
      <c r="B133" t="s">
        <v>14</v>
      </c>
      <c r="C133" t="s">
        <v>286</v>
      </c>
      <c r="D133" t="s">
        <v>308</v>
      </c>
      <c r="E133" s="70">
        <f t="shared" si="16"/>
        <v>1000000</v>
      </c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8">
        <v>0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8">
        <v>0</v>
      </c>
      <c r="BQ133" s="28">
        <v>0</v>
      </c>
      <c r="BR133" s="28">
        <v>0</v>
      </c>
      <c r="BS133" s="28">
        <v>0</v>
      </c>
      <c r="BT133" s="28">
        <v>0</v>
      </c>
      <c r="BU133" s="28">
        <v>0</v>
      </c>
      <c r="BV133" s="28">
        <v>0</v>
      </c>
      <c r="BW133" s="28">
        <v>0</v>
      </c>
      <c r="BX133" s="28">
        <v>0</v>
      </c>
      <c r="BY133" s="28">
        <v>60000</v>
      </c>
      <c r="BZ133" s="55">
        <v>40000</v>
      </c>
      <c r="CA133" s="55">
        <v>60000</v>
      </c>
      <c r="CB133" s="55">
        <v>100000</v>
      </c>
      <c r="CC133" s="55">
        <v>150000</v>
      </c>
      <c r="CD133" s="55">
        <v>160000</v>
      </c>
      <c r="CE133" s="55">
        <v>150000</v>
      </c>
      <c r="CF133" s="55">
        <v>100000</v>
      </c>
      <c r="CG133" s="55">
        <v>90000</v>
      </c>
      <c r="CH133" s="55">
        <v>40000</v>
      </c>
      <c r="CI133" s="55">
        <v>30000</v>
      </c>
      <c r="CJ133" s="55">
        <v>20000</v>
      </c>
      <c r="CK133" s="55">
        <v>0</v>
      </c>
      <c r="CL133" s="55">
        <v>0</v>
      </c>
      <c r="CM133" s="55">
        <v>0</v>
      </c>
      <c r="CN133" s="55">
        <v>0</v>
      </c>
      <c r="CO133" s="55">
        <v>0</v>
      </c>
      <c r="CP133" s="55">
        <v>0</v>
      </c>
      <c r="CQ133" s="55">
        <v>0</v>
      </c>
      <c r="CR133" s="55">
        <v>0</v>
      </c>
      <c r="CS133" s="55">
        <v>0</v>
      </c>
      <c r="CT133" s="55">
        <v>0</v>
      </c>
      <c r="CU133" s="55">
        <v>0</v>
      </c>
      <c r="CV133" s="55">
        <v>0</v>
      </c>
      <c r="CW133" s="55">
        <v>0</v>
      </c>
      <c r="CX133" s="55">
        <v>0</v>
      </c>
      <c r="CY133" s="55">
        <v>0</v>
      </c>
      <c r="CZ133" s="55">
        <v>0</v>
      </c>
      <c r="DA133" s="55">
        <v>0</v>
      </c>
      <c r="DB133" s="55">
        <v>0</v>
      </c>
      <c r="DC133" s="55">
        <v>0</v>
      </c>
      <c r="DD133" s="55">
        <v>0</v>
      </c>
      <c r="DE133" s="55">
        <v>0</v>
      </c>
      <c r="DF133" s="55">
        <v>0</v>
      </c>
      <c r="DG133" s="55">
        <v>0</v>
      </c>
      <c r="DH133" s="55">
        <v>0</v>
      </c>
      <c r="DI133" s="55">
        <v>0</v>
      </c>
      <c r="DJ133" s="55">
        <v>0</v>
      </c>
      <c r="DK133" s="55">
        <v>0</v>
      </c>
      <c r="DL133" s="55">
        <v>0</v>
      </c>
      <c r="DM133" s="55">
        <v>0</v>
      </c>
      <c r="DN133" s="55">
        <v>0</v>
      </c>
      <c r="DO133" s="55">
        <v>0</v>
      </c>
      <c r="DP133" s="55">
        <v>0</v>
      </c>
      <c r="DQ133" s="55">
        <v>0</v>
      </c>
      <c r="DR133" s="55">
        <v>0</v>
      </c>
      <c r="DS133" s="55">
        <v>0</v>
      </c>
      <c r="DT133" s="55">
        <v>0</v>
      </c>
      <c r="DU133" s="55">
        <v>0</v>
      </c>
    </row>
    <row r="134" spans="1:125" ht="15">
      <c r="A134" t="s">
        <v>19</v>
      </c>
      <c r="B134" t="s">
        <v>14</v>
      </c>
      <c r="C134" t="s">
        <v>286</v>
      </c>
      <c r="D134" t="s">
        <v>270</v>
      </c>
      <c r="E134" s="70">
        <f t="shared" si="16"/>
        <v>12600000</v>
      </c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8">
        <v>0</v>
      </c>
      <c r="BG134" s="28">
        <v>0</v>
      </c>
      <c r="BH134" s="28">
        <v>0</v>
      </c>
      <c r="BI134" s="28">
        <v>630000</v>
      </c>
      <c r="BJ134" s="28">
        <v>630000</v>
      </c>
      <c r="BK134" s="28">
        <v>378000</v>
      </c>
      <c r="BL134" s="28">
        <v>378000</v>
      </c>
      <c r="BM134" s="28">
        <v>504000</v>
      </c>
      <c r="BN134" s="28">
        <v>756000</v>
      </c>
      <c r="BO134" s="28">
        <v>1008000</v>
      </c>
      <c r="BP134" s="28">
        <v>1260000</v>
      </c>
      <c r="BQ134" s="28">
        <v>1260000</v>
      </c>
      <c r="BR134" s="28">
        <v>1260000</v>
      </c>
      <c r="BS134" s="28">
        <v>1134000</v>
      </c>
      <c r="BT134" s="28">
        <v>1008000</v>
      </c>
      <c r="BU134" s="28">
        <v>756000</v>
      </c>
      <c r="BV134" s="28">
        <v>504000</v>
      </c>
      <c r="BW134" s="28">
        <v>378000</v>
      </c>
      <c r="BX134" s="28">
        <v>378000</v>
      </c>
      <c r="BY134" s="28">
        <v>126000</v>
      </c>
      <c r="BZ134" s="55">
        <v>126000</v>
      </c>
      <c r="CA134" s="55">
        <v>63000</v>
      </c>
      <c r="CB134" s="55">
        <v>63000</v>
      </c>
      <c r="CC134" s="55">
        <v>0</v>
      </c>
      <c r="CD134" s="55">
        <v>0</v>
      </c>
      <c r="CE134" s="55">
        <v>0</v>
      </c>
      <c r="CF134" s="55">
        <v>0</v>
      </c>
      <c r="CG134" s="55">
        <v>0</v>
      </c>
      <c r="CH134" s="55">
        <v>0</v>
      </c>
      <c r="CI134" s="55">
        <v>0</v>
      </c>
      <c r="CJ134" s="55">
        <v>0</v>
      </c>
      <c r="CK134" s="55">
        <v>0</v>
      </c>
      <c r="CL134" s="55">
        <v>0</v>
      </c>
      <c r="CM134" s="55">
        <v>0</v>
      </c>
      <c r="CN134" s="55">
        <v>0</v>
      </c>
      <c r="CO134" s="55">
        <v>0</v>
      </c>
      <c r="CP134" s="55">
        <v>0</v>
      </c>
      <c r="CQ134" s="55">
        <v>0</v>
      </c>
      <c r="CR134" s="55">
        <v>0</v>
      </c>
      <c r="CS134" s="55">
        <v>0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0</v>
      </c>
      <c r="DA134" s="55">
        <v>0</v>
      </c>
      <c r="DB134" s="55">
        <v>0</v>
      </c>
      <c r="DC134" s="55">
        <v>0</v>
      </c>
      <c r="DD134" s="55">
        <v>0</v>
      </c>
      <c r="DE134" s="55">
        <v>0</v>
      </c>
      <c r="DF134" s="55">
        <v>0</v>
      </c>
      <c r="DG134" s="55">
        <v>0</v>
      </c>
      <c r="DH134" s="55">
        <v>0</v>
      </c>
      <c r="DI134" s="55">
        <v>0</v>
      </c>
      <c r="DJ134" s="55">
        <v>0</v>
      </c>
      <c r="DK134" s="55">
        <v>0</v>
      </c>
      <c r="DL134" s="55">
        <v>0</v>
      </c>
      <c r="DM134" s="55">
        <v>0</v>
      </c>
      <c r="DN134" s="55">
        <v>0</v>
      </c>
      <c r="DO134" s="55">
        <v>0</v>
      </c>
      <c r="DP134" s="55">
        <v>0</v>
      </c>
      <c r="DQ134" s="55">
        <v>0</v>
      </c>
      <c r="DR134" s="55">
        <v>0</v>
      </c>
      <c r="DS134" s="55">
        <v>0</v>
      </c>
      <c r="DT134" s="55">
        <v>0</v>
      </c>
      <c r="DU134" s="55">
        <v>0</v>
      </c>
    </row>
    <row r="135" spans="1:125" ht="15">
      <c r="A135" t="s">
        <v>19</v>
      </c>
      <c r="B135" t="s">
        <v>14</v>
      </c>
      <c r="C135" t="s">
        <v>286</v>
      </c>
      <c r="D135" t="s">
        <v>273</v>
      </c>
      <c r="E135" s="70">
        <f t="shared" si="16"/>
        <v>429000</v>
      </c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25740</v>
      </c>
      <c r="BE135" s="28">
        <v>17160</v>
      </c>
      <c r="BF135" s="28">
        <v>25740</v>
      </c>
      <c r="BG135" s="28">
        <v>42900</v>
      </c>
      <c r="BH135" s="28">
        <v>64350</v>
      </c>
      <c r="BI135" s="28">
        <v>68640</v>
      </c>
      <c r="BJ135" s="28">
        <v>64350</v>
      </c>
      <c r="BK135" s="28">
        <v>42900</v>
      </c>
      <c r="BL135" s="28">
        <v>38610</v>
      </c>
      <c r="BM135" s="28">
        <v>17160</v>
      </c>
      <c r="BN135" s="28">
        <v>12870</v>
      </c>
      <c r="BO135" s="28">
        <v>8580</v>
      </c>
      <c r="BP135" s="28">
        <v>0</v>
      </c>
      <c r="BQ135" s="28">
        <v>0</v>
      </c>
      <c r="BR135" s="28">
        <v>0</v>
      </c>
      <c r="BS135" s="28">
        <v>0</v>
      </c>
      <c r="BT135" s="28">
        <v>0</v>
      </c>
      <c r="BU135" s="28">
        <v>0</v>
      </c>
      <c r="BV135" s="28">
        <v>0</v>
      </c>
      <c r="BW135" s="28">
        <v>0</v>
      </c>
      <c r="BX135" s="28">
        <v>0</v>
      </c>
      <c r="BY135" s="28">
        <v>0</v>
      </c>
      <c r="BZ135" s="55">
        <v>0</v>
      </c>
      <c r="CA135" s="55">
        <v>0</v>
      </c>
      <c r="CB135" s="55">
        <v>0</v>
      </c>
      <c r="CC135" s="55">
        <v>0</v>
      </c>
      <c r="CD135" s="55">
        <v>0</v>
      </c>
      <c r="CE135" s="55">
        <v>0</v>
      </c>
      <c r="CF135" s="55">
        <v>0</v>
      </c>
      <c r="CG135" s="55">
        <v>0</v>
      </c>
      <c r="CH135" s="55">
        <v>0</v>
      </c>
      <c r="CI135" s="55">
        <v>0</v>
      </c>
      <c r="CJ135" s="55">
        <v>0</v>
      </c>
      <c r="CK135" s="55">
        <v>0</v>
      </c>
      <c r="CL135" s="55">
        <v>0</v>
      </c>
      <c r="CM135" s="55">
        <v>0</v>
      </c>
      <c r="CN135" s="55">
        <v>0</v>
      </c>
      <c r="CO135" s="55">
        <v>0</v>
      </c>
      <c r="CP135" s="55">
        <v>0</v>
      </c>
      <c r="CQ135" s="55">
        <v>0</v>
      </c>
      <c r="CR135" s="55">
        <v>0</v>
      </c>
      <c r="CS135" s="55">
        <v>0</v>
      </c>
      <c r="CT135" s="55">
        <v>0</v>
      </c>
      <c r="CU135" s="55">
        <v>0</v>
      </c>
      <c r="CV135" s="55">
        <v>0</v>
      </c>
      <c r="CW135" s="55">
        <v>0</v>
      </c>
      <c r="CX135" s="55">
        <v>0</v>
      </c>
      <c r="CY135" s="55">
        <v>0</v>
      </c>
      <c r="CZ135" s="55">
        <v>0</v>
      </c>
      <c r="DA135" s="55">
        <v>0</v>
      </c>
      <c r="DB135" s="55">
        <v>0</v>
      </c>
      <c r="DC135" s="55">
        <v>0</v>
      </c>
      <c r="DD135" s="55">
        <v>0</v>
      </c>
      <c r="DE135" s="55">
        <v>0</v>
      </c>
      <c r="DF135" s="55">
        <v>0</v>
      </c>
      <c r="DG135" s="55">
        <v>0</v>
      </c>
      <c r="DH135" s="55">
        <v>0</v>
      </c>
      <c r="DI135" s="55">
        <v>0</v>
      </c>
      <c r="DJ135" s="55">
        <v>0</v>
      </c>
      <c r="DK135" s="55">
        <v>0</v>
      </c>
      <c r="DL135" s="55">
        <v>0</v>
      </c>
      <c r="DM135" s="55">
        <v>0</v>
      </c>
      <c r="DN135" s="55">
        <v>0</v>
      </c>
      <c r="DO135" s="55">
        <v>0</v>
      </c>
      <c r="DP135" s="55">
        <v>0</v>
      </c>
      <c r="DQ135" s="55">
        <v>0</v>
      </c>
      <c r="DR135" s="55">
        <v>0</v>
      </c>
      <c r="DS135" s="55">
        <v>0</v>
      </c>
      <c r="DT135" s="55">
        <v>0</v>
      </c>
      <c r="DU135" s="55">
        <v>0</v>
      </c>
    </row>
    <row r="136" spans="1:125" ht="15">
      <c r="A136" t="s">
        <v>19</v>
      </c>
      <c r="B136" t="s">
        <v>196</v>
      </c>
      <c r="C136" t="s">
        <v>196</v>
      </c>
      <c r="D136" t="s">
        <v>362</v>
      </c>
      <c r="E136" s="70">
        <f t="shared" si="16"/>
        <v>2500000</v>
      </c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</v>
      </c>
      <c r="AZ136" s="28">
        <v>0</v>
      </c>
      <c r="BA136" s="28">
        <v>0</v>
      </c>
      <c r="BB136" s="28">
        <v>0</v>
      </c>
      <c r="BC136" s="28">
        <v>0</v>
      </c>
      <c r="BD136" s="28">
        <v>0</v>
      </c>
      <c r="BE136" s="28">
        <v>0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8">
        <v>0</v>
      </c>
      <c r="BM136" s="28">
        <v>0</v>
      </c>
      <c r="BN136" s="28">
        <v>150000</v>
      </c>
      <c r="BO136" s="28">
        <v>100000</v>
      </c>
      <c r="BP136" s="28">
        <v>150000</v>
      </c>
      <c r="BQ136" s="28">
        <v>250000</v>
      </c>
      <c r="BR136" s="28">
        <v>375000</v>
      </c>
      <c r="BS136" s="28">
        <v>400000</v>
      </c>
      <c r="BT136" s="28">
        <v>375000</v>
      </c>
      <c r="BU136" s="28">
        <v>250000</v>
      </c>
      <c r="BV136" s="28">
        <v>225000</v>
      </c>
      <c r="BW136" s="28">
        <v>100000</v>
      </c>
      <c r="BX136" s="28">
        <v>75000</v>
      </c>
      <c r="BY136" s="28">
        <v>50000</v>
      </c>
      <c r="BZ136" s="55">
        <v>0</v>
      </c>
      <c r="CA136" s="55">
        <v>0</v>
      </c>
      <c r="CB136" s="55">
        <v>0</v>
      </c>
      <c r="CC136" s="55">
        <v>0</v>
      </c>
      <c r="CD136" s="55">
        <v>0</v>
      </c>
      <c r="CE136" s="55">
        <v>0</v>
      </c>
      <c r="CF136" s="55">
        <v>0</v>
      </c>
      <c r="CG136" s="55">
        <v>0</v>
      </c>
      <c r="CH136" s="55">
        <v>0</v>
      </c>
      <c r="CI136" s="55">
        <v>0</v>
      </c>
      <c r="CJ136" s="55">
        <v>0</v>
      </c>
      <c r="CK136" s="55">
        <v>0</v>
      </c>
      <c r="CL136" s="55">
        <v>0</v>
      </c>
      <c r="CM136" s="55">
        <v>0</v>
      </c>
      <c r="CN136" s="55">
        <v>0</v>
      </c>
      <c r="CO136" s="55">
        <v>0</v>
      </c>
      <c r="CP136" s="55">
        <v>0</v>
      </c>
      <c r="CQ136" s="55">
        <v>0</v>
      </c>
      <c r="CR136" s="55">
        <v>0</v>
      </c>
      <c r="CS136" s="55">
        <v>0</v>
      </c>
      <c r="CT136" s="55">
        <v>0</v>
      </c>
      <c r="CU136" s="55">
        <v>0</v>
      </c>
      <c r="CV136" s="55">
        <v>0</v>
      </c>
      <c r="CW136" s="55">
        <v>0</v>
      </c>
      <c r="CX136" s="55">
        <v>0</v>
      </c>
      <c r="CY136" s="55">
        <v>0</v>
      </c>
      <c r="CZ136" s="55">
        <v>0</v>
      </c>
      <c r="DA136" s="55">
        <v>0</v>
      </c>
      <c r="DB136" s="55">
        <v>0</v>
      </c>
      <c r="DC136" s="55">
        <v>0</v>
      </c>
      <c r="DD136" s="55">
        <v>0</v>
      </c>
      <c r="DE136" s="55">
        <v>0</v>
      </c>
      <c r="DF136" s="55">
        <v>0</v>
      </c>
      <c r="DG136" s="55">
        <v>0</v>
      </c>
      <c r="DH136" s="55">
        <v>0</v>
      </c>
      <c r="DI136" s="55">
        <v>0</v>
      </c>
      <c r="DJ136" s="55">
        <v>0</v>
      </c>
      <c r="DK136" s="55">
        <v>0</v>
      </c>
      <c r="DL136" s="55">
        <v>0</v>
      </c>
      <c r="DM136" s="55">
        <v>0</v>
      </c>
      <c r="DN136" s="55">
        <v>0</v>
      </c>
      <c r="DO136" s="55">
        <v>0</v>
      </c>
      <c r="DP136" s="55">
        <v>0</v>
      </c>
      <c r="DQ136" s="55">
        <v>0</v>
      </c>
      <c r="DR136" s="55">
        <v>0</v>
      </c>
      <c r="DS136" s="55">
        <v>0</v>
      </c>
      <c r="DT136" s="55">
        <v>0</v>
      </c>
      <c r="DU136" s="55">
        <v>0</v>
      </c>
    </row>
    <row r="137" spans="1:125" ht="15">
      <c r="A137" t="s">
        <v>19</v>
      </c>
      <c r="B137" t="s">
        <v>14</v>
      </c>
      <c r="C137" t="s">
        <v>286</v>
      </c>
      <c r="D137" t="s">
        <v>262</v>
      </c>
      <c r="E137" s="70">
        <f t="shared" si="16"/>
        <v>2900000</v>
      </c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8">
        <v>0</v>
      </c>
      <c r="BQ137" s="28">
        <v>0</v>
      </c>
      <c r="BR137" s="28">
        <v>0</v>
      </c>
      <c r="BS137" s="28">
        <v>0</v>
      </c>
      <c r="BT137" s="28">
        <v>0</v>
      </c>
      <c r="BU137" s="28">
        <v>0</v>
      </c>
      <c r="BV137" s="28">
        <v>0</v>
      </c>
      <c r="BW137" s="28">
        <v>0</v>
      </c>
      <c r="BX137" s="28">
        <v>0</v>
      </c>
      <c r="BY137" s="28">
        <v>0</v>
      </c>
      <c r="BZ137" s="55">
        <v>0</v>
      </c>
      <c r="CA137" s="55">
        <v>0</v>
      </c>
      <c r="CB137" s="55">
        <v>0</v>
      </c>
      <c r="CC137" s="55">
        <v>0</v>
      </c>
      <c r="CD137" s="55">
        <v>0</v>
      </c>
      <c r="CE137" s="55">
        <v>0</v>
      </c>
      <c r="CF137" s="55">
        <v>0</v>
      </c>
      <c r="CG137" s="55">
        <v>0</v>
      </c>
      <c r="CH137" s="55">
        <v>0</v>
      </c>
      <c r="CI137" s="55">
        <v>0</v>
      </c>
      <c r="CJ137" s="55">
        <v>0</v>
      </c>
      <c r="CK137" s="55">
        <v>174000</v>
      </c>
      <c r="CL137" s="55">
        <v>116000</v>
      </c>
      <c r="CM137" s="55">
        <v>174000</v>
      </c>
      <c r="CN137" s="55">
        <v>290000</v>
      </c>
      <c r="CO137" s="55">
        <v>435000</v>
      </c>
      <c r="CP137" s="55">
        <v>464000</v>
      </c>
      <c r="CQ137" s="55">
        <v>435000</v>
      </c>
      <c r="CR137" s="55">
        <v>290000</v>
      </c>
      <c r="CS137" s="55">
        <v>261000</v>
      </c>
      <c r="CT137" s="55">
        <v>116000</v>
      </c>
      <c r="CU137" s="55">
        <v>87000</v>
      </c>
      <c r="CV137" s="55">
        <v>58000</v>
      </c>
      <c r="CW137" s="55">
        <v>0</v>
      </c>
      <c r="CX137" s="55">
        <v>0</v>
      </c>
      <c r="CY137" s="55">
        <v>0</v>
      </c>
      <c r="CZ137" s="55">
        <v>0</v>
      </c>
      <c r="DA137" s="55">
        <v>0</v>
      </c>
      <c r="DB137" s="55">
        <v>0</v>
      </c>
      <c r="DC137" s="55">
        <v>0</v>
      </c>
      <c r="DD137" s="55">
        <v>0</v>
      </c>
      <c r="DE137" s="55">
        <v>0</v>
      </c>
      <c r="DF137" s="55">
        <v>0</v>
      </c>
      <c r="DG137" s="55">
        <v>0</v>
      </c>
      <c r="DH137" s="55">
        <v>0</v>
      </c>
      <c r="DI137" s="55">
        <v>0</v>
      </c>
      <c r="DJ137" s="55">
        <v>0</v>
      </c>
      <c r="DK137" s="55">
        <v>0</v>
      </c>
      <c r="DL137" s="55">
        <v>0</v>
      </c>
      <c r="DM137" s="55">
        <v>0</v>
      </c>
      <c r="DN137" s="55">
        <v>0</v>
      </c>
      <c r="DO137" s="55">
        <v>0</v>
      </c>
      <c r="DP137" s="55">
        <v>0</v>
      </c>
      <c r="DQ137" s="55">
        <v>0</v>
      </c>
      <c r="DR137" s="55">
        <v>0</v>
      </c>
      <c r="DS137" s="55">
        <v>0</v>
      </c>
      <c r="DT137" s="55">
        <v>0</v>
      </c>
      <c r="DU137" s="55">
        <v>0</v>
      </c>
    </row>
    <row r="138" spans="1:125" ht="15">
      <c r="A138" t="s">
        <v>19</v>
      </c>
      <c r="B138" t="s">
        <v>14</v>
      </c>
      <c r="C138" t="s">
        <v>286</v>
      </c>
      <c r="D138" t="s">
        <v>263</v>
      </c>
      <c r="E138" s="70">
        <f t="shared" si="16"/>
        <v>5000000</v>
      </c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8">
        <v>0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28">
        <v>0</v>
      </c>
      <c r="BQ138" s="28">
        <v>0</v>
      </c>
      <c r="BR138" s="28">
        <v>0</v>
      </c>
      <c r="BS138" s="28">
        <v>0</v>
      </c>
      <c r="BT138" s="28">
        <v>0</v>
      </c>
      <c r="BU138" s="28">
        <v>0</v>
      </c>
      <c r="BV138" s="28">
        <v>0</v>
      </c>
      <c r="BW138" s="28">
        <v>0</v>
      </c>
      <c r="BX138" s="28">
        <v>0</v>
      </c>
      <c r="BY138" s="28">
        <v>0</v>
      </c>
      <c r="BZ138" s="55">
        <v>0</v>
      </c>
      <c r="CA138" s="55">
        <v>0</v>
      </c>
      <c r="CB138" s="55">
        <v>0</v>
      </c>
      <c r="CC138" s="55">
        <v>0</v>
      </c>
      <c r="CD138" s="55">
        <v>0</v>
      </c>
      <c r="CE138" s="55">
        <v>0</v>
      </c>
      <c r="CF138" s="55">
        <v>0</v>
      </c>
      <c r="CG138" s="55">
        <v>0</v>
      </c>
      <c r="CH138" s="55">
        <v>0</v>
      </c>
      <c r="CI138" s="55">
        <v>0</v>
      </c>
      <c r="CJ138" s="55">
        <v>0</v>
      </c>
      <c r="CK138" s="55">
        <v>300000</v>
      </c>
      <c r="CL138" s="55">
        <v>200000</v>
      </c>
      <c r="CM138" s="55">
        <v>300000</v>
      </c>
      <c r="CN138" s="55">
        <v>500000</v>
      </c>
      <c r="CO138" s="55">
        <v>750000</v>
      </c>
      <c r="CP138" s="55">
        <v>800000</v>
      </c>
      <c r="CQ138" s="55">
        <v>750000</v>
      </c>
      <c r="CR138" s="55">
        <v>500000</v>
      </c>
      <c r="CS138" s="55">
        <v>450000</v>
      </c>
      <c r="CT138" s="55">
        <v>200000</v>
      </c>
      <c r="CU138" s="55">
        <v>150000</v>
      </c>
      <c r="CV138" s="55">
        <v>100000</v>
      </c>
      <c r="CW138" s="55">
        <v>0</v>
      </c>
      <c r="CX138" s="55">
        <v>0</v>
      </c>
      <c r="CY138" s="55">
        <v>0</v>
      </c>
      <c r="CZ138" s="55">
        <v>0</v>
      </c>
      <c r="DA138" s="55">
        <v>0</v>
      </c>
      <c r="DB138" s="55">
        <v>0</v>
      </c>
      <c r="DC138" s="55">
        <v>0</v>
      </c>
      <c r="DD138" s="55">
        <v>0</v>
      </c>
      <c r="DE138" s="55">
        <v>0</v>
      </c>
      <c r="DF138" s="55">
        <v>0</v>
      </c>
      <c r="DG138" s="55">
        <v>0</v>
      </c>
      <c r="DH138" s="55">
        <v>0</v>
      </c>
      <c r="DI138" s="55">
        <v>0</v>
      </c>
      <c r="DJ138" s="55">
        <v>0</v>
      </c>
      <c r="DK138" s="55">
        <v>0</v>
      </c>
      <c r="DL138" s="55">
        <v>0</v>
      </c>
      <c r="DM138" s="55">
        <v>0</v>
      </c>
      <c r="DN138" s="55">
        <v>0</v>
      </c>
      <c r="DO138" s="55">
        <v>0</v>
      </c>
      <c r="DP138" s="55">
        <v>0</v>
      </c>
      <c r="DQ138" s="55">
        <v>0</v>
      </c>
      <c r="DR138" s="55">
        <v>0</v>
      </c>
      <c r="DS138" s="55">
        <v>0</v>
      </c>
      <c r="DT138" s="55">
        <v>0</v>
      </c>
      <c r="DU138" s="55">
        <v>0</v>
      </c>
    </row>
    <row r="139" spans="1:125" ht="15">
      <c r="A139" t="s">
        <v>19</v>
      </c>
      <c r="B139" t="s">
        <v>14</v>
      </c>
      <c r="C139" t="s">
        <v>286</v>
      </c>
      <c r="D139" t="s">
        <v>264</v>
      </c>
      <c r="E139" s="70">
        <f t="shared" si="16"/>
        <v>500000</v>
      </c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30000</v>
      </c>
      <c r="AT139" s="28">
        <v>20000</v>
      </c>
      <c r="AU139" s="28">
        <v>30000</v>
      </c>
      <c r="AV139" s="28">
        <v>50000</v>
      </c>
      <c r="AW139" s="28">
        <v>75000</v>
      </c>
      <c r="AX139" s="28">
        <v>80000</v>
      </c>
      <c r="AY139" s="28">
        <v>75000</v>
      </c>
      <c r="AZ139" s="28">
        <v>50000</v>
      </c>
      <c r="BA139" s="28">
        <v>45000</v>
      </c>
      <c r="BB139" s="28">
        <v>20000</v>
      </c>
      <c r="BC139" s="28">
        <v>15000</v>
      </c>
      <c r="BD139" s="28">
        <v>10000</v>
      </c>
      <c r="BE139" s="28">
        <v>0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28">
        <v>0</v>
      </c>
      <c r="BQ139" s="28">
        <v>0</v>
      </c>
      <c r="BR139" s="28">
        <v>0</v>
      </c>
      <c r="BS139" s="28">
        <v>0</v>
      </c>
      <c r="BT139" s="28">
        <v>0</v>
      </c>
      <c r="BU139" s="28">
        <v>0</v>
      </c>
      <c r="BV139" s="28">
        <v>0</v>
      </c>
      <c r="BW139" s="28">
        <v>0</v>
      </c>
      <c r="BX139" s="28">
        <v>0</v>
      </c>
      <c r="BY139" s="28">
        <v>0</v>
      </c>
      <c r="BZ139" s="55">
        <v>0</v>
      </c>
      <c r="CA139" s="55">
        <v>0</v>
      </c>
      <c r="CB139" s="55">
        <v>0</v>
      </c>
      <c r="CC139" s="55">
        <v>0</v>
      </c>
      <c r="CD139" s="55">
        <v>0</v>
      </c>
      <c r="CE139" s="55">
        <v>0</v>
      </c>
      <c r="CF139" s="55">
        <v>0</v>
      </c>
      <c r="CG139" s="55">
        <v>0</v>
      </c>
      <c r="CH139" s="55">
        <v>0</v>
      </c>
      <c r="CI139" s="55">
        <v>0</v>
      </c>
      <c r="CJ139" s="55">
        <v>0</v>
      </c>
      <c r="CK139" s="55">
        <v>0</v>
      </c>
      <c r="CL139" s="55">
        <v>0</v>
      </c>
      <c r="CM139" s="55">
        <v>0</v>
      </c>
      <c r="CN139" s="55">
        <v>0</v>
      </c>
      <c r="CO139" s="55">
        <v>0</v>
      </c>
      <c r="CP139" s="55">
        <v>0</v>
      </c>
      <c r="CQ139" s="55">
        <v>0</v>
      </c>
      <c r="CR139" s="55">
        <v>0</v>
      </c>
      <c r="CS139" s="55">
        <v>0</v>
      </c>
      <c r="CT139" s="55">
        <v>0</v>
      </c>
      <c r="CU139" s="55">
        <v>0</v>
      </c>
      <c r="CV139" s="55">
        <v>0</v>
      </c>
      <c r="CW139" s="55">
        <v>0</v>
      </c>
      <c r="CX139" s="55">
        <v>0</v>
      </c>
      <c r="CY139" s="55">
        <v>0</v>
      </c>
      <c r="CZ139" s="55">
        <v>0</v>
      </c>
      <c r="DA139" s="55">
        <v>0</v>
      </c>
      <c r="DB139" s="55">
        <v>0</v>
      </c>
      <c r="DC139" s="55">
        <v>0</v>
      </c>
      <c r="DD139" s="55">
        <v>0</v>
      </c>
      <c r="DE139" s="55">
        <v>0</v>
      </c>
      <c r="DF139" s="55">
        <v>0</v>
      </c>
      <c r="DG139" s="55">
        <v>0</v>
      </c>
      <c r="DH139" s="55">
        <v>0</v>
      </c>
      <c r="DI139" s="55">
        <v>0</v>
      </c>
      <c r="DJ139" s="55">
        <v>0</v>
      </c>
      <c r="DK139" s="55">
        <v>0</v>
      </c>
      <c r="DL139" s="55">
        <v>0</v>
      </c>
      <c r="DM139" s="55">
        <v>0</v>
      </c>
      <c r="DN139" s="55">
        <v>0</v>
      </c>
      <c r="DO139" s="55">
        <v>0</v>
      </c>
      <c r="DP139" s="55">
        <v>0</v>
      </c>
      <c r="DQ139" s="55">
        <v>0</v>
      </c>
      <c r="DR139" s="55">
        <v>0</v>
      </c>
      <c r="DS139" s="55">
        <v>0</v>
      </c>
      <c r="DT139" s="55">
        <v>0</v>
      </c>
      <c r="DU139" s="55">
        <v>0</v>
      </c>
    </row>
    <row r="140" spans="1:125" ht="15">
      <c r="A140" t="s">
        <v>19</v>
      </c>
      <c r="B140" t="s">
        <v>14</v>
      </c>
      <c r="C140" t="s">
        <v>286</v>
      </c>
      <c r="D140" t="s">
        <v>261</v>
      </c>
      <c r="E140" s="70">
        <f t="shared" si="16"/>
        <v>1568000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94080</v>
      </c>
      <c r="AY140" s="28">
        <v>62720</v>
      </c>
      <c r="AZ140" s="28">
        <v>94080</v>
      </c>
      <c r="BA140" s="28">
        <v>156800</v>
      </c>
      <c r="BB140" s="28">
        <v>235200</v>
      </c>
      <c r="BC140" s="28">
        <v>250880</v>
      </c>
      <c r="BD140" s="28">
        <v>235200</v>
      </c>
      <c r="BE140" s="28">
        <v>156800</v>
      </c>
      <c r="BF140" s="28">
        <v>141120</v>
      </c>
      <c r="BG140" s="28">
        <v>62720</v>
      </c>
      <c r="BH140" s="28">
        <v>47040</v>
      </c>
      <c r="BI140" s="28">
        <v>31360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0</v>
      </c>
      <c r="BQ140" s="28">
        <v>0</v>
      </c>
      <c r="BR140" s="28">
        <v>0</v>
      </c>
      <c r="BS140" s="28">
        <v>0</v>
      </c>
      <c r="BT140" s="28">
        <v>0</v>
      </c>
      <c r="BU140" s="28">
        <v>0</v>
      </c>
      <c r="BV140" s="28">
        <v>0</v>
      </c>
      <c r="BW140" s="28">
        <v>0</v>
      </c>
      <c r="BX140" s="28">
        <v>0</v>
      </c>
      <c r="BY140" s="28">
        <v>0</v>
      </c>
      <c r="BZ140" s="55">
        <v>0</v>
      </c>
      <c r="CA140" s="55">
        <v>0</v>
      </c>
      <c r="CB140" s="55">
        <v>0</v>
      </c>
      <c r="CC140" s="55">
        <v>0</v>
      </c>
      <c r="CD140" s="55">
        <v>0</v>
      </c>
      <c r="CE140" s="55">
        <v>0</v>
      </c>
      <c r="CF140" s="55">
        <v>0</v>
      </c>
      <c r="CG140" s="55">
        <v>0</v>
      </c>
      <c r="CH140" s="55">
        <v>0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0</v>
      </c>
      <c r="CP140" s="55">
        <v>0</v>
      </c>
      <c r="CQ140" s="55">
        <v>0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0</v>
      </c>
      <c r="DA140" s="55">
        <v>0</v>
      </c>
      <c r="DB140" s="55">
        <v>0</v>
      </c>
      <c r="DC140" s="55">
        <v>0</v>
      </c>
      <c r="DD140" s="55">
        <v>0</v>
      </c>
      <c r="DE140" s="55">
        <v>0</v>
      </c>
      <c r="DF140" s="55">
        <v>0</v>
      </c>
      <c r="DG140" s="55">
        <v>0</v>
      </c>
      <c r="DH140" s="55">
        <v>0</v>
      </c>
      <c r="DI140" s="55">
        <v>0</v>
      </c>
      <c r="DJ140" s="55">
        <v>0</v>
      </c>
      <c r="DK140" s="55">
        <v>0</v>
      </c>
      <c r="DL140" s="55">
        <v>0</v>
      </c>
      <c r="DM140" s="55">
        <v>0</v>
      </c>
      <c r="DN140" s="55">
        <v>0</v>
      </c>
      <c r="DO140" s="55">
        <v>0</v>
      </c>
      <c r="DP140" s="55">
        <v>0</v>
      </c>
      <c r="DQ140" s="55">
        <v>0</v>
      </c>
      <c r="DR140" s="55">
        <v>0</v>
      </c>
      <c r="DS140" s="55">
        <v>0</v>
      </c>
      <c r="DT140" s="55">
        <v>0</v>
      </c>
      <c r="DU140" s="55">
        <v>0</v>
      </c>
    </row>
    <row r="141" spans="1:125" ht="15">
      <c r="A141" t="s">
        <v>19</v>
      </c>
      <c r="B141" t="s">
        <v>78</v>
      </c>
      <c r="C141" t="s">
        <v>78</v>
      </c>
      <c r="D141" t="s">
        <v>269</v>
      </c>
      <c r="E141" s="70">
        <f t="shared" si="16"/>
        <v>8100000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0</v>
      </c>
      <c r="BD141" s="28">
        <v>0</v>
      </c>
      <c r="BE141" s="28">
        <v>0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8">
        <v>0</v>
      </c>
      <c r="BM141" s="28">
        <v>0</v>
      </c>
      <c r="BN141" s="28">
        <v>0</v>
      </c>
      <c r="BO141" s="28">
        <v>0</v>
      </c>
      <c r="BP141" s="28">
        <v>0</v>
      </c>
      <c r="BQ141" s="28">
        <v>0</v>
      </c>
      <c r="BR141" s="28">
        <v>0</v>
      </c>
      <c r="BS141" s="28">
        <v>0</v>
      </c>
      <c r="BT141" s="28">
        <v>0</v>
      </c>
      <c r="BU141" s="28">
        <v>0</v>
      </c>
      <c r="BV141" s="28">
        <v>0</v>
      </c>
      <c r="BW141" s="28">
        <v>0</v>
      </c>
      <c r="BX141" s="28">
        <v>0</v>
      </c>
      <c r="BY141" s="28">
        <v>0</v>
      </c>
      <c r="BZ141" s="55">
        <v>0</v>
      </c>
      <c r="CA141" s="55">
        <v>0</v>
      </c>
      <c r="CB141" s="55">
        <v>0</v>
      </c>
      <c r="CC141" s="55">
        <v>0</v>
      </c>
      <c r="CD141" s="55">
        <v>486000</v>
      </c>
      <c r="CE141" s="55">
        <v>324000</v>
      </c>
      <c r="CF141" s="55">
        <v>486000</v>
      </c>
      <c r="CG141" s="55">
        <v>810000</v>
      </c>
      <c r="CH141" s="55">
        <v>1215000</v>
      </c>
      <c r="CI141" s="55">
        <v>1296000</v>
      </c>
      <c r="CJ141" s="55">
        <v>1215000</v>
      </c>
      <c r="CK141" s="55">
        <v>810000</v>
      </c>
      <c r="CL141" s="55">
        <v>729000</v>
      </c>
      <c r="CM141" s="55">
        <v>324000</v>
      </c>
      <c r="CN141" s="55">
        <v>243000</v>
      </c>
      <c r="CO141" s="55">
        <v>162000</v>
      </c>
      <c r="CP141" s="55">
        <v>0</v>
      </c>
      <c r="CQ141" s="55">
        <v>0</v>
      </c>
      <c r="CR141" s="55">
        <v>0</v>
      </c>
      <c r="CS141" s="55">
        <v>0</v>
      </c>
      <c r="CT141" s="55">
        <v>0</v>
      </c>
      <c r="CU141" s="55">
        <v>0</v>
      </c>
      <c r="CV141" s="55">
        <v>0</v>
      </c>
      <c r="CW141" s="55">
        <v>0</v>
      </c>
      <c r="CX141" s="55">
        <v>0</v>
      </c>
      <c r="CY141" s="55">
        <v>0</v>
      </c>
      <c r="CZ141" s="55">
        <v>0</v>
      </c>
      <c r="DA141" s="55">
        <v>0</v>
      </c>
      <c r="DB141" s="55">
        <v>0</v>
      </c>
      <c r="DC141" s="55">
        <v>0</v>
      </c>
      <c r="DD141" s="55">
        <v>0</v>
      </c>
      <c r="DE141" s="55">
        <v>0</v>
      </c>
      <c r="DF141" s="55">
        <v>0</v>
      </c>
      <c r="DG141" s="55">
        <v>0</v>
      </c>
      <c r="DH141" s="55">
        <v>0</v>
      </c>
      <c r="DI141" s="55">
        <v>0</v>
      </c>
      <c r="DJ141" s="55">
        <v>0</v>
      </c>
      <c r="DK141" s="55">
        <v>0</v>
      </c>
      <c r="DL141" s="55">
        <v>0</v>
      </c>
      <c r="DM141" s="55">
        <v>0</v>
      </c>
      <c r="DN141" s="55">
        <v>0</v>
      </c>
      <c r="DO141" s="55">
        <v>0</v>
      </c>
      <c r="DP141" s="55">
        <v>0</v>
      </c>
      <c r="DQ141" s="55">
        <v>0</v>
      </c>
      <c r="DR141" s="55">
        <v>0</v>
      </c>
      <c r="DS141" s="55">
        <v>0</v>
      </c>
      <c r="DT141" s="55">
        <v>0</v>
      </c>
      <c r="DU141" s="55">
        <v>0</v>
      </c>
    </row>
    <row r="142" spans="1:125" ht="15">
      <c r="A142" t="s">
        <v>19</v>
      </c>
      <c r="B142" t="s">
        <v>14</v>
      </c>
      <c r="C142" t="s">
        <v>286</v>
      </c>
      <c r="D142" t="s">
        <v>305</v>
      </c>
      <c r="E142" s="70">
        <f t="shared" si="16"/>
        <v>2500000</v>
      </c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</v>
      </c>
      <c r="BA142" s="28">
        <v>0</v>
      </c>
      <c r="BB142" s="28">
        <v>0</v>
      </c>
      <c r="BC142" s="28">
        <v>0</v>
      </c>
      <c r="BD142" s="28">
        <v>0</v>
      </c>
      <c r="BE142" s="28">
        <v>0</v>
      </c>
      <c r="BF142" s="28">
        <v>0</v>
      </c>
      <c r="BG142" s="28">
        <v>0</v>
      </c>
      <c r="BH142" s="28">
        <v>0</v>
      </c>
      <c r="BI142" s="28">
        <v>0</v>
      </c>
      <c r="BJ142" s="28">
        <v>150000</v>
      </c>
      <c r="BK142" s="28">
        <v>100000</v>
      </c>
      <c r="BL142" s="28">
        <v>150000</v>
      </c>
      <c r="BM142" s="28">
        <v>250000</v>
      </c>
      <c r="BN142" s="28">
        <v>375000</v>
      </c>
      <c r="BO142" s="28">
        <v>400000</v>
      </c>
      <c r="BP142" s="28">
        <v>375000</v>
      </c>
      <c r="BQ142" s="28">
        <v>250000</v>
      </c>
      <c r="BR142" s="28">
        <v>225000</v>
      </c>
      <c r="BS142" s="28">
        <v>100000</v>
      </c>
      <c r="BT142" s="28">
        <v>75000</v>
      </c>
      <c r="BU142" s="28">
        <v>50000</v>
      </c>
      <c r="BV142" s="28">
        <v>0</v>
      </c>
      <c r="BW142" s="28">
        <v>0</v>
      </c>
      <c r="BX142" s="28">
        <v>0</v>
      </c>
      <c r="BY142" s="28">
        <v>0</v>
      </c>
      <c r="BZ142" s="55">
        <v>0</v>
      </c>
      <c r="CA142" s="55">
        <v>0</v>
      </c>
      <c r="CB142" s="55">
        <v>0</v>
      </c>
      <c r="CC142" s="55">
        <v>0</v>
      </c>
      <c r="CD142" s="55">
        <v>0</v>
      </c>
      <c r="CE142" s="55">
        <v>0</v>
      </c>
      <c r="CF142" s="55">
        <v>0</v>
      </c>
      <c r="CG142" s="55">
        <v>0</v>
      </c>
      <c r="CH142" s="55">
        <v>0</v>
      </c>
      <c r="CI142" s="55">
        <v>0</v>
      </c>
      <c r="CJ142" s="55">
        <v>0</v>
      </c>
      <c r="CK142" s="55">
        <v>0</v>
      </c>
      <c r="CL142" s="55">
        <v>0</v>
      </c>
      <c r="CM142" s="55">
        <v>0</v>
      </c>
      <c r="CN142" s="55">
        <v>0</v>
      </c>
      <c r="CO142" s="55">
        <v>0</v>
      </c>
      <c r="CP142" s="55">
        <v>0</v>
      </c>
      <c r="CQ142" s="55">
        <v>0</v>
      </c>
      <c r="CR142" s="55">
        <v>0</v>
      </c>
      <c r="CS142" s="55">
        <v>0</v>
      </c>
      <c r="CT142" s="55">
        <v>0</v>
      </c>
      <c r="CU142" s="55">
        <v>0</v>
      </c>
      <c r="CV142" s="55">
        <v>0</v>
      </c>
      <c r="CW142" s="55">
        <v>0</v>
      </c>
      <c r="CX142" s="55">
        <v>0</v>
      </c>
      <c r="CY142" s="55">
        <v>0</v>
      </c>
      <c r="CZ142" s="55">
        <v>0</v>
      </c>
      <c r="DA142" s="55">
        <v>0</v>
      </c>
      <c r="DB142" s="55">
        <v>0</v>
      </c>
      <c r="DC142" s="55">
        <v>0</v>
      </c>
      <c r="DD142" s="55">
        <v>0</v>
      </c>
      <c r="DE142" s="55">
        <v>0</v>
      </c>
      <c r="DF142" s="55">
        <v>0</v>
      </c>
      <c r="DG142" s="55">
        <v>0</v>
      </c>
      <c r="DH142" s="55">
        <v>0</v>
      </c>
      <c r="DI142" s="55">
        <v>0</v>
      </c>
      <c r="DJ142" s="55">
        <v>0</v>
      </c>
      <c r="DK142" s="55">
        <v>0</v>
      </c>
      <c r="DL142" s="55">
        <v>0</v>
      </c>
      <c r="DM142" s="55">
        <v>0</v>
      </c>
      <c r="DN142" s="55">
        <v>0</v>
      </c>
      <c r="DO142" s="55">
        <v>0</v>
      </c>
      <c r="DP142" s="55">
        <v>0</v>
      </c>
      <c r="DQ142" s="55">
        <v>0</v>
      </c>
      <c r="DR142" s="55">
        <v>0</v>
      </c>
      <c r="DS142" s="55">
        <v>0</v>
      </c>
      <c r="DT142" s="55">
        <v>0</v>
      </c>
      <c r="DU142" s="55">
        <v>0</v>
      </c>
    </row>
    <row r="143" spans="4:125" ht="15.75" thickBot="1">
      <c r="D143" t="s">
        <v>13</v>
      </c>
      <c r="E143" s="30">
        <f aca="true" t="shared" si="17" ref="E143:AJ143">SUM(E28:E142)</f>
        <v>934439000</v>
      </c>
      <c r="F143" s="30">
        <f t="shared" si="17"/>
        <v>0</v>
      </c>
      <c r="G143" s="30">
        <f t="shared" si="17"/>
        <v>0</v>
      </c>
      <c r="H143" s="30">
        <f t="shared" si="17"/>
        <v>0</v>
      </c>
      <c r="I143" s="30">
        <f t="shared" si="17"/>
        <v>0</v>
      </c>
      <c r="J143" s="30">
        <f t="shared" si="17"/>
        <v>0</v>
      </c>
      <c r="K143" s="30">
        <f t="shared" si="17"/>
        <v>0</v>
      </c>
      <c r="L143" s="30">
        <f t="shared" si="17"/>
        <v>0</v>
      </c>
      <c r="M143" s="30">
        <f t="shared" si="17"/>
        <v>0</v>
      </c>
      <c r="N143" s="30">
        <f t="shared" si="17"/>
        <v>0</v>
      </c>
      <c r="O143" s="30">
        <f t="shared" si="17"/>
        <v>0</v>
      </c>
      <c r="P143" s="30">
        <f t="shared" si="17"/>
        <v>0</v>
      </c>
      <c r="Q143" s="30">
        <f t="shared" si="17"/>
        <v>0</v>
      </c>
      <c r="R143" s="30">
        <f t="shared" si="17"/>
        <v>0</v>
      </c>
      <c r="S143" s="30">
        <f t="shared" si="17"/>
        <v>0</v>
      </c>
      <c r="T143" s="30">
        <f t="shared" si="17"/>
        <v>0</v>
      </c>
      <c r="U143" s="30">
        <f t="shared" si="17"/>
        <v>0</v>
      </c>
      <c r="V143" s="30">
        <f t="shared" si="17"/>
        <v>0</v>
      </c>
      <c r="W143" s="30">
        <f t="shared" si="17"/>
        <v>0</v>
      </c>
      <c r="X143" s="30">
        <f t="shared" si="17"/>
        <v>0</v>
      </c>
      <c r="Y143" s="30">
        <f t="shared" si="17"/>
        <v>0</v>
      </c>
      <c r="Z143" s="30">
        <f t="shared" si="17"/>
        <v>0</v>
      </c>
      <c r="AA143" s="30">
        <f t="shared" si="17"/>
        <v>270000</v>
      </c>
      <c r="AB143" s="30">
        <f t="shared" si="17"/>
        <v>180000</v>
      </c>
      <c r="AC143" s="30">
        <f t="shared" si="17"/>
        <v>270000</v>
      </c>
      <c r="AD143" s="30">
        <f t="shared" si="17"/>
        <v>450000</v>
      </c>
      <c r="AE143" s="30">
        <f t="shared" si="17"/>
        <v>675000</v>
      </c>
      <c r="AF143" s="30">
        <f t="shared" si="17"/>
        <v>720000</v>
      </c>
      <c r="AG143" s="30">
        <f t="shared" si="17"/>
        <v>675000</v>
      </c>
      <c r="AH143" s="30">
        <f t="shared" si="17"/>
        <v>450000</v>
      </c>
      <c r="AI143" s="30">
        <f t="shared" si="17"/>
        <v>867000</v>
      </c>
      <c r="AJ143" s="30">
        <f t="shared" si="17"/>
        <v>998000</v>
      </c>
      <c r="AK143" s="30">
        <f aca="true" t="shared" si="18" ref="AK143:BP143">SUM(AK28:AK142)</f>
        <v>672000</v>
      </c>
      <c r="AL143" s="30">
        <f t="shared" si="18"/>
        <v>1087000</v>
      </c>
      <c r="AM143" s="30">
        <f t="shared" si="18"/>
        <v>1201000</v>
      </c>
      <c r="AN143" s="30">
        <f t="shared" si="18"/>
        <v>1917000</v>
      </c>
      <c r="AO143" s="30">
        <f t="shared" si="18"/>
        <v>2198000</v>
      </c>
      <c r="AP143" s="30">
        <f t="shared" si="18"/>
        <v>2275000</v>
      </c>
      <c r="AQ143" s="30">
        <f t="shared" si="18"/>
        <v>2132000</v>
      </c>
      <c r="AR143" s="30">
        <f t="shared" si="18"/>
        <v>1678000</v>
      </c>
      <c r="AS143" s="30">
        <f t="shared" si="18"/>
        <v>1498000</v>
      </c>
      <c r="AT143" s="30">
        <f t="shared" si="18"/>
        <v>1079960</v>
      </c>
      <c r="AU143" s="30">
        <f t="shared" si="18"/>
        <v>1167640</v>
      </c>
      <c r="AV143" s="30">
        <f t="shared" si="18"/>
        <v>860700</v>
      </c>
      <c r="AW143" s="30">
        <f t="shared" si="18"/>
        <v>637500</v>
      </c>
      <c r="AX143" s="30">
        <f t="shared" si="18"/>
        <v>1203580</v>
      </c>
      <c r="AY143" s="30">
        <f t="shared" si="18"/>
        <v>786620</v>
      </c>
      <c r="AZ143" s="30">
        <f t="shared" si="18"/>
        <v>1405880</v>
      </c>
      <c r="BA143" s="30">
        <f t="shared" si="18"/>
        <v>1281800</v>
      </c>
      <c r="BB143" s="30">
        <f t="shared" si="18"/>
        <v>2094200</v>
      </c>
      <c r="BC143" s="30">
        <f t="shared" si="18"/>
        <v>3004880</v>
      </c>
      <c r="BD143" s="30">
        <f t="shared" si="18"/>
        <v>4125940</v>
      </c>
      <c r="BE143" s="30">
        <f t="shared" si="18"/>
        <v>5033960</v>
      </c>
      <c r="BF143" s="30">
        <f t="shared" si="18"/>
        <v>5571860</v>
      </c>
      <c r="BG143" s="30">
        <f t="shared" si="18"/>
        <v>5837620</v>
      </c>
      <c r="BH143" s="30">
        <f t="shared" si="18"/>
        <v>8528390</v>
      </c>
      <c r="BI143" s="30">
        <f t="shared" si="18"/>
        <v>7444560</v>
      </c>
      <c r="BJ143" s="30">
        <f t="shared" si="18"/>
        <v>7855390</v>
      </c>
      <c r="BK143" s="30">
        <f t="shared" si="18"/>
        <v>7632600</v>
      </c>
      <c r="BL143" s="30">
        <f t="shared" si="18"/>
        <v>8307030</v>
      </c>
      <c r="BM143" s="30">
        <f t="shared" si="18"/>
        <v>8241940</v>
      </c>
      <c r="BN143" s="30">
        <f t="shared" si="18"/>
        <v>8413690</v>
      </c>
      <c r="BO143" s="30">
        <f t="shared" si="18"/>
        <v>7794580</v>
      </c>
      <c r="BP143" s="30">
        <f t="shared" si="18"/>
        <v>8779300</v>
      </c>
      <c r="BQ143" s="30">
        <f aca="true" t="shared" si="19" ref="BQ143:CV143">SUM(BQ28:BQ142)</f>
        <v>10627120</v>
      </c>
      <c r="BR143" s="30">
        <f t="shared" si="19"/>
        <v>13527300</v>
      </c>
      <c r="BS143" s="30">
        <f t="shared" si="19"/>
        <v>14986700</v>
      </c>
      <c r="BT143" s="30">
        <f t="shared" si="19"/>
        <v>16267380</v>
      </c>
      <c r="BU143" s="30">
        <f t="shared" si="19"/>
        <v>18460280</v>
      </c>
      <c r="BV143" s="30">
        <f t="shared" si="19"/>
        <v>20559460</v>
      </c>
      <c r="BW143" s="30">
        <f t="shared" si="19"/>
        <v>21810640</v>
      </c>
      <c r="BX143" s="30">
        <f t="shared" si="19"/>
        <v>20261000</v>
      </c>
      <c r="BY143" s="30">
        <f t="shared" si="19"/>
        <v>17418200</v>
      </c>
      <c r="BZ143" s="30">
        <f t="shared" si="19"/>
        <v>16399800</v>
      </c>
      <c r="CA143" s="30">
        <f t="shared" si="19"/>
        <v>16686600</v>
      </c>
      <c r="CB143" s="30">
        <f t="shared" si="19"/>
        <v>18964500</v>
      </c>
      <c r="CC143" s="30">
        <f t="shared" si="19"/>
        <v>18133000</v>
      </c>
      <c r="CD143" s="30">
        <f t="shared" si="19"/>
        <v>18727800</v>
      </c>
      <c r="CE143" s="30">
        <f t="shared" si="19"/>
        <v>24020000</v>
      </c>
      <c r="CF143" s="30">
        <f t="shared" si="19"/>
        <v>26494200</v>
      </c>
      <c r="CG143" s="30">
        <f t="shared" si="19"/>
        <v>30568000</v>
      </c>
      <c r="CH143" s="30">
        <f t="shared" si="19"/>
        <v>33921000</v>
      </c>
      <c r="CI143" s="30">
        <f t="shared" si="19"/>
        <v>33903600</v>
      </c>
      <c r="CJ143" s="30">
        <f t="shared" si="19"/>
        <v>33257016</v>
      </c>
      <c r="CK143" s="30">
        <f t="shared" si="19"/>
        <v>35362544</v>
      </c>
      <c r="CL143" s="30">
        <f t="shared" si="19"/>
        <v>31836020</v>
      </c>
      <c r="CM143" s="30">
        <f t="shared" si="19"/>
        <v>29024800</v>
      </c>
      <c r="CN143" s="30">
        <f t="shared" si="19"/>
        <v>29741800</v>
      </c>
      <c r="CO143" s="30">
        <f t="shared" si="19"/>
        <v>26278040</v>
      </c>
      <c r="CP143" s="30">
        <f t="shared" si="19"/>
        <v>23606400</v>
      </c>
      <c r="CQ143" s="30">
        <f t="shared" si="19"/>
        <v>22364880</v>
      </c>
      <c r="CR143" s="30">
        <f t="shared" si="19"/>
        <v>18895900</v>
      </c>
      <c r="CS143" s="30">
        <f t="shared" si="19"/>
        <v>18610500</v>
      </c>
      <c r="CT143" s="30">
        <f t="shared" si="19"/>
        <v>17969500</v>
      </c>
      <c r="CU143" s="30">
        <f t="shared" si="19"/>
        <v>15801800</v>
      </c>
      <c r="CV143" s="30">
        <f t="shared" si="19"/>
        <v>14537000</v>
      </c>
      <c r="CW143" s="30">
        <f aca="true" t="shared" si="20" ref="CW143:DU143">SUM(CW28:CW142)</f>
        <v>15449600</v>
      </c>
      <c r="CX143" s="30">
        <f t="shared" si="20"/>
        <v>12769500</v>
      </c>
      <c r="CY143" s="30">
        <f t="shared" si="20"/>
        <v>11188300</v>
      </c>
      <c r="CZ143" s="30">
        <f t="shared" si="20"/>
        <v>10494200</v>
      </c>
      <c r="DA143" s="30">
        <f t="shared" si="20"/>
        <v>9034000</v>
      </c>
      <c r="DB143" s="30">
        <f t="shared" si="20"/>
        <v>7520000</v>
      </c>
      <c r="DC143" s="30">
        <f t="shared" si="20"/>
        <v>6519000</v>
      </c>
      <c r="DD143" s="30">
        <f t="shared" si="20"/>
        <v>4940000</v>
      </c>
      <c r="DE143" s="30">
        <f t="shared" si="20"/>
        <v>3952000</v>
      </c>
      <c r="DF143" s="30">
        <f t="shared" si="20"/>
        <v>2651500</v>
      </c>
      <c r="DG143" s="30">
        <f t="shared" si="20"/>
        <v>2486500</v>
      </c>
      <c r="DH143" s="30">
        <f t="shared" si="20"/>
        <v>2038000</v>
      </c>
      <c r="DI143" s="30">
        <f t="shared" si="20"/>
        <v>1598000</v>
      </c>
      <c r="DJ143" s="30">
        <f t="shared" si="20"/>
        <v>1488000</v>
      </c>
      <c r="DK143" s="30">
        <f t="shared" si="20"/>
        <v>1034000</v>
      </c>
      <c r="DL143" s="30">
        <f t="shared" si="20"/>
        <v>924000</v>
      </c>
      <c r="DM143" s="30">
        <f t="shared" si="20"/>
        <v>864000</v>
      </c>
      <c r="DN143" s="30">
        <f t="shared" si="20"/>
        <v>699000</v>
      </c>
      <c r="DO143" s="30">
        <f t="shared" si="20"/>
        <v>599000</v>
      </c>
      <c r="DP143" s="30">
        <f t="shared" si="20"/>
        <v>420000</v>
      </c>
      <c r="DQ143" s="30">
        <f t="shared" si="20"/>
        <v>420000</v>
      </c>
      <c r="DR143" s="30">
        <f t="shared" si="20"/>
        <v>360000</v>
      </c>
      <c r="DS143" s="30">
        <f t="shared" si="20"/>
        <v>255000</v>
      </c>
      <c r="DT143" s="30">
        <f t="shared" si="20"/>
        <v>255000</v>
      </c>
      <c r="DU143" s="30">
        <f t="shared" si="20"/>
        <v>155000</v>
      </c>
    </row>
    <row r="144" ht="15.75" thickTop="1"/>
    <row r="145" spans="1:125" s="3" customFormat="1" ht="15">
      <c r="A145" s="3" t="s">
        <v>36</v>
      </c>
      <c r="E145" s="4" t="str">
        <f aca="true" t="shared" si="21" ref="E145:AJ145">E26</f>
        <v>Total</v>
      </c>
      <c r="F145" s="4">
        <f t="shared" si="21"/>
        <v>39933</v>
      </c>
      <c r="G145" s="4">
        <f t="shared" si="21"/>
        <v>39964</v>
      </c>
      <c r="H145" s="4">
        <f t="shared" si="21"/>
        <v>39994</v>
      </c>
      <c r="I145" s="4">
        <f t="shared" si="21"/>
        <v>40025</v>
      </c>
      <c r="J145" s="4">
        <f t="shared" si="21"/>
        <v>40056</v>
      </c>
      <c r="K145" s="4">
        <f t="shared" si="21"/>
        <v>40086</v>
      </c>
      <c r="L145" s="4">
        <f t="shared" si="21"/>
        <v>40117</v>
      </c>
      <c r="M145" s="4">
        <f t="shared" si="21"/>
        <v>40147</v>
      </c>
      <c r="N145" s="4">
        <f t="shared" si="21"/>
        <v>40178</v>
      </c>
      <c r="O145" s="4">
        <f t="shared" si="21"/>
        <v>40209</v>
      </c>
      <c r="P145" s="4">
        <f t="shared" si="21"/>
        <v>40237</v>
      </c>
      <c r="Q145" s="4">
        <f t="shared" si="21"/>
        <v>40268</v>
      </c>
      <c r="R145" s="4">
        <f t="shared" si="21"/>
        <v>40298</v>
      </c>
      <c r="S145" s="4">
        <f t="shared" si="21"/>
        <v>40329</v>
      </c>
      <c r="T145" s="4">
        <f t="shared" si="21"/>
        <v>40359</v>
      </c>
      <c r="U145" s="4">
        <f t="shared" si="21"/>
        <v>40390</v>
      </c>
      <c r="V145" s="4">
        <f t="shared" si="21"/>
        <v>40421</v>
      </c>
      <c r="W145" s="4">
        <f t="shared" si="21"/>
        <v>40451</v>
      </c>
      <c r="X145" s="4">
        <f t="shared" si="21"/>
        <v>40482</v>
      </c>
      <c r="Y145" s="4">
        <f t="shared" si="21"/>
        <v>40512</v>
      </c>
      <c r="Z145" s="4">
        <f t="shared" si="21"/>
        <v>40543</v>
      </c>
      <c r="AA145" s="4">
        <f t="shared" si="21"/>
        <v>40574</v>
      </c>
      <c r="AB145" s="4">
        <f t="shared" si="21"/>
        <v>40602</v>
      </c>
      <c r="AC145" s="4">
        <f t="shared" si="21"/>
        <v>40633</v>
      </c>
      <c r="AD145" s="4">
        <f t="shared" si="21"/>
        <v>40663</v>
      </c>
      <c r="AE145" s="4">
        <f t="shared" si="21"/>
        <v>40694</v>
      </c>
      <c r="AF145" s="4">
        <f t="shared" si="21"/>
        <v>40724</v>
      </c>
      <c r="AG145" s="4">
        <f t="shared" si="21"/>
        <v>40755</v>
      </c>
      <c r="AH145" s="4">
        <f t="shared" si="21"/>
        <v>40786</v>
      </c>
      <c r="AI145" s="4">
        <f t="shared" si="21"/>
        <v>40816</v>
      </c>
      <c r="AJ145" s="4">
        <f t="shared" si="21"/>
        <v>40847</v>
      </c>
      <c r="AK145" s="4">
        <f aca="true" t="shared" si="22" ref="AK145:BP145">AK26</f>
        <v>40877</v>
      </c>
      <c r="AL145" s="4">
        <f t="shared" si="22"/>
        <v>40908</v>
      </c>
      <c r="AM145" s="4">
        <f t="shared" si="22"/>
        <v>40939</v>
      </c>
      <c r="AN145" s="4">
        <f t="shared" si="22"/>
        <v>40968</v>
      </c>
      <c r="AO145" s="4">
        <f t="shared" si="22"/>
        <v>40999</v>
      </c>
      <c r="AP145" s="4">
        <f t="shared" si="22"/>
        <v>41029</v>
      </c>
      <c r="AQ145" s="4">
        <f t="shared" si="22"/>
        <v>41060</v>
      </c>
      <c r="AR145" s="4">
        <f t="shared" si="22"/>
        <v>41090</v>
      </c>
      <c r="AS145" s="4">
        <f t="shared" si="22"/>
        <v>41121</v>
      </c>
      <c r="AT145" s="4">
        <f t="shared" si="22"/>
        <v>41152</v>
      </c>
      <c r="AU145" s="4">
        <f t="shared" si="22"/>
        <v>41182</v>
      </c>
      <c r="AV145" s="4">
        <f t="shared" si="22"/>
        <v>41213</v>
      </c>
      <c r="AW145" s="4">
        <f t="shared" si="22"/>
        <v>41243</v>
      </c>
      <c r="AX145" s="4">
        <f t="shared" si="22"/>
        <v>41274</v>
      </c>
      <c r="AY145" s="4">
        <f t="shared" si="22"/>
        <v>41305</v>
      </c>
      <c r="AZ145" s="4">
        <f t="shared" si="22"/>
        <v>41333</v>
      </c>
      <c r="BA145" s="4">
        <f t="shared" si="22"/>
        <v>41364</v>
      </c>
      <c r="BB145" s="4">
        <f t="shared" si="22"/>
        <v>41394</v>
      </c>
      <c r="BC145" s="4">
        <f t="shared" si="22"/>
        <v>41425</v>
      </c>
      <c r="BD145" s="4">
        <f t="shared" si="22"/>
        <v>41455</v>
      </c>
      <c r="BE145" s="4">
        <f t="shared" si="22"/>
        <v>41486</v>
      </c>
      <c r="BF145" s="4">
        <f t="shared" si="22"/>
        <v>41517</v>
      </c>
      <c r="BG145" s="4">
        <f t="shared" si="22"/>
        <v>41547</v>
      </c>
      <c r="BH145" s="4">
        <f t="shared" si="22"/>
        <v>41578</v>
      </c>
      <c r="BI145" s="4">
        <f t="shared" si="22"/>
        <v>41608</v>
      </c>
      <c r="BJ145" s="4">
        <f t="shared" si="22"/>
        <v>41639</v>
      </c>
      <c r="BK145" s="4">
        <f t="shared" si="22"/>
        <v>41670</v>
      </c>
      <c r="BL145" s="4">
        <f t="shared" si="22"/>
        <v>41698</v>
      </c>
      <c r="BM145" s="4">
        <f t="shared" si="22"/>
        <v>41729</v>
      </c>
      <c r="BN145" s="4">
        <f t="shared" si="22"/>
        <v>41759</v>
      </c>
      <c r="BO145" s="4">
        <f t="shared" si="22"/>
        <v>41790</v>
      </c>
      <c r="BP145" s="4">
        <f t="shared" si="22"/>
        <v>41820</v>
      </c>
      <c r="BQ145" s="4">
        <f aca="true" t="shared" si="23" ref="BQ145:CV145">BQ26</f>
        <v>41851</v>
      </c>
      <c r="BR145" s="4">
        <f t="shared" si="23"/>
        <v>41882</v>
      </c>
      <c r="BS145" s="4">
        <f t="shared" si="23"/>
        <v>41912</v>
      </c>
      <c r="BT145" s="4">
        <f t="shared" si="23"/>
        <v>41943</v>
      </c>
      <c r="BU145" s="4">
        <f t="shared" si="23"/>
        <v>41973</v>
      </c>
      <c r="BV145" s="4">
        <f t="shared" si="23"/>
        <v>42004</v>
      </c>
      <c r="BW145" s="4">
        <f t="shared" si="23"/>
        <v>42035</v>
      </c>
      <c r="BX145" s="4">
        <f t="shared" si="23"/>
        <v>42063</v>
      </c>
      <c r="BY145" s="4">
        <f t="shared" si="23"/>
        <v>42094</v>
      </c>
      <c r="BZ145" s="4">
        <f t="shared" si="23"/>
        <v>42124</v>
      </c>
      <c r="CA145" s="4">
        <f t="shared" si="23"/>
        <v>42155</v>
      </c>
      <c r="CB145" s="4">
        <f t="shared" si="23"/>
        <v>42185</v>
      </c>
      <c r="CC145" s="4">
        <f t="shared" si="23"/>
        <v>42216</v>
      </c>
      <c r="CD145" s="4">
        <f t="shared" si="23"/>
        <v>42247</v>
      </c>
      <c r="CE145" s="4">
        <f t="shared" si="23"/>
        <v>42277</v>
      </c>
      <c r="CF145" s="4">
        <f t="shared" si="23"/>
        <v>42308</v>
      </c>
      <c r="CG145" s="4">
        <f t="shared" si="23"/>
        <v>42338</v>
      </c>
      <c r="CH145" s="4">
        <f t="shared" si="23"/>
        <v>42369</v>
      </c>
      <c r="CI145" s="4">
        <f t="shared" si="23"/>
        <v>42400</v>
      </c>
      <c r="CJ145" s="4">
        <f t="shared" si="23"/>
        <v>42429</v>
      </c>
      <c r="CK145" s="4">
        <f t="shared" si="23"/>
        <v>42460</v>
      </c>
      <c r="CL145" s="4">
        <f t="shared" si="23"/>
        <v>42490</v>
      </c>
      <c r="CM145" s="4">
        <f t="shared" si="23"/>
        <v>42521</v>
      </c>
      <c r="CN145" s="4">
        <f t="shared" si="23"/>
        <v>42551</v>
      </c>
      <c r="CO145" s="4">
        <f t="shared" si="23"/>
        <v>42582</v>
      </c>
      <c r="CP145" s="4">
        <f t="shared" si="23"/>
        <v>42613</v>
      </c>
      <c r="CQ145" s="4">
        <f t="shared" si="23"/>
        <v>42643</v>
      </c>
      <c r="CR145" s="4">
        <f t="shared" si="23"/>
        <v>42674</v>
      </c>
      <c r="CS145" s="4">
        <f t="shared" si="23"/>
        <v>42704</v>
      </c>
      <c r="CT145" s="4">
        <f t="shared" si="23"/>
        <v>42735</v>
      </c>
      <c r="CU145" s="4">
        <f t="shared" si="23"/>
        <v>42766</v>
      </c>
      <c r="CV145" s="4">
        <f t="shared" si="23"/>
        <v>42794</v>
      </c>
      <c r="CW145" s="4">
        <f aca="true" t="shared" si="24" ref="CW145:DU145">CW26</f>
        <v>42825</v>
      </c>
      <c r="CX145" s="4">
        <f t="shared" si="24"/>
        <v>42855</v>
      </c>
      <c r="CY145" s="4">
        <f t="shared" si="24"/>
        <v>42886</v>
      </c>
      <c r="CZ145" s="4">
        <f t="shared" si="24"/>
        <v>42916</v>
      </c>
      <c r="DA145" s="4">
        <f t="shared" si="24"/>
        <v>42947</v>
      </c>
      <c r="DB145" s="4">
        <f t="shared" si="24"/>
        <v>42978</v>
      </c>
      <c r="DC145" s="4">
        <f t="shared" si="24"/>
        <v>43008</v>
      </c>
      <c r="DD145" s="4">
        <f t="shared" si="24"/>
        <v>43039</v>
      </c>
      <c r="DE145" s="4">
        <f t="shared" si="24"/>
        <v>43069</v>
      </c>
      <c r="DF145" s="4">
        <f t="shared" si="24"/>
        <v>43100</v>
      </c>
      <c r="DG145" s="4">
        <f t="shared" si="24"/>
        <v>43131</v>
      </c>
      <c r="DH145" s="4">
        <f t="shared" si="24"/>
        <v>43159</v>
      </c>
      <c r="DI145" s="4">
        <f t="shared" si="24"/>
        <v>43190</v>
      </c>
      <c r="DJ145" s="4">
        <f t="shared" si="24"/>
        <v>43220</v>
      </c>
      <c r="DK145" s="4">
        <f t="shared" si="24"/>
        <v>43251</v>
      </c>
      <c r="DL145" s="4">
        <f t="shared" si="24"/>
        <v>43281</v>
      </c>
      <c r="DM145" s="4">
        <f t="shared" si="24"/>
        <v>43312</v>
      </c>
      <c r="DN145" s="4">
        <f t="shared" si="24"/>
        <v>43343</v>
      </c>
      <c r="DO145" s="4">
        <f t="shared" si="24"/>
        <v>43373</v>
      </c>
      <c r="DP145" s="4">
        <f t="shared" si="24"/>
        <v>43404</v>
      </c>
      <c r="DQ145" s="4">
        <f t="shared" si="24"/>
        <v>43434</v>
      </c>
      <c r="DR145" s="4">
        <f t="shared" si="24"/>
        <v>43465</v>
      </c>
      <c r="DS145" s="4">
        <f t="shared" si="24"/>
        <v>43496</v>
      </c>
      <c r="DT145" s="4">
        <f t="shared" si="24"/>
        <v>43524</v>
      </c>
      <c r="DU145" s="4">
        <f t="shared" si="24"/>
        <v>43555</v>
      </c>
    </row>
    <row r="146" spans="1:125" ht="15">
      <c r="A146" t="s">
        <v>16</v>
      </c>
      <c r="E146" s="29">
        <f aca="true" t="shared" si="25" ref="E146:E152">SUM(F146:DU146)</f>
        <v>113682000</v>
      </c>
      <c r="F146" s="29">
        <f aca="true" t="shared" si="26" ref="F146:O151">SUMIF($A$28:$A$142,$A146,F$28:F$142)</f>
        <v>0</v>
      </c>
      <c r="G146" s="29">
        <f t="shared" si="26"/>
        <v>0</v>
      </c>
      <c r="H146" s="29">
        <f t="shared" si="26"/>
        <v>0</v>
      </c>
      <c r="I146" s="29">
        <f t="shared" si="26"/>
        <v>0</v>
      </c>
      <c r="J146" s="29">
        <f t="shared" si="26"/>
        <v>0</v>
      </c>
      <c r="K146" s="29">
        <f t="shared" si="26"/>
        <v>0</v>
      </c>
      <c r="L146" s="29">
        <f t="shared" si="26"/>
        <v>0</v>
      </c>
      <c r="M146" s="29">
        <f t="shared" si="26"/>
        <v>0</v>
      </c>
      <c r="N146" s="29">
        <f t="shared" si="26"/>
        <v>0</v>
      </c>
      <c r="O146" s="29">
        <f t="shared" si="26"/>
        <v>0</v>
      </c>
      <c r="P146" s="29">
        <f aca="true" t="shared" si="27" ref="P146:Y151">SUMIF($A$28:$A$142,$A146,P$28:P$142)</f>
        <v>0</v>
      </c>
      <c r="Q146" s="29">
        <f t="shared" si="27"/>
        <v>0</v>
      </c>
      <c r="R146" s="29">
        <f t="shared" si="27"/>
        <v>0</v>
      </c>
      <c r="S146" s="29">
        <f t="shared" si="27"/>
        <v>0</v>
      </c>
      <c r="T146" s="29">
        <f t="shared" si="27"/>
        <v>0</v>
      </c>
      <c r="U146" s="29">
        <f t="shared" si="27"/>
        <v>0</v>
      </c>
      <c r="V146" s="29">
        <f t="shared" si="27"/>
        <v>0</v>
      </c>
      <c r="W146" s="29">
        <f t="shared" si="27"/>
        <v>0</v>
      </c>
      <c r="X146" s="29">
        <f t="shared" si="27"/>
        <v>0</v>
      </c>
      <c r="Y146" s="29">
        <f t="shared" si="27"/>
        <v>0</v>
      </c>
      <c r="Z146" s="29">
        <f aca="true" t="shared" si="28" ref="Z146:AI151">SUMIF($A$28:$A$142,$A146,Z$28:Z$142)</f>
        <v>0</v>
      </c>
      <c r="AA146" s="29">
        <f t="shared" si="28"/>
        <v>270000</v>
      </c>
      <c r="AB146" s="29">
        <f t="shared" si="28"/>
        <v>180000</v>
      </c>
      <c r="AC146" s="29">
        <f t="shared" si="28"/>
        <v>270000</v>
      </c>
      <c r="AD146" s="29">
        <f t="shared" si="28"/>
        <v>450000</v>
      </c>
      <c r="AE146" s="29">
        <f t="shared" si="28"/>
        <v>675000</v>
      </c>
      <c r="AF146" s="29">
        <f t="shared" si="28"/>
        <v>720000</v>
      </c>
      <c r="AG146" s="29">
        <f t="shared" si="28"/>
        <v>675000</v>
      </c>
      <c r="AH146" s="29">
        <f t="shared" si="28"/>
        <v>450000</v>
      </c>
      <c r="AI146" s="29">
        <f t="shared" si="28"/>
        <v>867000</v>
      </c>
      <c r="AJ146" s="29">
        <f aca="true" t="shared" si="29" ref="AJ146:AS151">SUMIF($A$28:$A$142,$A146,AJ$28:AJ$142)</f>
        <v>998000</v>
      </c>
      <c r="AK146" s="29">
        <f t="shared" si="29"/>
        <v>672000</v>
      </c>
      <c r="AL146" s="29">
        <f t="shared" si="29"/>
        <v>1087000</v>
      </c>
      <c r="AM146" s="29">
        <f t="shared" si="29"/>
        <v>1201000</v>
      </c>
      <c r="AN146" s="29">
        <f t="shared" si="29"/>
        <v>1917000</v>
      </c>
      <c r="AO146" s="29">
        <f t="shared" si="29"/>
        <v>2198000</v>
      </c>
      <c r="AP146" s="29">
        <f t="shared" si="29"/>
        <v>2275000</v>
      </c>
      <c r="AQ146" s="29">
        <f t="shared" si="29"/>
        <v>1994000</v>
      </c>
      <c r="AR146" s="29">
        <f t="shared" si="29"/>
        <v>1586000</v>
      </c>
      <c r="AS146" s="29">
        <f t="shared" si="29"/>
        <v>1330000</v>
      </c>
      <c r="AT146" s="29">
        <f aca="true" t="shared" si="30" ref="AT146:BC151">SUMIF($A$28:$A$142,$A146,AT$28:AT$142)</f>
        <v>829960</v>
      </c>
      <c r="AU146" s="29">
        <f t="shared" si="30"/>
        <v>792640</v>
      </c>
      <c r="AV146" s="29">
        <f t="shared" si="30"/>
        <v>442700</v>
      </c>
      <c r="AW146" s="29">
        <f t="shared" si="30"/>
        <v>217500</v>
      </c>
      <c r="AX146" s="29">
        <f t="shared" si="30"/>
        <v>799500</v>
      </c>
      <c r="AY146" s="29">
        <f t="shared" si="30"/>
        <v>441900</v>
      </c>
      <c r="AZ146" s="29">
        <f t="shared" si="30"/>
        <v>579800</v>
      </c>
      <c r="BA146" s="29">
        <f t="shared" si="30"/>
        <v>657000</v>
      </c>
      <c r="BB146" s="29">
        <f t="shared" si="30"/>
        <v>989000</v>
      </c>
      <c r="BC146" s="29">
        <f t="shared" si="30"/>
        <v>1467000</v>
      </c>
      <c r="BD146" s="29">
        <f aca="true" t="shared" si="31" ref="BD146:BM151">SUMIF($A$28:$A$142,$A146,BD$28:BD$142)</f>
        <v>1975000</v>
      </c>
      <c r="BE146" s="29">
        <f t="shared" si="31"/>
        <v>2241000</v>
      </c>
      <c r="BF146" s="29">
        <f t="shared" si="31"/>
        <v>2518000</v>
      </c>
      <c r="BG146" s="29">
        <f t="shared" si="31"/>
        <v>2362000</v>
      </c>
      <c r="BH146" s="29">
        <f t="shared" si="31"/>
        <v>2237000</v>
      </c>
      <c r="BI146" s="29">
        <f t="shared" si="31"/>
        <v>1707560</v>
      </c>
      <c r="BJ146" s="29">
        <f t="shared" si="31"/>
        <v>1831040</v>
      </c>
      <c r="BK146" s="29">
        <f t="shared" si="31"/>
        <v>1204700</v>
      </c>
      <c r="BL146" s="29">
        <f t="shared" si="31"/>
        <v>963420</v>
      </c>
      <c r="BM146" s="29">
        <f t="shared" si="31"/>
        <v>784780</v>
      </c>
      <c r="BN146" s="29">
        <f aca="true" t="shared" si="32" ref="BN146:BW151">SUMIF($A$28:$A$142,$A146,BN$28:BN$142)</f>
        <v>766820</v>
      </c>
      <c r="BO146" s="29">
        <f t="shared" si="32"/>
        <v>609000</v>
      </c>
      <c r="BP146" s="29">
        <f t="shared" si="32"/>
        <v>768300</v>
      </c>
      <c r="BQ146" s="29">
        <f t="shared" si="32"/>
        <v>986120</v>
      </c>
      <c r="BR146" s="29">
        <f t="shared" si="32"/>
        <v>1126300</v>
      </c>
      <c r="BS146" s="29">
        <f t="shared" si="32"/>
        <v>1734200</v>
      </c>
      <c r="BT146" s="29">
        <f t="shared" si="32"/>
        <v>1361380</v>
      </c>
      <c r="BU146" s="29">
        <f t="shared" si="32"/>
        <v>1421280</v>
      </c>
      <c r="BV146" s="29">
        <f t="shared" si="32"/>
        <v>1801460</v>
      </c>
      <c r="BW146" s="29">
        <f t="shared" si="32"/>
        <v>2037640</v>
      </c>
      <c r="BX146" s="29">
        <f aca="true" t="shared" si="33" ref="BX146:CG151">SUMIF($A$28:$A$142,$A146,BX$28:BX$142)</f>
        <v>2232000</v>
      </c>
      <c r="BY146" s="29">
        <f t="shared" si="33"/>
        <v>2228000</v>
      </c>
      <c r="BZ146" s="29">
        <f t="shared" si="33"/>
        <v>2237000</v>
      </c>
      <c r="CA146" s="29">
        <f t="shared" si="33"/>
        <v>2543000</v>
      </c>
      <c r="CB146" s="29">
        <f t="shared" si="33"/>
        <v>2354000</v>
      </c>
      <c r="CC146" s="29">
        <f t="shared" si="33"/>
        <v>2541000</v>
      </c>
      <c r="CD146" s="29">
        <f t="shared" si="33"/>
        <v>3055000</v>
      </c>
      <c r="CE146" s="29">
        <f t="shared" si="33"/>
        <v>4434000</v>
      </c>
      <c r="CF146" s="29">
        <f t="shared" si="33"/>
        <v>4246000</v>
      </c>
      <c r="CG146" s="29">
        <f t="shared" si="33"/>
        <v>4672000</v>
      </c>
      <c r="CH146" s="29">
        <f aca="true" t="shared" si="34" ref="CH146:CQ151">SUMIF($A$28:$A$142,$A146,CH$28:CH$142)</f>
        <v>4334000</v>
      </c>
      <c r="CI146" s="29">
        <f t="shared" si="34"/>
        <v>4385000</v>
      </c>
      <c r="CJ146" s="29">
        <f t="shared" si="34"/>
        <v>4243000</v>
      </c>
      <c r="CK146" s="29">
        <f t="shared" si="34"/>
        <v>3673000</v>
      </c>
      <c r="CL146" s="29">
        <f t="shared" si="34"/>
        <v>2952000</v>
      </c>
      <c r="CM146" s="29">
        <f t="shared" si="34"/>
        <v>2055000</v>
      </c>
      <c r="CN146" s="29">
        <f t="shared" si="34"/>
        <v>1613000</v>
      </c>
      <c r="CO146" s="29">
        <f t="shared" si="34"/>
        <v>963600</v>
      </c>
      <c r="CP146" s="29">
        <f t="shared" si="34"/>
        <v>668400</v>
      </c>
      <c r="CQ146" s="29">
        <f t="shared" si="34"/>
        <v>382000</v>
      </c>
      <c r="CR146" s="29">
        <f aca="true" t="shared" si="35" ref="CR146:DA151">SUMIF($A$28:$A$142,$A146,CR$28:CR$142)</f>
        <v>190000</v>
      </c>
      <c r="CS146" s="29">
        <f t="shared" si="35"/>
        <v>190000</v>
      </c>
      <c r="CT146" s="29">
        <f t="shared" si="35"/>
        <v>14000</v>
      </c>
      <c r="CU146" s="29">
        <f t="shared" si="35"/>
        <v>8000</v>
      </c>
      <c r="CV146" s="29">
        <f t="shared" si="35"/>
        <v>0</v>
      </c>
      <c r="CW146" s="29">
        <f t="shared" si="35"/>
        <v>0</v>
      </c>
      <c r="CX146" s="29">
        <f t="shared" si="35"/>
        <v>0</v>
      </c>
      <c r="CY146" s="29">
        <f t="shared" si="35"/>
        <v>0</v>
      </c>
      <c r="CZ146" s="29">
        <f t="shared" si="35"/>
        <v>0</v>
      </c>
      <c r="DA146" s="29">
        <f t="shared" si="35"/>
        <v>0</v>
      </c>
      <c r="DB146" s="29">
        <f aca="true" t="shared" si="36" ref="DB146:DK151">SUMIF($A$28:$A$142,$A146,DB$28:DB$142)</f>
        <v>0</v>
      </c>
      <c r="DC146" s="29">
        <f t="shared" si="36"/>
        <v>0</v>
      </c>
      <c r="DD146" s="29">
        <f t="shared" si="36"/>
        <v>0</v>
      </c>
      <c r="DE146" s="29">
        <f t="shared" si="36"/>
        <v>0</v>
      </c>
      <c r="DF146" s="29">
        <f t="shared" si="36"/>
        <v>0</v>
      </c>
      <c r="DG146" s="29">
        <f t="shared" si="36"/>
        <v>0</v>
      </c>
      <c r="DH146" s="29">
        <f t="shared" si="36"/>
        <v>0</v>
      </c>
      <c r="DI146" s="29">
        <f t="shared" si="36"/>
        <v>0</v>
      </c>
      <c r="DJ146" s="29">
        <f t="shared" si="36"/>
        <v>0</v>
      </c>
      <c r="DK146" s="29">
        <f t="shared" si="36"/>
        <v>0</v>
      </c>
      <c r="DL146" s="29">
        <f aca="true" t="shared" si="37" ref="DL146:DU151">SUMIF($A$28:$A$142,$A146,DL$28:DL$142)</f>
        <v>0</v>
      </c>
      <c r="DM146" s="29">
        <f t="shared" si="37"/>
        <v>0</v>
      </c>
      <c r="DN146" s="29">
        <f t="shared" si="37"/>
        <v>0</v>
      </c>
      <c r="DO146" s="29">
        <f t="shared" si="37"/>
        <v>0</v>
      </c>
      <c r="DP146" s="29">
        <f t="shared" si="37"/>
        <v>0</v>
      </c>
      <c r="DQ146" s="29">
        <f t="shared" si="37"/>
        <v>0</v>
      </c>
      <c r="DR146" s="29">
        <f t="shared" si="37"/>
        <v>0</v>
      </c>
      <c r="DS146" s="29">
        <f t="shared" si="37"/>
        <v>0</v>
      </c>
      <c r="DT146" s="29">
        <f t="shared" si="37"/>
        <v>0</v>
      </c>
      <c r="DU146" s="29">
        <f t="shared" si="37"/>
        <v>0</v>
      </c>
    </row>
    <row r="147" spans="1:125" ht="15">
      <c r="A147" t="s">
        <v>17</v>
      </c>
      <c r="E147" s="29">
        <f t="shared" si="25"/>
        <v>119900000</v>
      </c>
      <c r="F147" s="29">
        <f t="shared" si="26"/>
        <v>0</v>
      </c>
      <c r="G147" s="29">
        <f t="shared" si="26"/>
        <v>0</v>
      </c>
      <c r="H147" s="29">
        <f t="shared" si="26"/>
        <v>0</v>
      </c>
      <c r="I147" s="29">
        <f t="shared" si="26"/>
        <v>0</v>
      </c>
      <c r="J147" s="29">
        <f t="shared" si="26"/>
        <v>0</v>
      </c>
      <c r="K147" s="29">
        <f t="shared" si="26"/>
        <v>0</v>
      </c>
      <c r="L147" s="29">
        <f t="shared" si="26"/>
        <v>0</v>
      </c>
      <c r="M147" s="29">
        <f t="shared" si="26"/>
        <v>0</v>
      </c>
      <c r="N147" s="29">
        <f t="shared" si="26"/>
        <v>0</v>
      </c>
      <c r="O147" s="29">
        <f t="shared" si="26"/>
        <v>0</v>
      </c>
      <c r="P147" s="29">
        <f t="shared" si="27"/>
        <v>0</v>
      </c>
      <c r="Q147" s="29">
        <f t="shared" si="27"/>
        <v>0</v>
      </c>
      <c r="R147" s="29">
        <f t="shared" si="27"/>
        <v>0</v>
      </c>
      <c r="S147" s="29">
        <f t="shared" si="27"/>
        <v>0</v>
      </c>
      <c r="T147" s="29">
        <f t="shared" si="27"/>
        <v>0</v>
      </c>
      <c r="U147" s="29">
        <f t="shared" si="27"/>
        <v>0</v>
      </c>
      <c r="V147" s="29">
        <f t="shared" si="27"/>
        <v>0</v>
      </c>
      <c r="W147" s="29">
        <f t="shared" si="27"/>
        <v>0</v>
      </c>
      <c r="X147" s="29">
        <f t="shared" si="27"/>
        <v>0</v>
      </c>
      <c r="Y147" s="29">
        <f t="shared" si="27"/>
        <v>0</v>
      </c>
      <c r="Z147" s="29">
        <f t="shared" si="28"/>
        <v>0</v>
      </c>
      <c r="AA147" s="29">
        <f t="shared" si="28"/>
        <v>0</v>
      </c>
      <c r="AB147" s="29">
        <f t="shared" si="28"/>
        <v>0</v>
      </c>
      <c r="AC147" s="29">
        <f t="shared" si="28"/>
        <v>0</v>
      </c>
      <c r="AD147" s="29">
        <f t="shared" si="28"/>
        <v>0</v>
      </c>
      <c r="AE147" s="29">
        <f t="shared" si="28"/>
        <v>0</v>
      </c>
      <c r="AF147" s="29">
        <f t="shared" si="28"/>
        <v>0</v>
      </c>
      <c r="AG147" s="29">
        <f t="shared" si="28"/>
        <v>0</v>
      </c>
      <c r="AH147" s="29">
        <f t="shared" si="28"/>
        <v>0</v>
      </c>
      <c r="AI147" s="29">
        <f t="shared" si="28"/>
        <v>0</v>
      </c>
      <c r="AJ147" s="29">
        <f t="shared" si="29"/>
        <v>0</v>
      </c>
      <c r="AK147" s="29">
        <f t="shared" si="29"/>
        <v>0</v>
      </c>
      <c r="AL147" s="29">
        <f t="shared" si="29"/>
        <v>0</v>
      </c>
      <c r="AM147" s="29">
        <f t="shared" si="29"/>
        <v>0</v>
      </c>
      <c r="AN147" s="29">
        <f t="shared" si="29"/>
        <v>0</v>
      </c>
      <c r="AO147" s="29">
        <f t="shared" si="29"/>
        <v>0</v>
      </c>
      <c r="AP147" s="29">
        <f t="shared" si="29"/>
        <v>0</v>
      </c>
      <c r="AQ147" s="29">
        <f t="shared" si="29"/>
        <v>138000</v>
      </c>
      <c r="AR147" s="29">
        <f t="shared" si="29"/>
        <v>92000</v>
      </c>
      <c r="AS147" s="29">
        <f t="shared" si="29"/>
        <v>138000</v>
      </c>
      <c r="AT147" s="29">
        <f t="shared" si="30"/>
        <v>230000</v>
      </c>
      <c r="AU147" s="29">
        <f t="shared" si="30"/>
        <v>345000</v>
      </c>
      <c r="AV147" s="29">
        <f t="shared" si="30"/>
        <v>368000</v>
      </c>
      <c r="AW147" s="29">
        <f t="shared" si="30"/>
        <v>345000</v>
      </c>
      <c r="AX147" s="29">
        <f t="shared" si="30"/>
        <v>230000</v>
      </c>
      <c r="AY147" s="29">
        <f t="shared" si="30"/>
        <v>207000</v>
      </c>
      <c r="AZ147" s="29">
        <f t="shared" si="30"/>
        <v>682000</v>
      </c>
      <c r="BA147" s="29">
        <f t="shared" si="30"/>
        <v>423000</v>
      </c>
      <c r="BB147" s="29">
        <f t="shared" si="30"/>
        <v>850000</v>
      </c>
      <c r="BC147" s="29">
        <f t="shared" si="30"/>
        <v>1008000</v>
      </c>
      <c r="BD147" s="29">
        <f t="shared" si="31"/>
        <v>1512000</v>
      </c>
      <c r="BE147" s="29">
        <f t="shared" si="31"/>
        <v>1812000.0000000002</v>
      </c>
      <c r="BF147" s="29">
        <f t="shared" si="31"/>
        <v>1892000.0000000002</v>
      </c>
      <c r="BG147" s="29">
        <f t="shared" si="31"/>
        <v>1672000</v>
      </c>
      <c r="BH147" s="29">
        <f t="shared" si="31"/>
        <v>1508000</v>
      </c>
      <c r="BI147" s="29">
        <f t="shared" si="31"/>
        <v>1202000</v>
      </c>
      <c r="BJ147" s="29">
        <f t="shared" si="31"/>
        <v>940000</v>
      </c>
      <c r="BK147" s="29">
        <f t="shared" si="31"/>
        <v>958000</v>
      </c>
      <c r="BL147" s="29">
        <f t="shared" si="31"/>
        <v>1094000</v>
      </c>
      <c r="BM147" s="29">
        <f t="shared" si="31"/>
        <v>1014000</v>
      </c>
      <c r="BN147" s="29">
        <f t="shared" si="32"/>
        <v>928000</v>
      </c>
      <c r="BO147" s="29">
        <f t="shared" si="32"/>
        <v>1170000</v>
      </c>
      <c r="BP147" s="29">
        <f t="shared" si="32"/>
        <v>906000</v>
      </c>
      <c r="BQ147" s="29">
        <f t="shared" si="32"/>
        <v>1770000</v>
      </c>
      <c r="BR147" s="29">
        <f t="shared" si="32"/>
        <v>3832000</v>
      </c>
      <c r="BS147" s="29">
        <f t="shared" si="32"/>
        <v>3943000</v>
      </c>
      <c r="BT147" s="29">
        <f t="shared" si="32"/>
        <v>5224000</v>
      </c>
      <c r="BU147" s="29">
        <f t="shared" si="32"/>
        <v>7225000</v>
      </c>
      <c r="BV147" s="29">
        <f t="shared" si="32"/>
        <v>8524000</v>
      </c>
      <c r="BW147" s="29">
        <f t="shared" si="32"/>
        <v>8599000</v>
      </c>
      <c r="BX147" s="29">
        <f t="shared" si="33"/>
        <v>6970000</v>
      </c>
      <c r="BY147" s="29">
        <f t="shared" si="33"/>
        <v>5041000</v>
      </c>
      <c r="BZ147" s="29">
        <f t="shared" si="33"/>
        <v>4332000</v>
      </c>
      <c r="CA147" s="29">
        <f t="shared" si="33"/>
        <v>1948000</v>
      </c>
      <c r="CB147" s="29">
        <f t="shared" si="33"/>
        <v>1460000</v>
      </c>
      <c r="CC147" s="29">
        <f t="shared" si="33"/>
        <v>1238000</v>
      </c>
      <c r="CD147" s="29">
        <f t="shared" si="33"/>
        <v>855000</v>
      </c>
      <c r="CE147" s="29">
        <f t="shared" si="33"/>
        <v>845000</v>
      </c>
      <c r="CF147" s="29">
        <f t="shared" si="33"/>
        <v>1350000</v>
      </c>
      <c r="CG147" s="29">
        <f t="shared" si="33"/>
        <v>2850000</v>
      </c>
      <c r="CH147" s="29">
        <f t="shared" si="34"/>
        <v>2920000</v>
      </c>
      <c r="CI147" s="29">
        <f t="shared" si="34"/>
        <v>3300000</v>
      </c>
      <c r="CJ147" s="29">
        <f t="shared" si="34"/>
        <v>3650000</v>
      </c>
      <c r="CK147" s="29">
        <f t="shared" si="34"/>
        <v>4280000</v>
      </c>
      <c r="CL147" s="29">
        <f t="shared" si="34"/>
        <v>3780000</v>
      </c>
      <c r="CM147" s="29">
        <f t="shared" si="34"/>
        <v>3585000</v>
      </c>
      <c r="CN147" s="29">
        <f t="shared" si="34"/>
        <v>2540000</v>
      </c>
      <c r="CO147" s="29">
        <f t="shared" si="34"/>
        <v>2175000</v>
      </c>
      <c r="CP147" s="29">
        <f t="shared" si="34"/>
        <v>1250000</v>
      </c>
      <c r="CQ147" s="29">
        <f t="shared" si="34"/>
        <v>1025000</v>
      </c>
      <c r="CR147" s="29">
        <f t="shared" si="35"/>
        <v>775000</v>
      </c>
      <c r="CS147" s="29">
        <f t="shared" si="35"/>
        <v>350000.00000000006</v>
      </c>
      <c r="CT147" s="29">
        <f t="shared" si="35"/>
        <v>300000</v>
      </c>
      <c r="CU147" s="29">
        <f t="shared" si="35"/>
        <v>300000</v>
      </c>
      <c r="CV147" s="29">
        <f t="shared" si="35"/>
        <v>300000</v>
      </c>
      <c r="CW147" s="29">
        <f t="shared" si="35"/>
        <v>300000</v>
      </c>
      <c r="CX147" s="29">
        <f t="shared" si="35"/>
        <v>200000</v>
      </c>
      <c r="CY147" s="29">
        <f t="shared" si="35"/>
        <v>200000</v>
      </c>
      <c r="CZ147" s="29">
        <f t="shared" si="35"/>
        <v>150000</v>
      </c>
      <c r="DA147" s="29">
        <f t="shared" si="35"/>
        <v>150000</v>
      </c>
      <c r="DB147" s="29">
        <f t="shared" si="36"/>
        <v>150000</v>
      </c>
      <c r="DC147" s="29">
        <f t="shared" si="36"/>
        <v>150000</v>
      </c>
      <c r="DD147" s="29">
        <f t="shared" si="36"/>
        <v>100000</v>
      </c>
      <c r="DE147" s="29">
        <f t="shared" si="36"/>
        <v>100000</v>
      </c>
      <c r="DF147" s="29">
        <f t="shared" si="36"/>
        <v>50000</v>
      </c>
      <c r="DG147" s="29">
        <f t="shared" si="36"/>
        <v>50000</v>
      </c>
      <c r="DH147" s="29">
        <f t="shared" si="36"/>
        <v>50000</v>
      </c>
      <c r="DI147" s="29">
        <f t="shared" si="36"/>
        <v>50000</v>
      </c>
      <c r="DJ147" s="29">
        <f t="shared" si="36"/>
        <v>0</v>
      </c>
      <c r="DK147" s="29">
        <f t="shared" si="36"/>
        <v>0</v>
      </c>
      <c r="DL147" s="29">
        <f t="shared" si="37"/>
        <v>0</v>
      </c>
      <c r="DM147" s="29">
        <f t="shared" si="37"/>
        <v>0</v>
      </c>
      <c r="DN147" s="29">
        <f t="shared" si="37"/>
        <v>0</v>
      </c>
      <c r="DO147" s="29">
        <f t="shared" si="37"/>
        <v>0</v>
      </c>
      <c r="DP147" s="29">
        <f t="shared" si="37"/>
        <v>0</v>
      </c>
      <c r="DQ147" s="29">
        <f t="shared" si="37"/>
        <v>0</v>
      </c>
      <c r="DR147" s="29">
        <f t="shared" si="37"/>
        <v>0</v>
      </c>
      <c r="DS147" s="29">
        <f t="shared" si="37"/>
        <v>0</v>
      </c>
      <c r="DT147" s="29">
        <f t="shared" si="37"/>
        <v>0</v>
      </c>
      <c r="DU147" s="29">
        <f t="shared" si="37"/>
        <v>0</v>
      </c>
    </row>
    <row r="148" spans="1:125" ht="15">
      <c r="A148" t="s">
        <v>18</v>
      </c>
      <c r="E148" s="29">
        <f t="shared" si="25"/>
        <v>299990000</v>
      </c>
      <c r="F148" s="29">
        <f t="shared" si="26"/>
        <v>0</v>
      </c>
      <c r="G148" s="29">
        <f t="shared" si="26"/>
        <v>0</v>
      </c>
      <c r="H148" s="29">
        <f t="shared" si="26"/>
        <v>0</v>
      </c>
      <c r="I148" s="29">
        <f t="shared" si="26"/>
        <v>0</v>
      </c>
      <c r="J148" s="29">
        <f t="shared" si="26"/>
        <v>0</v>
      </c>
      <c r="K148" s="29">
        <f t="shared" si="26"/>
        <v>0</v>
      </c>
      <c r="L148" s="29">
        <f t="shared" si="26"/>
        <v>0</v>
      </c>
      <c r="M148" s="29">
        <f t="shared" si="26"/>
        <v>0</v>
      </c>
      <c r="N148" s="29">
        <f t="shared" si="26"/>
        <v>0</v>
      </c>
      <c r="O148" s="29">
        <f t="shared" si="26"/>
        <v>0</v>
      </c>
      <c r="P148" s="29">
        <f t="shared" si="27"/>
        <v>0</v>
      </c>
      <c r="Q148" s="29">
        <f t="shared" si="27"/>
        <v>0</v>
      </c>
      <c r="R148" s="29">
        <f t="shared" si="27"/>
        <v>0</v>
      </c>
      <c r="S148" s="29">
        <f t="shared" si="27"/>
        <v>0</v>
      </c>
      <c r="T148" s="29">
        <f t="shared" si="27"/>
        <v>0</v>
      </c>
      <c r="U148" s="29">
        <f t="shared" si="27"/>
        <v>0</v>
      </c>
      <c r="V148" s="29">
        <f t="shared" si="27"/>
        <v>0</v>
      </c>
      <c r="W148" s="29">
        <f t="shared" si="27"/>
        <v>0</v>
      </c>
      <c r="X148" s="29">
        <f t="shared" si="27"/>
        <v>0</v>
      </c>
      <c r="Y148" s="29">
        <f t="shared" si="27"/>
        <v>0</v>
      </c>
      <c r="Z148" s="29">
        <f t="shared" si="28"/>
        <v>0</v>
      </c>
      <c r="AA148" s="29">
        <f t="shared" si="28"/>
        <v>0</v>
      </c>
      <c r="AB148" s="29">
        <f t="shared" si="28"/>
        <v>0</v>
      </c>
      <c r="AC148" s="29">
        <f t="shared" si="28"/>
        <v>0</v>
      </c>
      <c r="AD148" s="29">
        <f t="shared" si="28"/>
        <v>0</v>
      </c>
      <c r="AE148" s="29">
        <f t="shared" si="28"/>
        <v>0</v>
      </c>
      <c r="AF148" s="29">
        <f t="shared" si="28"/>
        <v>0</v>
      </c>
      <c r="AG148" s="29">
        <f t="shared" si="28"/>
        <v>0</v>
      </c>
      <c r="AH148" s="29">
        <f t="shared" si="28"/>
        <v>0</v>
      </c>
      <c r="AI148" s="29">
        <f t="shared" si="28"/>
        <v>0</v>
      </c>
      <c r="AJ148" s="29">
        <f t="shared" si="29"/>
        <v>0</v>
      </c>
      <c r="AK148" s="29">
        <f t="shared" si="29"/>
        <v>0</v>
      </c>
      <c r="AL148" s="29">
        <f t="shared" si="29"/>
        <v>0</v>
      </c>
      <c r="AM148" s="29">
        <f t="shared" si="29"/>
        <v>0</v>
      </c>
      <c r="AN148" s="29">
        <f t="shared" si="29"/>
        <v>0</v>
      </c>
      <c r="AO148" s="29">
        <f t="shared" si="29"/>
        <v>0</v>
      </c>
      <c r="AP148" s="29">
        <f t="shared" si="29"/>
        <v>0</v>
      </c>
      <c r="AQ148" s="29">
        <f t="shared" si="29"/>
        <v>0</v>
      </c>
      <c r="AR148" s="29">
        <f t="shared" si="29"/>
        <v>0</v>
      </c>
      <c r="AS148" s="29">
        <f t="shared" si="29"/>
        <v>0</v>
      </c>
      <c r="AT148" s="29">
        <f t="shared" si="30"/>
        <v>0</v>
      </c>
      <c r="AU148" s="29">
        <f t="shared" si="30"/>
        <v>0</v>
      </c>
      <c r="AV148" s="29">
        <f t="shared" si="30"/>
        <v>0</v>
      </c>
      <c r="AW148" s="29">
        <f t="shared" si="30"/>
        <v>0</v>
      </c>
      <c r="AX148" s="29">
        <f t="shared" si="30"/>
        <v>0</v>
      </c>
      <c r="AY148" s="29">
        <f t="shared" si="30"/>
        <v>0</v>
      </c>
      <c r="AZ148" s="29">
        <f t="shared" si="30"/>
        <v>0</v>
      </c>
      <c r="BA148" s="29">
        <f t="shared" si="30"/>
        <v>0</v>
      </c>
      <c r="BB148" s="29">
        <f t="shared" si="30"/>
        <v>0</v>
      </c>
      <c r="BC148" s="29">
        <f t="shared" si="30"/>
        <v>264000</v>
      </c>
      <c r="BD148" s="29">
        <f t="shared" si="31"/>
        <v>368000</v>
      </c>
      <c r="BE148" s="29">
        <f t="shared" si="31"/>
        <v>807000</v>
      </c>
      <c r="BF148" s="29">
        <f t="shared" si="31"/>
        <v>995000</v>
      </c>
      <c r="BG148" s="29">
        <f t="shared" si="31"/>
        <v>1554000</v>
      </c>
      <c r="BH148" s="29">
        <f t="shared" si="31"/>
        <v>4132000</v>
      </c>
      <c r="BI148" s="29">
        <f t="shared" si="31"/>
        <v>3251000</v>
      </c>
      <c r="BJ148" s="29">
        <f t="shared" si="31"/>
        <v>3480000</v>
      </c>
      <c r="BK148" s="29">
        <f t="shared" si="31"/>
        <v>3735000</v>
      </c>
      <c r="BL148" s="29">
        <f t="shared" si="31"/>
        <v>3999000</v>
      </c>
      <c r="BM148" s="29">
        <f t="shared" si="31"/>
        <v>3478000</v>
      </c>
      <c r="BN148" s="29">
        <f t="shared" si="32"/>
        <v>3552000</v>
      </c>
      <c r="BO148" s="29">
        <f t="shared" si="32"/>
        <v>2820000</v>
      </c>
      <c r="BP148" s="29">
        <f t="shared" si="32"/>
        <v>3784000</v>
      </c>
      <c r="BQ148" s="29">
        <f t="shared" si="32"/>
        <v>3508000</v>
      </c>
      <c r="BR148" s="29">
        <f t="shared" si="32"/>
        <v>4099000</v>
      </c>
      <c r="BS148" s="29">
        <f t="shared" si="32"/>
        <v>5532500</v>
      </c>
      <c r="BT148" s="29">
        <f t="shared" si="32"/>
        <v>6332000</v>
      </c>
      <c r="BU148" s="29">
        <f t="shared" si="32"/>
        <v>6808000</v>
      </c>
      <c r="BV148" s="29">
        <f t="shared" si="32"/>
        <v>7155000</v>
      </c>
      <c r="BW148" s="29">
        <f t="shared" si="32"/>
        <v>7280000</v>
      </c>
      <c r="BX148" s="29">
        <f t="shared" si="33"/>
        <v>6656000</v>
      </c>
      <c r="BY148" s="29">
        <f t="shared" si="33"/>
        <v>6168000</v>
      </c>
      <c r="BZ148" s="29">
        <f t="shared" si="33"/>
        <v>5603000</v>
      </c>
      <c r="CA148" s="29">
        <f t="shared" si="33"/>
        <v>5466000</v>
      </c>
      <c r="CB148" s="29">
        <f t="shared" si="33"/>
        <v>6315500</v>
      </c>
      <c r="CC148" s="29">
        <f t="shared" si="33"/>
        <v>6940000</v>
      </c>
      <c r="CD148" s="29">
        <f t="shared" si="33"/>
        <v>6691000</v>
      </c>
      <c r="CE148" s="29">
        <f t="shared" si="33"/>
        <v>6106000</v>
      </c>
      <c r="CF148" s="29">
        <f t="shared" si="33"/>
        <v>6810000</v>
      </c>
      <c r="CG148" s="29">
        <f t="shared" si="33"/>
        <v>7611000</v>
      </c>
      <c r="CH148" s="29">
        <f t="shared" si="34"/>
        <v>9873000</v>
      </c>
      <c r="CI148" s="29">
        <f t="shared" si="34"/>
        <v>10200000</v>
      </c>
      <c r="CJ148" s="29">
        <f t="shared" si="34"/>
        <v>9860000</v>
      </c>
      <c r="CK148" s="29">
        <f t="shared" si="34"/>
        <v>10745000</v>
      </c>
      <c r="CL148" s="29">
        <f t="shared" si="34"/>
        <v>10288500</v>
      </c>
      <c r="CM148" s="29">
        <f t="shared" si="34"/>
        <v>10727000</v>
      </c>
      <c r="CN148" s="29">
        <f t="shared" si="34"/>
        <v>10143000</v>
      </c>
      <c r="CO148" s="29">
        <f t="shared" si="34"/>
        <v>9329000</v>
      </c>
      <c r="CP148" s="29">
        <f t="shared" si="34"/>
        <v>8740000</v>
      </c>
      <c r="CQ148" s="29">
        <f t="shared" si="34"/>
        <v>7791000</v>
      </c>
      <c r="CR148" s="29">
        <f t="shared" si="35"/>
        <v>7016000</v>
      </c>
      <c r="CS148" s="29">
        <f t="shared" si="35"/>
        <v>5761000</v>
      </c>
      <c r="CT148" s="29">
        <f t="shared" si="35"/>
        <v>6021000</v>
      </c>
      <c r="CU148" s="29">
        <f t="shared" si="35"/>
        <v>4520500</v>
      </c>
      <c r="CV148" s="29">
        <f t="shared" si="35"/>
        <v>4283000</v>
      </c>
      <c r="CW148" s="29">
        <f t="shared" si="35"/>
        <v>3668000</v>
      </c>
      <c r="CX148" s="29">
        <f t="shared" si="35"/>
        <v>3370500</v>
      </c>
      <c r="CY148" s="29">
        <f t="shared" si="35"/>
        <v>3409500</v>
      </c>
      <c r="CZ148" s="29">
        <f t="shared" si="35"/>
        <v>2829000</v>
      </c>
      <c r="DA148" s="29">
        <f t="shared" si="35"/>
        <v>2586000</v>
      </c>
      <c r="DB148" s="29">
        <f t="shared" si="36"/>
        <v>2586000</v>
      </c>
      <c r="DC148" s="29">
        <f t="shared" si="36"/>
        <v>2052000</v>
      </c>
      <c r="DD148" s="29">
        <f t="shared" si="36"/>
        <v>2094000</v>
      </c>
      <c r="DE148" s="29">
        <f t="shared" si="36"/>
        <v>1694000</v>
      </c>
      <c r="DF148" s="29">
        <f t="shared" si="36"/>
        <v>1462000</v>
      </c>
      <c r="DG148" s="29">
        <f t="shared" si="36"/>
        <v>1462000</v>
      </c>
      <c r="DH148" s="29">
        <f t="shared" si="36"/>
        <v>1208000</v>
      </c>
      <c r="DI148" s="29">
        <f t="shared" si="36"/>
        <v>1098000</v>
      </c>
      <c r="DJ148" s="29">
        <f t="shared" si="36"/>
        <v>1038000.0000000001</v>
      </c>
      <c r="DK148" s="29">
        <f t="shared" si="36"/>
        <v>634000</v>
      </c>
      <c r="DL148" s="29">
        <f t="shared" si="37"/>
        <v>524000</v>
      </c>
      <c r="DM148" s="29">
        <f t="shared" si="37"/>
        <v>464000</v>
      </c>
      <c r="DN148" s="29">
        <f t="shared" si="37"/>
        <v>299000</v>
      </c>
      <c r="DO148" s="29">
        <f t="shared" si="37"/>
        <v>299000</v>
      </c>
      <c r="DP148" s="29">
        <f t="shared" si="37"/>
        <v>170000</v>
      </c>
      <c r="DQ148" s="29">
        <f t="shared" si="37"/>
        <v>170000</v>
      </c>
      <c r="DR148" s="29">
        <f t="shared" si="37"/>
        <v>110000</v>
      </c>
      <c r="DS148" s="29">
        <f t="shared" si="37"/>
        <v>55000</v>
      </c>
      <c r="DT148" s="29">
        <f t="shared" si="37"/>
        <v>55000</v>
      </c>
      <c r="DU148" s="29">
        <f t="shared" si="37"/>
        <v>55000</v>
      </c>
    </row>
    <row r="149" spans="1:125" ht="15">
      <c r="A149" t="s">
        <v>19</v>
      </c>
      <c r="E149" s="29">
        <f t="shared" si="25"/>
        <v>148397000</v>
      </c>
      <c r="F149" s="29">
        <f t="shared" si="26"/>
        <v>0</v>
      </c>
      <c r="G149" s="29">
        <f t="shared" si="26"/>
        <v>0</v>
      </c>
      <c r="H149" s="29">
        <f t="shared" si="26"/>
        <v>0</v>
      </c>
      <c r="I149" s="29">
        <f t="shared" si="26"/>
        <v>0</v>
      </c>
      <c r="J149" s="29">
        <f t="shared" si="26"/>
        <v>0</v>
      </c>
      <c r="K149" s="29">
        <f t="shared" si="26"/>
        <v>0</v>
      </c>
      <c r="L149" s="29">
        <f t="shared" si="26"/>
        <v>0</v>
      </c>
      <c r="M149" s="29">
        <f t="shared" si="26"/>
        <v>0</v>
      </c>
      <c r="N149" s="29">
        <f t="shared" si="26"/>
        <v>0</v>
      </c>
      <c r="O149" s="29">
        <f t="shared" si="26"/>
        <v>0</v>
      </c>
      <c r="P149" s="29">
        <f t="shared" si="27"/>
        <v>0</v>
      </c>
      <c r="Q149" s="29">
        <f t="shared" si="27"/>
        <v>0</v>
      </c>
      <c r="R149" s="29">
        <f t="shared" si="27"/>
        <v>0</v>
      </c>
      <c r="S149" s="29">
        <f t="shared" si="27"/>
        <v>0</v>
      </c>
      <c r="T149" s="29">
        <f t="shared" si="27"/>
        <v>0</v>
      </c>
      <c r="U149" s="29">
        <f t="shared" si="27"/>
        <v>0</v>
      </c>
      <c r="V149" s="29">
        <f t="shared" si="27"/>
        <v>0</v>
      </c>
      <c r="W149" s="29">
        <f t="shared" si="27"/>
        <v>0</v>
      </c>
      <c r="X149" s="29">
        <f t="shared" si="27"/>
        <v>0</v>
      </c>
      <c r="Y149" s="29">
        <f t="shared" si="27"/>
        <v>0</v>
      </c>
      <c r="Z149" s="29">
        <f t="shared" si="28"/>
        <v>0</v>
      </c>
      <c r="AA149" s="29">
        <f t="shared" si="28"/>
        <v>0</v>
      </c>
      <c r="AB149" s="29">
        <f t="shared" si="28"/>
        <v>0</v>
      </c>
      <c r="AC149" s="29">
        <f t="shared" si="28"/>
        <v>0</v>
      </c>
      <c r="AD149" s="29">
        <f t="shared" si="28"/>
        <v>0</v>
      </c>
      <c r="AE149" s="29">
        <f t="shared" si="28"/>
        <v>0</v>
      </c>
      <c r="AF149" s="29">
        <f t="shared" si="28"/>
        <v>0</v>
      </c>
      <c r="AG149" s="29">
        <f t="shared" si="28"/>
        <v>0</v>
      </c>
      <c r="AH149" s="29">
        <f t="shared" si="28"/>
        <v>0</v>
      </c>
      <c r="AI149" s="29">
        <f t="shared" si="28"/>
        <v>0</v>
      </c>
      <c r="AJ149" s="29">
        <f t="shared" si="29"/>
        <v>0</v>
      </c>
      <c r="AK149" s="29">
        <f t="shared" si="29"/>
        <v>0</v>
      </c>
      <c r="AL149" s="29">
        <f t="shared" si="29"/>
        <v>0</v>
      </c>
      <c r="AM149" s="29">
        <f t="shared" si="29"/>
        <v>0</v>
      </c>
      <c r="AN149" s="29">
        <f t="shared" si="29"/>
        <v>0</v>
      </c>
      <c r="AO149" s="29">
        <f t="shared" si="29"/>
        <v>0</v>
      </c>
      <c r="AP149" s="29">
        <f t="shared" si="29"/>
        <v>0</v>
      </c>
      <c r="AQ149" s="29">
        <f t="shared" si="29"/>
        <v>0</v>
      </c>
      <c r="AR149" s="29">
        <f t="shared" si="29"/>
        <v>0</v>
      </c>
      <c r="AS149" s="29">
        <f t="shared" si="29"/>
        <v>30000</v>
      </c>
      <c r="AT149" s="29">
        <f t="shared" si="30"/>
        <v>20000</v>
      </c>
      <c r="AU149" s="29">
        <f t="shared" si="30"/>
        <v>30000</v>
      </c>
      <c r="AV149" s="29">
        <f t="shared" si="30"/>
        <v>50000</v>
      </c>
      <c r="AW149" s="29">
        <f t="shared" si="30"/>
        <v>75000</v>
      </c>
      <c r="AX149" s="29">
        <f t="shared" si="30"/>
        <v>174080</v>
      </c>
      <c r="AY149" s="29">
        <f t="shared" si="30"/>
        <v>137720</v>
      </c>
      <c r="AZ149" s="29">
        <f t="shared" si="30"/>
        <v>144080</v>
      </c>
      <c r="BA149" s="29">
        <f t="shared" si="30"/>
        <v>201800</v>
      </c>
      <c r="BB149" s="29">
        <f t="shared" si="30"/>
        <v>255200</v>
      </c>
      <c r="BC149" s="29">
        <f t="shared" si="30"/>
        <v>265880</v>
      </c>
      <c r="BD149" s="29">
        <f t="shared" si="31"/>
        <v>270940</v>
      </c>
      <c r="BE149" s="29">
        <f t="shared" si="31"/>
        <v>173960</v>
      </c>
      <c r="BF149" s="29">
        <f t="shared" si="31"/>
        <v>166860</v>
      </c>
      <c r="BG149" s="29">
        <f t="shared" si="31"/>
        <v>105620</v>
      </c>
      <c r="BH149" s="29">
        <f t="shared" si="31"/>
        <v>111390</v>
      </c>
      <c r="BI149" s="29">
        <f t="shared" si="31"/>
        <v>730000</v>
      </c>
      <c r="BJ149" s="29">
        <f t="shared" si="31"/>
        <v>844350</v>
      </c>
      <c r="BK149" s="29">
        <f t="shared" si="31"/>
        <v>520900</v>
      </c>
      <c r="BL149" s="29">
        <f t="shared" si="31"/>
        <v>566610</v>
      </c>
      <c r="BM149" s="29">
        <f t="shared" si="31"/>
        <v>1136160</v>
      </c>
      <c r="BN149" s="29">
        <f t="shared" si="32"/>
        <v>1512870</v>
      </c>
      <c r="BO149" s="29">
        <f t="shared" si="32"/>
        <v>1954580</v>
      </c>
      <c r="BP149" s="29">
        <f t="shared" si="32"/>
        <v>2369000</v>
      </c>
      <c r="BQ149" s="29">
        <f t="shared" si="32"/>
        <v>2636000</v>
      </c>
      <c r="BR149" s="29">
        <f t="shared" si="32"/>
        <v>2882000</v>
      </c>
      <c r="BS149" s="29">
        <f t="shared" si="32"/>
        <v>2656000</v>
      </c>
      <c r="BT149" s="29">
        <f t="shared" si="32"/>
        <v>2334000</v>
      </c>
      <c r="BU149" s="29">
        <f t="shared" si="32"/>
        <v>1640000</v>
      </c>
      <c r="BV149" s="29">
        <f t="shared" si="32"/>
        <v>1294000</v>
      </c>
      <c r="BW149" s="29">
        <f t="shared" si="32"/>
        <v>806000</v>
      </c>
      <c r="BX149" s="29">
        <f t="shared" si="33"/>
        <v>978000</v>
      </c>
      <c r="BY149" s="29">
        <f t="shared" si="33"/>
        <v>742000</v>
      </c>
      <c r="BZ149" s="29">
        <f t="shared" si="33"/>
        <v>694000</v>
      </c>
      <c r="CA149" s="29">
        <f t="shared" si="33"/>
        <v>1417000</v>
      </c>
      <c r="CB149" s="29">
        <f t="shared" si="33"/>
        <v>3259000</v>
      </c>
      <c r="CC149" s="29">
        <f t="shared" si="33"/>
        <v>3509000</v>
      </c>
      <c r="CD149" s="29">
        <f t="shared" si="33"/>
        <v>4814000</v>
      </c>
      <c r="CE149" s="29">
        <f t="shared" si="33"/>
        <v>7425000</v>
      </c>
      <c r="CF149" s="29">
        <f t="shared" si="33"/>
        <v>9237000</v>
      </c>
      <c r="CG149" s="29">
        <f t="shared" si="33"/>
        <v>10233000</v>
      </c>
      <c r="CH149" s="29">
        <f t="shared" si="34"/>
        <v>10399000</v>
      </c>
      <c r="CI149" s="29">
        <f t="shared" si="34"/>
        <v>9185000</v>
      </c>
      <c r="CJ149" s="29">
        <f t="shared" si="34"/>
        <v>7974160</v>
      </c>
      <c r="CK149" s="29">
        <f t="shared" si="34"/>
        <v>6939440</v>
      </c>
      <c r="CL149" s="29">
        <f t="shared" si="34"/>
        <v>4971700</v>
      </c>
      <c r="CM149" s="29">
        <f t="shared" si="34"/>
        <v>4128500</v>
      </c>
      <c r="CN149" s="29">
        <f t="shared" si="34"/>
        <v>4351500</v>
      </c>
      <c r="CO149" s="29">
        <f t="shared" si="34"/>
        <v>4754900</v>
      </c>
      <c r="CP149" s="29">
        <f t="shared" si="34"/>
        <v>4181920</v>
      </c>
      <c r="CQ149" s="29">
        <f t="shared" si="34"/>
        <v>3823080</v>
      </c>
      <c r="CR149" s="29">
        <f t="shared" si="35"/>
        <v>2789900</v>
      </c>
      <c r="CS149" s="29">
        <f t="shared" si="35"/>
        <v>2803500</v>
      </c>
      <c r="CT149" s="29">
        <f t="shared" si="35"/>
        <v>2151500</v>
      </c>
      <c r="CU149" s="29">
        <f t="shared" si="35"/>
        <v>2220300</v>
      </c>
      <c r="CV149" s="29">
        <f t="shared" si="35"/>
        <v>2005600</v>
      </c>
      <c r="CW149" s="29">
        <f t="shared" si="35"/>
        <v>1590000</v>
      </c>
      <c r="CX149" s="29">
        <f t="shared" si="35"/>
        <v>1431000</v>
      </c>
      <c r="CY149" s="29">
        <f t="shared" si="35"/>
        <v>1272000</v>
      </c>
      <c r="CZ149" s="29">
        <f t="shared" si="35"/>
        <v>954000</v>
      </c>
      <c r="DA149" s="29">
        <f t="shared" si="35"/>
        <v>636000</v>
      </c>
      <c r="DB149" s="29">
        <f t="shared" si="36"/>
        <v>477000</v>
      </c>
      <c r="DC149" s="29">
        <f t="shared" si="36"/>
        <v>477000</v>
      </c>
      <c r="DD149" s="29">
        <f t="shared" si="36"/>
        <v>159000</v>
      </c>
      <c r="DE149" s="29">
        <f t="shared" si="36"/>
        <v>159000</v>
      </c>
      <c r="DF149" s="29">
        <f t="shared" si="36"/>
        <v>79500</v>
      </c>
      <c r="DG149" s="29">
        <f t="shared" si="36"/>
        <v>79500</v>
      </c>
      <c r="DH149" s="29">
        <f t="shared" si="36"/>
        <v>0</v>
      </c>
      <c r="DI149" s="29">
        <f t="shared" si="36"/>
        <v>0</v>
      </c>
      <c r="DJ149" s="29">
        <f t="shared" si="36"/>
        <v>0</v>
      </c>
      <c r="DK149" s="29">
        <f t="shared" si="36"/>
        <v>0</v>
      </c>
      <c r="DL149" s="29">
        <f t="shared" si="37"/>
        <v>0</v>
      </c>
      <c r="DM149" s="29">
        <f t="shared" si="37"/>
        <v>0</v>
      </c>
      <c r="DN149" s="29">
        <f t="shared" si="37"/>
        <v>0</v>
      </c>
      <c r="DO149" s="29">
        <f t="shared" si="37"/>
        <v>0</v>
      </c>
      <c r="DP149" s="29">
        <f t="shared" si="37"/>
        <v>0</v>
      </c>
      <c r="DQ149" s="29">
        <f t="shared" si="37"/>
        <v>0</v>
      </c>
      <c r="DR149" s="29">
        <f t="shared" si="37"/>
        <v>0</v>
      </c>
      <c r="DS149" s="29">
        <f t="shared" si="37"/>
        <v>0</v>
      </c>
      <c r="DT149" s="29">
        <f t="shared" si="37"/>
        <v>0</v>
      </c>
      <c r="DU149" s="29">
        <f t="shared" si="37"/>
        <v>0</v>
      </c>
    </row>
    <row r="150" spans="1:125" ht="15">
      <c r="A150" t="s">
        <v>20</v>
      </c>
      <c r="E150" s="29">
        <f t="shared" si="25"/>
        <v>252470000</v>
      </c>
      <c r="F150" s="29">
        <f t="shared" si="26"/>
        <v>0</v>
      </c>
      <c r="G150" s="29">
        <f t="shared" si="26"/>
        <v>0</v>
      </c>
      <c r="H150" s="29">
        <f t="shared" si="26"/>
        <v>0</v>
      </c>
      <c r="I150" s="29">
        <f t="shared" si="26"/>
        <v>0</v>
      </c>
      <c r="J150" s="29">
        <f t="shared" si="26"/>
        <v>0</v>
      </c>
      <c r="K150" s="29">
        <f t="shared" si="26"/>
        <v>0</v>
      </c>
      <c r="L150" s="29">
        <f t="shared" si="26"/>
        <v>0</v>
      </c>
      <c r="M150" s="29">
        <f t="shared" si="26"/>
        <v>0</v>
      </c>
      <c r="N150" s="29">
        <f t="shared" si="26"/>
        <v>0</v>
      </c>
      <c r="O150" s="29">
        <f t="shared" si="26"/>
        <v>0</v>
      </c>
      <c r="P150" s="29">
        <f t="shared" si="27"/>
        <v>0</v>
      </c>
      <c r="Q150" s="29">
        <f t="shared" si="27"/>
        <v>0</v>
      </c>
      <c r="R150" s="29">
        <f t="shared" si="27"/>
        <v>0</v>
      </c>
      <c r="S150" s="29">
        <f t="shared" si="27"/>
        <v>0</v>
      </c>
      <c r="T150" s="29">
        <f t="shared" si="27"/>
        <v>0</v>
      </c>
      <c r="U150" s="29">
        <f t="shared" si="27"/>
        <v>0</v>
      </c>
      <c r="V150" s="29">
        <f t="shared" si="27"/>
        <v>0</v>
      </c>
      <c r="W150" s="29">
        <f t="shared" si="27"/>
        <v>0</v>
      </c>
      <c r="X150" s="29">
        <f t="shared" si="27"/>
        <v>0</v>
      </c>
      <c r="Y150" s="29">
        <f t="shared" si="27"/>
        <v>0</v>
      </c>
      <c r="Z150" s="29">
        <f t="shared" si="28"/>
        <v>0</v>
      </c>
      <c r="AA150" s="29">
        <f t="shared" si="28"/>
        <v>0</v>
      </c>
      <c r="AB150" s="29">
        <f t="shared" si="28"/>
        <v>0</v>
      </c>
      <c r="AC150" s="29">
        <f t="shared" si="28"/>
        <v>0</v>
      </c>
      <c r="AD150" s="29">
        <f t="shared" si="28"/>
        <v>0</v>
      </c>
      <c r="AE150" s="29">
        <f t="shared" si="28"/>
        <v>0</v>
      </c>
      <c r="AF150" s="29">
        <f t="shared" si="28"/>
        <v>0</v>
      </c>
      <c r="AG150" s="29">
        <f t="shared" si="28"/>
        <v>0</v>
      </c>
      <c r="AH150" s="29">
        <f t="shared" si="28"/>
        <v>0</v>
      </c>
      <c r="AI150" s="29">
        <f t="shared" si="28"/>
        <v>0</v>
      </c>
      <c r="AJ150" s="29">
        <f t="shared" si="29"/>
        <v>0</v>
      </c>
      <c r="AK150" s="29">
        <f t="shared" si="29"/>
        <v>0</v>
      </c>
      <c r="AL150" s="29">
        <f t="shared" si="29"/>
        <v>0</v>
      </c>
      <c r="AM150" s="29">
        <f t="shared" si="29"/>
        <v>0</v>
      </c>
      <c r="AN150" s="29">
        <f t="shared" si="29"/>
        <v>0</v>
      </c>
      <c r="AO150" s="29">
        <f t="shared" si="29"/>
        <v>0</v>
      </c>
      <c r="AP150" s="29">
        <f t="shared" si="29"/>
        <v>0</v>
      </c>
      <c r="AQ150" s="29">
        <f t="shared" si="29"/>
        <v>0</v>
      </c>
      <c r="AR150" s="29">
        <f t="shared" si="29"/>
        <v>0</v>
      </c>
      <c r="AS150" s="29">
        <f t="shared" si="29"/>
        <v>0</v>
      </c>
      <c r="AT150" s="29">
        <f t="shared" si="30"/>
        <v>0</v>
      </c>
      <c r="AU150" s="29">
        <f t="shared" si="30"/>
        <v>0</v>
      </c>
      <c r="AV150" s="29">
        <f t="shared" si="30"/>
        <v>0</v>
      </c>
      <c r="AW150" s="29">
        <f t="shared" si="30"/>
        <v>0</v>
      </c>
      <c r="AX150" s="29">
        <f t="shared" si="30"/>
        <v>0</v>
      </c>
      <c r="AY150" s="29">
        <f t="shared" si="30"/>
        <v>0</v>
      </c>
      <c r="AZ150" s="29">
        <f t="shared" si="30"/>
        <v>0</v>
      </c>
      <c r="BA150" s="29">
        <f t="shared" si="30"/>
        <v>0</v>
      </c>
      <c r="BB150" s="29">
        <f t="shared" si="30"/>
        <v>0</v>
      </c>
      <c r="BC150" s="29">
        <f t="shared" si="30"/>
        <v>0</v>
      </c>
      <c r="BD150" s="29">
        <f t="shared" si="31"/>
        <v>0</v>
      </c>
      <c r="BE150" s="29">
        <f t="shared" si="31"/>
        <v>0</v>
      </c>
      <c r="BF150" s="29">
        <f t="shared" si="31"/>
        <v>0</v>
      </c>
      <c r="BG150" s="29">
        <f t="shared" si="31"/>
        <v>144000</v>
      </c>
      <c r="BH150" s="29">
        <f t="shared" si="31"/>
        <v>540000</v>
      </c>
      <c r="BI150" s="29">
        <f t="shared" si="31"/>
        <v>554000</v>
      </c>
      <c r="BJ150" s="29">
        <f t="shared" si="31"/>
        <v>760000</v>
      </c>
      <c r="BK150" s="29">
        <f t="shared" si="31"/>
        <v>1214000</v>
      </c>
      <c r="BL150" s="29">
        <f t="shared" si="31"/>
        <v>1684000</v>
      </c>
      <c r="BM150" s="29">
        <f t="shared" si="31"/>
        <v>1829000</v>
      </c>
      <c r="BN150" s="29">
        <f t="shared" si="32"/>
        <v>1654000</v>
      </c>
      <c r="BO150" s="29">
        <f t="shared" si="32"/>
        <v>1241000</v>
      </c>
      <c r="BP150" s="29">
        <f t="shared" si="32"/>
        <v>952000</v>
      </c>
      <c r="BQ150" s="29">
        <f t="shared" si="32"/>
        <v>1727000</v>
      </c>
      <c r="BR150" s="29">
        <f t="shared" si="32"/>
        <v>1588000</v>
      </c>
      <c r="BS150" s="29">
        <f t="shared" si="32"/>
        <v>1121000</v>
      </c>
      <c r="BT150" s="29">
        <f t="shared" si="32"/>
        <v>1016000</v>
      </c>
      <c r="BU150" s="29">
        <f t="shared" si="32"/>
        <v>1366000</v>
      </c>
      <c r="BV150" s="29">
        <f t="shared" si="32"/>
        <v>1785000</v>
      </c>
      <c r="BW150" s="29">
        <f t="shared" si="32"/>
        <v>3088000</v>
      </c>
      <c r="BX150" s="29">
        <f t="shared" si="33"/>
        <v>3425000</v>
      </c>
      <c r="BY150" s="29">
        <f t="shared" si="33"/>
        <v>3239200</v>
      </c>
      <c r="BZ150" s="29">
        <f t="shared" si="33"/>
        <v>3533800</v>
      </c>
      <c r="CA150" s="29">
        <f t="shared" si="33"/>
        <v>5312600</v>
      </c>
      <c r="CB150" s="29">
        <f t="shared" si="33"/>
        <v>5576000</v>
      </c>
      <c r="CC150" s="29">
        <f t="shared" si="33"/>
        <v>3905000</v>
      </c>
      <c r="CD150" s="29">
        <f t="shared" si="33"/>
        <v>3312800</v>
      </c>
      <c r="CE150" s="29">
        <f t="shared" si="33"/>
        <v>5210000</v>
      </c>
      <c r="CF150" s="29">
        <f t="shared" si="33"/>
        <v>4851200</v>
      </c>
      <c r="CG150" s="29">
        <f t="shared" si="33"/>
        <v>5202000</v>
      </c>
      <c r="CH150" s="29">
        <f t="shared" si="34"/>
        <v>6395000</v>
      </c>
      <c r="CI150" s="29">
        <f t="shared" si="34"/>
        <v>6833600</v>
      </c>
      <c r="CJ150" s="29">
        <f t="shared" si="34"/>
        <v>7529856</v>
      </c>
      <c r="CK150" s="29">
        <f t="shared" si="34"/>
        <v>9725104</v>
      </c>
      <c r="CL150" s="29">
        <f t="shared" si="34"/>
        <v>9843820</v>
      </c>
      <c r="CM150" s="29">
        <f t="shared" si="34"/>
        <v>8529300</v>
      </c>
      <c r="CN150" s="29">
        <f t="shared" si="34"/>
        <v>11094300</v>
      </c>
      <c r="CO150" s="29">
        <f t="shared" si="34"/>
        <v>9055540</v>
      </c>
      <c r="CP150" s="29">
        <f t="shared" si="34"/>
        <v>8766080</v>
      </c>
      <c r="CQ150" s="29">
        <f t="shared" si="34"/>
        <v>9343800</v>
      </c>
      <c r="CR150" s="29">
        <f t="shared" si="35"/>
        <v>8125000</v>
      </c>
      <c r="CS150" s="29">
        <f t="shared" si="35"/>
        <v>9506000</v>
      </c>
      <c r="CT150" s="29">
        <f t="shared" si="35"/>
        <v>9483000</v>
      </c>
      <c r="CU150" s="29">
        <f t="shared" si="35"/>
        <v>8753000</v>
      </c>
      <c r="CV150" s="29">
        <f t="shared" si="35"/>
        <v>7948400</v>
      </c>
      <c r="CW150" s="29">
        <f t="shared" si="35"/>
        <v>9891600</v>
      </c>
      <c r="CX150" s="29">
        <f t="shared" si="35"/>
        <v>7768000</v>
      </c>
      <c r="CY150" s="29">
        <f t="shared" si="35"/>
        <v>6306800</v>
      </c>
      <c r="CZ150" s="29">
        <f t="shared" si="35"/>
        <v>6561200</v>
      </c>
      <c r="DA150" s="29">
        <f t="shared" si="35"/>
        <v>5662000</v>
      </c>
      <c r="DB150" s="29">
        <f t="shared" si="36"/>
        <v>4307000</v>
      </c>
      <c r="DC150" s="29">
        <f t="shared" si="36"/>
        <v>3840000</v>
      </c>
      <c r="DD150" s="29">
        <f t="shared" si="36"/>
        <v>2587000</v>
      </c>
      <c r="DE150" s="29">
        <f t="shared" si="36"/>
        <v>1999000</v>
      </c>
      <c r="DF150" s="29">
        <f t="shared" si="36"/>
        <v>1060000</v>
      </c>
      <c r="DG150" s="29">
        <f t="shared" si="36"/>
        <v>895000</v>
      </c>
      <c r="DH150" s="29">
        <f t="shared" si="36"/>
        <v>780000</v>
      </c>
      <c r="DI150" s="29">
        <f t="shared" si="36"/>
        <v>450000</v>
      </c>
      <c r="DJ150" s="29">
        <f t="shared" si="36"/>
        <v>450000</v>
      </c>
      <c r="DK150" s="29">
        <f t="shared" si="36"/>
        <v>400000</v>
      </c>
      <c r="DL150" s="29">
        <f t="shared" si="37"/>
        <v>400000</v>
      </c>
      <c r="DM150" s="29">
        <f t="shared" si="37"/>
        <v>400000</v>
      </c>
      <c r="DN150" s="29">
        <f t="shared" si="37"/>
        <v>400000</v>
      </c>
      <c r="DO150" s="29">
        <f t="shared" si="37"/>
        <v>300000</v>
      </c>
      <c r="DP150" s="29">
        <f t="shared" si="37"/>
        <v>250000</v>
      </c>
      <c r="DQ150" s="29">
        <f t="shared" si="37"/>
        <v>250000</v>
      </c>
      <c r="DR150" s="29">
        <f t="shared" si="37"/>
        <v>250000</v>
      </c>
      <c r="DS150" s="29">
        <f t="shared" si="37"/>
        <v>200000</v>
      </c>
      <c r="DT150" s="29">
        <f t="shared" si="37"/>
        <v>200000</v>
      </c>
      <c r="DU150" s="29">
        <f t="shared" si="37"/>
        <v>100000</v>
      </c>
    </row>
    <row r="151" spans="1:125" ht="15">
      <c r="A151" t="s">
        <v>14</v>
      </c>
      <c r="E151" s="29">
        <f t="shared" si="25"/>
        <v>0</v>
      </c>
      <c r="F151" s="29">
        <f t="shared" si="26"/>
        <v>0</v>
      </c>
      <c r="G151" s="29">
        <f t="shared" si="26"/>
        <v>0</v>
      </c>
      <c r="H151" s="29">
        <f t="shared" si="26"/>
        <v>0</v>
      </c>
      <c r="I151" s="29">
        <f t="shared" si="26"/>
        <v>0</v>
      </c>
      <c r="J151" s="29">
        <f t="shared" si="26"/>
        <v>0</v>
      </c>
      <c r="K151" s="29">
        <f t="shared" si="26"/>
        <v>0</v>
      </c>
      <c r="L151" s="29">
        <f t="shared" si="26"/>
        <v>0</v>
      </c>
      <c r="M151" s="29">
        <f t="shared" si="26"/>
        <v>0</v>
      </c>
      <c r="N151" s="29">
        <f t="shared" si="26"/>
        <v>0</v>
      </c>
      <c r="O151" s="29">
        <f t="shared" si="26"/>
        <v>0</v>
      </c>
      <c r="P151" s="29">
        <f t="shared" si="27"/>
        <v>0</v>
      </c>
      <c r="Q151" s="29">
        <f t="shared" si="27"/>
        <v>0</v>
      </c>
      <c r="R151" s="29">
        <f t="shared" si="27"/>
        <v>0</v>
      </c>
      <c r="S151" s="29">
        <f t="shared" si="27"/>
        <v>0</v>
      </c>
      <c r="T151" s="29">
        <f t="shared" si="27"/>
        <v>0</v>
      </c>
      <c r="U151" s="29">
        <f t="shared" si="27"/>
        <v>0</v>
      </c>
      <c r="V151" s="29">
        <f t="shared" si="27"/>
        <v>0</v>
      </c>
      <c r="W151" s="29">
        <f t="shared" si="27"/>
        <v>0</v>
      </c>
      <c r="X151" s="29">
        <f t="shared" si="27"/>
        <v>0</v>
      </c>
      <c r="Y151" s="29">
        <f t="shared" si="27"/>
        <v>0</v>
      </c>
      <c r="Z151" s="29">
        <f t="shared" si="28"/>
        <v>0</v>
      </c>
      <c r="AA151" s="29">
        <f t="shared" si="28"/>
        <v>0</v>
      </c>
      <c r="AB151" s="29">
        <f t="shared" si="28"/>
        <v>0</v>
      </c>
      <c r="AC151" s="29">
        <f t="shared" si="28"/>
        <v>0</v>
      </c>
      <c r="AD151" s="29">
        <f t="shared" si="28"/>
        <v>0</v>
      </c>
      <c r="AE151" s="29">
        <f t="shared" si="28"/>
        <v>0</v>
      </c>
      <c r="AF151" s="29">
        <f t="shared" si="28"/>
        <v>0</v>
      </c>
      <c r="AG151" s="29">
        <f t="shared" si="28"/>
        <v>0</v>
      </c>
      <c r="AH151" s="29">
        <f t="shared" si="28"/>
        <v>0</v>
      </c>
      <c r="AI151" s="29">
        <f t="shared" si="28"/>
        <v>0</v>
      </c>
      <c r="AJ151" s="29">
        <f t="shared" si="29"/>
        <v>0</v>
      </c>
      <c r="AK151" s="29">
        <f t="shared" si="29"/>
        <v>0</v>
      </c>
      <c r="AL151" s="29">
        <f t="shared" si="29"/>
        <v>0</v>
      </c>
      <c r="AM151" s="29">
        <f t="shared" si="29"/>
        <v>0</v>
      </c>
      <c r="AN151" s="29">
        <f t="shared" si="29"/>
        <v>0</v>
      </c>
      <c r="AO151" s="29">
        <f t="shared" si="29"/>
        <v>0</v>
      </c>
      <c r="AP151" s="29">
        <f t="shared" si="29"/>
        <v>0</v>
      </c>
      <c r="AQ151" s="29">
        <f t="shared" si="29"/>
        <v>0</v>
      </c>
      <c r="AR151" s="29">
        <f t="shared" si="29"/>
        <v>0</v>
      </c>
      <c r="AS151" s="29">
        <f t="shared" si="29"/>
        <v>0</v>
      </c>
      <c r="AT151" s="29">
        <f t="shared" si="30"/>
        <v>0</v>
      </c>
      <c r="AU151" s="29">
        <f t="shared" si="30"/>
        <v>0</v>
      </c>
      <c r="AV151" s="29">
        <f t="shared" si="30"/>
        <v>0</v>
      </c>
      <c r="AW151" s="29">
        <f t="shared" si="30"/>
        <v>0</v>
      </c>
      <c r="AX151" s="29">
        <f t="shared" si="30"/>
        <v>0</v>
      </c>
      <c r="AY151" s="29">
        <f t="shared" si="30"/>
        <v>0</v>
      </c>
      <c r="AZ151" s="29">
        <f t="shared" si="30"/>
        <v>0</v>
      </c>
      <c r="BA151" s="29">
        <f t="shared" si="30"/>
        <v>0</v>
      </c>
      <c r="BB151" s="29">
        <f t="shared" si="30"/>
        <v>0</v>
      </c>
      <c r="BC151" s="29">
        <f t="shared" si="30"/>
        <v>0</v>
      </c>
      <c r="BD151" s="29">
        <f t="shared" si="31"/>
        <v>0</v>
      </c>
      <c r="BE151" s="29">
        <f t="shared" si="31"/>
        <v>0</v>
      </c>
      <c r="BF151" s="29">
        <f t="shared" si="31"/>
        <v>0</v>
      </c>
      <c r="BG151" s="29">
        <f t="shared" si="31"/>
        <v>0</v>
      </c>
      <c r="BH151" s="29">
        <f t="shared" si="31"/>
        <v>0</v>
      </c>
      <c r="BI151" s="29">
        <f t="shared" si="31"/>
        <v>0</v>
      </c>
      <c r="BJ151" s="29">
        <f t="shared" si="31"/>
        <v>0</v>
      </c>
      <c r="BK151" s="29">
        <f t="shared" si="31"/>
        <v>0</v>
      </c>
      <c r="BL151" s="29">
        <f t="shared" si="31"/>
        <v>0</v>
      </c>
      <c r="BM151" s="29">
        <f t="shared" si="31"/>
        <v>0</v>
      </c>
      <c r="BN151" s="29">
        <f t="shared" si="32"/>
        <v>0</v>
      </c>
      <c r="BO151" s="29">
        <f t="shared" si="32"/>
        <v>0</v>
      </c>
      <c r="BP151" s="29">
        <f t="shared" si="32"/>
        <v>0</v>
      </c>
      <c r="BQ151" s="29">
        <f t="shared" si="32"/>
        <v>0</v>
      </c>
      <c r="BR151" s="29">
        <f t="shared" si="32"/>
        <v>0</v>
      </c>
      <c r="BS151" s="29">
        <f t="shared" si="32"/>
        <v>0</v>
      </c>
      <c r="BT151" s="29">
        <f t="shared" si="32"/>
        <v>0</v>
      </c>
      <c r="BU151" s="29">
        <f t="shared" si="32"/>
        <v>0</v>
      </c>
      <c r="BV151" s="29">
        <f t="shared" si="32"/>
        <v>0</v>
      </c>
      <c r="BW151" s="29">
        <f t="shared" si="32"/>
        <v>0</v>
      </c>
      <c r="BX151" s="29">
        <f t="shared" si="33"/>
        <v>0</v>
      </c>
      <c r="BY151" s="29">
        <f t="shared" si="33"/>
        <v>0</v>
      </c>
      <c r="BZ151" s="29">
        <f t="shared" si="33"/>
        <v>0</v>
      </c>
      <c r="CA151" s="29">
        <f t="shared" si="33"/>
        <v>0</v>
      </c>
      <c r="CB151" s="29">
        <f t="shared" si="33"/>
        <v>0</v>
      </c>
      <c r="CC151" s="29">
        <f t="shared" si="33"/>
        <v>0</v>
      </c>
      <c r="CD151" s="29">
        <f t="shared" si="33"/>
        <v>0</v>
      </c>
      <c r="CE151" s="29">
        <f t="shared" si="33"/>
        <v>0</v>
      </c>
      <c r="CF151" s="29">
        <f t="shared" si="33"/>
        <v>0</v>
      </c>
      <c r="CG151" s="29">
        <f t="shared" si="33"/>
        <v>0</v>
      </c>
      <c r="CH151" s="29">
        <f t="shared" si="34"/>
        <v>0</v>
      </c>
      <c r="CI151" s="29">
        <f t="shared" si="34"/>
        <v>0</v>
      </c>
      <c r="CJ151" s="29">
        <f t="shared" si="34"/>
        <v>0</v>
      </c>
      <c r="CK151" s="29">
        <f t="shared" si="34"/>
        <v>0</v>
      </c>
      <c r="CL151" s="29">
        <f t="shared" si="34"/>
        <v>0</v>
      </c>
      <c r="CM151" s="29">
        <f t="shared" si="34"/>
        <v>0</v>
      </c>
      <c r="CN151" s="29">
        <f t="shared" si="34"/>
        <v>0</v>
      </c>
      <c r="CO151" s="29">
        <f t="shared" si="34"/>
        <v>0</v>
      </c>
      <c r="CP151" s="29">
        <f t="shared" si="34"/>
        <v>0</v>
      </c>
      <c r="CQ151" s="29">
        <f t="shared" si="34"/>
        <v>0</v>
      </c>
      <c r="CR151" s="29">
        <f t="shared" si="35"/>
        <v>0</v>
      </c>
      <c r="CS151" s="29">
        <f t="shared" si="35"/>
        <v>0</v>
      </c>
      <c r="CT151" s="29">
        <f t="shared" si="35"/>
        <v>0</v>
      </c>
      <c r="CU151" s="29">
        <f t="shared" si="35"/>
        <v>0</v>
      </c>
      <c r="CV151" s="29">
        <f t="shared" si="35"/>
        <v>0</v>
      </c>
      <c r="CW151" s="29">
        <f t="shared" si="35"/>
        <v>0</v>
      </c>
      <c r="CX151" s="29">
        <f t="shared" si="35"/>
        <v>0</v>
      </c>
      <c r="CY151" s="29">
        <f t="shared" si="35"/>
        <v>0</v>
      </c>
      <c r="CZ151" s="29">
        <f t="shared" si="35"/>
        <v>0</v>
      </c>
      <c r="DA151" s="29">
        <f t="shared" si="35"/>
        <v>0</v>
      </c>
      <c r="DB151" s="29">
        <f t="shared" si="36"/>
        <v>0</v>
      </c>
      <c r="DC151" s="29">
        <f t="shared" si="36"/>
        <v>0</v>
      </c>
      <c r="DD151" s="29">
        <f t="shared" si="36"/>
        <v>0</v>
      </c>
      <c r="DE151" s="29">
        <f t="shared" si="36"/>
        <v>0</v>
      </c>
      <c r="DF151" s="29">
        <f t="shared" si="36"/>
        <v>0</v>
      </c>
      <c r="DG151" s="29">
        <f t="shared" si="36"/>
        <v>0</v>
      </c>
      <c r="DH151" s="29">
        <f t="shared" si="36"/>
        <v>0</v>
      </c>
      <c r="DI151" s="29">
        <f t="shared" si="36"/>
        <v>0</v>
      </c>
      <c r="DJ151" s="29">
        <f t="shared" si="36"/>
        <v>0</v>
      </c>
      <c r="DK151" s="29">
        <f t="shared" si="36"/>
        <v>0</v>
      </c>
      <c r="DL151" s="29">
        <f t="shared" si="37"/>
        <v>0</v>
      </c>
      <c r="DM151" s="29">
        <f t="shared" si="37"/>
        <v>0</v>
      </c>
      <c r="DN151" s="29">
        <f t="shared" si="37"/>
        <v>0</v>
      </c>
      <c r="DO151" s="29">
        <f t="shared" si="37"/>
        <v>0</v>
      </c>
      <c r="DP151" s="29">
        <f t="shared" si="37"/>
        <v>0</v>
      </c>
      <c r="DQ151" s="29">
        <f t="shared" si="37"/>
        <v>0</v>
      </c>
      <c r="DR151" s="29">
        <f t="shared" si="37"/>
        <v>0</v>
      </c>
      <c r="DS151" s="29">
        <f t="shared" si="37"/>
        <v>0</v>
      </c>
      <c r="DT151" s="29">
        <f t="shared" si="37"/>
        <v>0</v>
      </c>
      <c r="DU151" s="29">
        <f t="shared" si="37"/>
        <v>0</v>
      </c>
    </row>
    <row r="152" spans="1:125" ht="15.75" thickBot="1">
      <c r="A152" t="s">
        <v>13</v>
      </c>
      <c r="E152" s="30">
        <f t="shared" si="25"/>
        <v>934439000</v>
      </c>
      <c r="F152" s="30">
        <f>SUM(F146:F151)</f>
        <v>0</v>
      </c>
      <c r="G152" s="30">
        <f aca="true" t="shared" si="38" ref="G152:BR152">SUM(G146:G151)</f>
        <v>0</v>
      </c>
      <c r="H152" s="30">
        <f t="shared" si="38"/>
        <v>0</v>
      </c>
      <c r="I152" s="30">
        <f t="shared" si="38"/>
        <v>0</v>
      </c>
      <c r="J152" s="30">
        <f t="shared" si="38"/>
        <v>0</v>
      </c>
      <c r="K152" s="30">
        <f t="shared" si="38"/>
        <v>0</v>
      </c>
      <c r="L152" s="30">
        <f t="shared" si="38"/>
        <v>0</v>
      </c>
      <c r="M152" s="30">
        <f t="shared" si="38"/>
        <v>0</v>
      </c>
      <c r="N152" s="30">
        <f t="shared" si="38"/>
        <v>0</v>
      </c>
      <c r="O152" s="30">
        <f t="shared" si="38"/>
        <v>0</v>
      </c>
      <c r="P152" s="30">
        <f t="shared" si="38"/>
        <v>0</v>
      </c>
      <c r="Q152" s="30">
        <f t="shared" si="38"/>
        <v>0</v>
      </c>
      <c r="R152" s="30">
        <f t="shared" si="38"/>
        <v>0</v>
      </c>
      <c r="S152" s="30">
        <f t="shared" si="38"/>
        <v>0</v>
      </c>
      <c r="T152" s="30">
        <f t="shared" si="38"/>
        <v>0</v>
      </c>
      <c r="U152" s="30">
        <f t="shared" si="38"/>
        <v>0</v>
      </c>
      <c r="V152" s="30">
        <f t="shared" si="38"/>
        <v>0</v>
      </c>
      <c r="W152" s="30">
        <f t="shared" si="38"/>
        <v>0</v>
      </c>
      <c r="X152" s="30">
        <f t="shared" si="38"/>
        <v>0</v>
      </c>
      <c r="Y152" s="30">
        <f t="shared" si="38"/>
        <v>0</v>
      </c>
      <c r="Z152" s="30">
        <f t="shared" si="38"/>
        <v>0</v>
      </c>
      <c r="AA152" s="30">
        <f t="shared" si="38"/>
        <v>270000</v>
      </c>
      <c r="AB152" s="30">
        <f t="shared" si="38"/>
        <v>180000</v>
      </c>
      <c r="AC152" s="30">
        <f t="shared" si="38"/>
        <v>270000</v>
      </c>
      <c r="AD152" s="30">
        <f t="shared" si="38"/>
        <v>450000</v>
      </c>
      <c r="AE152" s="30">
        <f t="shared" si="38"/>
        <v>675000</v>
      </c>
      <c r="AF152" s="30">
        <f t="shared" si="38"/>
        <v>720000</v>
      </c>
      <c r="AG152" s="30">
        <f t="shared" si="38"/>
        <v>675000</v>
      </c>
      <c r="AH152" s="30">
        <f t="shared" si="38"/>
        <v>450000</v>
      </c>
      <c r="AI152" s="30">
        <f t="shared" si="38"/>
        <v>867000</v>
      </c>
      <c r="AJ152" s="30">
        <f t="shared" si="38"/>
        <v>998000</v>
      </c>
      <c r="AK152" s="30">
        <f t="shared" si="38"/>
        <v>672000</v>
      </c>
      <c r="AL152" s="30">
        <f t="shared" si="38"/>
        <v>1087000</v>
      </c>
      <c r="AM152" s="30">
        <f t="shared" si="38"/>
        <v>1201000</v>
      </c>
      <c r="AN152" s="30">
        <f t="shared" si="38"/>
        <v>1917000</v>
      </c>
      <c r="AO152" s="30">
        <f t="shared" si="38"/>
        <v>2198000</v>
      </c>
      <c r="AP152" s="30">
        <f t="shared" si="38"/>
        <v>2275000</v>
      </c>
      <c r="AQ152" s="30">
        <f t="shared" si="38"/>
        <v>2132000</v>
      </c>
      <c r="AR152" s="30">
        <f t="shared" si="38"/>
        <v>1678000</v>
      </c>
      <c r="AS152" s="30">
        <f t="shared" si="38"/>
        <v>1498000</v>
      </c>
      <c r="AT152" s="30">
        <f t="shared" si="38"/>
        <v>1079960</v>
      </c>
      <c r="AU152" s="30">
        <f t="shared" si="38"/>
        <v>1167640</v>
      </c>
      <c r="AV152" s="30">
        <f t="shared" si="38"/>
        <v>860700</v>
      </c>
      <c r="AW152" s="30">
        <f t="shared" si="38"/>
        <v>637500</v>
      </c>
      <c r="AX152" s="30">
        <f t="shared" si="38"/>
        <v>1203580</v>
      </c>
      <c r="AY152" s="30">
        <f t="shared" si="38"/>
        <v>786620</v>
      </c>
      <c r="AZ152" s="30">
        <f t="shared" si="38"/>
        <v>1405880</v>
      </c>
      <c r="BA152" s="30">
        <f t="shared" si="38"/>
        <v>1281800</v>
      </c>
      <c r="BB152" s="30">
        <f t="shared" si="38"/>
        <v>2094200</v>
      </c>
      <c r="BC152" s="30">
        <f t="shared" si="38"/>
        <v>3004880</v>
      </c>
      <c r="BD152" s="30">
        <f t="shared" si="38"/>
        <v>4125940</v>
      </c>
      <c r="BE152" s="30">
        <f t="shared" si="38"/>
        <v>5033960</v>
      </c>
      <c r="BF152" s="30">
        <f t="shared" si="38"/>
        <v>5571860</v>
      </c>
      <c r="BG152" s="30">
        <f t="shared" si="38"/>
        <v>5837620</v>
      </c>
      <c r="BH152" s="30">
        <f t="shared" si="38"/>
        <v>8528390</v>
      </c>
      <c r="BI152" s="30">
        <f t="shared" si="38"/>
        <v>7444560</v>
      </c>
      <c r="BJ152" s="30">
        <f t="shared" si="38"/>
        <v>7855390</v>
      </c>
      <c r="BK152" s="30">
        <f t="shared" si="38"/>
        <v>7632600</v>
      </c>
      <c r="BL152" s="30">
        <f t="shared" si="38"/>
        <v>8307030</v>
      </c>
      <c r="BM152" s="30">
        <f t="shared" si="38"/>
        <v>8241940</v>
      </c>
      <c r="BN152" s="30">
        <f t="shared" si="38"/>
        <v>8413690</v>
      </c>
      <c r="BO152" s="30">
        <f t="shared" si="38"/>
        <v>7794580</v>
      </c>
      <c r="BP152" s="30">
        <f t="shared" si="38"/>
        <v>8779300</v>
      </c>
      <c r="BQ152" s="30">
        <f t="shared" si="38"/>
        <v>10627120</v>
      </c>
      <c r="BR152" s="30">
        <f t="shared" si="38"/>
        <v>13527300</v>
      </c>
      <c r="BS152" s="30">
        <f aca="true" t="shared" si="39" ref="BS152:DU152">SUM(BS146:BS151)</f>
        <v>14986700</v>
      </c>
      <c r="BT152" s="30">
        <f t="shared" si="39"/>
        <v>16267380</v>
      </c>
      <c r="BU152" s="30">
        <f t="shared" si="39"/>
        <v>18460280</v>
      </c>
      <c r="BV152" s="30">
        <f t="shared" si="39"/>
        <v>20559460</v>
      </c>
      <c r="BW152" s="30">
        <f t="shared" si="39"/>
        <v>21810640</v>
      </c>
      <c r="BX152" s="30">
        <f t="shared" si="39"/>
        <v>20261000</v>
      </c>
      <c r="BY152" s="30">
        <f t="shared" si="39"/>
        <v>17418200</v>
      </c>
      <c r="BZ152" s="30">
        <f t="shared" si="39"/>
        <v>16399800</v>
      </c>
      <c r="CA152" s="30">
        <f t="shared" si="39"/>
        <v>16686600</v>
      </c>
      <c r="CB152" s="30">
        <f t="shared" si="39"/>
        <v>18964500</v>
      </c>
      <c r="CC152" s="30">
        <f t="shared" si="39"/>
        <v>18133000</v>
      </c>
      <c r="CD152" s="30">
        <f t="shared" si="39"/>
        <v>18727800</v>
      </c>
      <c r="CE152" s="30">
        <f t="shared" si="39"/>
        <v>24020000</v>
      </c>
      <c r="CF152" s="30">
        <f t="shared" si="39"/>
        <v>26494200</v>
      </c>
      <c r="CG152" s="30">
        <f t="shared" si="39"/>
        <v>30568000</v>
      </c>
      <c r="CH152" s="30">
        <f t="shared" si="39"/>
        <v>33921000</v>
      </c>
      <c r="CI152" s="30">
        <f t="shared" si="39"/>
        <v>33903600</v>
      </c>
      <c r="CJ152" s="30">
        <f t="shared" si="39"/>
        <v>33257016</v>
      </c>
      <c r="CK152" s="30">
        <f t="shared" si="39"/>
        <v>35362544</v>
      </c>
      <c r="CL152" s="30">
        <f t="shared" si="39"/>
        <v>31836020</v>
      </c>
      <c r="CM152" s="30">
        <f t="shared" si="39"/>
        <v>29024800</v>
      </c>
      <c r="CN152" s="30">
        <f t="shared" si="39"/>
        <v>29741800</v>
      </c>
      <c r="CO152" s="30">
        <f t="shared" si="39"/>
        <v>26278040</v>
      </c>
      <c r="CP152" s="30">
        <f t="shared" si="39"/>
        <v>23606400</v>
      </c>
      <c r="CQ152" s="30">
        <f t="shared" si="39"/>
        <v>22364880</v>
      </c>
      <c r="CR152" s="30">
        <f t="shared" si="39"/>
        <v>18895900</v>
      </c>
      <c r="CS152" s="30">
        <f t="shared" si="39"/>
        <v>18610500</v>
      </c>
      <c r="CT152" s="30">
        <f t="shared" si="39"/>
        <v>17969500</v>
      </c>
      <c r="CU152" s="30">
        <f t="shared" si="39"/>
        <v>15801800</v>
      </c>
      <c r="CV152" s="30">
        <f t="shared" si="39"/>
        <v>14537000</v>
      </c>
      <c r="CW152" s="30">
        <f t="shared" si="39"/>
        <v>15449600</v>
      </c>
      <c r="CX152" s="30">
        <f t="shared" si="39"/>
        <v>12769500</v>
      </c>
      <c r="CY152" s="30">
        <f t="shared" si="39"/>
        <v>11188300</v>
      </c>
      <c r="CZ152" s="30">
        <f t="shared" si="39"/>
        <v>10494200</v>
      </c>
      <c r="DA152" s="30">
        <f t="shared" si="39"/>
        <v>9034000</v>
      </c>
      <c r="DB152" s="30">
        <f t="shared" si="39"/>
        <v>7520000</v>
      </c>
      <c r="DC152" s="30">
        <f t="shared" si="39"/>
        <v>6519000</v>
      </c>
      <c r="DD152" s="30">
        <f t="shared" si="39"/>
        <v>4940000</v>
      </c>
      <c r="DE152" s="30">
        <f t="shared" si="39"/>
        <v>3952000</v>
      </c>
      <c r="DF152" s="30">
        <f t="shared" si="39"/>
        <v>2651500</v>
      </c>
      <c r="DG152" s="30">
        <f t="shared" si="39"/>
        <v>2486500</v>
      </c>
      <c r="DH152" s="30">
        <f t="shared" si="39"/>
        <v>2038000</v>
      </c>
      <c r="DI152" s="30">
        <f t="shared" si="39"/>
        <v>1598000</v>
      </c>
      <c r="DJ152" s="30">
        <f t="shared" si="39"/>
        <v>1488000</v>
      </c>
      <c r="DK152" s="30">
        <f t="shared" si="39"/>
        <v>1034000</v>
      </c>
      <c r="DL152" s="30">
        <f t="shared" si="39"/>
        <v>924000</v>
      </c>
      <c r="DM152" s="30">
        <f t="shared" si="39"/>
        <v>864000</v>
      </c>
      <c r="DN152" s="30">
        <f t="shared" si="39"/>
        <v>699000</v>
      </c>
      <c r="DO152" s="30">
        <f t="shared" si="39"/>
        <v>599000</v>
      </c>
      <c r="DP152" s="30">
        <f t="shared" si="39"/>
        <v>420000</v>
      </c>
      <c r="DQ152" s="30">
        <f t="shared" si="39"/>
        <v>420000</v>
      </c>
      <c r="DR152" s="30">
        <f t="shared" si="39"/>
        <v>360000</v>
      </c>
      <c r="DS152" s="30">
        <f t="shared" si="39"/>
        <v>255000</v>
      </c>
      <c r="DT152" s="30">
        <f t="shared" si="39"/>
        <v>255000</v>
      </c>
      <c r="DU152" s="30">
        <f t="shared" si="39"/>
        <v>155000</v>
      </c>
    </row>
    <row r="153" ht="15.75" thickTop="1"/>
    <row r="154" spans="1:125" s="3" customFormat="1" ht="15">
      <c r="A154" s="3" t="s">
        <v>195</v>
      </c>
      <c r="E154" s="4" t="str">
        <f>E145</f>
        <v>Total</v>
      </c>
      <c r="F154" s="4">
        <f aca="true" t="shared" si="40" ref="F154:BQ154">F145</f>
        <v>39933</v>
      </c>
      <c r="G154" s="4">
        <f t="shared" si="40"/>
        <v>39964</v>
      </c>
      <c r="H154" s="4">
        <f t="shared" si="40"/>
        <v>39994</v>
      </c>
      <c r="I154" s="4">
        <f t="shared" si="40"/>
        <v>40025</v>
      </c>
      <c r="J154" s="4">
        <f t="shared" si="40"/>
        <v>40056</v>
      </c>
      <c r="K154" s="4">
        <f t="shared" si="40"/>
        <v>40086</v>
      </c>
      <c r="L154" s="4">
        <f t="shared" si="40"/>
        <v>40117</v>
      </c>
      <c r="M154" s="4">
        <f t="shared" si="40"/>
        <v>40147</v>
      </c>
      <c r="N154" s="4">
        <f t="shared" si="40"/>
        <v>40178</v>
      </c>
      <c r="O154" s="4">
        <f t="shared" si="40"/>
        <v>40209</v>
      </c>
      <c r="P154" s="4">
        <f t="shared" si="40"/>
        <v>40237</v>
      </c>
      <c r="Q154" s="4">
        <f t="shared" si="40"/>
        <v>40268</v>
      </c>
      <c r="R154" s="4">
        <f t="shared" si="40"/>
        <v>40298</v>
      </c>
      <c r="S154" s="4">
        <f t="shared" si="40"/>
        <v>40329</v>
      </c>
      <c r="T154" s="4">
        <f t="shared" si="40"/>
        <v>40359</v>
      </c>
      <c r="U154" s="4">
        <f t="shared" si="40"/>
        <v>40390</v>
      </c>
      <c r="V154" s="4">
        <f t="shared" si="40"/>
        <v>40421</v>
      </c>
      <c r="W154" s="4">
        <f t="shared" si="40"/>
        <v>40451</v>
      </c>
      <c r="X154" s="4">
        <f t="shared" si="40"/>
        <v>40482</v>
      </c>
      <c r="Y154" s="4">
        <f t="shared" si="40"/>
        <v>40512</v>
      </c>
      <c r="Z154" s="4">
        <f t="shared" si="40"/>
        <v>40543</v>
      </c>
      <c r="AA154" s="4">
        <f t="shared" si="40"/>
        <v>40574</v>
      </c>
      <c r="AB154" s="4">
        <f t="shared" si="40"/>
        <v>40602</v>
      </c>
      <c r="AC154" s="4">
        <f t="shared" si="40"/>
        <v>40633</v>
      </c>
      <c r="AD154" s="4">
        <f t="shared" si="40"/>
        <v>40663</v>
      </c>
      <c r="AE154" s="4">
        <f t="shared" si="40"/>
        <v>40694</v>
      </c>
      <c r="AF154" s="4">
        <f t="shared" si="40"/>
        <v>40724</v>
      </c>
      <c r="AG154" s="4">
        <f t="shared" si="40"/>
        <v>40755</v>
      </c>
      <c r="AH154" s="4">
        <f t="shared" si="40"/>
        <v>40786</v>
      </c>
      <c r="AI154" s="4">
        <f t="shared" si="40"/>
        <v>40816</v>
      </c>
      <c r="AJ154" s="4">
        <f t="shared" si="40"/>
        <v>40847</v>
      </c>
      <c r="AK154" s="4">
        <f t="shared" si="40"/>
        <v>40877</v>
      </c>
      <c r="AL154" s="4">
        <f t="shared" si="40"/>
        <v>40908</v>
      </c>
      <c r="AM154" s="4">
        <f t="shared" si="40"/>
        <v>40939</v>
      </c>
      <c r="AN154" s="4">
        <f t="shared" si="40"/>
        <v>40968</v>
      </c>
      <c r="AO154" s="4">
        <f t="shared" si="40"/>
        <v>40999</v>
      </c>
      <c r="AP154" s="4">
        <f t="shared" si="40"/>
        <v>41029</v>
      </c>
      <c r="AQ154" s="4">
        <f t="shared" si="40"/>
        <v>41060</v>
      </c>
      <c r="AR154" s="4">
        <f t="shared" si="40"/>
        <v>41090</v>
      </c>
      <c r="AS154" s="4">
        <f t="shared" si="40"/>
        <v>41121</v>
      </c>
      <c r="AT154" s="4">
        <f t="shared" si="40"/>
        <v>41152</v>
      </c>
      <c r="AU154" s="4">
        <f t="shared" si="40"/>
        <v>41182</v>
      </c>
      <c r="AV154" s="4">
        <f t="shared" si="40"/>
        <v>41213</v>
      </c>
      <c r="AW154" s="4">
        <f t="shared" si="40"/>
        <v>41243</v>
      </c>
      <c r="AX154" s="4">
        <f t="shared" si="40"/>
        <v>41274</v>
      </c>
      <c r="AY154" s="4">
        <f t="shared" si="40"/>
        <v>41305</v>
      </c>
      <c r="AZ154" s="4">
        <f t="shared" si="40"/>
        <v>41333</v>
      </c>
      <c r="BA154" s="4">
        <f t="shared" si="40"/>
        <v>41364</v>
      </c>
      <c r="BB154" s="4">
        <f t="shared" si="40"/>
        <v>41394</v>
      </c>
      <c r="BC154" s="4">
        <f t="shared" si="40"/>
        <v>41425</v>
      </c>
      <c r="BD154" s="4">
        <f t="shared" si="40"/>
        <v>41455</v>
      </c>
      <c r="BE154" s="4">
        <f t="shared" si="40"/>
        <v>41486</v>
      </c>
      <c r="BF154" s="4">
        <f t="shared" si="40"/>
        <v>41517</v>
      </c>
      <c r="BG154" s="4">
        <f t="shared" si="40"/>
        <v>41547</v>
      </c>
      <c r="BH154" s="4">
        <f t="shared" si="40"/>
        <v>41578</v>
      </c>
      <c r="BI154" s="4">
        <f t="shared" si="40"/>
        <v>41608</v>
      </c>
      <c r="BJ154" s="4">
        <f t="shared" si="40"/>
        <v>41639</v>
      </c>
      <c r="BK154" s="4">
        <f t="shared" si="40"/>
        <v>41670</v>
      </c>
      <c r="BL154" s="4">
        <f t="shared" si="40"/>
        <v>41698</v>
      </c>
      <c r="BM154" s="4">
        <f t="shared" si="40"/>
        <v>41729</v>
      </c>
      <c r="BN154" s="4">
        <f t="shared" si="40"/>
        <v>41759</v>
      </c>
      <c r="BO154" s="4">
        <f t="shared" si="40"/>
        <v>41790</v>
      </c>
      <c r="BP154" s="4">
        <f t="shared" si="40"/>
        <v>41820</v>
      </c>
      <c r="BQ154" s="4">
        <f t="shared" si="40"/>
        <v>41851</v>
      </c>
      <c r="BR154" s="4">
        <f aca="true" t="shared" si="41" ref="BR154:BY154">BR145</f>
        <v>41882</v>
      </c>
      <c r="BS154" s="4">
        <f t="shared" si="41"/>
        <v>41912</v>
      </c>
      <c r="BT154" s="4">
        <f t="shared" si="41"/>
        <v>41943</v>
      </c>
      <c r="BU154" s="4">
        <f t="shared" si="41"/>
        <v>41973</v>
      </c>
      <c r="BV154" s="4">
        <f t="shared" si="41"/>
        <v>42004</v>
      </c>
      <c r="BW154" s="4">
        <f t="shared" si="41"/>
        <v>42035</v>
      </c>
      <c r="BX154" s="4">
        <f t="shared" si="41"/>
        <v>42063</v>
      </c>
      <c r="BY154" s="4">
        <f t="shared" si="41"/>
        <v>42094</v>
      </c>
      <c r="BZ154" s="4">
        <f aca="true" t="shared" si="42" ref="BZ154:DU154">BZ145</f>
        <v>42124</v>
      </c>
      <c r="CA154" s="4">
        <f t="shared" si="42"/>
        <v>42155</v>
      </c>
      <c r="CB154" s="4">
        <f t="shared" si="42"/>
        <v>42185</v>
      </c>
      <c r="CC154" s="4">
        <f t="shared" si="42"/>
        <v>42216</v>
      </c>
      <c r="CD154" s="4">
        <f t="shared" si="42"/>
        <v>42247</v>
      </c>
      <c r="CE154" s="4">
        <f t="shared" si="42"/>
        <v>42277</v>
      </c>
      <c r="CF154" s="4">
        <f t="shared" si="42"/>
        <v>42308</v>
      </c>
      <c r="CG154" s="4">
        <f t="shared" si="42"/>
        <v>42338</v>
      </c>
      <c r="CH154" s="4">
        <f t="shared" si="42"/>
        <v>42369</v>
      </c>
      <c r="CI154" s="4">
        <f t="shared" si="42"/>
        <v>42400</v>
      </c>
      <c r="CJ154" s="4">
        <f t="shared" si="42"/>
        <v>42429</v>
      </c>
      <c r="CK154" s="4">
        <f t="shared" si="42"/>
        <v>42460</v>
      </c>
      <c r="CL154" s="4">
        <f t="shared" si="42"/>
        <v>42490</v>
      </c>
      <c r="CM154" s="4">
        <f t="shared" si="42"/>
        <v>42521</v>
      </c>
      <c r="CN154" s="4">
        <f t="shared" si="42"/>
        <v>42551</v>
      </c>
      <c r="CO154" s="4">
        <f t="shared" si="42"/>
        <v>42582</v>
      </c>
      <c r="CP154" s="4">
        <f t="shared" si="42"/>
        <v>42613</v>
      </c>
      <c r="CQ154" s="4">
        <f t="shared" si="42"/>
        <v>42643</v>
      </c>
      <c r="CR154" s="4">
        <f t="shared" si="42"/>
        <v>42674</v>
      </c>
      <c r="CS154" s="4">
        <f t="shared" si="42"/>
        <v>42704</v>
      </c>
      <c r="CT154" s="4">
        <f t="shared" si="42"/>
        <v>42735</v>
      </c>
      <c r="CU154" s="4">
        <f t="shared" si="42"/>
        <v>42766</v>
      </c>
      <c r="CV154" s="4">
        <f t="shared" si="42"/>
        <v>42794</v>
      </c>
      <c r="CW154" s="4">
        <f t="shared" si="42"/>
        <v>42825</v>
      </c>
      <c r="CX154" s="4">
        <f t="shared" si="42"/>
        <v>42855</v>
      </c>
      <c r="CY154" s="4">
        <f t="shared" si="42"/>
        <v>42886</v>
      </c>
      <c r="CZ154" s="4">
        <f t="shared" si="42"/>
        <v>42916</v>
      </c>
      <c r="DA154" s="4">
        <f t="shared" si="42"/>
        <v>42947</v>
      </c>
      <c r="DB154" s="4">
        <f t="shared" si="42"/>
        <v>42978</v>
      </c>
      <c r="DC154" s="4">
        <f t="shared" si="42"/>
        <v>43008</v>
      </c>
      <c r="DD154" s="4">
        <f t="shared" si="42"/>
        <v>43039</v>
      </c>
      <c r="DE154" s="4">
        <f t="shared" si="42"/>
        <v>43069</v>
      </c>
      <c r="DF154" s="4">
        <f t="shared" si="42"/>
        <v>43100</v>
      </c>
      <c r="DG154" s="4">
        <f t="shared" si="42"/>
        <v>43131</v>
      </c>
      <c r="DH154" s="4">
        <f t="shared" si="42"/>
        <v>43159</v>
      </c>
      <c r="DI154" s="4">
        <f t="shared" si="42"/>
        <v>43190</v>
      </c>
      <c r="DJ154" s="4">
        <f t="shared" si="42"/>
        <v>43220</v>
      </c>
      <c r="DK154" s="4">
        <f t="shared" si="42"/>
        <v>43251</v>
      </c>
      <c r="DL154" s="4">
        <f t="shared" si="42"/>
        <v>43281</v>
      </c>
      <c r="DM154" s="4">
        <f t="shared" si="42"/>
        <v>43312</v>
      </c>
      <c r="DN154" s="4">
        <f t="shared" si="42"/>
        <v>43343</v>
      </c>
      <c r="DO154" s="4">
        <f t="shared" si="42"/>
        <v>43373</v>
      </c>
      <c r="DP154" s="4">
        <f t="shared" si="42"/>
        <v>43404</v>
      </c>
      <c r="DQ154" s="4">
        <f t="shared" si="42"/>
        <v>43434</v>
      </c>
      <c r="DR154" s="4">
        <f t="shared" si="42"/>
        <v>43465</v>
      </c>
      <c r="DS154" s="4">
        <f t="shared" si="42"/>
        <v>43496</v>
      </c>
      <c r="DT154" s="4">
        <f t="shared" si="42"/>
        <v>43524</v>
      </c>
      <c r="DU154" s="4">
        <f t="shared" si="42"/>
        <v>43555</v>
      </c>
    </row>
    <row r="155" spans="1:125" ht="15">
      <c r="A155" t="s">
        <v>196</v>
      </c>
      <c r="E155" s="29">
        <f aca="true" t="shared" si="43" ref="E155:E160">SUM(F155:DU155)</f>
        <v>78500000</v>
      </c>
      <c r="F155" s="29">
        <f aca="true" t="shared" si="44" ref="F155:O159">SUMIF($C$28:$C$142,$A155,F$28:F$142)</f>
        <v>0</v>
      </c>
      <c r="G155" s="29">
        <f t="shared" si="44"/>
        <v>0</v>
      </c>
      <c r="H155" s="29">
        <f t="shared" si="44"/>
        <v>0</v>
      </c>
      <c r="I155" s="29">
        <f t="shared" si="44"/>
        <v>0</v>
      </c>
      <c r="J155" s="29">
        <f t="shared" si="44"/>
        <v>0</v>
      </c>
      <c r="K155" s="29">
        <f t="shared" si="44"/>
        <v>0</v>
      </c>
      <c r="L155" s="29">
        <f t="shared" si="44"/>
        <v>0</v>
      </c>
      <c r="M155" s="29">
        <f t="shared" si="44"/>
        <v>0</v>
      </c>
      <c r="N155" s="29">
        <f t="shared" si="44"/>
        <v>0</v>
      </c>
      <c r="O155" s="29">
        <f t="shared" si="44"/>
        <v>0</v>
      </c>
      <c r="P155" s="29">
        <f aca="true" t="shared" si="45" ref="P155:Y159">SUMIF($C$28:$C$142,$A155,P$28:P$142)</f>
        <v>0</v>
      </c>
      <c r="Q155" s="29">
        <f t="shared" si="45"/>
        <v>0</v>
      </c>
      <c r="R155" s="29">
        <f t="shared" si="45"/>
        <v>0</v>
      </c>
      <c r="S155" s="29">
        <f t="shared" si="45"/>
        <v>0</v>
      </c>
      <c r="T155" s="29">
        <f t="shared" si="45"/>
        <v>0</v>
      </c>
      <c r="U155" s="29">
        <f t="shared" si="45"/>
        <v>0</v>
      </c>
      <c r="V155" s="29">
        <f t="shared" si="45"/>
        <v>0</v>
      </c>
      <c r="W155" s="29">
        <f t="shared" si="45"/>
        <v>0</v>
      </c>
      <c r="X155" s="29">
        <f t="shared" si="45"/>
        <v>0</v>
      </c>
      <c r="Y155" s="29">
        <f t="shared" si="45"/>
        <v>0</v>
      </c>
      <c r="Z155" s="29">
        <f aca="true" t="shared" si="46" ref="Z155:AI159">SUMIF($C$28:$C$142,$A155,Z$28:Z$142)</f>
        <v>0</v>
      </c>
      <c r="AA155" s="29">
        <f t="shared" si="46"/>
        <v>0</v>
      </c>
      <c r="AB155" s="29">
        <f t="shared" si="46"/>
        <v>0</v>
      </c>
      <c r="AC155" s="29">
        <f t="shared" si="46"/>
        <v>0</v>
      </c>
      <c r="AD155" s="29">
        <f t="shared" si="46"/>
        <v>0</v>
      </c>
      <c r="AE155" s="29">
        <f t="shared" si="46"/>
        <v>0</v>
      </c>
      <c r="AF155" s="29">
        <f t="shared" si="46"/>
        <v>0</v>
      </c>
      <c r="AG155" s="29">
        <f t="shared" si="46"/>
        <v>0</v>
      </c>
      <c r="AH155" s="29">
        <f t="shared" si="46"/>
        <v>0</v>
      </c>
      <c r="AI155" s="29">
        <f t="shared" si="46"/>
        <v>0</v>
      </c>
      <c r="AJ155" s="29">
        <f aca="true" t="shared" si="47" ref="AJ155:AS159">SUMIF($C$28:$C$142,$A155,AJ$28:AJ$142)</f>
        <v>0</v>
      </c>
      <c r="AK155" s="29">
        <f t="shared" si="47"/>
        <v>0</v>
      </c>
      <c r="AL155" s="29">
        <f t="shared" si="47"/>
        <v>0</v>
      </c>
      <c r="AM155" s="29">
        <f t="shared" si="47"/>
        <v>0</v>
      </c>
      <c r="AN155" s="29">
        <f t="shared" si="47"/>
        <v>0</v>
      </c>
      <c r="AO155" s="29">
        <f t="shared" si="47"/>
        <v>0</v>
      </c>
      <c r="AP155" s="29">
        <f t="shared" si="47"/>
        <v>0</v>
      </c>
      <c r="AQ155" s="29">
        <f t="shared" si="47"/>
        <v>0</v>
      </c>
      <c r="AR155" s="29">
        <f t="shared" si="47"/>
        <v>0</v>
      </c>
      <c r="AS155" s="29">
        <f t="shared" si="47"/>
        <v>0</v>
      </c>
      <c r="AT155" s="29">
        <f aca="true" t="shared" si="48" ref="AT155:BC159">SUMIF($C$28:$C$142,$A155,AT$28:AT$142)</f>
        <v>0</v>
      </c>
      <c r="AU155" s="29">
        <f t="shared" si="48"/>
        <v>0</v>
      </c>
      <c r="AV155" s="29">
        <f t="shared" si="48"/>
        <v>0</v>
      </c>
      <c r="AW155" s="29">
        <f t="shared" si="48"/>
        <v>0</v>
      </c>
      <c r="AX155" s="29">
        <f t="shared" si="48"/>
        <v>582000</v>
      </c>
      <c r="AY155" s="29">
        <f t="shared" si="48"/>
        <v>388000</v>
      </c>
      <c r="AZ155" s="29">
        <f t="shared" si="48"/>
        <v>549000</v>
      </c>
      <c r="BA155" s="29">
        <f t="shared" si="48"/>
        <v>657000</v>
      </c>
      <c r="BB155" s="29">
        <f t="shared" si="48"/>
        <v>839000</v>
      </c>
      <c r="BC155" s="29">
        <f t="shared" si="48"/>
        <v>1631000</v>
      </c>
      <c r="BD155" s="29">
        <f aca="true" t="shared" si="49" ref="BD155:BM159">SUMIF($C$28:$C$142,$A155,BD$28:BD$142)</f>
        <v>1887000</v>
      </c>
      <c r="BE155" s="29">
        <f t="shared" si="49"/>
        <v>2179000</v>
      </c>
      <c r="BF155" s="29">
        <f t="shared" si="49"/>
        <v>2295000</v>
      </c>
      <c r="BG155" s="29">
        <f t="shared" si="49"/>
        <v>2460000</v>
      </c>
      <c r="BH155" s="29">
        <f t="shared" si="49"/>
        <v>2371000</v>
      </c>
      <c r="BI155" s="29">
        <f t="shared" si="49"/>
        <v>1779560</v>
      </c>
      <c r="BJ155" s="29">
        <f t="shared" si="49"/>
        <v>1734040</v>
      </c>
      <c r="BK155" s="29">
        <f t="shared" si="49"/>
        <v>1486700</v>
      </c>
      <c r="BL155" s="29">
        <f t="shared" si="49"/>
        <v>1227500</v>
      </c>
      <c r="BM155" s="29">
        <f t="shared" si="49"/>
        <v>1285500</v>
      </c>
      <c r="BN155" s="29">
        <f aca="true" t="shared" si="50" ref="BN155:BW159">SUMIF($C$28:$C$142,$A155,BN$28:BN$142)</f>
        <v>1167900</v>
      </c>
      <c r="BO155" s="29">
        <f t="shared" si="50"/>
        <v>896800</v>
      </c>
      <c r="BP155" s="29">
        <f t="shared" si="50"/>
        <v>1203000</v>
      </c>
      <c r="BQ155" s="29">
        <f t="shared" si="50"/>
        <v>1182000</v>
      </c>
      <c r="BR155" s="29">
        <f t="shared" si="50"/>
        <v>1492000</v>
      </c>
      <c r="BS155" s="29">
        <f t="shared" si="50"/>
        <v>1500000</v>
      </c>
      <c r="BT155" s="29">
        <f t="shared" si="50"/>
        <v>1522000</v>
      </c>
      <c r="BU155" s="29">
        <f t="shared" si="50"/>
        <v>1396000</v>
      </c>
      <c r="BV155" s="29">
        <f t="shared" si="50"/>
        <v>1362000</v>
      </c>
      <c r="BW155" s="29">
        <f t="shared" si="50"/>
        <v>1000000</v>
      </c>
      <c r="BX155" s="29">
        <f aca="true" t="shared" si="51" ref="BX155:CG159">SUMIF($C$28:$C$142,$A155,BX$28:BX$142)</f>
        <v>733000</v>
      </c>
      <c r="BY155" s="29">
        <f t="shared" si="51"/>
        <v>676000</v>
      </c>
      <c r="BZ155" s="29">
        <f t="shared" si="51"/>
        <v>532000</v>
      </c>
      <c r="CA155" s="29">
        <f t="shared" si="51"/>
        <v>494000</v>
      </c>
      <c r="CB155" s="29">
        <f t="shared" si="51"/>
        <v>416000</v>
      </c>
      <c r="CC155" s="29">
        <f t="shared" si="51"/>
        <v>798000</v>
      </c>
      <c r="CD155" s="29">
        <f t="shared" si="51"/>
        <v>598000</v>
      </c>
      <c r="CE155" s="29">
        <f t="shared" si="51"/>
        <v>704000</v>
      </c>
      <c r="CF155" s="29">
        <f t="shared" si="51"/>
        <v>1016000</v>
      </c>
      <c r="CG155" s="29">
        <f t="shared" si="51"/>
        <v>1474000</v>
      </c>
      <c r="CH155" s="29">
        <f aca="true" t="shared" si="52" ref="CH155:CQ159">SUMIF($C$28:$C$142,$A155,CH$28:CH$142)</f>
        <v>1580000</v>
      </c>
      <c r="CI155" s="29">
        <f t="shared" si="52"/>
        <v>1560000</v>
      </c>
      <c r="CJ155" s="29">
        <f t="shared" si="52"/>
        <v>1124000</v>
      </c>
      <c r="CK155" s="29">
        <f t="shared" si="52"/>
        <v>1020000</v>
      </c>
      <c r="CL155" s="29">
        <f t="shared" si="52"/>
        <v>500000</v>
      </c>
      <c r="CM155" s="29">
        <f t="shared" si="52"/>
        <v>396000</v>
      </c>
      <c r="CN155" s="29">
        <f t="shared" si="52"/>
        <v>836000</v>
      </c>
      <c r="CO155" s="29">
        <f t="shared" si="52"/>
        <v>222000</v>
      </c>
      <c r="CP155" s="29">
        <f t="shared" si="52"/>
        <v>208000</v>
      </c>
      <c r="CQ155" s="29">
        <f t="shared" si="52"/>
        <v>180000</v>
      </c>
      <c r="CR155" s="29">
        <f aca="true" t="shared" si="53" ref="CR155:DA159">SUMIF($C$28:$C$142,$A155,CR$28:CR$142)</f>
        <v>240000</v>
      </c>
      <c r="CS155" s="29">
        <f t="shared" si="53"/>
        <v>240000</v>
      </c>
      <c r="CT155" s="29">
        <f t="shared" si="53"/>
        <v>360000</v>
      </c>
      <c r="CU155" s="29">
        <f t="shared" si="53"/>
        <v>480000</v>
      </c>
      <c r="CV155" s="29">
        <f t="shared" si="53"/>
        <v>480000</v>
      </c>
      <c r="CW155" s="29">
        <f t="shared" si="53"/>
        <v>1590000</v>
      </c>
      <c r="CX155" s="29">
        <f t="shared" si="53"/>
        <v>1500000</v>
      </c>
      <c r="CY155" s="29">
        <f t="shared" si="53"/>
        <v>1830000</v>
      </c>
      <c r="CZ155" s="29">
        <f t="shared" si="53"/>
        <v>2610000</v>
      </c>
      <c r="DA155" s="29">
        <f t="shared" si="53"/>
        <v>3435000</v>
      </c>
      <c r="DB155" s="29">
        <f aca="true" t="shared" si="54" ref="DB155:DK159">SUMIF($C$28:$C$142,$A155,DB$28:DB$142)</f>
        <v>3600000</v>
      </c>
      <c r="DC155" s="29">
        <f t="shared" si="54"/>
        <v>3315000</v>
      </c>
      <c r="DD155" s="29">
        <f t="shared" si="54"/>
        <v>2490000</v>
      </c>
      <c r="DE155" s="29">
        <f t="shared" si="54"/>
        <v>1965000</v>
      </c>
      <c r="DF155" s="29">
        <f t="shared" si="54"/>
        <v>1020000</v>
      </c>
      <c r="DG155" s="29">
        <f t="shared" si="54"/>
        <v>855000</v>
      </c>
      <c r="DH155" s="29">
        <f t="shared" si="54"/>
        <v>510000</v>
      </c>
      <c r="DI155" s="29">
        <f t="shared" si="54"/>
        <v>180000</v>
      </c>
      <c r="DJ155" s="29">
        <f t="shared" si="54"/>
        <v>120000</v>
      </c>
      <c r="DK155" s="29">
        <f t="shared" si="54"/>
        <v>120000</v>
      </c>
      <c r="DL155" s="29">
        <f aca="true" t="shared" si="55" ref="DL155:DU159">SUMIF($C$28:$C$142,$A155,DL$28:DL$142)</f>
        <v>120000</v>
      </c>
      <c r="DM155" s="29">
        <f t="shared" si="55"/>
        <v>60000</v>
      </c>
      <c r="DN155" s="29">
        <f t="shared" si="55"/>
        <v>60000</v>
      </c>
      <c r="DO155" s="29">
        <f t="shared" si="55"/>
        <v>60000</v>
      </c>
      <c r="DP155" s="29">
        <f t="shared" si="55"/>
        <v>60000</v>
      </c>
      <c r="DQ155" s="29">
        <f t="shared" si="55"/>
        <v>60000</v>
      </c>
      <c r="DR155" s="29">
        <f t="shared" si="55"/>
        <v>0</v>
      </c>
      <c r="DS155" s="29">
        <f t="shared" si="55"/>
        <v>0</v>
      </c>
      <c r="DT155" s="29">
        <f t="shared" si="55"/>
        <v>0</v>
      </c>
      <c r="DU155" s="29">
        <f t="shared" si="55"/>
        <v>0</v>
      </c>
    </row>
    <row r="156" spans="1:125" ht="15">
      <c r="A156" t="s">
        <v>78</v>
      </c>
      <c r="E156" s="29">
        <f t="shared" si="43"/>
        <v>206370000</v>
      </c>
      <c r="F156" s="29">
        <f t="shared" si="44"/>
        <v>0</v>
      </c>
      <c r="G156" s="29">
        <f t="shared" si="44"/>
        <v>0</v>
      </c>
      <c r="H156" s="29">
        <f t="shared" si="44"/>
        <v>0</v>
      </c>
      <c r="I156" s="29">
        <f t="shared" si="44"/>
        <v>0</v>
      </c>
      <c r="J156" s="29">
        <f t="shared" si="44"/>
        <v>0</v>
      </c>
      <c r="K156" s="29">
        <f t="shared" si="44"/>
        <v>0</v>
      </c>
      <c r="L156" s="29">
        <f t="shared" si="44"/>
        <v>0</v>
      </c>
      <c r="M156" s="29">
        <f t="shared" si="44"/>
        <v>0</v>
      </c>
      <c r="N156" s="29">
        <f t="shared" si="44"/>
        <v>0</v>
      </c>
      <c r="O156" s="29">
        <f t="shared" si="44"/>
        <v>0</v>
      </c>
      <c r="P156" s="29">
        <f t="shared" si="45"/>
        <v>0</v>
      </c>
      <c r="Q156" s="29">
        <f t="shared" si="45"/>
        <v>0</v>
      </c>
      <c r="R156" s="29">
        <f t="shared" si="45"/>
        <v>0</v>
      </c>
      <c r="S156" s="29">
        <f t="shared" si="45"/>
        <v>0</v>
      </c>
      <c r="T156" s="29">
        <f t="shared" si="45"/>
        <v>0</v>
      </c>
      <c r="U156" s="29">
        <f t="shared" si="45"/>
        <v>0</v>
      </c>
      <c r="V156" s="29">
        <f t="shared" si="45"/>
        <v>0</v>
      </c>
      <c r="W156" s="29">
        <f t="shared" si="45"/>
        <v>0</v>
      </c>
      <c r="X156" s="29">
        <f t="shared" si="45"/>
        <v>0</v>
      </c>
      <c r="Y156" s="29">
        <f t="shared" si="45"/>
        <v>0</v>
      </c>
      <c r="Z156" s="29">
        <f t="shared" si="46"/>
        <v>0</v>
      </c>
      <c r="AA156" s="29">
        <f t="shared" si="46"/>
        <v>0</v>
      </c>
      <c r="AB156" s="29">
        <f t="shared" si="46"/>
        <v>0</v>
      </c>
      <c r="AC156" s="29">
        <f t="shared" si="46"/>
        <v>0</v>
      </c>
      <c r="AD156" s="29">
        <f t="shared" si="46"/>
        <v>0</v>
      </c>
      <c r="AE156" s="29">
        <f t="shared" si="46"/>
        <v>0</v>
      </c>
      <c r="AF156" s="29">
        <f t="shared" si="46"/>
        <v>0</v>
      </c>
      <c r="AG156" s="29">
        <f t="shared" si="46"/>
        <v>0</v>
      </c>
      <c r="AH156" s="29">
        <f t="shared" si="46"/>
        <v>0</v>
      </c>
      <c r="AI156" s="29">
        <f t="shared" si="46"/>
        <v>0</v>
      </c>
      <c r="AJ156" s="29">
        <f t="shared" si="47"/>
        <v>0</v>
      </c>
      <c r="AK156" s="29">
        <f t="shared" si="47"/>
        <v>0</v>
      </c>
      <c r="AL156" s="29">
        <f t="shared" si="47"/>
        <v>0</v>
      </c>
      <c r="AM156" s="29">
        <f t="shared" si="47"/>
        <v>0</v>
      </c>
      <c r="AN156" s="29">
        <f t="shared" si="47"/>
        <v>0</v>
      </c>
      <c r="AO156" s="29">
        <f t="shared" si="47"/>
        <v>0</v>
      </c>
      <c r="AP156" s="29">
        <f t="shared" si="47"/>
        <v>0</v>
      </c>
      <c r="AQ156" s="29">
        <f t="shared" si="47"/>
        <v>0</v>
      </c>
      <c r="AR156" s="29">
        <f t="shared" si="47"/>
        <v>0</v>
      </c>
      <c r="AS156" s="29">
        <f t="shared" si="47"/>
        <v>0</v>
      </c>
      <c r="AT156" s="29">
        <f t="shared" si="48"/>
        <v>0</v>
      </c>
      <c r="AU156" s="29">
        <f t="shared" si="48"/>
        <v>0</v>
      </c>
      <c r="AV156" s="29">
        <f t="shared" si="48"/>
        <v>0</v>
      </c>
      <c r="AW156" s="29">
        <f t="shared" si="48"/>
        <v>0</v>
      </c>
      <c r="AX156" s="29">
        <f t="shared" si="48"/>
        <v>0</v>
      </c>
      <c r="AY156" s="29">
        <f t="shared" si="48"/>
        <v>0</v>
      </c>
      <c r="AZ156" s="29">
        <f t="shared" si="48"/>
        <v>0</v>
      </c>
      <c r="BA156" s="29">
        <f t="shared" si="48"/>
        <v>0</v>
      </c>
      <c r="BB156" s="29">
        <f t="shared" si="48"/>
        <v>0</v>
      </c>
      <c r="BC156" s="29">
        <f t="shared" si="48"/>
        <v>0</v>
      </c>
      <c r="BD156" s="29">
        <f t="shared" si="49"/>
        <v>114000</v>
      </c>
      <c r="BE156" s="29">
        <f t="shared" si="49"/>
        <v>76000</v>
      </c>
      <c r="BF156" s="29">
        <f t="shared" si="49"/>
        <v>174000</v>
      </c>
      <c r="BG156" s="29">
        <f t="shared" si="49"/>
        <v>230000</v>
      </c>
      <c r="BH156" s="29">
        <f t="shared" si="49"/>
        <v>1005000</v>
      </c>
      <c r="BI156" s="29">
        <f t="shared" si="49"/>
        <v>844000</v>
      </c>
      <c r="BJ156" s="29">
        <f t="shared" si="49"/>
        <v>1095000</v>
      </c>
      <c r="BK156" s="29">
        <f t="shared" si="49"/>
        <v>1450000</v>
      </c>
      <c r="BL156" s="29">
        <f t="shared" si="49"/>
        <v>1971000</v>
      </c>
      <c r="BM156" s="29">
        <f t="shared" si="49"/>
        <v>1936000</v>
      </c>
      <c r="BN156" s="29">
        <f t="shared" si="50"/>
        <v>2001000</v>
      </c>
      <c r="BO156" s="29">
        <f t="shared" si="50"/>
        <v>1314000</v>
      </c>
      <c r="BP156" s="29">
        <f t="shared" si="50"/>
        <v>2154000</v>
      </c>
      <c r="BQ156" s="29">
        <f t="shared" si="50"/>
        <v>2462000</v>
      </c>
      <c r="BR156" s="29">
        <f t="shared" si="50"/>
        <v>2302000</v>
      </c>
      <c r="BS156" s="29">
        <f t="shared" si="50"/>
        <v>2726000</v>
      </c>
      <c r="BT156" s="29">
        <f t="shared" si="50"/>
        <v>3562000</v>
      </c>
      <c r="BU156" s="29">
        <f t="shared" si="50"/>
        <v>4534000</v>
      </c>
      <c r="BV156" s="29">
        <f t="shared" si="50"/>
        <v>5029000</v>
      </c>
      <c r="BW156" s="29">
        <f t="shared" si="50"/>
        <v>4615000</v>
      </c>
      <c r="BX156" s="29">
        <f t="shared" si="51"/>
        <v>3544000</v>
      </c>
      <c r="BY156" s="29">
        <f t="shared" si="51"/>
        <v>3411200</v>
      </c>
      <c r="BZ156" s="29">
        <f t="shared" si="51"/>
        <v>2826800</v>
      </c>
      <c r="CA156" s="29">
        <f t="shared" si="51"/>
        <v>3078600</v>
      </c>
      <c r="CB156" s="29">
        <f t="shared" si="51"/>
        <v>4934500</v>
      </c>
      <c r="CC156" s="29">
        <f t="shared" si="51"/>
        <v>4640000</v>
      </c>
      <c r="CD156" s="29">
        <f t="shared" si="51"/>
        <v>5713800</v>
      </c>
      <c r="CE156" s="29">
        <f t="shared" si="51"/>
        <v>6845000</v>
      </c>
      <c r="CF156" s="29">
        <f t="shared" si="51"/>
        <v>8525200</v>
      </c>
      <c r="CG156" s="29">
        <f t="shared" si="51"/>
        <v>10837000</v>
      </c>
      <c r="CH156" s="29">
        <f t="shared" si="52"/>
        <v>11835000</v>
      </c>
      <c r="CI156" s="29">
        <f t="shared" si="52"/>
        <v>12512600</v>
      </c>
      <c r="CJ156" s="29">
        <f t="shared" si="52"/>
        <v>11526856</v>
      </c>
      <c r="CK156" s="29">
        <f t="shared" si="52"/>
        <v>11331104</v>
      </c>
      <c r="CL156" s="29">
        <f t="shared" si="52"/>
        <v>10798820</v>
      </c>
      <c r="CM156" s="29">
        <f t="shared" si="52"/>
        <v>9758300</v>
      </c>
      <c r="CN156" s="29">
        <f t="shared" si="52"/>
        <v>7653300</v>
      </c>
      <c r="CO156" s="29">
        <f t="shared" si="52"/>
        <v>7267540</v>
      </c>
      <c r="CP156" s="29">
        <f t="shared" si="52"/>
        <v>5346880</v>
      </c>
      <c r="CQ156" s="29">
        <f t="shared" si="52"/>
        <v>4458000</v>
      </c>
      <c r="CR156" s="29">
        <f t="shared" si="53"/>
        <v>3122000</v>
      </c>
      <c r="CS156" s="29">
        <f t="shared" si="53"/>
        <v>2479000</v>
      </c>
      <c r="CT156" s="29">
        <f t="shared" si="53"/>
        <v>1754000</v>
      </c>
      <c r="CU156" s="29">
        <f t="shared" si="53"/>
        <v>1295500</v>
      </c>
      <c r="CV156" s="29">
        <f t="shared" si="53"/>
        <v>1047000</v>
      </c>
      <c r="CW156" s="29">
        <f t="shared" si="53"/>
        <v>817000</v>
      </c>
      <c r="CX156" s="29">
        <f t="shared" si="53"/>
        <v>633500</v>
      </c>
      <c r="CY156" s="29">
        <f t="shared" si="53"/>
        <v>633500</v>
      </c>
      <c r="CZ156" s="29">
        <f t="shared" si="53"/>
        <v>400000</v>
      </c>
      <c r="DA156" s="29">
        <f t="shared" si="53"/>
        <v>450000</v>
      </c>
      <c r="DB156" s="29">
        <f t="shared" si="54"/>
        <v>450000</v>
      </c>
      <c r="DC156" s="29">
        <f t="shared" si="54"/>
        <v>450000</v>
      </c>
      <c r="DD156" s="29">
        <f t="shared" si="54"/>
        <v>450000.00000000006</v>
      </c>
      <c r="DE156" s="29">
        <f t="shared" si="54"/>
        <v>450000.00000000006</v>
      </c>
      <c r="DF156" s="29">
        <f t="shared" si="54"/>
        <v>450000</v>
      </c>
      <c r="DG156" s="29">
        <f t="shared" si="54"/>
        <v>450000</v>
      </c>
      <c r="DH156" s="29">
        <f t="shared" si="54"/>
        <v>500000</v>
      </c>
      <c r="DI156" s="29">
        <f t="shared" si="54"/>
        <v>500000</v>
      </c>
      <c r="DJ156" s="29">
        <f t="shared" si="54"/>
        <v>450000</v>
      </c>
      <c r="DK156" s="29">
        <f t="shared" si="54"/>
        <v>400000</v>
      </c>
      <c r="DL156" s="29">
        <f t="shared" si="55"/>
        <v>400000</v>
      </c>
      <c r="DM156" s="29">
        <f t="shared" si="55"/>
        <v>400000</v>
      </c>
      <c r="DN156" s="29">
        <f t="shared" si="55"/>
        <v>400000</v>
      </c>
      <c r="DO156" s="29">
        <f t="shared" si="55"/>
        <v>300000</v>
      </c>
      <c r="DP156" s="29">
        <f t="shared" si="55"/>
        <v>250000</v>
      </c>
      <c r="DQ156" s="29">
        <f t="shared" si="55"/>
        <v>250000</v>
      </c>
      <c r="DR156" s="29">
        <f t="shared" si="55"/>
        <v>250000</v>
      </c>
      <c r="DS156" s="29">
        <f t="shared" si="55"/>
        <v>200000</v>
      </c>
      <c r="DT156" s="29">
        <f t="shared" si="55"/>
        <v>200000</v>
      </c>
      <c r="DU156" s="29">
        <f t="shared" si="55"/>
        <v>100000</v>
      </c>
    </row>
    <row r="157" spans="1:125" ht="15">
      <c r="A157" t="s">
        <v>287</v>
      </c>
      <c r="E157" s="29">
        <f t="shared" si="43"/>
        <v>377200000</v>
      </c>
      <c r="F157" s="29">
        <f t="shared" si="44"/>
        <v>0</v>
      </c>
      <c r="G157" s="29">
        <f t="shared" si="44"/>
        <v>0</v>
      </c>
      <c r="H157" s="29">
        <f t="shared" si="44"/>
        <v>0</v>
      </c>
      <c r="I157" s="29">
        <f t="shared" si="44"/>
        <v>0</v>
      </c>
      <c r="J157" s="29">
        <f t="shared" si="44"/>
        <v>0</v>
      </c>
      <c r="K157" s="29">
        <f t="shared" si="44"/>
        <v>0</v>
      </c>
      <c r="L157" s="29">
        <f t="shared" si="44"/>
        <v>0</v>
      </c>
      <c r="M157" s="29">
        <f t="shared" si="44"/>
        <v>0</v>
      </c>
      <c r="N157" s="29">
        <f t="shared" si="44"/>
        <v>0</v>
      </c>
      <c r="O157" s="29">
        <f t="shared" si="44"/>
        <v>0</v>
      </c>
      <c r="P157" s="29">
        <f t="shared" si="45"/>
        <v>0</v>
      </c>
      <c r="Q157" s="29">
        <f t="shared" si="45"/>
        <v>0</v>
      </c>
      <c r="R157" s="29">
        <f t="shared" si="45"/>
        <v>0</v>
      </c>
      <c r="S157" s="29">
        <f t="shared" si="45"/>
        <v>0</v>
      </c>
      <c r="T157" s="29">
        <f t="shared" si="45"/>
        <v>0</v>
      </c>
      <c r="U157" s="29">
        <f t="shared" si="45"/>
        <v>0</v>
      </c>
      <c r="V157" s="29">
        <f t="shared" si="45"/>
        <v>0</v>
      </c>
      <c r="W157" s="29">
        <f t="shared" si="45"/>
        <v>0</v>
      </c>
      <c r="X157" s="29">
        <f t="shared" si="45"/>
        <v>0</v>
      </c>
      <c r="Y157" s="29">
        <f t="shared" si="45"/>
        <v>0</v>
      </c>
      <c r="Z157" s="29">
        <f t="shared" si="46"/>
        <v>0</v>
      </c>
      <c r="AA157" s="29">
        <f t="shared" si="46"/>
        <v>0</v>
      </c>
      <c r="AB157" s="29">
        <f t="shared" si="46"/>
        <v>0</v>
      </c>
      <c r="AC157" s="29">
        <f t="shared" si="46"/>
        <v>0</v>
      </c>
      <c r="AD157" s="29">
        <f t="shared" si="46"/>
        <v>0</v>
      </c>
      <c r="AE157" s="29">
        <f t="shared" si="46"/>
        <v>0</v>
      </c>
      <c r="AF157" s="29">
        <f t="shared" si="46"/>
        <v>0</v>
      </c>
      <c r="AG157" s="29">
        <f t="shared" si="46"/>
        <v>0</v>
      </c>
      <c r="AH157" s="29">
        <f t="shared" si="46"/>
        <v>0</v>
      </c>
      <c r="AI157" s="29">
        <f t="shared" si="46"/>
        <v>0</v>
      </c>
      <c r="AJ157" s="29">
        <f t="shared" si="47"/>
        <v>510000</v>
      </c>
      <c r="AK157" s="29">
        <f t="shared" si="47"/>
        <v>306000</v>
      </c>
      <c r="AL157" s="29">
        <f t="shared" si="47"/>
        <v>612000</v>
      </c>
      <c r="AM157" s="29">
        <f t="shared" si="47"/>
        <v>816000</v>
      </c>
      <c r="AN157" s="29">
        <f t="shared" si="47"/>
        <v>1224000</v>
      </c>
      <c r="AO157" s="29">
        <f t="shared" si="47"/>
        <v>1428000.0000000002</v>
      </c>
      <c r="AP157" s="29">
        <f t="shared" si="47"/>
        <v>1428000.0000000002</v>
      </c>
      <c r="AQ157" s="29">
        <f t="shared" si="47"/>
        <v>1224000</v>
      </c>
      <c r="AR157" s="29">
        <f t="shared" si="47"/>
        <v>816000</v>
      </c>
      <c r="AS157" s="29">
        <f t="shared" si="47"/>
        <v>714000.0000000001</v>
      </c>
      <c r="AT157" s="29">
        <f t="shared" si="48"/>
        <v>408000</v>
      </c>
      <c r="AU157" s="29">
        <f t="shared" si="48"/>
        <v>306000</v>
      </c>
      <c r="AV157" s="29">
        <f t="shared" si="48"/>
        <v>204000</v>
      </c>
      <c r="AW157" s="29">
        <f t="shared" si="48"/>
        <v>102000</v>
      </c>
      <c r="AX157" s="29">
        <f t="shared" si="48"/>
        <v>102000</v>
      </c>
      <c r="AY157" s="29">
        <f t="shared" si="48"/>
        <v>0</v>
      </c>
      <c r="AZ157" s="29">
        <f t="shared" si="48"/>
        <v>0</v>
      </c>
      <c r="BA157" s="29">
        <f t="shared" si="48"/>
        <v>0</v>
      </c>
      <c r="BB157" s="29">
        <f t="shared" si="48"/>
        <v>245999.99999999997</v>
      </c>
      <c r="BC157" s="29">
        <f t="shared" si="48"/>
        <v>163999.99999999997</v>
      </c>
      <c r="BD157" s="29">
        <f t="shared" si="49"/>
        <v>245999.99999999997</v>
      </c>
      <c r="BE157" s="29">
        <f t="shared" si="49"/>
        <v>825000</v>
      </c>
      <c r="BF157" s="29">
        <f t="shared" si="49"/>
        <v>863999.9999999999</v>
      </c>
      <c r="BG157" s="29">
        <f t="shared" si="49"/>
        <v>1154000</v>
      </c>
      <c r="BH157" s="29">
        <f t="shared" si="49"/>
        <v>3113000</v>
      </c>
      <c r="BI157" s="29">
        <f t="shared" si="49"/>
        <v>2075000</v>
      </c>
      <c r="BJ157" s="29">
        <f t="shared" si="49"/>
        <v>2308000</v>
      </c>
      <c r="BK157" s="29">
        <f t="shared" si="49"/>
        <v>2319000</v>
      </c>
      <c r="BL157" s="29">
        <f t="shared" si="49"/>
        <v>2533000</v>
      </c>
      <c r="BM157" s="29">
        <f t="shared" si="49"/>
        <v>2579000</v>
      </c>
      <c r="BN157" s="29">
        <f t="shared" si="50"/>
        <v>2516000</v>
      </c>
      <c r="BO157" s="29">
        <f t="shared" si="50"/>
        <v>3148000</v>
      </c>
      <c r="BP157" s="29">
        <f t="shared" si="50"/>
        <v>2947000</v>
      </c>
      <c r="BQ157" s="29">
        <f t="shared" si="50"/>
        <v>4586000</v>
      </c>
      <c r="BR157" s="29">
        <f t="shared" si="50"/>
        <v>7491000</v>
      </c>
      <c r="BS157" s="29">
        <f t="shared" si="50"/>
        <v>8141500</v>
      </c>
      <c r="BT157" s="29">
        <f t="shared" si="50"/>
        <v>8756000</v>
      </c>
      <c r="BU157" s="29">
        <f t="shared" si="50"/>
        <v>9712000</v>
      </c>
      <c r="BV157" s="29">
        <f t="shared" si="50"/>
        <v>11048000</v>
      </c>
      <c r="BW157" s="29">
        <f t="shared" si="50"/>
        <v>11795000</v>
      </c>
      <c r="BX157" s="29">
        <f t="shared" si="51"/>
        <v>11638000</v>
      </c>
      <c r="BY157" s="29">
        <f t="shared" si="51"/>
        <v>9361000</v>
      </c>
      <c r="BZ157" s="29">
        <f t="shared" si="51"/>
        <v>9396000</v>
      </c>
      <c r="CA157" s="29">
        <f t="shared" si="51"/>
        <v>8983000</v>
      </c>
      <c r="CB157" s="29">
        <f t="shared" si="51"/>
        <v>8216000</v>
      </c>
      <c r="CC157" s="29">
        <f t="shared" si="51"/>
        <v>6437000</v>
      </c>
      <c r="CD157" s="29">
        <f t="shared" si="51"/>
        <v>6133000</v>
      </c>
      <c r="CE157" s="29">
        <f t="shared" si="51"/>
        <v>8526000</v>
      </c>
      <c r="CF157" s="29">
        <f t="shared" si="51"/>
        <v>8154000</v>
      </c>
      <c r="CG157" s="29">
        <f t="shared" si="51"/>
        <v>8349000</v>
      </c>
      <c r="CH157" s="29">
        <f t="shared" si="52"/>
        <v>10801000</v>
      </c>
      <c r="CI157" s="29">
        <f t="shared" si="52"/>
        <v>10810000</v>
      </c>
      <c r="CJ157" s="29">
        <f t="shared" si="52"/>
        <v>12504000</v>
      </c>
      <c r="CK157" s="29">
        <f t="shared" si="52"/>
        <v>15283000</v>
      </c>
      <c r="CL157" s="29">
        <f t="shared" si="52"/>
        <v>13702500</v>
      </c>
      <c r="CM157" s="29">
        <f t="shared" si="52"/>
        <v>12501000</v>
      </c>
      <c r="CN157" s="29">
        <f t="shared" si="52"/>
        <v>14478000</v>
      </c>
      <c r="CO157" s="29">
        <f t="shared" si="52"/>
        <v>12316500</v>
      </c>
      <c r="CP157" s="29">
        <f t="shared" si="52"/>
        <v>11848820</v>
      </c>
      <c r="CQ157" s="29">
        <f t="shared" si="52"/>
        <v>12022880</v>
      </c>
      <c r="CR157" s="29">
        <f t="shared" si="53"/>
        <v>10381900</v>
      </c>
      <c r="CS157" s="29">
        <f t="shared" si="53"/>
        <v>10005500</v>
      </c>
      <c r="CT157" s="29">
        <f t="shared" si="53"/>
        <v>10075500</v>
      </c>
      <c r="CU157" s="29">
        <f t="shared" si="53"/>
        <v>8606300</v>
      </c>
      <c r="CV157" s="29">
        <f t="shared" si="53"/>
        <v>6976000</v>
      </c>
      <c r="CW157" s="29">
        <f t="shared" si="53"/>
        <v>6811600</v>
      </c>
      <c r="CX157" s="29">
        <f t="shared" si="53"/>
        <v>4613000</v>
      </c>
      <c r="CY157" s="29">
        <f t="shared" si="53"/>
        <v>2971800</v>
      </c>
      <c r="CZ157" s="29">
        <f t="shared" si="53"/>
        <v>3161200.0000000005</v>
      </c>
      <c r="DA157" s="29">
        <f t="shared" si="53"/>
        <v>1537000</v>
      </c>
      <c r="DB157" s="29">
        <f t="shared" si="54"/>
        <v>767000</v>
      </c>
      <c r="DC157" s="29">
        <f t="shared" si="54"/>
        <v>615000</v>
      </c>
      <c r="DD157" s="29">
        <f t="shared" si="54"/>
        <v>287000</v>
      </c>
      <c r="DE157" s="29">
        <f t="shared" si="54"/>
        <v>164000</v>
      </c>
      <c r="DF157" s="29">
        <f t="shared" si="54"/>
        <v>0</v>
      </c>
      <c r="DG157" s="29">
        <f t="shared" si="54"/>
        <v>0</v>
      </c>
      <c r="DH157" s="29">
        <f t="shared" si="54"/>
        <v>0</v>
      </c>
      <c r="DI157" s="29">
        <f t="shared" si="54"/>
        <v>0</v>
      </c>
      <c r="DJ157" s="29">
        <f t="shared" si="54"/>
        <v>0</v>
      </c>
      <c r="DK157" s="29">
        <f t="shared" si="54"/>
        <v>0</v>
      </c>
      <c r="DL157" s="29">
        <f t="shared" si="55"/>
        <v>0</v>
      </c>
      <c r="DM157" s="29">
        <f t="shared" si="55"/>
        <v>0</v>
      </c>
      <c r="DN157" s="29">
        <f t="shared" si="55"/>
        <v>0</v>
      </c>
      <c r="DO157" s="29">
        <f t="shared" si="55"/>
        <v>0</v>
      </c>
      <c r="DP157" s="29">
        <f t="shared" si="55"/>
        <v>0</v>
      </c>
      <c r="DQ157" s="29">
        <f t="shared" si="55"/>
        <v>0</v>
      </c>
      <c r="DR157" s="29">
        <f t="shared" si="55"/>
        <v>0</v>
      </c>
      <c r="DS157" s="29">
        <f t="shared" si="55"/>
        <v>0</v>
      </c>
      <c r="DT157" s="29">
        <f t="shared" si="55"/>
        <v>0</v>
      </c>
      <c r="DU157" s="29">
        <f t="shared" si="55"/>
        <v>0</v>
      </c>
    </row>
    <row r="158" spans="1:125" ht="15">
      <c r="A158" t="s">
        <v>288</v>
      </c>
      <c r="E158" s="29">
        <f t="shared" si="43"/>
        <v>11800000</v>
      </c>
      <c r="F158" s="29">
        <f t="shared" si="44"/>
        <v>0</v>
      </c>
      <c r="G158" s="29">
        <f t="shared" si="44"/>
        <v>0</v>
      </c>
      <c r="H158" s="29">
        <f t="shared" si="44"/>
        <v>0</v>
      </c>
      <c r="I158" s="29">
        <f t="shared" si="44"/>
        <v>0</v>
      </c>
      <c r="J158" s="29">
        <f t="shared" si="44"/>
        <v>0</v>
      </c>
      <c r="K158" s="29">
        <f t="shared" si="44"/>
        <v>0</v>
      </c>
      <c r="L158" s="29">
        <f t="shared" si="44"/>
        <v>0</v>
      </c>
      <c r="M158" s="29">
        <f t="shared" si="44"/>
        <v>0</v>
      </c>
      <c r="N158" s="29">
        <f t="shared" si="44"/>
        <v>0</v>
      </c>
      <c r="O158" s="29">
        <f t="shared" si="44"/>
        <v>0</v>
      </c>
      <c r="P158" s="29">
        <f t="shared" si="45"/>
        <v>0</v>
      </c>
      <c r="Q158" s="29">
        <f t="shared" si="45"/>
        <v>0</v>
      </c>
      <c r="R158" s="29">
        <f t="shared" si="45"/>
        <v>0</v>
      </c>
      <c r="S158" s="29">
        <f t="shared" si="45"/>
        <v>0</v>
      </c>
      <c r="T158" s="29">
        <f t="shared" si="45"/>
        <v>0</v>
      </c>
      <c r="U158" s="29">
        <f t="shared" si="45"/>
        <v>0</v>
      </c>
      <c r="V158" s="29">
        <f t="shared" si="45"/>
        <v>0</v>
      </c>
      <c r="W158" s="29">
        <f t="shared" si="45"/>
        <v>0</v>
      </c>
      <c r="X158" s="29">
        <f t="shared" si="45"/>
        <v>0</v>
      </c>
      <c r="Y158" s="29">
        <f t="shared" si="45"/>
        <v>0</v>
      </c>
      <c r="Z158" s="29">
        <f t="shared" si="46"/>
        <v>0</v>
      </c>
      <c r="AA158" s="29">
        <f t="shared" si="46"/>
        <v>0</v>
      </c>
      <c r="AB158" s="29">
        <f t="shared" si="46"/>
        <v>0</v>
      </c>
      <c r="AC158" s="29">
        <f t="shared" si="46"/>
        <v>0</v>
      </c>
      <c r="AD158" s="29">
        <f t="shared" si="46"/>
        <v>0</v>
      </c>
      <c r="AE158" s="29">
        <f t="shared" si="46"/>
        <v>0</v>
      </c>
      <c r="AF158" s="29">
        <f t="shared" si="46"/>
        <v>0</v>
      </c>
      <c r="AG158" s="29">
        <f t="shared" si="46"/>
        <v>0</v>
      </c>
      <c r="AH158" s="29">
        <f t="shared" si="46"/>
        <v>0</v>
      </c>
      <c r="AI158" s="29">
        <f t="shared" si="46"/>
        <v>0</v>
      </c>
      <c r="AJ158" s="29">
        <f t="shared" si="47"/>
        <v>0</v>
      </c>
      <c r="AK158" s="29">
        <f t="shared" si="47"/>
        <v>0</v>
      </c>
      <c r="AL158" s="29">
        <f t="shared" si="47"/>
        <v>0</v>
      </c>
      <c r="AM158" s="29">
        <f t="shared" si="47"/>
        <v>0</v>
      </c>
      <c r="AN158" s="29">
        <f t="shared" si="47"/>
        <v>0</v>
      </c>
      <c r="AO158" s="29">
        <f t="shared" si="47"/>
        <v>0</v>
      </c>
      <c r="AP158" s="29">
        <f t="shared" si="47"/>
        <v>0</v>
      </c>
      <c r="AQ158" s="29">
        <f t="shared" si="47"/>
        <v>0</v>
      </c>
      <c r="AR158" s="29">
        <f t="shared" si="47"/>
        <v>0</v>
      </c>
      <c r="AS158" s="29">
        <f t="shared" si="47"/>
        <v>0</v>
      </c>
      <c r="AT158" s="29">
        <f t="shared" si="48"/>
        <v>0</v>
      </c>
      <c r="AU158" s="29">
        <f t="shared" si="48"/>
        <v>0</v>
      </c>
      <c r="AV158" s="29">
        <f t="shared" si="48"/>
        <v>0</v>
      </c>
      <c r="AW158" s="29">
        <f t="shared" si="48"/>
        <v>0</v>
      </c>
      <c r="AX158" s="29">
        <f t="shared" si="48"/>
        <v>0</v>
      </c>
      <c r="AY158" s="29">
        <f t="shared" si="48"/>
        <v>0</v>
      </c>
      <c r="AZ158" s="29">
        <f t="shared" si="48"/>
        <v>590000</v>
      </c>
      <c r="BA158" s="29">
        <f t="shared" si="48"/>
        <v>354000</v>
      </c>
      <c r="BB158" s="29">
        <f t="shared" si="48"/>
        <v>708000</v>
      </c>
      <c r="BC158" s="29">
        <f t="shared" si="48"/>
        <v>944000</v>
      </c>
      <c r="BD158" s="29">
        <f t="shared" si="49"/>
        <v>1416000</v>
      </c>
      <c r="BE158" s="29">
        <f t="shared" si="49"/>
        <v>1652000.0000000002</v>
      </c>
      <c r="BF158" s="29">
        <f t="shared" si="49"/>
        <v>1652000.0000000002</v>
      </c>
      <c r="BG158" s="29">
        <f t="shared" si="49"/>
        <v>1416000</v>
      </c>
      <c r="BH158" s="29">
        <f t="shared" si="49"/>
        <v>944000</v>
      </c>
      <c r="BI158" s="29">
        <f t="shared" si="49"/>
        <v>826000.0000000001</v>
      </c>
      <c r="BJ158" s="29">
        <f t="shared" si="49"/>
        <v>472000</v>
      </c>
      <c r="BK158" s="29">
        <f t="shared" si="49"/>
        <v>354000</v>
      </c>
      <c r="BL158" s="29">
        <f t="shared" si="49"/>
        <v>236000</v>
      </c>
      <c r="BM158" s="29">
        <f t="shared" si="49"/>
        <v>118000</v>
      </c>
      <c r="BN158" s="29">
        <f t="shared" si="50"/>
        <v>118000</v>
      </c>
      <c r="BO158" s="29">
        <f t="shared" si="50"/>
        <v>0</v>
      </c>
      <c r="BP158" s="29">
        <f t="shared" si="50"/>
        <v>0</v>
      </c>
      <c r="BQ158" s="29">
        <f t="shared" si="50"/>
        <v>0</v>
      </c>
      <c r="BR158" s="29">
        <f t="shared" si="50"/>
        <v>0</v>
      </c>
      <c r="BS158" s="29">
        <f t="shared" si="50"/>
        <v>0</v>
      </c>
      <c r="BT158" s="29">
        <f t="shared" si="50"/>
        <v>0</v>
      </c>
      <c r="BU158" s="29">
        <f t="shared" si="50"/>
        <v>0</v>
      </c>
      <c r="BV158" s="29">
        <f t="shared" si="50"/>
        <v>0</v>
      </c>
      <c r="BW158" s="29">
        <f t="shared" si="50"/>
        <v>0</v>
      </c>
      <c r="BX158" s="29">
        <f t="shared" si="51"/>
        <v>0</v>
      </c>
      <c r="BY158" s="29">
        <f t="shared" si="51"/>
        <v>0</v>
      </c>
      <c r="BZ158" s="29">
        <f t="shared" si="51"/>
        <v>0</v>
      </c>
      <c r="CA158" s="29">
        <f t="shared" si="51"/>
        <v>0</v>
      </c>
      <c r="CB158" s="29">
        <f t="shared" si="51"/>
        <v>0</v>
      </c>
      <c r="CC158" s="29">
        <f t="shared" si="51"/>
        <v>0</v>
      </c>
      <c r="CD158" s="29">
        <f t="shared" si="51"/>
        <v>0</v>
      </c>
      <c r="CE158" s="29">
        <f t="shared" si="51"/>
        <v>0</v>
      </c>
      <c r="CF158" s="29">
        <f t="shared" si="51"/>
        <v>0</v>
      </c>
      <c r="CG158" s="29">
        <f t="shared" si="51"/>
        <v>0</v>
      </c>
      <c r="CH158" s="29">
        <f t="shared" si="52"/>
        <v>0</v>
      </c>
      <c r="CI158" s="29">
        <f t="shared" si="52"/>
        <v>0</v>
      </c>
      <c r="CJ158" s="29">
        <f t="shared" si="52"/>
        <v>0</v>
      </c>
      <c r="CK158" s="29">
        <f t="shared" si="52"/>
        <v>0</v>
      </c>
      <c r="CL158" s="29">
        <f t="shared" si="52"/>
        <v>0</v>
      </c>
      <c r="CM158" s="29">
        <f t="shared" si="52"/>
        <v>0</v>
      </c>
      <c r="CN158" s="29">
        <f t="shared" si="52"/>
        <v>0</v>
      </c>
      <c r="CO158" s="29">
        <f t="shared" si="52"/>
        <v>0</v>
      </c>
      <c r="CP158" s="29">
        <f t="shared" si="52"/>
        <v>0</v>
      </c>
      <c r="CQ158" s="29">
        <f t="shared" si="52"/>
        <v>0</v>
      </c>
      <c r="CR158" s="29">
        <f t="shared" si="53"/>
        <v>0</v>
      </c>
      <c r="CS158" s="29">
        <f t="shared" si="53"/>
        <v>0</v>
      </c>
      <c r="CT158" s="29">
        <f t="shared" si="53"/>
        <v>0</v>
      </c>
      <c r="CU158" s="29">
        <f t="shared" si="53"/>
        <v>0</v>
      </c>
      <c r="CV158" s="29">
        <f t="shared" si="53"/>
        <v>0</v>
      </c>
      <c r="CW158" s="29">
        <f t="shared" si="53"/>
        <v>0</v>
      </c>
      <c r="CX158" s="29">
        <f t="shared" si="53"/>
        <v>0</v>
      </c>
      <c r="CY158" s="29">
        <f t="shared" si="53"/>
        <v>0</v>
      </c>
      <c r="CZ158" s="29">
        <f t="shared" si="53"/>
        <v>0</v>
      </c>
      <c r="DA158" s="29">
        <f t="shared" si="53"/>
        <v>0</v>
      </c>
      <c r="DB158" s="29">
        <f t="shared" si="54"/>
        <v>0</v>
      </c>
      <c r="DC158" s="29">
        <f t="shared" si="54"/>
        <v>0</v>
      </c>
      <c r="DD158" s="29">
        <f t="shared" si="54"/>
        <v>0</v>
      </c>
      <c r="DE158" s="29">
        <f t="shared" si="54"/>
        <v>0</v>
      </c>
      <c r="DF158" s="29">
        <f t="shared" si="54"/>
        <v>0</v>
      </c>
      <c r="DG158" s="29">
        <f t="shared" si="54"/>
        <v>0</v>
      </c>
      <c r="DH158" s="29">
        <f t="shared" si="54"/>
        <v>0</v>
      </c>
      <c r="DI158" s="29">
        <f t="shared" si="54"/>
        <v>0</v>
      </c>
      <c r="DJ158" s="29">
        <f t="shared" si="54"/>
        <v>0</v>
      </c>
      <c r="DK158" s="29">
        <f t="shared" si="54"/>
        <v>0</v>
      </c>
      <c r="DL158" s="29">
        <f t="shared" si="55"/>
        <v>0</v>
      </c>
      <c r="DM158" s="29">
        <f t="shared" si="55"/>
        <v>0</v>
      </c>
      <c r="DN158" s="29">
        <f t="shared" si="55"/>
        <v>0</v>
      </c>
      <c r="DO158" s="29">
        <f t="shared" si="55"/>
        <v>0</v>
      </c>
      <c r="DP158" s="29">
        <f t="shared" si="55"/>
        <v>0</v>
      </c>
      <c r="DQ158" s="29">
        <f t="shared" si="55"/>
        <v>0</v>
      </c>
      <c r="DR158" s="29">
        <f t="shared" si="55"/>
        <v>0</v>
      </c>
      <c r="DS158" s="29">
        <f t="shared" si="55"/>
        <v>0</v>
      </c>
      <c r="DT158" s="29">
        <f t="shared" si="55"/>
        <v>0</v>
      </c>
      <c r="DU158" s="29">
        <f t="shared" si="55"/>
        <v>0</v>
      </c>
    </row>
    <row r="159" spans="1:125" ht="15">
      <c r="A159" t="s">
        <v>286</v>
      </c>
      <c r="E159" s="29">
        <f t="shared" si="43"/>
        <v>260569000</v>
      </c>
      <c r="F159" s="29">
        <f t="shared" si="44"/>
        <v>0</v>
      </c>
      <c r="G159" s="29">
        <f t="shared" si="44"/>
        <v>0</v>
      </c>
      <c r="H159" s="29">
        <f t="shared" si="44"/>
        <v>0</v>
      </c>
      <c r="I159" s="29">
        <f t="shared" si="44"/>
        <v>0</v>
      </c>
      <c r="J159" s="29">
        <f t="shared" si="44"/>
        <v>0</v>
      </c>
      <c r="K159" s="29">
        <f t="shared" si="44"/>
        <v>0</v>
      </c>
      <c r="L159" s="29">
        <f t="shared" si="44"/>
        <v>0</v>
      </c>
      <c r="M159" s="29">
        <f t="shared" si="44"/>
        <v>0</v>
      </c>
      <c r="N159" s="29">
        <f t="shared" si="44"/>
        <v>0</v>
      </c>
      <c r="O159" s="29">
        <f t="shared" si="44"/>
        <v>0</v>
      </c>
      <c r="P159" s="29">
        <f t="shared" si="45"/>
        <v>0</v>
      </c>
      <c r="Q159" s="29">
        <f t="shared" si="45"/>
        <v>0</v>
      </c>
      <c r="R159" s="29">
        <f t="shared" si="45"/>
        <v>0</v>
      </c>
      <c r="S159" s="29">
        <f t="shared" si="45"/>
        <v>0</v>
      </c>
      <c r="T159" s="29">
        <f t="shared" si="45"/>
        <v>0</v>
      </c>
      <c r="U159" s="29">
        <f t="shared" si="45"/>
        <v>0</v>
      </c>
      <c r="V159" s="29">
        <f t="shared" si="45"/>
        <v>0</v>
      </c>
      <c r="W159" s="29">
        <f t="shared" si="45"/>
        <v>0</v>
      </c>
      <c r="X159" s="29">
        <f t="shared" si="45"/>
        <v>0</v>
      </c>
      <c r="Y159" s="29">
        <f t="shared" si="45"/>
        <v>0</v>
      </c>
      <c r="Z159" s="29">
        <f t="shared" si="46"/>
        <v>0</v>
      </c>
      <c r="AA159" s="29">
        <f t="shared" si="46"/>
        <v>270000</v>
      </c>
      <c r="AB159" s="29">
        <f t="shared" si="46"/>
        <v>180000</v>
      </c>
      <c r="AC159" s="29">
        <f t="shared" si="46"/>
        <v>270000</v>
      </c>
      <c r="AD159" s="29">
        <f t="shared" si="46"/>
        <v>450000</v>
      </c>
      <c r="AE159" s="29">
        <f t="shared" si="46"/>
        <v>675000</v>
      </c>
      <c r="AF159" s="29">
        <f t="shared" si="46"/>
        <v>720000</v>
      </c>
      <c r="AG159" s="29">
        <f t="shared" si="46"/>
        <v>675000</v>
      </c>
      <c r="AH159" s="29">
        <f t="shared" si="46"/>
        <v>450000</v>
      </c>
      <c r="AI159" s="29">
        <f t="shared" si="46"/>
        <v>867000</v>
      </c>
      <c r="AJ159" s="29">
        <f t="shared" si="47"/>
        <v>488000</v>
      </c>
      <c r="AK159" s="29">
        <f t="shared" si="47"/>
        <v>366000</v>
      </c>
      <c r="AL159" s="29">
        <f t="shared" si="47"/>
        <v>475000</v>
      </c>
      <c r="AM159" s="29">
        <f t="shared" si="47"/>
        <v>385000</v>
      </c>
      <c r="AN159" s="29">
        <f t="shared" si="47"/>
        <v>693000</v>
      </c>
      <c r="AO159" s="29">
        <f t="shared" si="47"/>
        <v>770000</v>
      </c>
      <c r="AP159" s="29">
        <f t="shared" si="47"/>
        <v>847000</v>
      </c>
      <c r="AQ159" s="29">
        <f t="shared" si="47"/>
        <v>908000</v>
      </c>
      <c r="AR159" s="29">
        <f t="shared" si="47"/>
        <v>862000</v>
      </c>
      <c r="AS159" s="29">
        <f t="shared" si="47"/>
        <v>784000</v>
      </c>
      <c r="AT159" s="29">
        <f t="shared" si="48"/>
        <v>671960</v>
      </c>
      <c r="AU159" s="29">
        <f t="shared" si="48"/>
        <v>861640</v>
      </c>
      <c r="AV159" s="29">
        <f t="shared" si="48"/>
        <v>656700</v>
      </c>
      <c r="AW159" s="29">
        <f t="shared" si="48"/>
        <v>535500</v>
      </c>
      <c r="AX159" s="29">
        <f t="shared" si="48"/>
        <v>519580</v>
      </c>
      <c r="AY159" s="29">
        <f t="shared" si="48"/>
        <v>398620</v>
      </c>
      <c r="AZ159" s="29">
        <f t="shared" si="48"/>
        <v>266880</v>
      </c>
      <c r="BA159" s="29">
        <f t="shared" si="48"/>
        <v>270800</v>
      </c>
      <c r="BB159" s="29">
        <f t="shared" si="48"/>
        <v>301200</v>
      </c>
      <c r="BC159" s="29">
        <f t="shared" si="48"/>
        <v>265880</v>
      </c>
      <c r="BD159" s="29">
        <f t="shared" si="49"/>
        <v>462940</v>
      </c>
      <c r="BE159" s="29">
        <f t="shared" si="49"/>
        <v>301960</v>
      </c>
      <c r="BF159" s="29">
        <f t="shared" si="49"/>
        <v>586860</v>
      </c>
      <c r="BG159" s="29">
        <f t="shared" si="49"/>
        <v>577620</v>
      </c>
      <c r="BH159" s="29">
        <f t="shared" si="49"/>
        <v>1095390</v>
      </c>
      <c r="BI159" s="29">
        <f t="shared" si="49"/>
        <v>1920000</v>
      </c>
      <c r="BJ159" s="29">
        <f t="shared" si="49"/>
        <v>2246350</v>
      </c>
      <c r="BK159" s="29">
        <f t="shared" si="49"/>
        <v>2022900</v>
      </c>
      <c r="BL159" s="29">
        <f t="shared" si="49"/>
        <v>2339530</v>
      </c>
      <c r="BM159" s="29">
        <f t="shared" si="49"/>
        <v>2323440</v>
      </c>
      <c r="BN159" s="29">
        <f t="shared" si="50"/>
        <v>2610790</v>
      </c>
      <c r="BO159" s="29">
        <f t="shared" si="50"/>
        <v>2435780</v>
      </c>
      <c r="BP159" s="29">
        <f t="shared" si="50"/>
        <v>2475300</v>
      </c>
      <c r="BQ159" s="29">
        <f t="shared" si="50"/>
        <v>2397120</v>
      </c>
      <c r="BR159" s="29">
        <f t="shared" si="50"/>
        <v>2242300</v>
      </c>
      <c r="BS159" s="29">
        <f t="shared" si="50"/>
        <v>2619200</v>
      </c>
      <c r="BT159" s="29">
        <f t="shared" si="50"/>
        <v>2427380</v>
      </c>
      <c r="BU159" s="29">
        <f t="shared" si="50"/>
        <v>2818280</v>
      </c>
      <c r="BV159" s="29">
        <f t="shared" si="50"/>
        <v>3120460</v>
      </c>
      <c r="BW159" s="29">
        <f t="shared" si="50"/>
        <v>4400640</v>
      </c>
      <c r="BX159" s="29">
        <f t="shared" si="51"/>
        <v>4346000</v>
      </c>
      <c r="BY159" s="29">
        <f t="shared" si="51"/>
        <v>3970000</v>
      </c>
      <c r="BZ159" s="29">
        <f t="shared" si="51"/>
        <v>3645000</v>
      </c>
      <c r="CA159" s="29">
        <f t="shared" si="51"/>
        <v>4131000</v>
      </c>
      <c r="CB159" s="29">
        <f t="shared" si="51"/>
        <v>5398000</v>
      </c>
      <c r="CC159" s="29">
        <f t="shared" si="51"/>
        <v>6258000</v>
      </c>
      <c r="CD159" s="29">
        <f t="shared" si="51"/>
        <v>6283000</v>
      </c>
      <c r="CE159" s="29">
        <f t="shared" si="51"/>
        <v>7945000</v>
      </c>
      <c r="CF159" s="29">
        <f t="shared" si="51"/>
        <v>8799000</v>
      </c>
      <c r="CG159" s="29">
        <f t="shared" si="51"/>
        <v>9908000</v>
      </c>
      <c r="CH159" s="29">
        <f t="shared" si="52"/>
        <v>9705000</v>
      </c>
      <c r="CI159" s="29">
        <f t="shared" si="52"/>
        <v>9021000</v>
      </c>
      <c r="CJ159" s="29">
        <f t="shared" si="52"/>
        <v>8102160</v>
      </c>
      <c r="CK159" s="29">
        <f t="shared" si="52"/>
        <v>7728440</v>
      </c>
      <c r="CL159" s="29">
        <f t="shared" si="52"/>
        <v>6834700</v>
      </c>
      <c r="CM159" s="29">
        <f t="shared" si="52"/>
        <v>6369500</v>
      </c>
      <c r="CN159" s="29">
        <f t="shared" si="52"/>
        <v>6774500</v>
      </c>
      <c r="CO159" s="29">
        <f t="shared" si="52"/>
        <v>6472000</v>
      </c>
      <c r="CP159" s="29">
        <f t="shared" si="52"/>
        <v>6202700</v>
      </c>
      <c r="CQ159" s="29">
        <f t="shared" si="52"/>
        <v>5704000</v>
      </c>
      <c r="CR159" s="29">
        <f t="shared" si="53"/>
        <v>5152000</v>
      </c>
      <c r="CS159" s="29">
        <f t="shared" si="53"/>
        <v>5886000</v>
      </c>
      <c r="CT159" s="29">
        <f t="shared" si="53"/>
        <v>5780000</v>
      </c>
      <c r="CU159" s="29">
        <f t="shared" si="53"/>
        <v>5420000</v>
      </c>
      <c r="CV159" s="29">
        <f t="shared" si="53"/>
        <v>6034000</v>
      </c>
      <c r="CW159" s="29">
        <f t="shared" si="53"/>
        <v>6231000</v>
      </c>
      <c r="CX159" s="29">
        <f t="shared" si="53"/>
        <v>6023000</v>
      </c>
      <c r="CY159" s="29">
        <f t="shared" si="53"/>
        <v>5753000</v>
      </c>
      <c r="CZ159" s="29">
        <f t="shared" si="53"/>
        <v>4323000</v>
      </c>
      <c r="DA159" s="29">
        <f t="shared" si="53"/>
        <v>3612000</v>
      </c>
      <c r="DB159" s="29">
        <f t="shared" si="54"/>
        <v>2703000</v>
      </c>
      <c r="DC159" s="29">
        <f t="shared" si="54"/>
        <v>2139000</v>
      </c>
      <c r="DD159" s="29">
        <f t="shared" si="54"/>
        <v>1713000</v>
      </c>
      <c r="DE159" s="29">
        <f t="shared" si="54"/>
        <v>1373000</v>
      </c>
      <c r="DF159" s="29">
        <f t="shared" si="54"/>
        <v>1181500</v>
      </c>
      <c r="DG159" s="29">
        <f t="shared" si="54"/>
        <v>1181500</v>
      </c>
      <c r="DH159" s="29">
        <f t="shared" si="54"/>
        <v>1028000</v>
      </c>
      <c r="DI159" s="29">
        <f t="shared" si="54"/>
        <v>918000.0000000001</v>
      </c>
      <c r="DJ159" s="29">
        <f t="shared" si="54"/>
        <v>918000.0000000001</v>
      </c>
      <c r="DK159" s="29">
        <f t="shared" si="54"/>
        <v>514000</v>
      </c>
      <c r="DL159" s="29">
        <f t="shared" si="55"/>
        <v>404000</v>
      </c>
      <c r="DM159" s="29">
        <f t="shared" si="55"/>
        <v>404000</v>
      </c>
      <c r="DN159" s="29">
        <f t="shared" si="55"/>
        <v>239000</v>
      </c>
      <c r="DO159" s="29">
        <f t="shared" si="55"/>
        <v>239000</v>
      </c>
      <c r="DP159" s="29">
        <f t="shared" si="55"/>
        <v>110000</v>
      </c>
      <c r="DQ159" s="29">
        <f t="shared" si="55"/>
        <v>110000</v>
      </c>
      <c r="DR159" s="29">
        <f t="shared" si="55"/>
        <v>110000</v>
      </c>
      <c r="DS159" s="29">
        <f t="shared" si="55"/>
        <v>55000</v>
      </c>
      <c r="DT159" s="29">
        <f t="shared" si="55"/>
        <v>55000</v>
      </c>
      <c r="DU159" s="29">
        <f t="shared" si="55"/>
        <v>55000</v>
      </c>
    </row>
    <row r="160" spans="1:125" s="3" customFormat="1" ht="15.75" thickBot="1">
      <c r="A160" s="3" t="s">
        <v>13</v>
      </c>
      <c r="E160" s="31">
        <f t="shared" si="43"/>
        <v>934439000</v>
      </c>
      <c r="F160" s="31">
        <f aca="true" t="shared" si="56" ref="F160:AK160">SUM(F155:F159)</f>
        <v>0</v>
      </c>
      <c r="G160" s="31">
        <f t="shared" si="56"/>
        <v>0</v>
      </c>
      <c r="H160" s="31">
        <f t="shared" si="56"/>
        <v>0</v>
      </c>
      <c r="I160" s="31">
        <f t="shared" si="56"/>
        <v>0</v>
      </c>
      <c r="J160" s="31">
        <f t="shared" si="56"/>
        <v>0</v>
      </c>
      <c r="K160" s="31">
        <f t="shared" si="56"/>
        <v>0</v>
      </c>
      <c r="L160" s="31">
        <f t="shared" si="56"/>
        <v>0</v>
      </c>
      <c r="M160" s="31">
        <f t="shared" si="56"/>
        <v>0</v>
      </c>
      <c r="N160" s="31">
        <f t="shared" si="56"/>
        <v>0</v>
      </c>
      <c r="O160" s="31">
        <f t="shared" si="56"/>
        <v>0</v>
      </c>
      <c r="P160" s="31">
        <f t="shared" si="56"/>
        <v>0</v>
      </c>
      <c r="Q160" s="31">
        <f t="shared" si="56"/>
        <v>0</v>
      </c>
      <c r="R160" s="31">
        <f t="shared" si="56"/>
        <v>0</v>
      </c>
      <c r="S160" s="31">
        <f t="shared" si="56"/>
        <v>0</v>
      </c>
      <c r="T160" s="31">
        <f t="shared" si="56"/>
        <v>0</v>
      </c>
      <c r="U160" s="31">
        <f t="shared" si="56"/>
        <v>0</v>
      </c>
      <c r="V160" s="31">
        <f t="shared" si="56"/>
        <v>0</v>
      </c>
      <c r="W160" s="31">
        <f t="shared" si="56"/>
        <v>0</v>
      </c>
      <c r="X160" s="31">
        <f t="shared" si="56"/>
        <v>0</v>
      </c>
      <c r="Y160" s="31">
        <f t="shared" si="56"/>
        <v>0</v>
      </c>
      <c r="Z160" s="31">
        <f t="shared" si="56"/>
        <v>0</v>
      </c>
      <c r="AA160" s="31">
        <f t="shared" si="56"/>
        <v>270000</v>
      </c>
      <c r="AB160" s="31">
        <f t="shared" si="56"/>
        <v>180000</v>
      </c>
      <c r="AC160" s="31">
        <f t="shared" si="56"/>
        <v>270000</v>
      </c>
      <c r="AD160" s="31">
        <f t="shared" si="56"/>
        <v>450000</v>
      </c>
      <c r="AE160" s="31">
        <f t="shared" si="56"/>
        <v>675000</v>
      </c>
      <c r="AF160" s="31">
        <f t="shared" si="56"/>
        <v>720000</v>
      </c>
      <c r="AG160" s="31">
        <f t="shared" si="56"/>
        <v>675000</v>
      </c>
      <c r="AH160" s="31">
        <f t="shared" si="56"/>
        <v>450000</v>
      </c>
      <c r="AI160" s="31">
        <f t="shared" si="56"/>
        <v>867000</v>
      </c>
      <c r="AJ160" s="31">
        <f t="shared" si="56"/>
        <v>998000</v>
      </c>
      <c r="AK160" s="31">
        <f t="shared" si="56"/>
        <v>672000</v>
      </c>
      <c r="AL160" s="31">
        <f aca="true" t="shared" si="57" ref="AL160:BQ160">SUM(AL155:AL159)</f>
        <v>1087000</v>
      </c>
      <c r="AM160" s="31">
        <f t="shared" si="57"/>
        <v>1201000</v>
      </c>
      <c r="AN160" s="31">
        <f t="shared" si="57"/>
        <v>1917000</v>
      </c>
      <c r="AO160" s="31">
        <f t="shared" si="57"/>
        <v>2198000</v>
      </c>
      <c r="AP160" s="31">
        <f t="shared" si="57"/>
        <v>2275000</v>
      </c>
      <c r="AQ160" s="31">
        <f t="shared" si="57"/>
        <v>2132000</v>
      </c>
      <c r="AR160" s="31">
        <f t="shared" si="57"/>
        <v>1678000</v>
      </c>
      <c r="AS160" s="31">
        <f t="shared" si="57"/>
        <v>1498000</v>
      </c>
      <c r="AT160" s="31">
        <f t="shared" si="57"/>
        <v>1079960</v>
      </c>
      <c r="AU160" s="31">
        <f t="shared" si="57"/>
        <v>1167640</v>
      </c>
      <c r="AV160" s="31">
        <f t="shared" si="57"/>
        <v>860700</v>
      </c>
      <c r="AW160" s="31">
        <f t="shared" si="57"/>
        <v>637500</v>
      </c>
      <c r="AX160" s="31">
        <f t="shared" si="57"/>
        <v>1203580</v>
      </c>
      <c r="AY160" s="31">
        <f t="shared" si="57"/>
        <v>786620</v>
      </c>
      <c r="AZ160" s="31">
        <f t="shared" si="57"/>
        <v>1405880</v>
      </c>
      <c r="BA160" s="31">
        <f t="shared" si="57"/>
        <v>1281800</v>
      </c>
      <c r="BB160" s="31">
        <f t="shared" si="57"/>
        <v>2094200</v>
      </c>
      <c r="BC160" s="31">
        <f t="shared" si="57"/>
        <v>3004880</v>
      </c>
      <c r="BD160" s="31">
        <f t="shared" si="57"/>
        <v>4125940</v>
      </c>
      <c r="BE160" s="31">
        <f t="shared" si="57"/>
        <v>5033960</v>
      </c>
      <c r="BF160" s="31">
        <f t="shared" si="57"/>
        <v>5571860</v>
      </c>
      <c r="BG160" s="31">
        <f t="shared" si="57"/>
        <v>5837620</v>
      </c>
      <c r="BH160" s="31">
        <f t="shared" si="57"/>
        <v>8528390</v>
      </c>
      <c r="BI160" s="31">
        <f t="shared" si="57"/>
        <v>7444560</v>
      </c>
      <c r="BJ160" s="31">
        <f t="shared" si="57"/>
        <v>7855390</v>
      </c>
      <c r="BK160" s="31">
        <f t="shared" si="57"/>
        <v>7632600</v>
      </c>
      <c r="BL160" s="31">
        <f t="shared" si="57"/>
        <v>8307030</v>
      </c>
      <c r="BM160" s="31">
        <f t="shared" si="57"/>
        <v>8241940</v>
      </c>
      <c r="BN160" s="31">
        <f t="shared" si="57"/>
        <v>8413690</v>
      </c>
      <c r="BO160" s="31">
        <f t="shared" si="57"/>
        <v>7794580</v>
      </c>
      <c r="BP160" s="31">
        <f t="shared" si="57"/>
        <v>8779300</v>
      </c>
      <c r="BQ160" s="31">
        <f t="shared" si="57"/>
        <v>10627120</v>
      </c>
      <c r="BR160" s="31">
        <f aca="true" t="shared" si="58" ref="BR160:CS160">SUM(BR155:BR159)</f>
        <v>13527300</v>
      </c>
      <c r="BS160" s="31">
        <f t="shared" si="58"/>
        <v>14986700</v>
      </c>
      <c r="BT160" s="31">
        <f t="shared" si="58"/>
        <v>16267380</v>
      </c>
      <c r="BU160" s="31">
        <f t="shared" si="58"/>
        <v>18460280</v>
      </c>
      <c r="BV160" s="31">
        <f t="shared" si="58"/>
        <v>20559460</v>
      </c>
      <c r="BW160" s="31">
        <f t="shared" si="58"/>
        <v>21810640</v>
      </c>
      <c r="BX160" s="31">
        <f t="shared" si="58"/>
        <v>20261000</v>
      </c>
      <c r="BY160" s="31">
        <f t="shared" si="58"/>
        <v>17418200</v>
      </c>
      <c r="BZ160" s="31">
        <f t="shared" si="58"/>
        <v>16399800</v>
      </c>
      <c r="CA160" s="31">
        <f t="shared" si="58"/>
        <v>16686600</v>
      </c>
      <c r="CB160" s="31">
        <f t="shared" si="58"/>
        <v>18964500</v>
      </c>
      <c r="CC160" s="31">
        <f t="shared" si="58"/>
        <v>18133000</v>
      </c>
      <c r="CD160" s="31">
        <f t="shared" si="58"/>
        <v>18727800</v>
      </c>
      <c r="CE160" s="31">
        <f t="shared" si="58"/>
        <v>24020000</v>
      </c>
      <c r="CF160" s="31">
        <f t="shared" si="58"/>
        <v>26494200</v>
      </c>
      <c r="CG160" s="31">
        <f t="shared" si="58"/>
        <v>30568000</v>
      </c>
      <c r="CH160" s="31">
        <f t="shared" si="58"/>
        <v>33921000</v>
      </c>
      <c r="CI160" s="31">
        <f t="shared" si="58"/>
        <v>33903600</v>
      </c>
      <c r="CJ160" s="31">
        <f t="shared" si="58"/>
        <v>33257016</v>
      </c>
      <c r="CK160" s="31">
        <f t="shared" si="58"/>
        <v>35362544</v>
      </c>
      <c r="CL160" s="31">
        <f t="shared" si="58"/>
        <v>31836020</v>
      </c>
      <c r="CM160" s="31">
        <f t="shared" si="58"/>
        <v>29024800</v>
      </c>
      <c r="CN160" s="31">
        <f t="shared" si="58"/>
        <v>29741800</v>
      </c>
      <c r="CO160" s="31">
        <f t="shared" si="58"/>
        <v>26278040</v>
      </c>
      <c r="CP160" s="31">
        <f t="shared" si="58"/>
        <v>23606400</v>
      </c>
      <c r="CQ160" s="31">
        <f t="shared" si="58"/>
        <v>22364880</v>
      </c>
      <c r="CR160" s="31">
        <f t="shared" si="58"/>
        <v>18895900</v>
      </c>
      <c r="CS160" s="31">
        <f t="shared" si="58"/>
        <v>18610500</v>
      </c>
      <c r="CT160" s="31">
        <f aca="true" t="shared" si="59" ref="CT160:DU160">SUM(CT155:CT159)</f>
        <v>17969500</v>
      </c>
      <c r="CU160" s="31">
        <f t="shared" si="59"/>
        <v>15801800</v>
      </c>
      <c r="CV160" s="31">
        <f t="shared" si="59"/>
        <v>14537000</v>
      </c>
      <c r="CW160" s="31">
        <f t="shared" si="59"/>
        <v>15449600</v>
      </c>
      <c r="CX160" s="31">
        <f t="shared" si="59"/>
        <v>12769500</v>
      </c>
      <c r="CY160" s="31">
        <f t="shared" si="59"/>
        <v>11188300</v>
      </c>
      <c r="CZ160" s="31">
        <f t="shared" si="59"/>
        <v>10494200</v>
      </c>
      <c r="DA160" s="31">
        <f t="shared" si="59"/>
        <v>9034000</v>
      </c>
      <c r="DB160" s="31">
        <f t="shared" si="59"/>
        <v>7520000</v>
      </c>
      <c r="DC160" s="31">
        <f t="shared" si="59"/>
        <v>6519000</v>
      </c>
      <c r="DD160" s="31">
        <f t="shared" si="59"/>
        <v>4940000</v>
      </c>
      <c r="DE160" s="31">
        <f t="shared" si="59"/>
        <v>3952000</v>
      </c>
      <c r="DF160" s="31">
        <f t="shared" si="59"/>
        <v>2651500</v>
      </c>
      <c r="DG160" s="31">
        <f t="shared" si="59"/>
        <v>2486500</v>
      </c>
      <c r="DH160" s="31">
        <f t="shared" si="59"/>
        <v>2038000</v>
      </c>
      <c r="DI160" s="31">
        <f t="shared" si="59"/>
        <v>1598000</v>
      </c>
      <c r="DJ160" s="31">
        <f t="shared" si="59"/>
        <v>1488000</v>
      </c>
      <c r="DK160" s="31">
        <f t="shared" si="59"/>
        <v>1034000</v>
      </c>
      <c r="DL160" s="31">
        <f t="shared" si="59"/>
        <v>924000</v>
      </c>
      <c r="DM160" s="31">
        <f t="shared" si="59"/>
        <v>864000</v>
      </c>
      <c r="DN160" s="31">
        <f t="shared" si="59"/>
        <v>699000</v>
      </c>
      <c r="DO160" s="31">
        <f t="shared" si="59"/>
        <v>599000</v>
      </c>
      <c r="DP160" s="31">
        <f t="shared" si="59"/>
        <v>420000</v>
      </c>
      <c r="DQ160" s="31">
        <f t="shared" si="59"/>
        <v>420000</v>
      </c>
      <c r="DR160" s="31">
        <f t="shared" si="59"/>
        <v>360000</v>
      </c>
      <c r="DS160" s="31">
        <f t="shared" si="59"/>
        <v>255000</v>
      </c>
      <c r="DT160" s="31">
        <f t="shared" si="59"/>
        <v>255000</v>
      </c>
      <c r="DU160" s="31">
        <f t="shared" si="59"/>
        <v>155000</v>
      </c>
    </row>
    <row r="161" ht="15.75" thickTop="1"/>
    <row r="162" spans="1:2" ht="15">
      <c r="A162" t="s">
        <v>59</v>
      </c>
      <c r="B162" t="s">
        <v>275</v>
      </c>
    </row>
    <row r="163" spans="1:2" ht="15">
      <c r="A163" t="s">
        <v>60</v>
      </c>
      <c r="B163" t="s">
        <v>276</v>
      </c>
    </row>
    <row r="164" spans="1:2" ht="15">
      <c r="A164" t="s">
        <v>61</v>
      </c>
      <c r="B164" t="s">
        <v>277</v>
      </c>
    </row>
    <row r="165" spans="1:2" ht="15">
      <c r="A165" t="s">
        <v>62</v>
      </c>
      <c r="B165" t="s">
        <v>278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landscape" paperSize="9" scale="10" r:id="rId1"/>
  <headerFooter>
    <oddHeader>&amp;C&amp;A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U54"/>
  <sheetViews>
    <sheetView view="pageBreakPreview" zoomScaleSheetLayoutView="100" workbookViewId="0" topLeftCell="A11">
      <selection activeCell="C29" sqref="C29"/>
    </sheetView>
  </sheetViews>
  <sheetFormatPr defaultColWidth="9.140625" defaultRowHeight="15"/>
  <cols>
    <col min="1" max="1" width="25.57421875" style="0" bestFit="1" customWidth="1"/>
    <col min="2" max="2" width="33.00390625" style="0" bestFit="1" customWidth="1"/>
    <col min="3" max="3" width="16.140625" style="0" bestFit="1" customWidth="1"/>
    <col min="4" max="6" width="15.421875" style="0" bestFit="1" customWidth="1"/>
    <col min="7" max="8" width="13.57421875" style="0" bestFit="1" customWidth="1"/>
    <col min="9" max="9" width="14.57421875" style="0" bestFit="1" customWidth="1"/>
    <col min="10" max="11" width="13.57421875" style="0" bestFit="1" customWidth="1"/>
    <col min="12" max="12" width="17.00390625" style="0" bestFit="1" customWidth="1"/>
    <col min="13" max="13" width="14.421875" style="0" bestFit="1" customWidth="1"/>
    <col min="14" max="14" width="13.421875" style="0" bestFit="1" customWidth="1"/>
    <col min="15" max="15" width="14.421875" style="0" bestFit="1" customWidth="1"/>
    <col min="16" max="56" width="14.28125" style="0" bestFit="1" customWidth="1"/>
    <col min="57" max="57" width="11.57421875" style="0" bestFit="1" customWidth="1"/>
    <col min="58" max="59" width="10.7109375" style="0" bestFit="1" customWidth="1"/>
    <col min="60" max="99" width="11.57421875" style="0" bestFit="1" customWidth="1"/>
    <col min="100" max="100" width="16.8515625" style="0" bestFit="1" customWidth="1"/>
    <col min="101" max="110" width="11.57421875" style="0" bestFit="1" customWidth="1"/>
    <col min="111" max="111" width="12.57421875" style="0" bestFit="1" customWidth="1"/>
    <col min="112" max="123" width="11.57421875" style="0" bestFit="1" customWidth="1"/>
  </cols>
  <sheetData>
    <row r="1" ht="15">
      <c r="A1" s="3" t="s">
        <v>0</v>
      </c>
    </row>
    <row r="2" ht="15">
      <c r="A2" s="3" t="s">
        <v>3</v>
      </c>
    </row>
    <row r="3" ht="15">
      <c r="A3" s="3"/>
    </row>
    <row r="4" spans="1:2" ht="15">
      <c r="A4" s="22" t="str">
        <f>'Global Inputs'!A6</f>
        <v>Model Start Year</v>
      </c>
      <c r="B4" s="22">
        <f>'Global Inputs'!B6</f>
        <v>40268</v>
      </c>
    </row>
    <row r="5" spans="1:2" ht="15">
      <c r="A5" s="22" t="str">
        <f>'Global Inputs'!A7</f>
        <v>Model End Year</v>
      </c>
      <c r="B5" s="22">
        <f>'Global Inputs'!B7</f>
        <v>43555</v>
      </c>
    </row>
    <row r="6" spans="1:2" ht="15">
      <c r="A6" s="22" t="str">
        <f>'Global Inputs'!A8</f>
        <v>Model Reporting Year</v>
      </c>
      <c r="B6" s="22">
        <f>'Global Inputs'!B8</f>
        <v>42094</v>
      </c>
    </row>
    <row r="7" ht="15">
      <c r="A7" s="22"/>
    </row>
    <row r="9" spans="1:12" ht="15">
      <c r="A9" s="3" t="s">
        <v>15</v>
      </c>
      <c r="B9" s="4">
        <f>'Base Case'!D9</f>
        <v>40268</v>
      </c>
      <c r="C9" s="4">
        <f>'Base Case'!E9</f>
        <v>40633</v>
      </c>
      <c r="D9" s="4">
        <f>'Base Case'!F9</f>
        <v>40999</v>
      </c>
      <c r="E9" s="4">
        <f>'Base Case'!G9</f>
        <v>41364</v>
      </c>
      <c r="F9" s="4">
        <f>'Base Case'!H9</f>
        <v>41729</v>
      </c>
      <c r="G9" s="4">
        <f>'Base Case'!I9</f>
        <v>42094</v>
      </c>
      <c r="H9" s="4">
        <f>'Base Case'!J9</f>
        <v>42460</v>
      </c>
      <c r="I9" s="4">
        <f>'Base Case'!K9</f>
        <v>42825</v>
      </c>
      <c r="J9" s="4">
        <f>'Base Case'!L9</f>
        <v>43190</v>
      </c>
      <c r="K9" s="4">
        <f>'Base Case'!M9</f>
        <v>43555</v>
      </c>
      <c r="L9" s="4" t="str">
        <f>'Base Case'!C9</f>
        <v>Total</v>
      </c>
    </row>
    <row r="10" spans="1:12" ht="15">
      <c r="A10" s="3" t="s">
        <v>34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4"/>
    </row>
    <row r="11" spans="1:12" ht="15">
      <c r="A11" t="s">
        <v>21</v>
      </c>
      <c r="B11" s="5">
        <f>SUMIF($D$19:$DS$19,B$10,$D$34:$DS$34)</f>
        <v>0</v>
      </c>
      <c r="C11" s="29">
        <f aca="true" t="shared" si="0" ref="C11:K11">SUMIF($D$19:$DS$19,C$10,$D$34:$DS$34)</f>
        <v>0</v>
      </c>
      <c r="D11" s="29">
        <f t="shared" si="0"/>
        <v>0</v>
      </c>
      <c r="E11" s="29">
        <f t="shared" si="0"/>
        <v>0</v>
      </c>
      <c r="F11" s="29">
        <f t="shared" si="0"/>
        <v>42426696.54845068</v>
      </c>
      <c r="G11" s="29">
        <f t="shared" si="0"/>
        <v>127373874.82932337</v>
      </c>
      <c r="H11" s="29">
        <f t="shared" si="0"/>
        <v>371977795.9870132</v>
      </c>
      <c r="I11" s="29">
        <f t="shared" si="0"/>
        <v>275537822.4847269</v>
      </c>
      <c r="J11" s="29">
        <f t="shared" si="0"/>
        <v>23533000</v>
      </c>
      <c r="K11" s="29">
        <f t="shared" si="0"/>
        <v>1767000</v>
      </c>
      <c r="L11" s="5">
        <f>SUM(B11:K11)</f>
        <v>842616189.8495142</v>
      </c>
    </row>
    <row r="12" spans="1:12" ht="15">
      <c r="A12" t="s">
        <v>22</v>
      </c>
      <c r="B12" s="5">
        <f>SUMIF($D$19:$DS$19,B$10,$D$35:$DS$35)+C47</f>
        <v>0</v>
      </c>
      <c r="C12" s="70">
        <f aca="true" t="shared" si="1" ref="C12:K12">SUMIF($D$19:$DS$19,C$10,$D$35:$DS$35)+D47</f>
        <v>0</v>
      </c>
      <c r="D12" s="70">
        <f t="shared" si="1"/>
        <v>0</v>
      </c>
      <c r="E12" s="70">
        <f t="shared" si="1"/>
        <v>0</v>
      </c>
      <c r="F12" s="70">
        <f t="shared" si="1"/>
        <v>37532997.63876923</v>
      </c>
      <c r="G12" s="70">
        <f>SUMIF($D$19:$DS$19,G$10,$D$35:$DS$35)+H47</f>
        <v>108033169.07815279</v>
      </c>
      <c r="H12" s="70">
        <f t="shared" si="1"/>
        <v>104145152.83382893</v>
      </c>
      <c r="I12" s="70">
        <f t="shared" si="1"/>
        <v>20174876.39385768</v>
      </c>
      <c r="J12" s="70">
        <f t="shared" si="1"/>
        <v>0</v>
      </c>
      <c r="K12" s="70">
        <f t="shared" si="1"/>
        <v>0</v>
      </c>
      <c r="L12" s="5">
        <f>SUM(B12:K12)</f>
        <v>269886195.9446086</v>
      </c>
    </row>
    <row r="13" spans="1:12" ht="15">
      <c r="A13" t="s">
        <v>23</v>
      </c>
      <c r="B13" s="5">
        <f>SUMIF($D$19:$DS$19,B$10,$D$36:$DS$36)</f>
        <v>0</v>
      </c>
      <c r="C13" s="29">
        <f aca="true" t="shared" si="2" ref="C13:K13">SUMIF($D$19:$DS$19,C$10,$D$36:$DS$36)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64074558.06602351</v>
      </c>
      <c r="H13" s="29">
        <f t="shared" si="2"/>
        <v>155691795.81111747</v>
      </c>
      <c r="I13" s="29">
        <f t="shared" si="2"/>
        <v>236028273.24538898</v>
      </c>
      <c r="J13" s="29">
        <f t="shared" si="2"/>
        <v>111775305.75440525</v>
      </c>
      <c r="K13" s="29">
        <f t="shared" si="2"/>
        <v>129999999.99999999</v>
      </c>
      <c r="L13" s="5">
        <f>SUM(B13:K13)</f>
        <v>697569932.8769352</v>
      </c>
    </row>
    <row r="14" spans="1:12" ht="15">
      <c r="A14" t="s">
        <v>14</v>
      </c>
      <c r="B14" s="5">
        <f>SUMIF($D$19:$DS$19,B$10,$D$37:$DS$37)</f>
        <v>0</v>
      </c>
      <c r="C14" s="29">
        <f aca="true" t="shared" si="3" ref="C14:K14">SUMIF($D$19:$DS$19,C$10,$D$37:$DS$37)</f>
        <v>0</v>
      </c>
      <c r="D14" s="29">
        <f t="shared" si="3"/>
        <v>0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5">
        <f>SUM(B14:K14)</f>
        <v>0</v>
      </c>
    </row>
    <row r="15" spans="1:12" ht="15.75" thickBot="1">
      <c r="A15" t="s">
        <v>13</v>
      </c>
      <c r="B15" s="6">
        <f aca="true" t="shared" si="4" ref="B15:L15">SUM(B11:B14)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79959694.18721992</v>
      </c>
      <c r="G15" s="6">
        <f t="shared" si="4"/>
        <v>299481601.97349966</v>
      </c>
      <c r="H15" s="6">
        <f t="shared" si="4"/>
        <v>631814744.6319597</v>
      </c>
      <c r="I15" s="6">
        <f t="shared" si="4"/>
        <v>531740972.12397355</v>
      </c>
      <c r="J15" s="6">
        <f t="shared" si="4"/>
        <v>135308305.75440526</v>
      </c>
      <c r="K15" s="6">
        <f t="shared" si="4"/>
        <v>131766999.99999999</v>
      </c>
      <c r="L15" s="6">
        <f t="shared" si="4"/>
        <v>1810072318.6710582</v>
      </c>
    </row>
    <row r="16" ht="15.75" thickTop="1"/>
    <row r="18" spans="1:123" s="3" customFormat="1" ht="15">
      <c r="A18" s="3" t="s">
        <v>24</v>
      </c>
      <c r="B18" s="3" t="s">
        <v>25</v>
      </c>
      <c r="C18" s="3" t="s">
        <v>35</v>
      </c>
      <c r="D18" s="4">
        <f>EOMONTH(B9,-11)</f>
        <v>39933</v>
      </c>
      <c r="E18" s="4">
        <f>EOMONTH(D18,1)</f>
        <v>39964</v>
      </c>
      <c r="F18" s="4">
        <f aca="true" t="shared" si="5" ref="F18:BQ18">EOMONTH(E18,1)</f>
        <v>39994</v>
      </c>
      <c r="G18" s="4">
        <f t="shared" si="5"/>
        <v>40025</v>
      </c>
      <c r="H18" s="4">
        <f t="shared" si="5"/>
        <v>40056</v>
      </c>
      <c r="I18" s="4">
        <f t="shared" si="5"/>
        <v>40086</v>
      </c>
      <c r="J18" s="4">
        <f t="shared" si="5"/>
        <v>40117</v>
      </c>
      <c r="K18" s="4">
        <f t="shared" si="5"/>
        <v>40147</v>
      </c>
      <c r="L18" s="4">
        <f t="shared" si="5"/>
        <v>40178</v>
      </c>
      <c r="M18" s="4">
        <f t="shared" si="5"/>
        <v>40209</v>
      </c>
      <c r="N18" s="4">
        <f t="shared" si="5"/>
        <v>40237</v>
      </c>
      <c r="O18" s="4">
        <f t="shared" si="5"/>
        <v>40268</v>
      </c>
      <c r="P18" s="4">
        <f t="shared" si="5"/>
        <v>40298</v>
      </c>
      <c r="Q18" s="4">
        <f t="shared" si="5"/>
        <v>40329</v>
      </c>
      <c r="R18" s="4">
        <f t="shared" si="5"/>
        <v>40359</v>
      </c>
      <c r="S18" s="4">
        <f t="shared" si="5"/>
        <v>40390</v>
      </c>
      <c r="T18" s="4">
        <f t="shared" si="5"/>
        <v>40421</v>
      </c>
      <c r="U18" s="4">
        <f t="shared" si="5"/>
        <v>40451</v>
      </c>
      <c r="V18" s="4">
        <f t="shared" si="5"/>
        <v>40482</v>
      </c>
      <c r="W18" s="4">
        <f t="shared" si="5"/>
        <v>40512</v>
      </c>
      <c r="X18" s="4">
        <f t="shared" si="5"/>
        <v>40543</v>
      </c>
      <c r="Y18" s="4">
        <f t="shared" si="5"/>
        <v>40574</v>
      </c>
      <c r="Z18" s="4">
        <f t="shared" si="5"/>
        <v>40602</v>
      </c>
      <c r="AA18" s="4">
        <f t="shared" si="5"/>
        <v>40633</v>
      </c>
      <c r="AB18" s="4">
        <f t="shared" si="5"/>
        <v>40663</v>
      </c>
      <c r="AC18" s="4">
        <f t="shared" si="5"/>
        <v>40694</v>
      </c>
      <c r="AD18" s="4">
        <f t="shared" si="5"/>
        <v>40724</v>
      </c>
      <c r="AE18" s="4">
        <f t="shared" si="5"/>
        <v>40755</v>
      </c>
      <c r="AF18" s="4">
        <f t="shared" si="5"/>
        <v>40786</v>
      </c>
      <c r="AG18" s="4">
        <f t="shared" si="5"/>
        <v>40816</v>
      </c>
      <c r="AH18" s="4">
        <f t="shared" si="5"/>
        <v>40847</v>
      </c>
      <c r="AI18" s="4">
        <f t="shared" si="5"/>
        <v>40877</v>
      </c>
      <c r="AJ18" s="4">
        <f t="shared" si="5"/>
        <v>40908</v>
      </c>
      <c r="AK18" s="4">
        <f t="shared" si="5"/>
        <v>40939</v>
      </c>
      <c r="AL18" s="4">
        <f t="shared" si="5"/>
        <v>40968</v>
      </c>
      <c r="AM18" s="4">
        <f t="shared" si="5"/>
        <v>40999</v>
      </c>
      <c r="AN18" s="4">
        <f t="shared" si="5"/>
        <v>41029</v>
      </c>
      <c r="AO18" s="4">
        <f t="shared" si="5"/>
        <v>41060</v>
      </c>
      <c r="AP18" s="4">
        <f t="shared" si="5"/>
        <v>41090</v>
      </c>
      <c r="AQ18" s="4">
        <f t="shared" si="5"/>
        <v>41121</v>
      </c>
      <c r="AR18" s="4">
        <f t="shared" si="5"/>
        <v>41152</v>
      </c>
      <c r="AS18" s="4">
        <f t="shared" si="5"/>
        <v>41182</v>
      </c>
      <c r="AT18" s="4">
        <f t="shared" si="5"/>
        <v>41213</v>
      </c>
      <c r="AU18" s="4">
        <f t="shared" si="5"/>
        <v>41243</v>
      </c>
      <c r="AV18" s="4">
        <f t="shared" si="5"/>
        <v>41274</v>
      </c>
      <c r="AW18" s="4">
        <f t="shared" si="5"/>
        <v>41305</v>
      </c>
      <c r="AX18" s="4">
        <f t="shared" si="5"/>
        <v>41333</v>
      </c>
      <c r="AY18" s="4">
        <f t="shared" si="5"/>
        <v>41364</v>
      </c>
      <c r="AZ18" s="4">
        <f t="shared" si="5"/>
        <v>41394</v>
      </c>
      <c r="BA18" s="4">
        <f t="shared" si="5"/>
        <v>41425</v>
      </c>
      <c r="BB18" s="4">
        <f t="shared" si="5"/>
        <v>41455</v>
      </c>
      <c r="BC18" s="4">
        <f t="shared" si="5"/>
        <v>41486</v>
      </c>
      <c r="BD18" s="4">
        <f t="shared" si="5"/>
        <v>41517</v>
      </c>
      <c r="BE18" s="4">
        <f t="shared" si="5"/>
        <v>41547</v>
      </c>
      <c r="BF18" s="4">
        <f t="shared" si="5"/>
        <v>41578</v>
      </c>
      <c r="BG18" s="4">
        <f t="shared" si="5"/>
        <v>41608</v>
      </c>
      <c r="BH18" s="4">
        <f t="shared" si="5"/>
        <v>41639</v>
      </c>
      <c r="BI18" s="4">
        <f t="shared" si="5"/>
        <v>41670</v>
      </c>
      <c r="BJ18" s="4">
        <f t="shared" si="5"/>
        <v>41698</v>
      </c>
      <c r="BK18" s="4">
        <f t="shared" si="5"/>
        <v>41729</v>
      </c>
      <c r="BL18" s="4">
        <f t="shared" si="5"/>
        <v>41759</v>
      </c>
      <c r="BM18" s="4">
        <f t="shared" si="5"/>
        <v>41790</v>
      </c>
      <c r="BN18" s="4">
        <f t="shared" si="5"/>
        <v>41820</v>
      </c>
      <c r="BO18" s="4">
        <f t="shared" si="5"/>
        <v>41851</v>
      </c>
      <c r="BP18" s="4">
        <f t="shared" si="5"/>
        <v>41882</v>
      </c>
      <c r="BQ18" s="4">
        <f t="shared" si="5"/>
        <v>41912</v>
      </c>
      <c r="BR18" s="4">
        <f aca="true" t="shared" si="6" ref="BR18:BX18">EOMONTH(BQ18,1)</f>
        <v>41943</v>
      </c>
      <c r="BS18" s="4">
        <f t="shared" si="6"/>
        <v>41973</v>
      </c>
      <c r="BT18" s="4">
        <f t="shared" si="6"/>
        <v>42004</v>
      </c>
      <c r="BU18" s="4">
        <f t="shared" si="6"/>
        <v>42035</v>
      </c>
      <c r="BV18" s="4">
        <f t="shared" si="6"/>
        <v>42063</v>
      </c>
      <c r="BW18" s="4">
        <f t="shared" si="6"/>
        <v>42094</v>
      </c>
      <c r="BX18" s="4">
        <f t="shared" si="6"/>
        <v>42124</v>
      </c>
      <c r="BY18" s="4">
        <f aca="true" t="shared" si="7" ref="BY18:DS18">EOMONTH(BX18,1)</f>
        <v>42155</v>
      </c>
      <c r="BZ18" s="4">
        <f t="shared" si="7"/>
        <v>42185</v>
      </c>
      <c r="CA18" s="4">
        <f t="shared" si="7"/>
        <v>42216</v>
      </c>
      <c r="CB18" s="4">
        <f t="shared" si="7"/>
        <v>42247</v>
      </c>
      <c r="CC18" s="4">
        <f t="shared" si="7"/>
        <v>42277</v>
      </c>
      <c r="CD18" s="4">
        <f t="shared" si="7"/>
        <v>42308</v>
      </c>
      <c r="CE18" s="4">
        <f t="shared" si="7"/>
        <v>42338</v>
      </c>
      <c r="CF18" s="4">
        <f t="shared" si="7"/>
        <v>42369</v>
      </c>
      <c r="CG18" s="4">
        <f t="shared" si="7"/>
        <v>42400</v>
      </c>
      <c r="CH18" s="4">
        <f t="shared" si="7"/>
        <v>42429</v>
      </c>
      <c r="CI18" s="4">
        <f t="shared" si="7"/>
        <v>42460</v>
      </c>
      <c r="CJ18" s="4">
        <f t="shared" si="7"/>
        <v>42490</v>
      </c>
      <c r="CK18" s="4">
        <f t="shared" si="7"/>
        <v>42521</v>
      </c>
      <c r="CL18" s="4">
        <f t="shared" si="7"/>
        <v>42551</v>
      </c>
      <c r="CM18" s="4">
        <f t="shared" si="7"/>
        <v>42582</v>
      </c>
      <c r="CN18" s="4">
        <f t="shared" si="7"/>
        <v>42613</v>
      </c>
      <c r="CO18" s="4">
        <f t="shared" si="7"/>
        <v>42643</v>
      </c>
      <c r="CP18" s="4">
        <f t="shared" si="7"/>
        <v>42674</v>
      </c>
      <c r="CQ18" s="4">
        <f t="shared" si="7"/>
        <v>42704</v>
      </c>
      <c r="CR18" s="4">
        <f t="shared" si="7"/>
        <v>42735</v>
      </c>
      <c r="CS18" s="4">
        <f t="shared" si="7"/>
        <v>42766</v>
      </c>
      <c r="CT18" s="4">
        <f t="shared" si="7"/>
        <v>42794</v>
      </c>
      <c r="CU18" s="4">
        <f t="shared" si="7"/>
        <v>42825</v>
      </c>
      <c r="CV18" s="4">
        <f t="shared" si="7"/>
        <v>42855</v>
      </c>
      <c r="CW18" s="4">
        <f t="shared" si="7"/>
        <v>42886</v>
      </c>
      <c r="CX18" s="4">
        <f t="shared" si="7"/>
        <v>42916</v>
      </c>
      <c r="CY18" s="4">
        <f t="shared" si="7"/>
        <v>42947</v>
      </c>
      <c r="CZ18" s="4">
        <f t="shared" si="7"/>
        <v>42978</v>
      </c>
      <c r="DA18" s="4">
        <f t="shared" si="7"/>
        <v>43008</v>
      </c>
      <c r="DB18" s="4">
        <f t="shared" si="7"/>
        <v>43039</v>
      </c>
      <c r="DC18" s="4">
        <f t="shared" si="7"/>
        <v>43069</v>
      </c>
      <c r="DD18" s="4">
        <f t="shared" si="7"/>
        <v>43100</v>
      </c>
      <c r="DE18" s="4">
        <f t="shared" si="7"/>
        <v>43131</v>
      </c>
      <c r="DF18" s="4">
        <f t="shared" si="7"/>
        <v>43159</v>
      </c>
      <c r="DG18" s="4">
        <f t="shared" si="7"/>
        <v>43190</v>
      </c>
      <c r="DH18" s="4">
        <f t="shared" si="7"/>
        <v>43220</v>
      </c>
      <c r="DI18" s="4">
        <f t="shared" si="7"/>
        <v>43251</v>
      </c>
      <c r="DJ18" s="4">
        <f t="shared" si="7"/>
        <v>43281</v>
      </c>
      <c r="DK18" s="4">
        <f t="shared" si="7"/>
        <v>43312</v>
      </c>
      <c r="DL18" s="4">
        <f t="shared" si="7"/>
        <v>43343</v>
      </c>
      <c r="DM18" s="4">
        <f t="shared" si="7"/>
        <v>43373</v>
      </c>
      <c r="DN18" s="4">
        <f t="shared" si="7"/>
        <v>43404</v>
      </c>
      <c r="DO18" s="4">
        <f t="shared" si="7"/>
        <v>43434</v>
      </c>
      <c r="DP18" s="4">
        <f t="shared" si="7"/>
        <v>43465</v>
      </c>
      <c r="DQ18" s="4">
        <f t="shared" si="7"/>
        <v>43496</v>
      </c>
      <c r="DR18" s="4">
        <f t="shared" si="7"/>
        <v>43524</v>
      </c>
      <c r="DS18" s="4">
        <f t="shared" si="7"/>
        <v>43555</v>
      </c>
    </row>
    <row r="19" spans="2:125" s="3" customFormat="1" ht="15">
      <c r="B19" s="3" t="s">
        <v>34</v>
      </c>
      <c r="D19" s="8">
        <f>'hub DBFM'!E25</f>
        <v>1</v>
      </c>
      <c r="E19" s="8">
        <f>'hub DBFM'!F25</f>
        <v>1</v>
      </c>
      <c r="F19" s="8">
        <f>'hub DBFM'!G25</f>
        <v>1</v>
      </c>
      <c r="G19" s="8">
        <f>'hub DBFM'!H25</f>
        <v>1</v>
      </c>
      <c r="H19" s="8">
        <f>'hub DBFM'!I25</f>
        <v>1</v>
      </c>
      <c r="I19" s="8">
        <f>'hub DBFM'!J25</f>
        <v>1</v>
      </c>
      <c r="J19" s="8">
        <f>'hub DBFM'!K25</f>
        <v>1</v>
      </c>
      <c r="K19" s="8">
        <f>'hub DBFM'!L25</f>
        <v>1</v>
      </c>
      <c r="L19" s="8">
        <f>'hub DBFM'!M25</f>
        <v>1</v>
      </c>
      <c r="M19" s="8">
        <f>'hub DBFM'!N25</f>
        <v>1</v>
      </c>
      <c r="N19" s="8">
        <f>'hub DBFM'!O25</f>
        <v>1</v>
      </c>
      <c r="O19" s="8">
        <f>'hub DBFM'!P25</f>
        <v>1</v>
      </c>
      <c r="P19" s="8">
        <f>'hub DBFM'!Q25</f>
        <v>2</v>
      </c>
      <c r="Q19" s="8">
        <f>'hub DBFM'!R25</f>
        <v>2</v>
      </c>
      <c r="R19" s="8">
        <f>'hub DBFM'!S25</f>
        <v>2</v>
      </c>
      <c r="S19" s="8">
        <f>'hub DBFM'!T25</f>
        <v>2</v>
      </c>
      <c r="T19" s="8">
        <f>'hub DBFM'!U25</f>
        <v>2</v>
      </c>
      <c r="U19" s="8">
        <f>'hub DBFM'!V25</f>
        <v>2</v>
      </c>
      <c r="V19" s="8">
        <f>'hub DBFM'!W25</f>
        <v>2</v>
      </c>
      <c r="W19" s="8">
        <f>'hub DBFM'!X25</f>
        <v>2</v>
      </c>
      <c r="X19" s="8">
        <f>'hub DBFM'!Y25</f>
        <v>2</v>
      </c>
      <c r="Y19" s="8">
        <f>'hub DBFM'!Z25</f>
        <v>2</v>
      </c>
      <c r="Z19" s="8">
        <f>'hub DBFM'!AA25</f>
        <v>2</v>
      </c>
      <c r="AA19" s="8">
        <f>'hub DBFM'!AB25</f>
        <v>2</v>
      </c>
      <c r="AB19" s="8">
        <f>'hub DBFM'!AC25</f>
        <v>3</v>
      </c>
      <c r="AC19" s="8">
        <f>'hub DBFM'!AD25</f>
        <v>3</v>
      </c>
      <c r="AD19" s="8">
        <f>'hub DBFM'!AE25</f>
        <v>3</v>
      </c>
      <c r="AE19" s="8">
        <f>'hub DBFM'!AF25</f>
        <v>3</v>
      </c>
      <c r="AF19" s="8">
        <f>'hub DBFM'!AG25</f>
        <v>3</v>
      </c>
      <c r="AG19" s="8">
        <f>'hub DBFM'!AH25</f>
        <v>3</v>
      </c>
      <c r="AH19" s="8">
        <f>'hub DBFM'!AI25</f>
        <v>3</v>
      </c>
      <c r="AI19" s="8">
        <f>'hub DBFM'!AJ25</f>
        <v>3</v>
      </c>
      <c r="AJ19" s="8">
        <f>'hub DBFM'!AK25</f>
        <v>3</v>
      </c>
      <c r="AK19" s="8">
        <f>'hub DBFM'!AL25</f>
        <v>3</v>
      </c>
      <c r="AL19" s="8">
        <f>'hub DBFM'!AM25</f>
        <v>3</v>
      </c>
      <c r="AM19" s="8">
        <f>'hub DBFM'!AN25</f>
        <v>3</v>
      </c>
      <c r="AN19" s="8">
        <f>'hub DBFM'!AO25</f>
        <v>4</v>
      </c>
      <c r="AO19" s="8">
        <f>'hub DBFM'!AP25</f>
        <v>4</v>
      </c>
      <c r="AP19" s="8">
        <f>'hub DBFM'!AQ25</f>
        <v>4</v>
      </c>
      <c r="AQ19" s="8">
        <f>'hub DBFM'!AR25</f>
        <v>4</v>
      </c>
      <c r="AR19" s="8">
        <f>'hub DBFM'!AS25</f>
        <v>4</v>
      </c>
      <c r="AS19" s="8">
        <f>'hub DBFM'!AT25</f>
        <v>4</v>
      </c>
      <c r="AT19" s="8">
        <f>'hub DBFM'!AU25</f>
        <v>4</v>
      </c>
      <c r="AU19" s="8">
        <f>'hub DBFM'!AV25</f>
        <v>4</v>
      </c>
      <c r="AV19" s="8">
        <f>'hub DBFM'!AW25</f>
        <v>4</v>
      </c>
      <c r="AW19" s="8">
        <f>'hub DBFM'!AX25</f>
        <v>4</v>
      </c>
      <c r="AX19" s="8">
        <f>'hub DBFM'!AY25</f>
        <v>4</v>
      </c>
      <c r="AY19" s="8">
        <f>'hub DBFM'!AZ25</f>
        <v>4</v>
      </c>
      <c r="AZ19" s="8">
        <f>'hub DBFM'!BA25</f>
        <v>5</v>
      </c>
      <c r="BA19" s="8">
        <f>'hub DBFM'!BB25</f>
        <v>5</v>
      </c>
      <c r="BB19" s="8">
        <f>'hub DBFM'!BC25</f>
        <v>5</v>
      </c>
      <c r="BC19" s="8">
        <f>'hub DBFM'!BD25</f>
        <v>5</v>
      </c>
      <c r="BD19" s="8">
        <f>'hub DBFM'!BE25</f>
        <v>5</v>
      </c>
      <c r="BE19" s="8">
        <f>'hub DBFM'!BF25</f>
        <v>5</v>
      </c>
      <c r="BF19" s="8">
        <f>'hub DBFM'!BG25</f>
        <v>5</v>
      </c>
      <c r="BG19" s="8">
        <f>'hub DBFM'!BH25</f>
        <v>5</v>
      </c>
      <c r="BH19" s="8">
        <f>'hub DBFM'!BI25</f>
        <v>5</v>
      </c>
      <c r="BI19" s="8">
        <f>'hub DBFM'!BJ25</f>
        <v>5</v>
      </c>
      <c r="BJ19" s="8">
        <f>'hub DBFM'!BK25</f>
        <v>5</v>
      </c>
      <c r="BK19" s="8">
        <f>'hub DBFM'!BL25</f>
        <v>5</v>
      </c>
      <c r="BL19" s="8">
        <f>'hub DBFM'!BM25</f>
        <v>6</v>
      </c>
      <c r="BM19" s="8">
        <f>'hub DBFM'!BN25</f>
        <v>6</v>
      </c>
      <c r="BN19" s="8">
        <f>'hub DBFM'!BO25</f>
        <v>6</v>
      </c>
      <c r="BO19" s="8">
        <f>'hub DBFM'!BP25</f>
        <v>6</v>
      </c>
      <c r="BP19" s="8">
        <f>'hub DBFM'!BQ25</f>
        <v>6</v>
      </c>
      <c r="BQ19" s="8">
        <f>'hub DBFM'!BR25</f>
        <v>6</v>
      </c>
      <c r="BR19" s="8">
        <f>'hub DBFM'!BS25</f>
        <v>6</v>
      </c>
      <c r="BS19" s="8">
        <f>'hub DBFM'!BT25</f>
        <v>6</v>
      </c>
      <c r="BT19" s="8">
        <f>'hub DBFM'!BU25</f>
        <v>6</v>
      </c>
      <c r="BU19" s="8">
        <f>'hub DBFM'!BV25</f>
        <v>6</v>
      </c>
      <c r="BV19" s="8">
        <f>'hub DBFM'!BW25</f>
        <v>6</v>
      </c>
      <c r="BW19" s="8">
        <f>'hub DBFM'!BX25</f>
        <v>6</v>
      </c>
      <c r="BX19" s="8">
        <f>'hub DBFM'!BY25</f>
        <v>7</v>
      </c>
      <c r="BY19" s="8">
        <f>'hub DBFM'!BZ25</f>
        <v>7</v>
      </c>
      <c r="BZ19" s="8">
        <f>'hub DBFM'!CA25</f>
        <v>7</v>
      </c>
      <c r="CA19" s="8">
        <f>'hub DBFM'!CB25</f>
        <v>7</v>
      </c>
      <c r="CB19" s="8">
        <f>'hub DBFM'!CC25</f>
        <v>7</v>
      </c>
      <c r="CC19" s="8">
        <f>'hub DBFM'!CD25</f>
        <v>7</v>
      </c>
      <c r="CD19" s="8">
        <f>'hub DBFM'!CE25</f>
        <v>7</v>
      </c>
      <c r="CE19" s="8">
        <f>'hub DBFM'!CF25</f>
        <v>7</v>
      </c>
      <c r="CF19" s="8">
        <f>'hub DBFM'!CG25</f>
        <v>7</v>
      </c>
      <c r="CG19" s="8">
        <f>'hub DBFM'!CH25</f>
        <v>7</v>
      </c>
      <c r="CH19" s="8">
        <f>'hub DBFM'!CI25</f>
        <v>7</v>
      </c>
      <c r="CI19" s="8">
        <f>'hub DBFM'!CJ25</f>
        <v>7</v>
      </c>
      <c r="CJ19" s="8">
        <f>'hub DBFM'!CK25</f>
        <v>8</v>
      </c>
      <c r="CK19" s="8">
        <f>'hub DBFM'!CL25</f>
        <v>8</v>
      </c>
      <c r="CL19" s="8">
        <f>'hub DBFM'!CM25</f>
        <v>8</v>
      </c>
      <c r="CM19" s="8">
        <f>'hub DBFM'!CN25</f>
        <v>8</v>
      </c>
      <c r="CN19" s="8">
        <f>'hub DBFM'!CO25</f>
        <v>8</v>
      </c>
      <c r="CO19" s="8">
        <f>'hub DBFM'!CP25</f>
        <v>8</v>
      </c>
      <c r="CP19" s="8">
        <f>'hub DBFM'!CQ25</f>
        <v>8</v>
      </c>
      <c r="CQ19" s="8">
        <f>'hub DBFM'!CR25</f>
        <v>8</v>
      </c>
      <c r="CR19" s="8">
        <f>'hub DBFM'!CS25</f>
        <v>8</v>
      </c>
      <c r="CS19" s="8">
        <f>'hub DBFM'!CT25</f>
        <v>8</v>
      </c>
      <c r="CT19" s="8">
        <f>'hub DBFM'!CU25</f>
        <v>8</v>
      </c>
      <c r="CU19" s="8">
        <f>'hub DBFM'!CV25</f>
        <v>8</v>
      </c>
      <c r="CV19" s="8">
        <f>'hub DBFM'!CW25</f>
        <v>9</v>
      </c>
      <c r="CW19" s="8">
        <f>'hub DBFM'!CX25</f>
        <v>9</v>
      </c>
      <c r="CX19" s="8">
        <f>'hub DBFM'!CY25</f>
        <v>9</v>
      </c>
      <c r="CY19" s="8">
        <f>'hub DBFM'!CZ25</f>
        <v>9</v>
      </c>
      <c r="CZ19" s="8">
        <f>'hub DBFM'!DA25</f>
        <v>9</v>
      </c>
      <c r="DA19" s="8">
        <f>'hub DBFM'!DB25</f>
        <v>9</v>
      </c>
      <c r="DB19" s="8">
        <f>'hub DBFM'!DC25</f>
        <v>9</v>
      </c>
      <c r="DC19" s="8">
        <f>'hub DBFM'!DD25</f>
        <v>9</v>
      </c>
      <c r="DD19" s="8">
        <f>'hub DBFM'!DE25</f>
        <v>9</v>
      </c>
      <c r="DE19" s="8">
        <f>'hub DBFM'!DF25</f>
        <v>9</v>
      </c>
      <c r="DF19" s="8">
        <f>'hub DBFM'!DG25</f>
        <v>9</v>
      </c>
      <c r="DG19" s="8">
        <f>'hub DBFM'!DH25</f>
        <v>9</v>
      </c>
      <c r="DH19" s="8">
        <f>'hub DBFM'!DI25</f>
        <v>10</v>
      </c>
      <c r="DI19" s="8">
        <f>'hub DBFM'!DJ25</f>
        <v>10</v>
      </c>
      <c r="DJ19" s="8">
        <f>'hub DBFM'!DK25</f>
        <v>10</v>
      </c>
      <c r="DK19" s="8">
        <f>'hub DBFM'!DL25</f>
        <v>10</v>
      </c>
      <c r="DL19" s="8">
        <f>'hub DBFM'!DM25</f>
        <v>10</v>
      </c>
      <c r="DM19" s="8">
        <f>'hub DBFM'!DN25</f>
        <v>10</v>
      </c>
      <c r="DN19" s="8">
        <f>'hub DBFM'!DO25</f>
        <v>10</v>
      </c>
      <c r="DO19" s="8">
        <f>'hub DBFM'!DP25</f>
        <v>10</v>
      </c>
      <c r="DP19" s="8">
        <f>'hub DBFM'!DQ25</f>
        <v>10</v>
      </c>
      <c r="DQ19" s="8">
        <f>'hub DBFM'!DR25</f>
        <v>10</v>
      </c>
      <c r="DR19" s="8">
        <f>'hub DBFM'!DS25</f>
        <v>10</v>
      </c>
      <c r="DS19" s="8">
        <f>'hub DBFM'!DT25</f>
        <v>10</v>
      </c>
      <c r="DT19" s="8"/>
      <c r="DU19" s="8"/>
    </row>
    <row r="20" spans="1:123" ht="15">
      <c r="A20" s="58" t="s">
        <v>21</v>
      </c>
      <c r="B20" s="58" t="s">
        <v>26</v>
      </c>
      <c r="C20" s="57">
        <f>SUM(D20:DS20)</f>
        <v>309287189.8495141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23255817.394475855</v>
      </c>
      <c r="BK20" s="57">
        <v>19170879.15397482</v>
      </c>
      <c r="BL20" s="57">
        <v>5088376.5522177415</v>
      </c>
      <c r="BM20" s="57">
        <v>19995456.84240256</v>
      </c>
      <c r="BN20" s="57">
        <v>6479724.501776006</v>
      </c>
      <c r="BO20" s="57">
        <v>6928226.545418039</v>
      </c>
      <c r="BP20" s="57">
        <v>6932079.245745638</v>
      </c>
      <c r="BQ20" s="57">
        <v>6326842.522626001</v>
      </c>
      <c r="BR20" s="57">
        <v>6877044.18627625</v>
      </c>
      <c r="BS20" s="57">
        <v>6781970.463468771</v>
      </c>
      <c r="BT20" s="57">
        <v>6939755.431731587</v>
      </c>
      <c r="BU20" s="57">
        <v>6939755.431731587</v>
      </c>
      <c r="BV20" s="57">
        <v>6497133.377220231</v>
      </c>
      <c r="BW20" s="57">
        <v>6896509.728708968</v>
      </c>
      <c r="BX20" s="58">
        <v>7920450.607645078</v>
      </c>
      <c r="BY20" s="58">
        <v>8441353.87974578</v>
      </c>
      <c r="BZ20" s="58">
        <v>8884329.986148385</v>
      </c>
      <c r="CA20" s="58">
        <v>9081101.91829432</v>
      </c>
      <c r="CB20" s="58">
        <v>8869345.349862836</v>
      </c>
      <c r="CC20" s="58">
        <v>8065460.1224352075</v>
      </c>
      <c r="CD20" s="58">
        <v>8065460.1224352075</v>
      </c>
      <c r="CE20" s="58">
        <v>7603280.585596445</v>
      </c>
      <c r="CF20" s="58">
        <v>7380955.913939229</v>
      </c>
      <c r="CG20" s="58">
        <v>7926351.022942349</v>
      </c>
      <c r="CH20" s="58">
        <v>8237992.878244201</v>
      </c>
      <c r="CI20" s="58">
        <v>8746713.599724103</v>
      </c>
      <c r="CJ20" s="58">
        <v>8224466.275850322</v>
      </c>
      <c r="CK20" s="58">
        <v>9119366.314615387</v>
      </c>
      <c r="CL20" s="58">
        <v>8985239.107517993</v>
      </c>
      <c r="CM20" s="58">
        <v>8851816.714616213</v>
      </c>
      <c r="CN20" s="58">
        <v>7951192.812398907</v>
      </c>
      <c r="CO20" s="58">
        <v>7797644.8327</v>
      </c>
      <c r="CP20" s="58">
        <v>6796435.816971208</v>
      </c>
      <c r="CQ20" s="58">
        <v>5412940.83022152</v>
      </c>
      <c r="CR20" s="58">
        <v>4139395.15773796</v>
      </c>
      <c r="CS20" s="58">
        <v>3442830.7046428197</v>
      </c>
      <c r="CT20" s="58">
        <v>2352739.4983892827</v>
      </c>
      <c r="CU20" s="58">
        <v>1880754.4190652499</v>
      </c>
      <c r="CV20" s="58">
        <v>0</v>
      </c>
      <c r="CW20" s="58">
        <v>0</v>
      </c>
      <c r="CX20" s="58">
        <v>0</v>
      </c>
      <c r="CY20" s="58">
        <v>0</v>
      </c>
      <c r="CZ20" s="58">
        <v>0</v>
      </c>
      <c r="DA20" s="58">
        <v>0</v>
      </c>
      <c r="DB20" s="58">
        <v>0</v>
      </c>
      <c r="DC20" s="58">
        <v>0</v>
      </c>
      <c r="DD20" s="58">
        <v>0</v>
      </c>
      <c r="DE20" s="58">
        <v>0</v>
      </c>
      <c r="DF20" s="58">
        <v>0</v>
      </c>
      <c r="DG20" s="58">
        <v>0</v>
      </c>
      <c r="DH20" s="58">
        <v>0</v>
      </c>
      <c r="DI20" s="58">
        <v>0</v>
      </c>
      <c r="DJ20" s="58">
        <v>0</v>
      </c>
      <c r="DK20" s="58">
        <v>0</v>
      </c>
      <c r="DL20" s="58">
        <v>0</v>
      </c>
      <c r="DM20" s="58">
        <v>0</v>
      </c>
      <c r="DN20" s="58">
        <v>0</v>
      </c>
      <c r="DO20" s="58">
        <v>0</v>
      </c>
      <c r="DP20" s="58">
        <v>0</v>
      </c>
      <c r="DQ20" s="58">
        <v>0</v>
      </c>
      <c r="DR20" s="58">
        <v>0</v>
      </c>
      <c r="DS20" s="58">
        <v>0</v>
      </c>
    </row>
    <row r="21" spans="1:125" s="58" customFormat="1" ht="15">
      <c r="A21" s="58" t="s">
        <v>21</v>
      </c>
      <c r="B21" s="58" t="s">
        <v>27</v>
      </c>
      <c r="C21" s="57">
        <f aca="true" t="shared" si="8" ref="C21:C30">SUM(D21:DS21)</f>
        <v>533329000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7">
        <v>0</v>
      </c>
      <c r="BN21" s="57">
        <v>0</v>
      </c>
      <c r="BO21" s="57">
        <v>0</v>
      </c>
      <c r="BP21" s="57">
        <v>0</v>
      </c>
      <c r="BQ21" s="57">
        <v>0</v>
      </c>
      <c r="BR21" s="57">
        <v>0</v>
      </c>
      <c r="BS21" s="57"/>
      <c r="BT21" s="57">
        <v>0</v>
      </c>
      <c r="BU21" s="57">
        <v>0</v>
      </c>
      <c r="BV21" s="57">
        <v>21237000</v>
      </c>
      <c r="BW21" s="57">
        <v>13454000</v>
      </c>
      <c r="BX21" s="58">
        <v>14615000</v>
      </c>
      <c r="BY21" s="58">
        <v>17413000</v>
      </c>
      <c r="BZ21" s="58">
        <v>24388000</v>
      </c>
      <c r="CA21" s="58">
        <v>29341000</v>
      </c>
      <c r="CB21" s="58">
        <v>31041000</v>
      </c>
      <c r="CC21" s="58">
        <v>31222000</v>
      </c>
      <c r="CD21" s="58">
        <v>29042000</v>
      </c>
      <c r="CE21" s="58">
        <v>23340000</v>
      </c>
      <c r="CF21" s="58">
        <v>24259000</v>
      </c>
      <c r="CG21" s="58">
        <v>22439000</v>
      </c>
      <c r="CH21" s="58">
        <v>11804000</v>
      </c>
      <c r="CI21" s="58">
        <v>13851000</v>
      </c>
      <c r="CJ21" s="58">
        <v>17375000</v>
      </c>
      <c r="CK21" s="58">
        <v>10791000</v>
      </c>
      <c r="CL21" s="58">
        <v>20177000</v>
      </c>
      <c r="CM21" s="58">
        <v>20494000</v>
      </c>
      <c r="CN21" s="58">
        <v>25059000</v>
      </c>
      <c r="CO21" s="58">
        <v>20317000</v>
      </c>
      <c r="CP21" s="58">
        <v>27020000</v>
      </c>
      <c r="CQ21" s="58">
        <v>17816000</v>
      </c>
      <c r="CR21" s="58">
        <v>16075000</v>
      </c>
      <c r="CS21" s="58">
        <v>11673000</v>
      </c>
      <c r="CT21" s="58">
        <v>7700000</v>
      </c>
      <c r="CU21" s="58">
        <v>6086000</v>
      </c>
      <c r="CV21" s="58">
        <v>6413000</v>
      </c>
      <c r="CW21" s="58">
        <v>4249000</v>
      </c>
      <c r="CX21" s="58">
        <v>2054000</v>
      </c>
      <c r="CY21" s="58">
        <v>1806000</v>
      </c>
      <c r="CZ21" s="58">
        <v>1478000</v>
      </c>
      <c r="DA21" s="58">
        <v>1305000</v>
      </c>
      <c r="DB21" s="58">
        <v>1433000</v>
      </c>
      <c r="DC21" s="58">
        <v>1373000</v>
      </c>
      <c r="DD21" s="58">
        <v>1380000</v>
      </c>
      <c r="DE21" s="58">
        <v>814000</v>
      </c>
      <c r="DF21" s="58">
        <v>548000</v>
      </c>
      <c r="DG21" s="58">
        <v>680000</v>
      </c>
      <c r="DH21" s="58">
        <v>634000</v>
      </c>
      <c r="DI21" s="58">
        <v>1133000</v>
      </c>
      <c r="DJ21" s="58">
        <v>0</v>
      </c>
      <c r="DK21" s="58">
        <v>0</v>
      </c>
      <c r="DL21" s="58">
        <v>0</v>
      </c>
      <c r="DM21" s="58">
        <v>0</v>
      </c>
      <c r="DN21" s="58">
        <v>0</v>
      </c>
      <c r="DO21" s="58">
        <v>0</v>
      </c>
      <c r="DP21" s="58">
        <v>0</v>
      </c>
      <c r="DQ21" s="58">
        <v>0</v>
      </c>
      <c r="DR21" s="58">
        <v>0</v>
      </c>
      <c r="DS21" s="58">
        <v>0</v>
      </c>
      <c r="DT21"/>
      <c r="DU21"/>
    </row>
    <row r="22" spans="1:123" ht="15">
      <c r="A22" s="58" t="s">
        <v>22</v>
      </c>
      <c r="B22" s="58" t="s">
        <v>328</v>
      </c>
      <c r="C22" s="57">
        <f t="shared" si="8"/>
        <v>36456778.94460864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  <c r="AZ22" s="57">
        <v>0</v>
      </c>
      <c r="BA22" s="57">
        <v>2110000</v>
      </c>
      <c r="BB22" s="57">
        <v>77485.74821272236</v>
      </c>
      <c r="BC22" s="57">
        <v>212655.41373093217</v>
      </c>
      <c r="BD22" s="57">
        <v>574063</v>
      </c>
      <c r="BE22" s="57">
        <v>471220.80192055786</v>
      </c>
      <c r="BF22" s="57">
        <v>801994.242666665</v>
      </c>
      <c r="BG22" s="57">
        <v>831235.0854028147</v>
      </c>
      <c r="BH22" s="57">
        <v>1012186.1747005042</v>
      </c>
      <c r="BI22" s="57">
        <v>1529552.7511769095</v>
      </c>
      <c r="BJ22" s="57">
        <v>1436902.2075013258</v>
      </c>
      <c r="BK22" s="57">
        <v>1622346.8934567943</v>
      </c>
      <c r="BL22" s="57">
        <v>1798413.0401262324</v>
      </c>
      <c r="BM22" s="57">
        <v>2472360.465851875</v>
      </c>
      <c r="BN22" s="57">
        <v>2131238.990379611</v>
      </c>
      <c r="BO22" s="57">
        <v>2809309.998172695</v>
      </c>
      <c r="BP22" s="57">
        <v>2320408.8407908008</v>
      </c>
      <c r="BQ22" s="57">
        <v>2339134.3168293647</v>
      </c>
      <c r="BR22" s="57">
        <v>2873443.819224518</v>
      </c>
      <c r="BS22" s="57">
        <v>2187536.6005372778</v>
      </c>
      <c r="BT22" s="57">
        <v>2017040.5433366746</v>
      </c>
      <c r="BU22" s="57">
        <v>2167404.11696114</v>
      </c>
      <c r="BV22" s="57">
        <v>1348999.1866722703</v>
      </c>
      <c r="BW22" s="57">
        <v>1128740.806274085</v>
      </c>
      <c r="BX22" s="58">
        <v>183105.90068286698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8">
        <v>0</v>
      </c>
      <c r="CT22" s="58">
        <v>0</v>
      </c>
      <c r="CU22" s="58">
        <v>0</v>
      </c>
      <c r="CV22" s="58">
        <v>0</v>
      </c>
      <c r="CW22" s="58">
        <v>0</v>
      </c>
      <c r="CX22" s="58">
        <v>0</v>
      </c>
      <c r="CY22" s="58">
        <v>0</v>
      </c>
      <c r="CZ22" s="58">
        <v>0</v>
      </c>
      <c r="DA22" s="58">
        <v>0</v>
      </c>
      <c r="DB22" s="58">
        <v>0</v>
      </c>
      <c r="DC22" s="58">
        <v>0</v>
      </c>
      <c r="DD22" s="58">
        <v>0</v>
      </c>
      <c r="DE22" s="58">
        <v>0</v>
      </c>
      <c r="DF22" s="58">
        <v>0</v>
      </c>
      <c r="DG22" s="58">
        <v>0</v>
      </c>
      <c r="DH22" s="58">
        <v>0</v>
      </c>
      <c r="DI22" s="58">
        <v>0</v>
      </c>
      <c r="DJ22" s="58">
        <v>0</v>
      </c>
      <c r="DK22" s="58">
        <v>0</v>
      </c>
      <c r="DL22" s="58">
        <v>0</v>
      </c>
      <c r="DM22" s="58">
        <v>0</v>
      </c>
      <c r="DN22" s="58">
        <v>0</v>
      </c>
      <c r="DO22" s="58">
        <v>0</v>
      </c>
      <c r="DP22" s="58">
        <v>0</v>
      </c>
      <c r="DQ22" s="58">
        <v>0</v>
      </c>
      <c r="DR22" s="58">
        <v>0</v>
      </c>
      <c r="DS22" s="58">
        <v>0</v>
      </c>
    </row>
    <row r="23" spans="1:123" ht="15">
      <c r="A23" s="58" t="s">
        <v>22</v>
      </c>
      <c r="B23" s="58" t="s">
        <v>327</v>
      </c>
      <c r="C23" s="57">
        <f t="shared" si="8"/>
        <v>40398226.999999985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1827520.8106366852</v>
      </c>
      <c r="BO23" s="57">
        <v>230064.61692883977</v>
      </c>
      <c r="BP23" s="57">
        <v>553594.6169288397</v>
      </c>
      <c r="BQ23" s="57">
        <v>811790.6169288397</v>
      </c>
      <c r="BR23" s="57">
        <v>1165474.6169288398</v>
      </c>
      <c r="BS23" s="57">
        <v>1253822.6169288398</v>
      </c>
      <c r="BT23" s="57">
        <v>1497110.6169288398</v>
      </c>
      <c r="BU23" s="57">
        <v>1645336.6169288398</v>
      </c>
      <c r="BV23" s="57">
        <v>1848501.6169288398</v>
      </c>
      <c r="BW23" s="57">
        <v>1956605.6169288398</v>
      </c>
      <c r="BX23" s="58">
        <v>2019648.6169288398</v>
      </c>
      <c r="BY23" s="58">
        <v>2037630.6169288398</v>
      </c>
      <c r="BZ23" s="58">
        <v>1960552.6169288398</v>
      </c>
      <c r="CA23" s="58">
        <v>1938411.6169288398</v>
      </c>
      <c r="CB23" s="58">
        <v>2126660.61692884</v>
      </c>
      <c r="CC23" s="58">
        <v>2358949.61692884</v>
      </c>
      <c r="CD23" s="58">
        <v>2751625.6169288396</v>
      </c>
      <c r="CE23" s="58">
        <v>2599241.61692884</v>
      </c>
      <c r="CF23" s="58">
        <v>2301796.61692884</v>
      </c>
      <c r="CG23" s="58">
        <v>2058290.6169288398</v>
      </c>
      <c r="CH23" s="58">
        <v>1706770.6169288398</v>
      </c>
      <c r="CI23" s="58">
        <v>1592998.6169288398</v>
      </c>
      <c r="CJ23" s="58">
        <v>1306123.6169288398</v>
      </c>
      <c r="CK23" s="58">
        <v>849703.6169288397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8">
        <v>0</v>
      </c>
      <c r="DE23" s="58">
        <v>0</v>
      </c>
      <c r="DF23" s="58">
        <v>0</v>
      </c>
      <c r="DG23" s="58">
        <v>0</v>
      </c>
      <c r="DH23" s="58">
        <v>0</v>
      </c>
      <c r="DI23" s="58">
        <v>0</v>
      </c>
      <c r="DJ23" s="58">
        <v>0</v>
      </c>
      <c r="DK23" s="58">
        <v>0</v>
      </c>
      <c r="DL23" s="58">
        <v>0</v>
      </c>
      <c r="DM23" s="58">
        <v>0</v>
      </c>
      <c r="DN23" s="58">
        <v>0</v>
      </c>
      <c r="DO23" s="58">
        <v>0</v>
      </c>
      <c r="DP23" s="58">
        <v>0</v>
      </c>
      <c r="DQ23" s="58">
        <v>0</v>
      </c>
      <c r="DR23" s="58">
        <v>0</v>
      </c>
      <c r="DS23" s="58">
        <v>0</v>
      </c>
    </row>
    <row r="24" spans="1:123" ht="15">
      <c r="A24" s="58" t="s">
        <v>22</v>
      </c>
      <c r="B24" s="58" t="s">
        <v>329</v>
      </c>
      <c r="C24" s="57">
        <f t="shared" si="8"/>
        <v>187580819.72259593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9625221.7431342</v>
      </c>
      <c r="BE24" s="57">
        <v>1656813.2232891363</v>
      </c>
      <c r="BF24" s="57">
        <v>1387160.896936081</v>
      </c>
      <c r="BG24" s="57">
        <v>1706929.9572597728</v>
      </c>
      <c r="BH24" s="57">
        <v>2937951.8418368828</v>
      </c>
      <c r="BI24" s="57">
        <v>3505404.5327843586</v>
      </c>
      <c r="BJ24" s="57">
        <v>2176611.783514949</v>
      </c>
      <c r="BK24" s="57">
        <v>2826660.946097692</v>
      </c>
      <c r="BL24" s="57">
        <v>3016004.2524624374</v>
      </c>
      <c r="BM24" s="57">
        <v>3313196.8033211096</v>
      </c>
      <c r="BN24" s="57">
        <v>3247715.9271739284</v>
      </c>
      <c r="BO24" s="57">
        <v>6089292.348597695</v>
      </c>
      <c r="BP24" s="57">
        <v>5043930.864493892</v>
      </c>
      <c r="BQ24" s="57">
        <v>4842633.248742394</v>
      </c>
      <c r="BR24" s="57">
        <v>6260381.262100631</v>
      </c>
      <c r="BS24" s="57">
        <v>5812186.733319688</v>
      </c>
      <c r="BT24" s="57">
        <v>8475706.86369297</v>
      </c>
      <c r="BU24" s="57">
        <v>12418296.318243172</v>
      </c>
      <c r="BV24" s="57">
        <v>8887403.5455466</v>
      </c>
      <c r="BW24" s="57">
        <v>7554248.516066178</v>
      </c>
      <c r="BX24" s="57">
        <v>6596004.39405843</v>
      </c>
      <c r="BY24" s="57">
        <v>6677727.091993931</v>
      </c>
      <c r="BZ24" s="57">
        <v>7315092.752818475</v>
      </c>
      <c r="CA24" s="57">
        <v>7229355.552619654</v>
      </c>
      <c r="CB24" s="57">
        <v>8527151.271996982</v>
      </c>
      <c r="CC24" s="57">
        <v>7189199.1820439</v>
      </c>
      <c r="CD24" s="57">
        <v>5743964.537805457</v>
      </c>
      <c r="CE24" s="57">
        <v>4051342.7056895825</v>
      </c>
      <c r="CF24" s="57">
        <v>3845557.8655268154</v>
      </c>
      <c r="CG24" s="57">
        <v>6002479.65523329</v>
      </c>
      <c r="CH24" s="57">
        <v>4868566.131749732</v>
      </c>
      <c r="CI24" s="57">
        <v>4568262.0878443355</v>
      </c>
      <c r="CJ24" s="57">
        <v>3726861.551226895</v>
      </c>
      <c r="CK24" s="57">
        <v>1183237.6583012473</v>
      </c>
      <c r="CL24" s="57">
        <v>1068498.6322972362</v>
      </c>
      <c r="CM24" s="57">
        <v>621293.7457264801</v>
      </c>
      <c r="CN24" s="57">
        <v>7582473.297049705</v>
      </c>
      <c r="CO24" s="57">
        <v>0</v>
      </c>
      <c r="CP24" s="57">
        <v>0</v>
      </c>
      <c r="CQ24" s="57">
        <v>0</v>
      </c>
      <c r="CR24" s="57">
        <v>0</v>
      </c>
      <c r="CS24" s="57">
        <v>0</v>
      </c>
      <c r="CT24" s="57">
        <v>0</v>
      </c>
      <c r="CU24" s="57">
        <v>0</v>
      </c>
      <c r="CV24" s="57">
        <v>0</v>
      </c>
      <c r="CW24" s="57">
        <v>0</v>
      </c>
      <c r="CX24" s="57">
        <v>0</v>
      </c>
      <c r="CY24" s="57">
        <v>0</v>
      </c>
      <c r="CZ24" s="57">
        <v>0</v>
      </c>
      <c r="DA24" s="57">
        <v>0</v>
      </c>
      <c r="DB24" s="57">
        <v>0</v>
      </c>
      <c r="DC24" s="57">
        <v>0</v>
      </c>
      <c r="DD24" s="57">
        <v>0</v>
      </c>
      <c r="DE24" s="57">
        <v>0</v>
      </c>
      <c r="DF24" s="57">
        <v>0</v>
      </c>
      <c r="DG24" s="57">
        <v>0</v>
      </c>
      <c r="DH24" s="57">
        <v>0</v>
      </c>
      <c r="DI24" s="57">
        <v>0</v>
      </c>
      <c r="DJ24" s="57">
        <v>0</v>
      </c>
      <c r="DK24" s="57">
        <v>0</v>
      </c>
      <c r="DL24" s="57">
        <v>0</v>
      </c>
      <c r="DM24" s="57">
        <v>0</v>
      </c>
      <c r="DN24" s="57">
        <v>0</v>
      </c>
      <c r="DO24" s="57">
        <v>0</v>
      </c>
      <c r="DP24" s="57">
        <v>0</v>
      </c>
      <c r="DQ24" s="57">
        <v>0</v>
      </c>
      <c r="DR24" s="57">
        <v>0</v>
      </c>
      <c r="DS24" s="57">
        <v>0</v>
      </c>
    </row>
    <row r="25" spans="1:125" s="58" customFormat="1" ht="15">
      <c r="A25" s="58" t="s">
        <v>23</v>
      </c>
      <c r="B25" s="58" t="s">
        <v>28</v>
      </c>
      <c r="C25" s="57">
        <f t="shared" si="8"/>
        <v>150014000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8883000</v>
      </c>
      <c r="BW25" s="57">
        <v>3512000</v>
      </c>
      <c r="BX25" s="58">
        <v>3799000</v>
      </c>
      <c r="BY25" s="58">
        <v>3934000</v>
      </c>
      <c r="BZ25" s="58">
        <v>3278000</v>
      </c>
      <c r="CA25" s="58">
        <v>3527000</v>
      </c>
      <c r="CB25" s="58">
        <v>3344000</v>
      </c>
      <c r="CC25" s="58">
        <v>3286000</v>
      </c>
      <c r="CD25" s="58">
        <v>3177000</v>
      </c>
      <c r="CE25" s="58">
        <v>4186000</v>
      </c>
      <c r="CF25" s="58">
        <v>4885000</v>
      </c>
      <c r="CG25" s="58">
        <v>5696000</v>
      </c>
      <c r="CH25" s="58">
        <v>6431000</v>
      </c>
      <c r="CI25" s="58">
        <v>8595000</v>
      </c>
      <c r="CJ25" s="58">
        <v>8147000</v>
      </c>
      <c r="CK25" s="58">
        <v>8057000</v>
      </c>
      <c r="CL25" s="58">
        <v>7699000</v>
      </c>
      <c r="CM25" s="58">
        <v>7071000</v>
      </c>
      <c r="CN25" s="58">
        <v>6802000</v>
      </c>
      <c r="CO25" s="58">
        <v>6696000</v>
      </c>
      <c r="CP25" s="58">
        <v>6622000</v>
      </c>
      <c r="CQ25" s="58">
        <v>5905000</v>
      </c>
      <c r="CR25" s="58">
        <v>5008000</v>
      </c>
      <c r="CS25" s="58">
        <v>4609000</v>
      </c>
      <c r="CT25" s="58">
        <v>4359000</v>
      </c>
      <c r="CU25" s="58">
        <v>4158000</v>
      </c>
      <c r="CV25" s="58">
        <v>3581000</v>
      </c>
      <c r="CW25" s="58">
        <v>2084000</v>
      </c>
      <c r="CX25" s="58">
        <v>1074000</v>
      </c>
      <c r="CY25" s="58">
        <v>1609000</v>
      </c>
      <c r="CZ25" s="58">
        <v>0</v>
      </c>
      <c r="DA25" s="58">
        <v>0</v>
      </c>
      <c r="DB25" s="58">
        <v>0</v>
      </c>
      <c r="DC25" s="58">
        <v>0</v>
      </c>
      <c r="DD25" s="58">
        <v>0</v>
      </c>
      <c r="DE25" s="58">
        <v>0</v>
      </c>
      <c r="DF25" s="58">
        <v>0</v>
      </c>
      <c r="DG25" s="58">
        <v>0</v>
      </c>
      <c r="DH25" s="58">
        <v>0</v>
      </c>
      <c r="DI25" s="58">
        <v>0</v>
      </c>
      <c r="DJ25" s="58">
        <v>0</v>
      </c>
      <c r="DK25" s="58">
        <v>0</v>
      </c>
      <c r="DL25" s="58">
        <v>0</v>
      </c>
      <c r="DM25" s="58">
        <v>0</v>
      </c>
      <c r="DN25" s="58">
        <v>0</v>
      </c>
      <c r="DO25" s="58">
        <v>0</v>
      </c>
      <c r="DP25" s="58">
        <v>0</v>
      </c>
      <c r="DQ25" s="58">
        <v>0</v>
      </c>
      <c r="DR25" s="58">
        <v>0</v>
      </c>
      <c r="DS25" s="58">
        <v>0</v>
      </c>
      <c r="DT25"/>
      <c r="DU25"/>
    </row>
    <row r="26" spans="1:125" s="58" customFormat="1" ht="15">
      <c r="A26" s="58" t="s">
        <v>23</v>
      </c>
      <c r="B26" s="58" t="s">
        <v>29</v>
      </c>
      <c r="C26" s="57">
        <f t="shared" si="8"/>
        <v>33287050.2936845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/>
      <c r="BR26" s="57">
        <v>931200.0000000008</v>
      </c>
      <c r="BS26" s="57">
        <v>0</v>
      </c>
      <c r="BT26" s="57">
        <v>264678.33558840834</v>
      </c>
      <c r="BU26" s="57">
        <v>404093.345000117</v>
      </c>
      <c r="BV26" s="57">
        <v>594728.0924506036</v>
      </c>
      <c r="BW26" s="57">
        <v>533527.6359950721</v>
      </c>
      <c r="BX26" s="58">
        <v>563755.1030858412</v>
      </c>
      <c r="BY26" s="58">
        <v>1032183.180218682</v>
      </c>
      <c r="BZ26" s="58">
        <v>1246845.1862547032</v>
      </c>
      <c r="CA26" s="58">
        <v>1330439.891337336</v>
      </c>
      <c r="CB26" s="58">
        <v>1189607.8525205432</v>
      </c>
      <c r="CC26" s="58">
        <v>2622706.337161897</v>
      </c>
      <c r="CD26" s="58">
        <v>2360969.408227066</v>
      </c>
      <c r="CE26" s="58">
        <v>2349313.908164092</v>
      </c>
      <c r="CF26" s="58">
        <v>2059324.7975893833</v>
      </c>
      <c r="CG26" s="58">
        <v>2234028.995639172</v>
      </c>
      <c r="CH26" s="58">
        <v>2977318.117426872</v>
      </c>
      <c r="CI26" s="58">
        <v>2306751.1072304733</v>
      </c>
      <c r="CJ26" s="58">
        <v>2248972.8582377923</v>
      </c>
      <c r="CK26" s="58">
        <v>2732492.8976462064</v>
      </c>
      <c r="CL26" s="58">
        <v>1603587.9082002554</v>
      </c>
      <c r="CM26" s="58">
        <v>540526.6408549997</v>
      </c>
      <c r="CN26" s="58">
        <v>87991.66947444931</v>
      </c>
      <c r="CO26" s="58">
        <v>32556.343285000024</v>
      </c>
      <c r="CP26" s="58">
        <v>540144.9276902676</v>
      </c>
      <c r="CQ26" s="58">
        <v>0</v>
      </c>
      <c r="CR26" s="58">
        <v>0</v>
      </c>
      <c r="CS26" s="58">
        <v>0</v>
      </c>
      <c r="CT26" s="58">
        <v>0</v>
      </c>
      <c r="CU26" s="58">
        <v>0</v>
      </c>
      <c r="CV26" s="58">
        <v>0</v>
      </c>
      <c r="CW26" s="58">
        <v>0</v>
      </c>
      <c r="CX26" s="58">
        <v>0</v>
      </c>
      <c r="CY26" s="58">
        <v>0</v>
      </c>
      <c r="CZ26" s="58">
        <v>0</v>
      </c>
      <c r="DA26" s="58">
        <v>499305.7544052675</v>
      </c>
      <c r="DB26" s="58">
        <v>0</v>
      </c>
      <c r="DC26" s="58">
        <v>0</v>
      </c>
      <c r="DD26" s="58">
        <v>0</v>
      </c>
      <c r="DE26" s="58">
        <v>0</v>
      </c>
      <c r="DF26" s="58">
        <v>0</v>
      </c>
      <c r="DG26" s="58">
        <v>0</v>
      </c>
      <c r="DH26" s="58">
        <v>0</v>
      </c>
      <c r="DI26" s="58">
        <v>0</v>
      </c>
      <c r="DJ26" s="58">
        <v>0</v>
      </c>
      <c r="DK26" s="58">
        <v>0</v>
      </c>
      <c r="DL26" s="58">
        <v>0</v>
      </c>
      <c r="DM26" s="58">
        <v>0</v>
      </c>
      <c r="DN26" s="58">
        <v>0</v>
      </c>
      <c r="DO26" s="58">
        <v>0</v>
      </c>
      <c r="DP26" s="58">
        <v>0</v>
      </c>
      <c r="DQ26" s="58">
        <v>0</v>
      </c>
      <c r="DR26" s="58">
        <v>0</v>
      </c>
      <c r="DS26" s="58">
        <v>0</v>
      </c>
      <c r="DT26"/>
      <c r="DU26"/>
    </row>
    <row r="27" spans="1:123" ht="15">
      <c r="A27" s="58" t="s">
        <v>23</v>
      </c>
      <c r="B27" s="58" t="s">
        <v>30</v>
      </c>
      <c r="C27" s="57">
        <f t="shared" si="8"/>
        <v>212614000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0</v>
      </c>
      <c r="BL27" s="57">
        <v>0</v>
      </c>
      <c r="BM27" s="57">
        <v>0</v>
      </c>
      <c r="BN27" s="57">
        <v>0</v>
      </c>
      <c r="BO27" s="57">
        <v>0</v>
      </c>
      <c r="BP27" s="57">
        <v>0</v>
      </c>
      <c r="BQ27" s="57">
        <v>0</v>
      </c>
      <c r="BR27" s="57">
        <v>0</v>
      </c>
      <c r="BS27" s="57">
        <v>0</v>
      </c>
      <c r="BT27" s="57">
        <v>0</v>
      </c>
      <c r="BU27" s="57">
        <v>0</v>
      </c>
      <c r="BV27" s="57">
        <v>0</v>
      </c>
      <c r="BW27" s="57">
        <v>27659000</v>
      </c>
      <c r="BX27" s="58">
        <v>818000</v>
      </c>
      <c r="BY27" s="58">
        <v>1386000</v>
      </c>
      <c r="BZ27" s="58">
        <v>1494000</v>
      </c>
      <c r="CA27" s="58">
        <v>2741000</v>
      </c>
      <c r="CB27" s="58">
        <v>2875000</v>
      </c>
      <c r="CC27" s="58">
        <v>3385000</v>
      </c>
      <c r="CD27" s="58">
        <v>4962000</v>
      </c>
      <c r="CE27" s="58">
        <v>6916000</v>
      </c>
      <c r="CF27" s="58">
        <v>7002000</v>
      </c>
      <c r="CG27" s="58">
        <v>7245000</v>
      </c>
      <c r="CH27" s="58">
        <v>6487000</v>
      </c>
      <c r="CI27" s="58">
        <v>8607000</v>
      </c>
      <c r="CJ27" s="58">
        <v>10668000</v>
      </c>
      <c r="CK27" s="58">
        <v>9179000</v>
      </c>
      <c r="CL27" s="58">
        <v>10407000</v>
      </c>
      <c r="CM27" s="58">
        <v>8986000</v>
      </c>
      <c r="CN27" s="58">
        <v>7585000</v>
      </c>
      <c r="CO27" s="58">
        <v>7344000</v>
      </c>
      <c r="CP27" s="58">
        <v>8071000</v>
      </c>
      <c r="CQ27" s="58">
        <v>8511000</v>
      </c>
      <c r="CR27" s="58">
        <v>7811000</v>
      </c>
      <c r="CS27" s="58">
        <v>7698000</v>
      </c>
      <c r="CT27" s="58">
        <v>9319000</v>
      </c>
      <c r="CU27" s="58">
        <v>8930000</v>
      </c>
      <c r="CV27" s="58">
        <v>8870000</v>
      </c>
      <c r="CW27" s="58">
        <v>8666000</v>
      </c>
      <c r="CX27" s="58">
        <v>4859000</v>
      </c>
      <c r="CY27" s="58">
        <v>2820000</v>
      </c>
      <c r="CZ27" s="58">
        <v>1313000</v>
      </c>
      <c r="DA27" s="58">
        <v>0</v>
      </c>
      <c r="DB27" s="58">
        <v>0</v>
      </c>
      <c r="DC27" s="58">
        <v>0</v>
      </c>
      <c r="DD27" s="58">
        <v>0</v>
      </c>
      <c r="DE27" s="58">
        <v>0</v>
      </c>
      <c r="DF27" s="58">
        <v>0</v>
      </c>
      <c r="DG27" s="58">
        <v>0</v>
      </c>
      <c r="DH27" s="58">
        <v>0</v>
      </c>
      <c r="DI27" s="58">
        <v>0</v>
      </c>
      <c r="DJ27" s="58">
        <v>0</v>
      </c>
      <c r="DK27" s="58">
        <v>0</v>
      </c>
      <c r="DL27" s="58">
        <v>0</v>
      </c>
      <c r="DM27" s="58">
        <v>0</v>
      </c>
      <c r="DN27" s="58">
        <v>0</v>
      </c>
      <c r="DO27" s="58">
        <v>0</v>
      </c>
      <c r="DP27" s="58">
        <v>0</v>
      </c>
      <c r="DQ27" s="58">
        <v>0</v>
      </c>
      <c r="DR27" s="58">
        <v>0</v>
      </c>
      <c r="DS27" s="58">
        <v>0</v>
      </c>
    </row>
    <row r="28" spans="1:123" ht="15">
      <c r="A28" s="58" t="s">
        <v>23</v>
      </c>
      <c r="B28" s="58" t="s">
        <v>31</v>
      </c>
      <c r="C28" s="57">
        <f t="shared" si="8"/>
        <v>46654882.583250746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190844.1594073147</v>
      </c>
      <c r="BO28" s="57">
        <v>2869082.8817406995</v>
      </c>
      <c r="BP28" s="57">
        <v>1137231.8817406993</v>
      </c>
      <c r="BQ28" s="57">
        <v>1486408.8817406993</v>
      </c>
      <c r="BR28" s="57">
        <v>1745159.6420599832</v>
      </c>
      <c r="BS28" s="57">
        <v>2322959.642059983</v>
      </c>
      <c r="BT28" s="57">
        <v>2167732.642059983</v>
      </c>
      <c r="BU28" s="57">
        <v>2866996.642059983</v>
      </c>
      <c r="BV28" s="57">
        <v>2764099.642059983</v>
      </c>
      <c r="BW28" s="57">
        <v>3741814.642059983</v>
      </c>
      <c r="BX28" s="58">
        <v>3799576.1993674673</v>
      </c>
      <c r="BY28" s="58">
        <v>3561795.1993674673</v>
      </c>
      <c r="BZ28" s="58">
        <v>2440739.1993674673</v>
      </c>
      <c r="CA28" s="58">
        <v>2100696.1993674673</v>
      </c>
      <c r="CB28" s="58">
        <v>2122078.1993674673</v>
      </c>
      <c r="CC28" s="58">
        <v>1846260.1993674673</v>
      </c>
      <c r="CD28" s="58">
        <v>1681309.3460113227</v>
      </c>
      <c r="CE28" s="58">
        <v>1841189.346011323</v>
      </c>
      <c r="CF28" s="58">
        <v>1724156.3460113227</v>
      </c>
      <c r="CG28" s="58">
        <v>1585427.3460113227</v>
      </c>
      <c r="CH28" s="58">
        <v>695834.3460113228</v>
      </c>
      <c r="CI28" s="58">
        <v>1963490</v>
      </c>
      <c r="CJ28" s="58">
        <v>0</v>
      </c>
      <c r="CK28" s="58">
        <v>0</v>
      </c>
      <c r="CL28" s="58">
        <v>0</v>
      </c>
      <c r="CM28" s="58">
        <v>0</v>
      </c>
      <c r="CN28" s="58">
        <v>0</v>
      </c>
      <c r="CO28" s="58">
        <v>0</v>
      </c>
      <c r="CP28" s="58">
        <v>0</v>
      </c>
      <c r="CQ28" s="58">
        <v>0</v>
      </c>
      <c r="CR28" s="58">
        <v>0</v>
      </c>
      <c r="CS28" s="58">
        <v>0</v>
      </c>
      <c r="CT28" s="58">
        <v>0</v>
      </c>
      <c r="CU28" s="58">
        <v>0</v>
      </c>
      <c r="CV28" s="58">
        <v>0</v>
      </c>
      <c r="CW28" s="58">
        <v>0</v>
      </c>
      <c r="CX28" s="58">
        <v>0</v>
      </c>
      <c r="CY28" s="58">
        <v>0</v>
      </c>
      <c r="CZ28" s="58">
        <v>0</v>
      </c>
      <c r="DA28" s="58">
        <v>0</v>
      </c>
      <c r="DB28" s="58">
        <v>0</v>
      </c>
      <c r="DC28" s="58">
        <v>0</v>
      </c>
      <c r="DD28" s="58">
        <v>0</v>
      </c>
      <c r="DE28" s="58">
        <v>0</v>
      </c>
      <c r="DF28" s="58">
        <v>0</v>
      </c>
      <c r="DG28" s="58">
        <v>0</v>
      </c>
      <c r="DH28" s="58">
        <v>0</v>
      </c>
      <c r="DI28" s="58">
        <v>0</v>
      </c>
      <c r="DJ28" s="58">
        <v>0</v>
      </c>
      <c r="DK28" s="58">
        <v>0</v>
      </c>
      <c r="DL28" s="58">
        <v>0</v>
      </c>
      <c r="DM28" s="58">
        <v>0</v>
      </c>
      <c r="DN28" s="58">
        <v>0</v>
      </c>
      <c r="DO28" s="58">
        <v>0</v>
      </c>
      <c r="DP28" s="58">
        <v>0</v>
      </c>
      <c r="DQ28" s="58">
        <v>0</v>
      </c>
      <c r="DR28" s="58">
        <v>0</v>
      </c>
      <c r="DS28" s="58">
        <v>0</v>
      </c>
    </row>
    <row r="29" spans="1:123" ht="15">
      <c r="A29" t="s">
        <v>23</v>
      </c>
      <c r="B29" t="s">
        <v>32</v>
      </c>
      <c r="C29" s="29">
        <f t="shared" si="8"/>
        <v>60000000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3000000</v>
      </c>
      <c r="CK29" s="55">
        <v>3000000</v>
      </c>
      <c r="CL29" s="55">
        <v>1800000</v>
      </c>
      <c r="CM29" s="55">
        <v>1800000</v>
      </c>
      <c r="CN29" s="55">
        <v>2400000</v>
      </c>
      <c r="CO29" s="55">
        <v>3600000</v>
      </c>
      <c r="CP29" s="55">
        <v>4800000</v>
      </c>
      <c r="CQ29" s="55">
        <v>6000000</v>
      </c>
      <c r="CR29" s="55">
        <v>6000000</v>
      </c>
      <c r="CS29" s="55">
        <v>6000000</v>
      </c>
      <c r="CT29" s="55">
        <v>5400000</v>
      </c>
      <c r="CU29" s="55">
        <v>4800000</v>
      </c>
      <c r="CV29" s="55">
        <v>3600000</v>
      </c>
      <c r="CW29" s="55">
        <v>2400000</v>
      </c>
      <c r="CX29" s="55">
        <v>1800000</v>
      </c>
      <c r="CY29" s="55">
        <v>1800000</v>
      </c>
      <c r="CZ29" s="55">
        <v>600000</v>
      </c>
      <c r="DA29" s="55">
        <v>600000</v>
      </c>
      <c r="DB29" s="55">
        <v>300000</v>
      </c>
      <c r="DC29" s="55">
        <v>300000</v>
      </c>
      <c r="DD29" s="55">
        <v>0</v>
      </c>
      <c r="DE29" s="55">
        <v>0</v>
      </c>
      <c r="DF29" s="55">
        <v>0</v>
      </c>
      <c r="DG29" s="55">
        <v>0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0</v>
      </c>
      <c r="DR29" s="55">
        <v>0</v>
      </c>
      <c r="DS29" s="55">
        <v>0</v>
      </c>
    </row>
    <row r="30" spans="1:123" s="41" customFormat="1" ht="15">
      <c r="A30" s="41" t="s">
        <v>23</v>
      </c>
      <c r="B30" s="41" t="s">
        <v>432</v>
      </c>
      <c r="C30" s="81">
        <f t="shared" si="8"/>
        <v>195000000.00000003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f>260000000/24</f>
        <v>10833333.333333334</v>
      </c>
      <c r="DC30" s="28">
        <f aca="true" t="shared" si="9" ref="DC30:DS30">260000000/24</f>
        <v>10833333.333333334</v>
      </c>
      <c r="DD30" s="28">
        <f t="shared" si="9"/>
        <v>10833333.333333334</v>
      </c>
      <c r="DE30" s="28">
        <f t="shared" si="9"/>
        <v>10833333.333333334</v>
      </c>
      <c r="DF30" s="28">
        <f t="shared" si="9"/>
        <v>10833333.333333334</v>
      </c>
      <c r="DG30" s="28">
        <f t="shared" si="9"/>
        <v>10833333.333333334</v>
      </c>
      <c r="DH30" s="28">
        <f t="shared" si="9"/>
        <v>10833333.333333334</v>
      </c>
      <c r="DI30" s="28">
        <f t="shared" si="9"/>
        <v>10833333.333333334</v>
      </c>
      <c r="DJ30" s="28">
        <f t="shared" si="9"/>
        <v>10833333.333333334</v>
      </c>
      <c r="DK30" s="28">
        <f t="shared" si="9"/>
        <v>10833333.333333334</v>
      </c>
      <c r="DL30" s="28">
        <f t="shared" si="9"/>
        <v>10833333.333333334</v>
      </c>
      <c r="DM30" s="28">
        <f t="shared" si="9"/>
        <v>10833333.333333334</v>
      </c>
      <c r="DN30" s="28">
        <f t="shared" si="9"/>
        <v>10833333.333333334</v>
      </c>
      <c r="DO30" s="28">
        <f t="shared" si="9"/>
        <v>10833333.333333334</v>
      </c>
      <c r="DP30" s="28">
        <f t="shared" si="9"/>
        <v>10833333.333333334</v>
      </c>
      <c r="DQ30" s="28">
        <f t="shared" si="9"/>
        <v>10833333.333333334</v>
      </c>
      <c r="DR30" s="28">
        <f t="shared" si="9"/>
        <v>10833333.333333334</v>
      </c>
      <c r="DS30" s="28">
        <f t="shared" si="9"/>
        <v>10833333.333333334</v>
      </c>
    </row>
    <row r="31" spans="2:123" ht="15.75" thickBot="1">
      <c r="B31" t="s">
        <v>33</v>
      </c>
      <c r="C31" s="6">
        <f aca="true" t="shared" si="10" ref="C31:AH31">SUM(C20:C30)</f>
        <v>1804621948.393654</v>
      </c>
      <c r="D31" s="6">
        <f t="shared" si="10"/>
        <v>0</v>
      </c>
      <c r="E31" s="6">
        <f t="shared" si="10"/>
        <v>0</v>
      </c>
      <c r="F31" s="6">
        <f t="shared" si="10"/>
        <v>0</v>
      </c>
      <c r="G31" s="6">
        <f t="shared" si="10"/>
        <v>0</v>
      </c>
      <c r="H31" s="6">
        <f t="shared" si="10"/>
        <v>0</v>
      </c>
      <c r="I31" s="6">
        <f t="shared" si="10"/>
        <v>0</v>
      </c>
      <c r="J31" s="6">
        <f t="shared" si="10"/>
        <v>0</v>
      </c>
      <c r="K31" s="6">
        <f t="shared" si="10"/>
        <v>0</v>
      </c>
      <c r="L31" s="6">
        <f t="shared" si="10"/>
        <v>0</v>
      </c>
      <c r="M31" s="6">
        <f t="shared" si="10"/>
        <v>0</v>
      </c>
      <c r="N31" s="6">
        <f t="shared" si="10"/>
        <v>0</v>
      </c>
      <c r="O31" s="6">
        <f t="shared" si="10"/>
        <v>0</v>
      </c>
      <c r="P31" s="6">
        <f t="shared" si="10"/>
        <v>0</v>
      </c>
      <c r="Q31" s="6">
        <f t="shared" si="10"/>
        <v>0</v>
      </c>
      <c r="R31" s="6">
        <f t="shared" si="10"/>
        <v>0</v>
      </c>
      <c r="S31" s="6">
        <f t="shared" si="10"/>
        <v>0</v>
      </c>
      <c r="T31" s="6">
        <f t="shared" si="10"/>
        <v>0</v>
      </c>
      <c r="U31" s="6">
        <f t="shared" si="10"/>
        <v>0</v>
      </c>
      <c r="V31" s="6">
        <f t="shared" si="10"/>
        <v>0</v>
      </c>
      <c r="W31" s="6">
        <f t="shared" si="10"/>
        <v>0</v>
      </c>
      <c r="X31" s="6">
        <f t="shared" si="10"/>
        <v>0</v>
      </c>
      <c r="Y31" s="6">
        <f t="shared" si="10"/>
        <v>0</v>
      </c>
      <c r="Z31" s="6">
        <f t="shared" si="10"/>
        <v>0</v>
      </c>
      <c r="AA31" s="6">
        <f t="shared" si="10"/>
        <v>0</v>
      </c>
      <c r="AB31" s="6">
        <f t="shared" si="10"/>
        <v>0</v>
      </c>
      <c r="AC31" s="6">
        <f t="shared" si="10"/>
        <v>0</v>
      </c>
      <c r="AD31" s="6">
        <f t="shared" si="10"/>
        <v>0</v>
      </c>
      <c r="AE31" s="6">
        <f t="shared" si="10"/>
        <v>0</v>
      </c>
      <c r="AF31" s="6">
        <f t="shared" si="10"/>
        <v>0</v>
      </c>
      <c r="AG31" s="6">
        <f t="shared" si="10"/>
        <v>0</v>
      </c>
      <c r="AH31" s="6">
        <f t="shared" si="10"/>
        <v>0</v>
      </c>
      <c r="AI31" s="6">
        <f aca="true" t="shared" si="11" ref="AI31:CT31">SUM(AI20:AI30)</f>
        <v>0</v>
      </c>
      <c r="AJ31" s="6">
        <f t="shared" si="11"/>
        <v>0</v>
      </c>
      <c r="AK31" s="6">
        <f t="shared" si="11"/>
        <v>0</v>
      </c>
      <c r="AL31" s="6">
        <f t="shared" si="11"/>
        <v>0</v>
      </c>
      <c r="AM31" s="6">
        <f t="shared" si="11"/>
        <v>0</v>
      </c>
      <c r="AN31" s="6">
        <f t="shared" si="11"/>
        <v>0</v>
      </c>
      <c r="AO31" s="6">
        <f t="shared" si="11"/>
        <v>0</v>
      </c>
      <c r="AP31" s="6">
        <f t="shared" si="11"/>
        <v>0</v>
      </c>
      <c r="AQ31" s="6">
        <f t="shared" si="11"/>
        <v>0</v>
      </c>
      <c r="AR31" s="6">
        <f t="shared" si="11"/>
        <v>0</v>
      </c>
      <c r="AS31" s="6">
        <f t="shared" si="11"/>
        <v>0</v>
      </c>
      <c r="AT31" s="6">
        <f t="shared" si="11"/>
        <v>0</v>
      </c>
      <c r="AU31" s="6">
        <f t="shared" si="11"/>
        <v>0</v>
      </c>
      <c r="AV31" s="6">
        <f t="shared" si="11"/>
        <v>0</v>
      </c>
      <c r="AW31" s="6">
        <f t="shared" si="11"/>
        <v>0</v>
      </c>
      <c r="AX31" s="6">
        <f t="shared" si="11"/>
        <v>0</v>
      </c>
      <c r="AY31" s="6">
        <f t="shared" si="11"/>
        <v>0</v>
      </c>
      <c r="AZ31" s="6">
        <f t="shared" si="11"/>
        <v>0</v>
      </c>
      <c r="BA31" s="6">
        <f t="shared" si="11"/>
        <v>2110000</v>
      </c>
      <c r="BB31" s="6">
        <f t="shared" si="11"/>
        <v>77485.74821272236</v>
      </c>
      <c r="BC31" s="6">
        <f t="shared" si="11"/>
        <v>212655.41373093217</v>
      </c>
      <c r="BD31" s="6">
        <f t="shared" si="11"/>
        <v>10199284.7431342</v>
      </c>
      <c r="BE31" s="6">
        <f t="shared" si="11"/>
        <v>2128034.025209694</v>
      </c>
      <c r="BF31" s="6">
        <f t="shared" si="11"/>
        <v>2189155.139602746</v>
      </c>
      <c r="BG31" s="6">
        <f t="shared" si="11"/>
        <v>2538165.0426625875</v>
      </c>
      <c r="BH31" s="6">
        <f t="shared" si="11"/>
        <v>3950138.016537387</v>
      </c>
      <c r="BI31" s="6">
        <f t="shared" si="11"/>
        <v>5034957.283961268</v>
      </c>
      <c r="BJ31" s="6">
        <f t="shared" si="11"/>
        <v>26869331.38549213</v>
      </c>
      <c r="BK31" s="6">
        <f t="shared" si="11"/>
        <v>23619886.993529305</v>
      </c>
      <c r="BL31" s="6">
        <f t="shared" si="11"/>
        <v>9902793.84480641</v>
      </c>
      <c r="BM31" s="30">
        <f t="shared" si="11"/>
        <v>25781014.111575544</v>
      </c>
      <c r="BN31" s="30">
        <f t="shared" si="11"/>
        <v>13877044.389373545</v>
      </c>
      <c r="BO31" s="30">
        <f t="shared" si="11"/>
        <v>18925976.39085797</v>
      </c>
      <c r="BP31" s="30">
        <f t="shared" si="11"/>
        <v>15987245.44969987</v>
      </c>
      <c r="BQ31" s="30">
        <f t="shared" si="11"/>
        <v>15806809.586867299</v>
      </c>
      <c r="BR31" s="30">
        <f t="shared" si="11"/>
        <v>19852703.52659022</v>
      </c>
      <c r="BS31" s="30">
        <f t="shared" si="11"/>
        <v>18358476.056314558</v>
      </c>
      <c r="BT31" s="30">
        <f t="shared" si="11"/>
        <v>21362024.43333846</v>
      </c>
      <c r="BU31" s="30">
        <f t="shared" si="11"/>
        <v>26441882.47092484</v>
      </c>
      <c r="BV31" s="30">
        <f t="shared" si="11"/>
        <v>52060865.46087853</v>
      </c>
      <c r="BW31" s="30">
        <f t="shared" si="11"/>
        <v>66436446.94603313</v>
      </c>
      <c r="BX31" s="30">
        <f t="shared" si="11"/>
        <v>40314540.82176852</v>
      </c>
      <c r="BY31" s="30">
        <f t="shared" si="11"/>
        <v>44483689.9682547</v>
      </c>
      <c r="BZ31" s="30">
        <f t="shared" si="11"/>
        <v>51007559.74151787</v>
      </c>
      <c r="CA31" s="30">
        <f t="shared" si="11"/>
        <v>57289005.178547606</v>
      </c>
      <c r="CB31" s="30">
        <f t="shared" si="11"/>
        <v>60094843.29067667</v>
      </c>
      <c r="CC31" s="30">
        <f t="shared" si="11"/>
        <v>59975575.457937315</v>
      </c>
      <c r="CD31" s="30">
        <f t="shared" si="11"/>
        <v>57784329.031407885</v>
      </c>
      <c r="CE31" s="30">
        <f t="shared" si="11"/>
        <v>52886368.162390284</v>
      </c>
      <c r="CF31" s="30">
        <f t="shared" si="11"/>
        <v>53457791.539995596</v>
      </c>
      <c r="CG31" s="30">
        <f t="shared" si="11"/>
        <v>55186577.636754975</v>
      </c>
      <c r="CH31" s="30">
        <f t="shared" si="11"/>
        <v>43208482.09036097</v>
      </c>
      <c r="CI31" s="30">
        <f t="shared" si="11"/>
        <v>50231215.41172774</v>
      </c>
      <c r="CJ31" s="30">
        <f t="shared" si="11"/>
        <v>54696424.30224385</v>
      </c>
      <c r="CK31" s="30">
        <f t="shared" si="11"/>
        <v>44911800.48749168</v>
      </c>
      <c r="CL31" s="30">
        <f t="shared" si="11"/>
        <v>51740325.64801549</v>
      </c>
      <c r="CM31" s="30">
        <f t="shared" si="11"/>
        <v>48364637.10119769</v>
      </c>
      <c r="CN31" s="30">
        <f t="shared" si="11"/>
        <v>57467657.778923064</v>
      </c>
      <c r="CO31" s="30">
        <f t="shared" si="11"/>
        <v>45787201.175985</v>
      </c>
      <c r="CP31" s="30">
        <f t="shared" si="11"/>
        <v>53849580.74466147</v>
      </c>
      <c r="CQ31" s="30">
        <f t="shared" si="11"/>
        <v>43644940.83022152</v>
      </c>
      <c r="CR31" s="30">
        <f t="shared" si="11"/>
        <v>39033395.157737955</v>
      </c>
      <c r="CS31" s="30">
        <f t="shared" si="11"/>
        <v>33422830.704642817</v>
      </c>
      <c r="CT31" s="30">
        <f t="shared" si="11"/>
        <v>29130739.49838928</v>
      </c>
      <c r="CU31" s="30">
        <f aca="true" t="shared" si="12" ref="CU31:DS31">SUM(CU20:CU30)</f>
        <v>25854754.419065252</v>
      </c>
      <c r="CV31" s="30">
        <f t="shared" si="12"/>
        <v>22464000</v>
      </c>
      <c r="CW31" s="30">
        <f t="shared" si="12"/>
        <v>17399000</v>
      </c>
      <c r="CX31" s="30">
        <f t="shared" si="12"/>
        <v>9787000</v>
      </c>
      <c r="CY31" s="30">
        <f t="shared" si="12"/>
        <v>8035000</v>
      </c>
      <c r="CZ31" s="30">
        <f t="shared" si="12"/>
        <v>3391000</v>
      </c>
      <c r="DA31" s="30">
        <f t="shared" si="12"/>
        <v>2404305.7544052675</v>
      </c>
      <c r="DB31" s="30">
        <f t="shared" si="12"/>
        <v>12566333.333333334</v>
      </c>
      <c r="DC31" s="30">
        <f t="shared" si="12"/>
        <v>12506333.333333334</v>
      </c>
      <c r="DD31" s="30">
        <f t="shared" si="12"/>
        <v>12213333.333333334</v>
      </c>
      <c r="DE31" s="30">
        <f t="shared" si="12"/>
        <v>11647333.333333334</v>
      </c>
      <c r="DF31" s="30">
        <f t="shared" si="12"/>
        <v>11381333.333333334</v>
      </c>
      <c r="DG31" s="30">
        <f t="shared" si="12"/>
        <v>11513333.333333334</v>
      </c>
      <c r="DH31" s="30">
        <f t="shared" si="12"/>
        <v>11467333.333333334</v>
      </c>
      <c r="DI31" s="30">
        <f t="shared" si="12"/>
        <v>11966333.333333334</v>
      </c>
      <c r="DJ31" s="30">
        <f t="shared" si="12"/>
        <v>10833333.333333334</v>
      </c>
      <c r="DK31" s="30">
        <f t="shared" si="12"/>
        <v>10833333.333333334</v>
      </c>
      <c r="DL31" s="30">
        <f t="shared" si="12"/>
        <v>10833333.333333334</v>
      </c>
      <c r="DM31" s="30">
        <f t="shared" si="12"/>
        <v>10833333.333333334</v>
      </c>
      <c r="DN31" s="30">
        <f t="shared" si="12"/>
        <v>10833333.333333334</v>
      </c>
      <c r="DO31" s="30">
        <f t="shared" si="12"/>
        <v>10833333.333333334</v>
      </c>
      <c r="DP31" s="30">
        <f t="shared" si="12"/>
        <v>10833333.333333334</v>
      </c>
      <c r="DQ31" s="30">
        <f t="shared" si="12"/>
        <v>10833333.333333334</v>
      </c>
      <c r="DR31" s="30">
        <f t="shared" si="12"/>
        <v>10833333.333333334</v>
      </c>
      <c r="DS31" s="30">
        <f t="shared" si="12"/>
        <v>10833333.333333334</v>
      </c>
    </row>
    <row r="32" ht="15.75" thickTop="1"/>
    <row r="33" spans="3:75" s="3" customFormat="1" ht="15">
      <c r="C33" s="3" t="s">
        <v>35</v>
      </c>
      <c r="D33" s="4">
        <f>D18</f>
        <v>39933</v>
      </c>
      <c r="E33" s="4">
        <f aca="true" t="shared" si="13" ref="E33:BP33">E18</f>
        <v>39964</v>
      </c>
      <c r="F33" s="4">
        <f t="shared" si="13"/>
        <v>39994</v>
      </c>
      <c r="G33" s="4">
        <f t="shared" si="13"/>
        <v>40025</v>
      </c>
      <c r="H33" s="4">
        <f t="shared" si="13"/>
        <v>40056</v>
      </c>
      <c r="I33" s="4">
        <f t="shared" si="13"/>
        <v>40086</v>
      </c>
      <c r="J33" s="4">
        <f t="shared" si="13"/>
        <v>40117</v>
      </c>
      <c r="K33" s="4">
        <f t="shared" si="13"/>
        <v>40147</v>
      </c>
      <c r="L33" s="4">
        <f t="shared" si="13"/>
        <v>40178</v>
      </c>
      <c r="M33" s="4">
        <f t="shared" si="13"/>
        <v>40209</v>
      </c>
      <c r="N33" s="4">
        <f t="shared" si="13"/>
        <v>40237</v>
      </c>
      <c r="O33" s="4">
        <f t="shared" si="13"/>
        <v>40268</v>
      </c>
      <c r="P33" s="4">
        <f t="shared" si="13"/>
        <v>40298</v>
      </c>
      <c r="Q33" s="4">
        <f t="shared" si="13"/>
        <v>40329</v>
      </c>
      <c r="R33" s="4">
        <f t="shared" si="13"/>
        <v>40359</v>
      </c>
      <c r="S33" s="4">
        <f t="shared" si="13"/>
        <v>40390</v>
      </c>
      <c r="T33" s="4">
        <f t="shared" si="13"/>
        <v>40421</v>
      </c>
      <c r="U33" s="4">
        <f t="shared" si="13"/>
        <v>40451</v>
      </c>
      <c r="V33" s="4">
        <f t="shared" si="13"/>
        <v>40482</v>
      </c>
      <c r="W33" s="4">
        <f t="shared" si="13"/>
        <v>40512</v>
      </c>
      <c r="X33" s="4">
        <f t="shared" si="13"/>
        <v>40543</v>
      </c>
      <c r="Y33" s="4">
        <f t="shared" si="13"/>
        <v>40574</v>
      </c>
      <c r="Z33" s="4">
        <f t="shared" si="13"/>
        <v>40602</v>
      </c>
      <c r="AA33" s="4">
        <f t="shared" si="13"/>
        <v>40633</v>
      </c>
      <c r="AB33" s="4">
        <f t="shared" si="13"/>
        <v>40663</v>
      </c>
      <c r="AC33" s="4">
        <f t="shared" si="13"/>
        <v>40694</v>
      </c>
      <c r="AD33" s="4">
        <f t="shared" si="13"/>
        <v>40724</v>
      </c>
      <c r="AE33" s="4">
        <f t="shared" si="13"/>
        <v>40755</v>
      </c>
      <c r="AF33" s="4">
        <f t="shared" si="13"/>
        <v>40786</v>
      </c>
      <c r="AG33" s="4">
        <f t="shared" si="13"/>
        <v>40816</v>
      </c>
      <c r="AH33" s="4">
        <f t="shared" si="13"/>
        <v>40847</v>
      </c>
      <c r="AI33" s="4">
        <f t="shared" si="13"/>
        <v>40877</v>
      </c>
      <c r="AJ33" s="4">
        <f t="shared" si="13"/>
        <v>40908</v>
      </c>
      <c r="AK33" s="4">
        <f t="shared" si="13"/>
        <v>40939</v>
      </c>
      <c r="AL33" s="4">
        <f t="shared" si="13"/>
        <v>40968</v>
      </c>
      <c r="AM33" s="4">
        <f t="shared" si="13"/>
        <v>40999</v>
      </c>
      <c r="AN33" s="4">
        <f t="shared" si="13"/>
        <v>41029</v>
      </c>
      <c r="AO33" s="4">
        <f t="shared" si="13"/>
        <v>41060</v>
      </c>
      <c r="AP33" s="4">
        <f t="shared" si="13"/>
        <v>41090</v>
      </c>
      <c r="AQ33" s="4">
        <f t="shared" si="13"/>
        <v>41121</v>
      </c>
      <c r="AR33" s="4">
        <f t="shared" si="13"/>
        <v>41152</v>
      </c>
      <c r="AS33" s="4">
        <f t="shared" si="13"/>
        <v>41182</v>
      </c>
      <c r="AT33" s="4">
        <f t="shared" si="13"/>
        <v>41213</v>
      </c>
      <c r="AU33" s="4">
        <f t="shared" si="13"/>
        <v>41243</v>
      </c>
      <c r="AV33" s="4">
        <f t="shared" si="13"/>
        <v>41274</v>
      </c>
      <c r="AW33" s="4">
        <f t="shared" si="13"/>
        <v>41305</v>
      </c>
      <c r="AX33" s="4">
        <f t="shared" si="13"/>
        <v>41333</v>
      </c>
      <c r="AY33" s="4">
        <f t="shared" si="13"/>
        <v>41364</v>
      </c>
      <c r="AZ33" s="4">
        <f t="shared" si="13"/>
        <v>41394</v>
      </c>
      <c r="BA33" s="4">
        <f t="shared" si="13"/>
        <v>41425</v>
      </c>
      <c r="BB33" s="4">
        <f t="shared" si="13"/>
        <v>41455</v>
      </c>
      <c r="BC33" s="4">
        <f t="shared" si="13"/>
        <v>41486</v>
      </c>
      <c r="BD33" s="4">
        <f t="shared" si="13"/>
        <v>41517</v>
      </c>
      <c r="BE33" s="4">
        <f t="shared" si="13"/>
        <v>41547</v>
      </c>
      <c r="BF33" s="4">
        <f t="shared" si="13"/>
        <v>41578</v>
      </c>
      <c r="BG33" s="4">
        <f t="shared" si="13"/>
        <v>41608</v>
      </c>
      <c r="BH33" s="4">
        <f t="shared" si="13"/>
        <v>41639</v>
      </c>
      <c r="BI33" s="4">
        <f t="shared" si="13"/>
        <v>41670</v>
      </c>
      <c r="BJ33" s="4">
        <f t="shared" si="13"/>
        <v>41698</v>
      </c>
      <c r="BK33" s="4">
        <f t="shared" si="13"/>
        <v>41729</v>
      </c>
      <c r="BL33" s="4">
        <f t="shared" si="13"/>
        <v>41759</v>
      </c>
      <c r="BM33" s="4">
        <f t="shared" si="13"/>
        <v>41790</v>
      </c>
      <c r="BN33" s="4">
        <f t="shared" si="13"/>
        <v>41820</v>
      </c>
      <c r="BO33" s="4">
        <f t="shared" si="13"/>
        <v>41851</v>
      </c>
      <c r="BP33" s="4">
        <f t="shared" si="13"/>
        <v>41882</v>
      </c>
      <c r="BQ33" s="4">
        <f aca="true" t="shared" si="14" ref="BQ33:BW33">BQ18</f>
        <v>41912</v>
      </c>
      <c r="BR33" s="4">
        <f t="shared" si="14"/>
        <v>41943</v>
      </c>
      <c r="BS33" s="4">
        <f t="shared" si="14"/>
        <v>41973</v>
      </c>
      <c r="BT33" s="4">
        <f t="shared" si="14"/>
        <v>42004</v>
      </c>
      <c r="BU33" s="4">
        <f t="shared" si="14"/>
        <v>42035</v>
      </c>
      <c r="BV33" s="4">
        <f t="shared" si="14"/>
        <v>42063</v>
      </c>
      <c r="BW33" s="4">
        <f t="shared" si="14"/>
        <v>42094</v>
      </c>
    </row>
    <row r="34" spans="1:123" ht="15">
      <c r="A34" t="s">
        <v>21</v>
      </c>
      <c r="C34" s="9">
        <f>SUM(D34:DS34)</f>
        <v>842616189.8495139</v>
      </c>
      <c r="D34" s="5">
        <f>SUMIF($A$20:$A$30,$A34,D$20:D$30)</f>
        <v>0</v>
      </c>
      <c r="E34" s="70">
        <f aca="true" t="shared" si="15" ref="E34:BM36">SUMIF($A$20:$A$30,$A34,E$20:E$30)</f>
        <v>0</v>
      </c>
      <c r="F34" s="70">
        <f t="shared" si="15"/>
        <v>0</v>
      </c>
      <c r="G34" s="70">
        <f t="shared" si="15"/>
        <v>0</v>
      </c>
      <c r="H34" s="70">
        <f t="shared" si="15"/>
        <v>0</v>
      </c>
      <c r="I34" s="70">
        <f t="shared" si="15"/>
        <v>0</v>
      </c>
      <c r="J34" s="70">
        <f t="shared" si="15"/>
        <v>0</v>
      </c>
      <c r="K34" s="70">
        <f t="shared" si="15"/>
        <v>0</v>
      </c>
      <c r="L34" s="70">
        <f t="shared" si="15"/>
        <v>0</v>
      </c>
      <c r="M34" s="70">
        <f t="shared" si="15"/>
        <v>0</v>
      </c>
      <c r="N34" s="70">
        <f t="shared" si="15"/>
        <v>0</v>
      </c>
      <c r="O34" s="70">
        <f t="shared" si="15"/>
        <v>0</v>
      </c>
      <c r="P34" s="70">
        <f t="shared" si="15"/>
        <v>0</v>
      </c>
      <c r="Q34" s="70">
        <f t="shared" si="15"/>
        <v>0</v>
      </c>
      <c r="R34" s="70">
        <f t="shared" si="15"/>
        <v>0</v>
      </c>
      <c r="S34" s="70">
        <f t="shared" si="15"/>
        <v>0</v>
      </c>
      <c r="T34" s="70">
        <f t="shared" si="15"/>
        <v>0</v>
      </c>
      <c r="U34" s="70">
        <f t="shared" si="15"/>
        <v>0</v>
      </c>
      <c r="V34" s="70">
        <f t="shared" si="15"/>
        <v>0</v>
      </c>
      <c r="W34" s="70">
        <f t="shared" si="15"/>
        <v>0</v>
      </c>
      <c r="X34" s="70">
        <f t="shared" si="15"/>
        <v>0</v>
      </c>
      <c r="Y34" s="70">
        <f t="shared" si="15"/>
        <v>0</v>
      </c>
      <c r="Z34" s="70">
        <f t="shared" si="15"/>
        <v>0</v>
      </c>
      <c r="AA34" s="70">
        <f t="shared" si="15"/>
        <v>0</v>
      </c>
      <c r="AB34" s="70">
        <f t="shared" si="15"/>
        <v>0</v>
      </c>
      <c r="AC34" s="70">
        <f t="shared" si="15"/>
        <v>0</v>
      </c>
      <c r="AD34" s="70">
        <f t="shared" si="15"/>
        <v>0</v>
      </c>
      <c r="AE34" s="70">
        <f t="shared" si="15"/>
        <v>0</v>
      </c>
      <c r="AF34" s="70">
        <f t="shared" si="15"/>
        <v>0</v>
      </c>
      <c r="AG34" s="70">
        <f t="shared" si="15"/>
        <v>0</v>
      </c>
      <c r="AH34" s="70">
        <f t="shared" si="15"/>
        <v>0</v>
      </c>
      <c r="AI34" s="70">
        <f t="shared" si="15"/>
        <v>0</v>
      </c>
      <c r="AJ34" s="70">
        <f t="shared" si="15"/>
        <v>0</v>
      </c>
      <c r="AK34" s="70">
        <f t="shared" si="15"/>
        <v>0</v>
      </c>
      <c r="AL34" s="70">
        <f t="shared" si="15"/>
        <v>0</v>
      </c>
      <c r="AM34" s="70">
        <f t="shared" si="15"/>
        <v>0</v>
      </c>
      <c r="AN34" s="70">
        <f t="shared" si="15"/>
        <v>0</v>
      </c>
      <c r="AO34" s="70">
        <f t="shared" si="15"/>
        <v>0</v>
      </c>
      <c r="AP34" s="70">
        <f t="shared" si="15"/>
        <v>0</v>
      </c>
      <c r="AQ34" s="70">
        <f t="shared" si="15"/>
        <v>0</v>
      </c>
      <c r="AR34" s="70">
        <f t="shared" si="15"/>
        <v>0</v>
      </c>
      <c r="AS34" s="70">
        <f t="shared" si="15"/>
        <v>0</v>
      </c>
      <c r="AT34" s="70">
        <f t="shared" si="15"/>
        <v>0</v>
      </c>
      <c r="AU34" s="70">
        <f t="shared" si="15"/>
        <v>0</v>
      </c>
      <c r="AV34" s="70">
        <f t="shared" si="15"/>
        <v>0</v>
      </c>
      <c r="AW34" s="70">
        <f t="shared" si="15"/>
        <v>0</v>
      </c>
      <c r="AX34" s="70">
        <f t="shared" si="15"/>
        <v>0</v>
      </c>
      <c r="AY34" s="70">
        <f t="shared" si="15"/>
        <v>0</v>
      </c>
      <c r="AZ34" s="70">
        <f t="shared" si="15"/>
        <v>0</v>
      </c>
      <c r="BA34" s="70">
        <f t="shared" si="15"/>
        <v>0</v>
      </c>
      <c r="BB34" s="70">
        <f t="shared" si="15"/>
        <v>0</v>
      </c>
      <c r="BC34" s="70">
        <f t="shared" si="15"/>
        <v>0</v>
      </c>
      <c r="BD34" s="70">
        <f t="shared" si="15"/>
        <v>0</v>
      </c>
      <c r="BE34" s="70">
        <f t="shared" si="15"/>
        <v>0</v>
      </c>
      <c r="BF34" s="70">
        <f t="shared" si="15"/>
        <v>0</v>
      </c>
      <c r="BG34" s="70">
        <f t="shared" si="15"/>
        <v>0</v>
      </c>
      <c r="BH34" s="70">
        <f t="shared" si="15"/>
        <v>0</v>
      </c>
      <c r="BI34" s="70">
        <f t="shared" si="15"/>
        <v>0</v>
      </c>
      <c r="BJ34" s="70">
        <f t="shared" si="15"/>
        <v>23255817.394475855</v>
      </c>
      <c r="BK34" s="70">
        <f t="shared" si="15"/>
        <v>19170879.15397482</v>
      </c>
      <c r="BL34" s="70">
        <f>SUMIF($A$20:$A$30,$A34,BL$20:BL$30)</f>
        <v>5088376.5522177415</v>
      </c>
      <c r="BM34" s="70">
        <f t="shared" si="15"/>
        <v>19995456.84240256</v>
      </c>
      <c r="BN34" s="70">
        <f aca="true" t="shared" si="16" ref="BM34:CA36">SUMIF($A$20:$A$30,$A34,BN$20:BN$30)</f>
        <v>6479724.501776006</v>
      </c>
      <c r="BO34" s="70">
        <f t="shared" si="16"/>
        <v>6928226.545418039</v>
      </c>
      <c r="BP34" s="70">
        <f t="shared" si="16"/>
        <v>6932079.245745638</v>
      </c>
      <c r="BQ34" s="70">
        <f t="shared" si="16"/>
        <v>6326842.522626001</v>
      </c>
      <c r="BR34" s="70">
        <f t="shared" si="16"/>
        <v>6877044.18627625</v>
      </c>
      <c r="BS34" s="70">
        <f t="shared" si="16"/>
        <v>6781970.463468771</v>
      </c>
      <c r="BT34" s="70">
        <f t="shared" si="16"/>
        <v>6939755.431731587</v>
      </c>
      <c r="BU34" s="70">
        <f t="shared" si="16"/>
        <v>6939755.431731587</v>
      </c>
      <c r="BV34" s="70">
        <f t="shared" si="16"/>
        <v>27734133.377220232</v>
      </c>
      <c r="BW34" s="70">
        <f t="shared" si="16"/>
        <v>20350509.728708968</v>
      </c>
      <c r="BX34" s="70">
        <f t="shared" si="16"/>
        <v>22535450.60764508</v>
      </c>
      <c r="BY34" s="70">
        <f t="shared" si="16"/>
        <v>25854353.87974578</v>
      </c>
      <c r="BZ34" s="70">
        <f t="shared" si="16"/>
        <v>33272329.986148387</v>
      </c>
      <c r="CA34" s="70">
        <f t="shared" si="16"/>
        <v>38422101.91829432</v>
      </c>
      <c r="CB34" s="70">
        <f>SUMIF($A$20:$A$30,$A34,CB$20:CB$30)</f>
        <v>39910345.34986284</v>
      </c>
      <c r="CC34" s="70">
        <f aca="true" t="shared" si="17" ref="CC34:CV36">SUMIF($A$20:$A$30,$A34,CC$20:CC$30)</f>
        <v>39287460.122435205</v>
      </c>
      <c r="CD34" s="70">
        <f t="shared" si="17"/>
        <v>37107460.122435205</v>
      </c>
      <c r="CE34" s="70">
        <f t="shared" si="17"/>
        <v>30943280.585596446</v>
      </c>
      <c r="CF34" s="70">
        <f t="shared" si="17"/>
        <v>31639955.91393923</v>
      </c>
      <c r="CG34" s="70">
        <f t="shared" si="17"/>
        <v>30365351.02294235</v>
      </c>
      <c r="CH34" s="70">
        <f t="shared" si="17"/>
        <v>20041992.8782442</v>
      </c>
      <c r="CI34" s="70">
        <f t="shared" si="17"/>
        <v>22597713.599724103</v>
      </c>
      <c r="CJ34" s="70">
        <f t="shared" si="17"/>
        <v>25599466.275850322</v>
      </c>
      <c r="CK34" s="70">
        <f t="shared" si="17"/>
        <v>19910366.314615387</v>
      </c>
      <c r="CL34" s="70">
        <f t="shared" si="17"/>
        <v>29162239.107517995</v>
      </c>
      <c r="CM34" s="70">
        <f t="shared" si="17"/>
        <v>29345816.714616213</v>
      </c>
      <c r="CN34" s="70">
        <f t="shared" si="17"/>
        <v>33010192.812398907</v>
      </c>
      <c r="CO34" s="70">
        <f t="shared" si="17"/>
        <v>28114644.8327</v>
      </c>
      <c r="CP34" s="70">
        <f t="shared" si="17"/>
        <v>33816435.816971205</v>
      </c>
      <c r="CQ34" s="70">
        <f t="shared" si="17"/>
        <v>23228940.83022152</v>
      </c>
      <c r="CR34" s="70">
        <f t="shared" si="17"/>
        <v>20214395.15773796</v>
      </c>
      <c r="CS34" s="70">
        <f t="shared" si="17"/>
        <v>15115830.70464282</v>
      </c>
      <c r="CT34" s="70">
        <f t="shared" si="17"/>
        <v>10052739.498389283</v>
      </c>
      <c r="CU34" s="70">
        <f t="shared" si="17"/>
        <v>7966754.41906525</v>
      </c>
      <c r="CV34" s="70">
        <f t="shared" si="17"/>
        <v>6413000</v>
      </c>
      <c r="CW34" s="70">
        <f>SUMIF($A$20:$A$30,$A34,CW$20:CW$30)</f>
        <v>4249000</v>
      </c>
      <c r="CX34" s="70">
        <f aca="true" t="shared" si="18" ref="CX34:DJ36">SUMIF($A$20:$A$30,$A34,CX$20:CX$30)</f>
        <v>2054000</v>
      </c>
      <c r="CY34" s="70">
        <f t="shared" si="18"/>
        <v>1806000</v>
      </c>
      <c r="CZ34" s="70">
        <f t="shared" si="18"/>
        <v>1478000</v>
      </c>
      <c r="DA34" s="70">
        <f t="shared" si="18"/>
        <v>1305000</v>
      </c>
      <c r="DB34" s="70">
        <f t="shared" si="18"/>
        <v>1433000</v>
      </c>
      <c r="DC34" s="70">
        <f t="shared" si="18"/>
        <v>1373000</v>
      </c>
      <c r="DD34" s="70">
        <f t="shared" si="18"/>
        <v>1380000</v>
      </c>
      <c r="DE34" s="70">
        <f t="shared" si="18"/>
        <v>814000</v>
      </c>
      <c r="DF34" s="70">
        <f t="shared" si="18"/>
        <v>548000</v>
      </c>
      <c r="DG34" s="70">
        <f t="shared" si="18"/>
        <v>680000</v>
      </c>
      <c r="DH34" s="70">
        <f t="shared" si="18"/>
        <v>634000</v>
      </c>
      <c r="DI34" s="70">
        <f t="shared" si="18"/>
        <v>1133000</v>
      </c>
      <c r="DJ34" s="70">
        <f t="shared" si="18"/>
        <v>0</v>
      </c>
      <c r="DK34" s="70">
        <f>SUMIF($A$20:$A$30,$A34,DK$20:DK$30)</f>
        <v>0</v>
      </c>
      <c r="DL34" s="70">
        <f aca="true" t="shared" si="19" ref="DL34:DS36">SUMIF($A$20:$A$30,$A34,DL$20:DL$30)</f>
        <v>0</v>
      </c>
      <c r="DM34" s="70">
        <f t="shared" si="19"/>
        <v>0</v>
      </c>
      <c r="DN34" s="70">
        <f t="shared" si="19"/>
        <v>0</v>
      </c>
      <c r="DO34" s="70">
        <f t="shared" si="19"/>
        <v>0</v>
      </c>
      <c r="DP34" s="70">
        <f t="shared" si="19"/>
        <v>0</v>
      </c>
      <c r="DQ34" s="70">
        <f t="shared" si="19"/>
        <v>0</v>
      </c>
      <c r="DR34" s="70">
        <f t="shared" si="19"/>
        <v>0</v>
      </c>
      <c r="DS34" s="70">
        <f t="shared" si="19"/>
        <v>0</v>
      </c>
    </row>
    <row r="35" spans="1:123" ht="15">
      <c r="A35" t="s">
        <v>22</v>
      </c>
      <c r="C35" s="9">
        <f>SUM(D35:DS35)</f>
        <v>264435825.66720456</v>
      </c>
      <c r="D35" s="5">
        <f>SUMIF($A$20:$A$30,$A35,D$20:D$30)</f>
        <v>0</v>
      </c>
      <c r="E35" s="70">
        <f t="shared" si="15"/>
        <v>0</v>
      </c>
      <c r="F35" s="70">
        <f t="shared" si="15"/>
        <v>0</v>
      </c>
      <c r="G35" s="70">
        <f t="shared" si="15"/>
        <v>0</v>
      </c>
      <c r="H35" s="70">
        <f t="shared" si="15"/>
        <v>0</v>
      </c>
      <c r="I35" s="70">
        <f t="shared" si="15"/>
        <v>0</v>
      </c>
      <c r="J35" s="70">
        <f t="shared" si="15"/>
        <v>0</v>
      </c>
      <c r="K35" s="70">
        <f t="shared" si="15"/>
        <v>0</v>
      </c>
      <c r="L35" s="70">
        <f t="shared" si="15"/>
        <v>0</v>
      </c>
      <c r="M35" s="70">
        <f t="shared" si="15"/>
        <v>0</v>
      </c>
      <c r="N35" s="70">
        <f t="shared" si="15"/>
        <v>0</v>
      </c>
      <c r="O35" s="70">
        <f t="shared" si="15"/>
        <v>0</v>
      </c>
      <c r="P35" s="70">
        <f t="shared" si="15"/>
        <v>0</v>
      </c>
      <c r="Q35" s="70">
        <f t="shared" si="15"/>
        <v>0</v>
      </c>
      <c r="R35" s="70">
        <f t="shared" si="15"/>
        <v>0</v>
      </c>
      <c r="S35" s="70">
        <f t="shared" si="15"/>
        <v>0</v>
      </c>
      <c r="T35" s="70">
        <f t="shared" si="15"/>
        <v>0</v>
      </c>
      <c r="U35" s="70">
        <f t="shared" si="15"/>
        <v>0</v>
      </c>
      <c r="V35" s="70">
        <f t="shared" si="15"/>
        <v>0</v>
      </c>
      <c r="W35" s="70">
        <f t="shared" si="15"/>
        <v>0</v>
      </c>
      <c r="X35" s="70">
        <f t="shared" si="15"/>
        <v>0</v>
      </c>
      <c r="Y35" s="70">
        <f t="shared" si="15"/>
        <v>0</v>
      </c>
      <c r="Z35" s="70">
        <f t="shared" si="15"/>
        <v>0</v>
      </c>
      <c r="AA35" s="70">
        <f t="shared" si="15"/>
        <v>0</v>
      </c>
      <c r="AB35" s="70">
        <f t="shared" si="15"/>
        <v>0</v>
      </c>
      <c r="AC35" s="70">
        <f t="shared" si="15"/>
        <v>0</v>
      </c>
      <c r="AD35" s="70">
        <f t="shared" si="15"/>
        <v>0</v>
      </c>
      <c r="AE35" s="70">
        <f t="shared" si="15"/>
        <v>0</v>
      </c>
      <c r="AF35" s="70">
        <f t="shared" si="15"/>
        <v>0</v>
      </c>
      <c r="AG35" s="70">
        <f t="shared" si="15"/>
        <v>0</v>
      </c>
      <c r="AH35" s="70">
        <f t="shared" si="15"/>
        <v>0</v>
      </c>
      <c r="AI35" s="70">
        <f t="shared" si="15"/>
        <v>0</v>
      </c>
      <c r="AJ35" s="70">
        <f t="shared" si="15"/>
        <v>0</v>
      </c>
      <c r="AK35" s="70">
        <f t="shared" si="15"/>
        <v>0</v>
      </c>
      <c r="AL35" s="70">
        <f t="shared" si="15"/>
        <v>0</v>
      </c>
      <c r="AM35" s="70">
        <f t="shared" si="15"/>
        <v>0</v>
      </c>
      <c r="AN35" s="70">
        <f t="shared" si="15"/>
        <v>0</v>
      </c>
      <c r="AO35" s="70">
        <f t="shared" si="15"/>
        <v>0</v>
      </c>
      <c r="AP35" s="70">
        <f t="shared" si="15"/>
        <v>0</v>
      </c>
      <c r="AQ35" s="70">
        <f t="shared" si="15"/>
        <v>0</v>
      </c>
      <c r="AR35" s="70">
        <f t="shared" si="15"/>
        <v>0</v>
      </c>
      <c r="AS35" s="70">
        <f t="shared" si="15"/>
        <v>0</v>
      </c>
      <c r="AT35" s="70">
        <f t="shared" si="15"/>
        <v>0</v>
      </c>
      <c r="AU35" s="70">
        <f t="shared" si="15"/>
        <v>0</v>
      </c>
      <c r="AV35" s="70">
        <f t="shared" si="15"/>
        <v>0</v>
      </c>
      <c r="AW35" s="70">
        <f t="shared" si="15"/>
        <v>0</v>
      </c>
      <c r="AX35" s="70">
        <f t="shared" si="15"/>
        <v>0</v>
      </c>
      <c r="AY35" s="70">
        <f t="shared" si="15"/>
        <v>0</v>
      </c>
      <c r="AZ35" s="70">
        <f t="shared" si="15"/>
        <v>0</v>
      </c>
      <c r="BA35" s="70">
        <f t="shared" si="15"/>
        <v>2110000</v>
      </c>
      <c r="BB35" s="70">
        <f t="shared" si="15"/>
        <v>77485.74821272236</v>
      </c>
      <c r="BC35" s="70">
        <f t="shared" si="15"/>
        <v>212655.41373093217</v>
      </c>
      <c r="BD35" s="70">
        <f t="shared" si="15"/>
        <v>10199284.7431342</v>
      </c>
      <c r="BE35" s="70">
        <f t="shared" si="15"/>
        <v>2128034.025209694</v>
      </c>
      <c r="BF35" s="70">
        <f t="shared" si="15"/>
        <v>2189155.139602746</v>
      </c>
      <c r="BG35" s="70">
        <f t="shared" si="15"/>
        <v>2538165.0426625875</v>
      </c>
      <c r="BH35" s="70">
        <f t="shared" si="15"/>
        <v>3950138.016537387</v>
      </c>
      <c r="BI35" s="70">
        <f t="shared" si="15"/>
        <v>5034957.283961268</v>
      </c>
      <c r="BJ35" s="70">
        <f t="shared" si="15"/>
        <v>3613513.991016275</v>
      </c>
      <c r="BK35" s="70">
        <f t="shared" si="15"/>
        <v>4449007.839554487</v>
      </c>
      <c r="BL35" s="70">
        <f>SUMIF($A$20:$A$30,$A35,BL$20:BL$30)</f>
        <v>4814417.29258867</v>
      </c>
      <c r="BM35" s="70">
        <f t="shared" si="16"/>
        <v>5785557.269172985</v>
      </c>
      <c r="BN35" s="70">
        <f t="shared" si="16"/>
        <v>7206475.728190225</v>
      </c>
      <c r="BO35" s="70">
        <f t="shared" si="16"/>
        <v>9128666.963699229</v>
      </c>
      <c r="BP35" s="70">
        <f t="shared" si="16"/>
        <v>7917934.322213532</v>
      </c>
      <c r="BQ35" s="70">
        <f t="shared" si="16"/>
        <v>7993558.182500599</v>
      </c>
      <c r="BR35" s="70">
        <f t="shared" si="16"/>
        <v>10299299.69825399</v>
      </c>
      <c r="BS35" s="70">
        <f t="shared" si="16"/>
        <v>9253545.950785805</v>
      </c>
      <c r="BT35" s="70">
        <f t="shared" si="16"/>
        <v>11989858.023958484</v>
      </c>
      <c r="BU35" s="70">
        <f t="shared" si="16"/>
        <v>16231037.052133152</v>
      </c>
      <c r="BV35" s="70">
        <f t="shared" si="16"/>
        <v>12084904.349147711</v>
      </c>
      <c r="BW35" s="70">
        <f t="shared" si="16"/>
        <v>10639594.939269103</v>
      </c>
      <c r="BX35" s="70">
        <f t="shared" si="16"/>
        <v>8798758.911670137</v>
      </c>
      <c r="BY35" s="70">
        <f t="shared" si="16"/>
        <v>8715357.70892277</v>
      </c>
      <c r="BZ35" s="70">
        <f t="shared" si="16"/>
        <v>9275645.369747315</v>
      </c>
      <c r="CA35" s="70">
        <f t="shared" si="16"/>
        <v>9167767.169548493</v>
      </c>
      <c r="CB35" s="70">
        <f>SUMIF($A$20:$A$30,$A35,CB$20:CB$30)</f>
        <v>10653811.888925822</v>
      </c>
      <c r="CC35" s="70">
        <f t="shared" si="17"/>
        <v>9548148.79897274</v>
      </c>
      <c r="CD35" s="70">
        <f t="shared" si="17"/>
        <v>8495590.154734297</v>
      </c>
      <c r="CE35" s="70">
        <f t="shared" si="17"/>
        <v>6650584.322618423</v>
      </c>
      <c r="CF35" s="70">
        <f t="shared" si="17"/>
        <v>6147354.482455656</v>
      </c>
      <c r="CG35" s="70">
        <f t="shared" si="17"/>
        <v>8060770.27216213</v>
      </c>
      <c r="CH35" s="70">
        <f t="shared" si="17"/>
        <v>6575336.7486785725</v>
      </c>
      <c r="CI35" s="70">
        <f t="shared" si="17"/>
        <v>6161260.7047731755</v>
      </c>
      <c r="CJ35" s="70">
        <f t="shared" si="17"/>
        <v>5032985.168155734</v>
      </c>
      <c r="CK35" s="70">
        <f t="shared" si="17"/>
        <v>2032941.2752300869</v>
      </c>
      <c r="CL35" s="70">
        <f t="shared" si="17"/>
        <v>1068498.6322972362</v>
      </c>
      <c r="CM35" s="70">
        <f t="shared" si="17"/>
        <v>621293.7457264801</v>
      </c>
      <c r="CN35" s="70">
        <f t="shared" si="17"/>
        <v>7582473.297049705</v>
      </c>
      <c r="CO35" s="70">
        <f t="shared" si="17"/>
        <v>0</v>
      </c>
      <c r="CP35" s="70">
        <f t="shared" si="17"/>
        <v>0</v>
      </c>
      <c r="CQ35" s="70">
        <f t="shared" si="17"/>
        <v>0</v>
      </c>
      <c r="CR35" s="70">
        <f t="shared" si="17"/>
        <v>0</v>
      </c>
      <c r="CS35" s="70">
        <f t="shared" si="17"/>
        <v>0</v>
      </c>
      <c r="CT35" s="70">
        <f t="shared" si="17"/>
        <v>0</v>
      </c>
      <c r="CU35" s="70">
        <f t="shared" si="17"/>
        <v>0</v>
      </c>
      <c r="CV35" s="70">
        <f t="shared" si="17"/>
        <v>0</v>
      </c>
      <c r="CW35" s="70">
        <f>SUMIF($A$20:$A$30,$A35,CW$20:CW$30)</f>
        <v>0</v>
      </c>
      <c r="CX35" s="70">
        <f t="shared" si="18"/>
        <v>0</v>
      </c>
      <c r="CY35" s="70">
        <f t="shared" si="18"/>
        <v>0</v>
      </c>
      <c r="CZ35" s="70">
        <f t="shared" si="18"/>
        <v>0</v>
      </c>
      <c r="DA35" s="70">
        <f t="shared" si="18"/>
        <v>0</v>
      </c>
      <c r="DB35" s="70">
        <f t="shared" si="18"/>
        <v>0</v>
      </c>
      <c r="DC35" s="70">
        <f t="shared" si="18"/>
        <v>0</v>
      </c>
      <c r="DD35" s="70">
        <f t="shared" si="18"/>
        <v>0</v>
      </c>
      <c r="DE35" s="70">
        <f t="shared" si="18"/>
        <v>0</v>
      </c>
      <c r="DF35" s="70">
        <f t="shared" si="18"/>
        <v>0</v>
      </c>
      <c r="DG35" s="70">
        <f t="shared" si="18"/>
        <v>0</v>
      </c>
      <c r="DH35" s="70">
        <f t="shared" si="18"/>
        <v>0</v>
      </c>
      <c r="DI35" s="70">
        <f t="shared" si="18"/>
        <v>0</v>
      </c>
      <c r="DJ35" s="70">
        <f t="shared" si="18"/>
        <v>0</v>
      </c>
      <c r="DK35" s="70">
        <f>SUMIF($A$20:$A$30,$A35,DK$20:DK$30)</f>
        <v>0</v>
      </c>
      <c r="DL35" s="70">
        <f t="shared" si="19"/>
        <v>0</v>
      </c>
      <c r="DM35" s="70">
        <f t="shared" si="19"/>
        <v>0</v>
      </c>
      <c r="DN35" s="70">
        <f t="shared" si="19"/>
        <v>0</v>
      </c>
      <c r="DO35" s="70">
        <f t="shared" si="19"/>
        <v>0</v>
      </c>
      <c r="DP35" s="70">
        <f t="shared" si="19"/>
        <v>0</v>
      </c>
      <c r="DQ35" s="70">
        <f t="shared" si="19"/>
        <v>0</v>
      </c>
      <c r="DR35" s="70">
        <f t="shared" si="19"/>
        <v>0</v>
      </c>
      <c r="DS35" s="70">
        <f t="shared" si="19"/>
        <v>0</v>
      </c>
    </row>
    <row r="36" spans="1:123" ht="15">
      <c r="A36" t="s">
        <v>23</v>
      </c>
      <c r="C36" s="9">
        <f>SUM(D36:DS36)</f>
        <v>697569932.8769357</v>
      </c>
      <c r="D36" s="5">
        <f>SUMIF($A$20:$A$30,$A36,D$20:D$30)</f>
        <v>0</v>
      </c>
      <c r="E36" s="70">
        <f t="shared" si="15"/>
        <v>0</v>
      </c>
      <c r="F36" s="70">
        <f t="shared" si="15"/>
        <v>0</v>
      </c>
      <c r="G36" s="70">
        <f t="shared" si="15"/>
        <v>0</v>
      </c>
      <c r="H36" s="70">
        <f t="shared" si="15"/>
        <v>0</v>
      </c>
      <c r="I36" s="70">
        <f t="shared" si="15"/>
        <v>0</v>
      </c>
      <c r="J36" s="70">
        <f t="shared" si="15"/>
        <v>0</v>
      </c>
      <c r="K36" s="70">
        <f t="shared" si="15"/>
        <v>0</v>
      </c>
      <c r="L36" s="70">
        <f t="shared" si="15"/>
        <v>0</v>
      </c>
      <c r="M36" s="70">
        <f t="shared" si="15"/>
        <v>0</v>
      </c>
      <c r="N36" s="70">
        <f t="shared" si="15"/>
        <v>0</v>
      </c>
      <c r="O36" s="70">
        <f t="shared" si="15"/>
        <v>0</v>
      </c>
      <c r="P36" s="70">
        <f t="shared" si="15"/>
        <v>0</v>
      </c>
      <c r="Q36" s="70">
        <f t="shared" si="15"/>
        <v>0</v>
      </c>
      <c r="R36" s="70">
        <f t="shared" si="15"/>
        <v>0</v>
      </c>
      <c r="S36" s="70">
        <f t="shared" si="15"/>
        <v>0</v>
      </c>
      <c r="T36" s="70">
        <f t="shared" si="15"/>
        <v>0</v>
      </c>
      <c r="U36" s="70">
        <f t="shared" si="15"/>
        <v>0</v>
      </c>
      <c r="V36" s="70">
        <f t="shared" si="15"/>
        <v>0</v>
      </c>
      <c r="W36" s="70">
        <f t="shared" si="15"/>
        <v>0</v>
      </c>
      <c r="X36" s="70">
        <f t="shared" si="15"/>
        <v>0</v>
      </c>
      <c r="Y36" s="70">
        <f t="shared" si="15"/>
        <v>0</v>
      </c>
      <c r="Z36" s="70">
        <f t="shared" si="15"/>
        <v>0</v>
      </c>
      <c r="AA36" s="70">
        <f t="shared" si="15"/>
        <v>0</v>
      </c>
      <c r="AB36" s="70">
        <f t="shared" si="15"/>
        <v>0</v>
      </c>
      <c r="AC36" s="70">
        <f t="shared" si="15"/>
        <v>0</v>
      </c>
      <c r="AD36" s="70">
        <f t="shared" si="15"/>
        <v>0</v>
      </c>
      <c r="AE36" s="70">
        <f t="shared" si="15"/>
        <v>0</v>
      </c>
      <c r="AF36" s="70">
        <f t="shared" si="15"/>
        <v>0</v>
      </c>
      <c r="AG36" s="70">
        <f t="shared" si="15"/>
        <v>0</v>
      </c>
      <c r="AH36" s="70">
        <f t="shared" si="15"/>
        <v>0</v>
      </c>
      <c r="AI36" s="70">
        <f t="shared" si="15"/>
        <v>0</v>
      </c>
      <c r="AJ36" s="70">
        <f t="shared" si="15"/>
        <v>0</v>
      </c>
      <c r="AK36" s="70">
        <f t="shared" si="15"/>
        <v>0</v>
      </c>
      <c r="AL36" s="70">
        <f t="shared" si="15"/>
        <v>0</v>
      </c>
      <c r="AM36" s="70">
        <f t="shared" si="15"/>
        <v>0</v>
      </c>
      <c r="AN36" s="70">
        <f t="shared" si="15"/>
        <v>0</v>
      </c>
      <c r="AO36" s="70">
        <f t="shared" si="15"/>
        <v>0</v>
      </c>
      <c r="AP36" s="70">
        <f t="shared" si="15"/>
        <v>0</v>
      </c>
      <c r="AQ36" s="70">
        <f t="shared" si="15"/>
        <v>0</v>
      </c>
      <c r="AR36" s="70">
        <f t="shared" si="15"/>
        <v>0</v>
      </c>
      <c r="AS36" s="70">
        <f t="shared" si="15"/>
        <v>0</v>
      </c>
      <c r="AT36" s="70">
        <f t="shared" si="15"/>
        <v>0</v>
      </c>
      <c r="AU36" s="70">
        <f t="shared" si="15"/>
        <v>0</v>
      </c>
      <c r="AV36" s="70">
        <f t="shared" si="15"/>
        <v>0</v>
      </c>
      <c r="AW36" s="70">
        <f t="shared" si="15"/>
        <v>0</v>
      </c>
      <c r="AX36" s="70">
        <f t="shared" si="15"/>
        <v>0</v>
      </c>
      <c r="AY36" s="70">
        <f t="shared" si="15"/>
        <v>0</v>
      </c>
      <c r="AZ36" s="70">
        <f t="shared" si="15"/>
        <v>0</v>
      </c>
      <c r="BA36" s="70">
        <f t="shared" si="15"/>
        <v>0</v>
      </c>
      <c r="BB36" s="70">
        <f t="shared" si="15"/>
        <v>0</v>
      </c>
      <c r="BC36" s="70">
        <f t="shared" si="15"/>
        <v>0</v>
      </c>
      <c r="BD36" s="70">
        <f t="shared" si="15"/>
        <v>0</v>
      </c>
      <c r="BE36" s="70">
        <f t="shared" si="15"/>
        <v>0</v>
      </c>
      <c r="BF36" s="70">
        <f t="shared" si="15"/>
        <v>0</v>
      </c>
      <c r="BG36" s="70">
        <f t="shared" si="15"/>
        <v>0</v>
      </c>
      <c r="BH36" s="70">
        <f t="shared" si="15"/>
        <v>0</v>
      </c>
      <c r="BI36" s="70">
        <f t="shared" si="15"/>
        <v>0</v>
      </c>
      <c r="BJ36" s="70">
        <f t="shared" si="15"/>
        <v>0</v>
      </c>
      <c r="BK36" s="70">
        <f t="shared" si="15"/>
        <v>0</v>
      </c>
      <c r="BL36" s="70">
        <f>SUMIF($A$20:$A$30,$A36,BL$20:BL$30)</f>
        <v>0</v>
      </c>
      <c r="BM36" s="70">
        <f t="shared" si="16"/>
        <v>0</v>
      </c>
      <c r="BN36" s="70">
        <f t="shared" si="16"/>
        <v>190844.1594073147</v>
      </c>
      <c r="BO36" s="70">
        <f t="shared" si="16"/>
        <v>2869082.8817406995</v>
      </c>
      <c r="BP36" s="70">
        <f t="shared" si="16"/>
        <v>1137231.8817406993</v>
      </c>
      <c r="BQ36" s="70">
        <f t="shared" si="16"/>
        <v>1486408.8817406993</v>
      </c>
      <c r="BR36" s="70">
        <f t="shared" si="16"/>
        <v>2676359.642059984</v>
      </c>
      <c r="BS36" s="70">
        <f t="shared" si="16"/>
        <v>2322959.642059983</v>
      </c>
      <c r="BT36" s="70">
        <f t="shared" si="16"/>
        <v>2432410.9776483914</v>
      </c>
      <c r="BU36" s="70">
        <f t="shared" si="16"/>
        <v>3271089.9870601003</v>
      </c>
      <c r="BV36" s="70">
        <f t="shared" si="16"/>
        <v>12241827.734510588</v>
      </c>
      <c r="BW36" s="70">
        <f t="shared" si="16"/>
        <v>35446342.27805506</v>
      </c>
      <c r="BX36" s="70">
        <f t="shared" si="16"/>
        <v>8980331.30245331</v>
      </c>
      <c r="BY36" s="70">
        <f t="shared" si="16"/>
        <v>9913978.379586149</v>
      </c>
      <c r="BZ36" s="70">
        <f t="shared" si="16"/>
        <v>8459584.38562217</v>
      </c>
      <c r="CA36" s="70">
        <f t="shared" si="16"/>
        <v>9699136.090704802</v>
      </c>
      <c r="CB36" s="70">
        <f>SUMIF($A$20:$A$30,$A36,CB$20:CB$30)</f>
        <v>9530686.051888011</v>
      </c>
      <c r="CC36" s="70">
        <f t="shared" si="17"/>
        <v>11139966.536529364</v>
      </c>
      <c r="CD36" s="70">
        <f t="shared" si="17"/>
        <v>12181278.754238388</v>
      </c>
      <c r="CE36" s="70">
        <f t="shared" si="17"/>
        <v>15292503.254175413</v>
      </c>
      <c r="CF36" s="70">
        <f t="shared" si="17"/>
        <v>15670481.143600706</v>
      </c>
      <c r="CG36" s="70">
        <f t="shared" si="17"/>
        <v>16760456.341650493</v>
      </c>
      <c r="CH36" s="70">
        <f t="shared" si="17"/>
        <v>16591152.463438194</v>
      </c>
      <c r="CI36" s="70">
        <f t="shared" si="17"/>
        <v>21472241.107230473</v>
      </c>
      <c r="CJ36" s="70">
        <f t="shared" si="17"/>
        <v>24063972.85823779</v>
      </c>
      <c r="CK36" s="70">
        <f t="shared" si="17"/>
        <v>22968492.897646207</v>
      </c>
      <c r="CL36" s="70">
        <f t="shared" si="17"/>
        <v>21509587.908200257</v>
      </c>
      <c r="CM36" s="70">
        <f t="shared" si="17"/>
        <v>18397526.640855</v>
      </c>
      <c r="CN36" s="70">
        <f t="shared" si="17"/>
        <v>16874991.66947445</v>
      </c>
      <c r="CO36" s="70">
        <f t="shared" si="17"/>
        <v>17672556.343285</v>
      </c>
      <c r="CP36" s="70">
        <f t="shared" si="17"/>
        <v>20033144.927690268</v>
      </c>
      <c r="CQ36" s="70">
        <f t="shared" si="17"/>
        <v>20416000</v>
      </c>
      <c r="CR36" s="70">
        <f t="shared" si="17"/>
        <v>18819000</v>
      </c>
      <c r="CS36" s="70">
        <f t="shared" si="17"/>
        <v>18307000</v>
      </c>
      <c r="CT36" s="70">
        <f t="shared" si="17"/>
        <v>19078000</v>
      </c>
      <c r="CU36" s="70">
        <f t="shared" si="17"/>
        <v>17888000</v>
      </c>
      <c r="CV36" s="70">
        <f t="shared" si="17"/>
        <v>16051000</v>
      </c>
      <c r="CW36" s="70">
        <f>SUMIF($A$20:$A$30,$A36,CW$20:CW$30)</f>
        <v>13150000</v>
      </c>
      <c r="CX36" s="70">
        <f t="shared" si="18"/>
        <v>7733000</v>
      </c>
      <c r="CY36" s="70">
        <f t="shared" si="18"/>
        <v>6229000</v>
      </c>
      <c r="CZ36" s="70">
        <f t="shared" si="18"/>
        <v>1913000</v>
      </c>
      <c r="DA36" s="70">
        <f t="shared" si="18"/>
        <v>1099305.7544052675</v>
      </c>
      <c r="DB36" s="70">
        <f t="shared" si="18"/>
        <v>11133333.333333334</v>
      </c>
      <c r="DC36" s="70">
        <f t="shared" si="18"/>
        <v>11133333.333333334</v>
      </c>
      <c r="DD36" s="70">
        <f t="shared" si="18"/>
        <v>10833333.333333334</v>
      </c>
      <c r="DE36" s="70">
        <f t="shared" si="18"/>
        <v>10833333.333333334</v>
      </c>
      <c r="DF36" s="70">
        <f t="shared" si="18"/>
        <v>10833333.333333334</v>
      </c>
      <c r="DG36" s="70">
        <f t="shared" si="18"/>
        <v>10833333.333333334</v>
      </c>
      <c r="DH36" s="70">
        <f t="shared" si="18"/>
        <v>10833333.333333334</v>
      </c>
      <c r="DI36" s="70">
        <f t="shared" si="18"/>
        <v>10833333.333333334</v>
      </c>
      <c r="DJ36" s="70">
        <f t="shared" si="18"/>
        <v>10833333.333333334</v>
      </c>
      <c r="DK36" s="70">
        <f>SUMIF($A$20:$A$30,$A36,DK$20:DK$30)</f>
        <v>10833333.333333334</v>
      </c>
      <c r="DL36" s="70">
        <f t="shared" si="19"/>
        <v>10833333.333333334</v>
      </c>
      <c r="DM36" s="70">
        <f t="shared" si="19"/>
        <v>10833333.333333334</v>
      </c>
      <c r="DN36" s="70">
        <f t="shared" si="19"/>
        <v>10833333.333333334</v>
      </c>
      <c r="DO36" s="70">
        <f t="shared" si="19"/>
        <v>10833333.333333334</v>
      </c>
      <c r="DP36" s="70">
        <f t="shared" si="19"/>
        <v>10833333.333333334</v>
      </c>
      <c r="DQ36" s="70">
        <f t="shared" si="19"/>
        <v>10833333.333333334</v>
      </c>
      <c r="DR36" s="70">
        <f t="shared" si="19"/>
        <v>10833333.333333334</v>
      </c>
      <c r="DS36" s="70">
        <f t="shared" si="19"/>
        <v>10833333.333333334</v>
      </c>
    </row>
    <row r="37" spans="1:3" ht="15">
      <c r="A37" t="s">
        <v>14</v>
      </c>
      <c r="C37" s="9">
        <f>SUM(D37:DS37)</f>
        <v>0</v>
      </c>
    </row>
    <row r="38" spans="3:123" ht="15.75" thickBot="1">
      <c r="C38" s="10">
        <f>SUM(C34:C37)</f>
        <v>1804621948.393654</v>
      </c>
      <c r="D38" s="10">
        <f aca="true" t="shared" si="20" ref="D38:K38">SUM(D34:D37)</f>
        <v>0</v>
      </c>
      <c r="E38" s="10">
        <f t="shared" si="20"/>
        <v>0</v>
      </c>
      <c r="F38" s="10">
        <f t="shared" si="20"/>
        <v>0</v>
      </c>
      <c r="G38" s="10">
        <f t="shared" si="20"/>
        <v>0</v>
      </c>
      <c r="H38" s="10">
        <f t="shared" si="20"/>
        <v>0</v>
      </c>
      <c r="I38" s="10">
        <f t="shared" si="20"/>
        <v>0</v>
      </c>
      <c r="J38" s="10">
        <f t="shared" si="20"/>
        <v>0</v>
      </c>
      <c r="K38" s="10">
        <f t="shared" si="20"/>
        <v>0</v>
      </c>
      <c r="L38" s="10">
        <f aca="true" t="shared" si="21" ref="L38:BW38">SUM(L34:L37)</f>
        <v>0</v>
      </c>
      <c r="M38" s="10">
        <f t="shared" si="21"/>
        <v>0</v>
      </c>
      <c r="N38" s="10">
        <f t="shared" si="21"/>
        <v>0</v>
      </c>
      <c r="O38" s="10">
        <f t="shared" si="21"/>
        <v>0</v>
      </c>
      <c r="P38" s="10">
        <f t="shared" si="21"/>
        <v>0</v>
      </c>
      <c r="Q38" s="10">
        <f t="shared" si="21"/>
        <v>0</v>
      </c>
      <c r="R38" s="10">
        <f t="shared" si="21"/>
        <v>0</v>
      </c>
      <c r="S38" s="10">
        <f t="shared" si="21"/>
        <v>0</v>
      </c>
      <c r="T38" s="10">
        <f t="shared" si="21"/>
        <v>0</v>
      </c>
      <c r="U38" s="10">
        <f t="shared" si="21"/>
        <v>0</v>
      </c>
      <c r="V38" s="10">
        <f t="shared" si="21"/>
        <v>0</v>
      </c>
      <c r="W38" s="10">
        <f t="shared" si="21"/>
        <v>0</v>
      </c>
      <c r="X38" s="10">
        <f t="shared" si="21"/>
        <v>0</v>
      </c>
      <c r="Y38" s="10">
        <f t="shared" si="21"/>
        <v>0</v>
      </c>
      <c r="Z38" s="10">
        <f t="shared" si="21"/>
        <v>0</v>
      </c>
      <c r="AA38" s="10">
        <f t="shared" si="21"/>
        <v>0</v>
      </c>
      <c r="AB38" s="10">
        <f t="shared" si="21"/>
        <v>0</v>
      </c>
      <c r="AC38" s="10">
        <f t="shared" si="21"/>
        <v>0</v>
      </c>
      <c r="AD38" s="10">
        <f t="shared" si="21"/>
        <v>0</v>
      </c>
      <c r="AE38" s="10">
        <f t="shared" si="21"/>
        <v>0</v>
      </c>
      <c r="AF38" s="10">
        <f t="shared" si="21"/>
        <v>0</v>
      </c>
      <c r="AG38" s="10">
        <f t="shared" si="21"/>
        <v>0</v>
      </c>
      <c r="AH38" s="10">
        <f t="shared" si="21"/>
        <v>0</v>
      </c>
      <c r="AI38" s="10">
        <f t="shared" si="21"/>
        <v>0</v>
      </c>
      <c r="AJ38" s="10">
        <f t="shared" si="21"/>
        <v>0</v>
      </c>
      <c r="AK38" s="10">
        <f t="shared" si="21"/>
        <v>0</v>
      </c>
      <c r="AL38" s="10">
        <f t="shared" si="21"/>
        <v>0</v>
      </c>
      <c r="AM38" s="10">
        <f t="shared" si="21"/>
        <v>0</v>
      </c>
      <c r="AN38" s="10">
        <f t="shared" si="21"/>
        <v>0</v>
      </c>
      <c r="AO38" s="10">
        <f t="shared" si="21"/>
        <v>0</v>
      </c>
      <c r="AP38" s="10">
        <f t="shared" si="21"/>
        <v>0</v>
      </c>
      <c r="AQ38" s="10">
        <f t="shared" si="21"/>
        <v>0</v>
      </c>
      <c r="AR38" s="10">
        <f t="shared" si="21"/>
        <v>0</v>
      </c>
      <c r="AS38" s="10">
        <f t="shared" si="21"/>
        <v>0</v>
      </c>
      <c r="AT38" s="10">
        <f t="shared" si="21"/>
        <v>0</v>
      </c>
      <c r="AU38" s="10">
        <f t="shared" si="21"/>
        <v>0</v>
      </c>
      <c r="AV38" s="10">
        <f t="shared" si="21"/>
        <v>0</v>
      </c>
      <c r="AW38" s="10">
        <f t="shared" si="21"/>
        <v>0</v>
      </c>
      <c r="AX38" s="10">
        <f t="shared" si="21"/>
        <v>0</v>
      </c>
      <c r="AY38" s="10">
        <f t="shared" si="21"/>
        <v>0</v>
      </c>
      <c r="AZ38" s="10">
        <f t="shared" si="21"/>
        <v>0</v>
      </c>
      <c r="BA38" s="10">
        <f t="shared" si="21"/>
        <v>2110000</v>
      </c>
      <c r="BB38" s="10">
        <f t="shared" si="21"/>
        <v>77485.74821272236</v>
      </c>
      <c r="BC38" s="10">
        <f t="shared" si="21"/>
        <v>212655.41373093217</v>
      </c>
      <c r="BD38" s="10">
        <f t="shared" si="21"/>
        <v>10199284.7431342</v>
      </c>
      <c r="BE38" s="10">
        <f t="shared" si="21"/>
        <v>2128034.025209694</v>
      </c>
      <c r="BF38" s="10">
        <f t="shared" si="21"/>
        <v>2189155.139602746</v>
      </c>
      <c r="BG38" s="10">
        <f t="shared" si="21"/>
        <v>2538165.0426625875</v>
      </c>
      <c r="BH38" s="10">
        <f t="shared" si="21"/>
        <v>3950138.016537387</v>
      </c>
      <c r="BI38" s="10">
        <f t="shared" si="21"/>
        <v>5034957.283961268</v>
      </c>
      <c r="BJ38" s="10">
        <f t="shared" si="21"/>
        <v>26869331.38549213</v>
      </c>
      <c r="BK38" s="10">
        <f t="shared" si="21"/>
        <v>23619886.993529305</v>
      </c>
      <c r="BL38" s="10">
        <f t="shared" si="21"/>
        <v>9902793.84480641</v>
      </c>
      <c r="BM38" s="10">
        <f t="shared" si="21"/>
        <v>25781014.111575544</v>
      </c>
      <c r="BN38" s="10">
        <f t="shared" si="21"/>
        <v>13877044.389373545</v>
      </c>
      <c r="BO38" s="10">
        <f t="shared" si="21"/>
        <v>18925976.39085797</v>
      </c>
      <c r="BP38" s="10">
        <f t="shared" si="21"/>
        <v>15987245.44969987</v>
      </c>
      <c r="BQ38" s="10">
        <f t="shared" si="21"/>
        <v>15806809.586867299</v>
      </c>
      <c r="BR38" s="10">
        <f t="shared" si="21"/>
        <v>19852703.526590224</v>
      </c>
      <c r="BS38" s="10">
        <f t="shared" si="21"/>
        <v>18358476.056314558</v>
      </c>
      <c r="BT38" s="10">
        <f t="shared" si="21"/>
        <v>21362024.433338463</v>
      </c>
      <c r="BU38" s="10">
        <f t="shared" si="21"/>
        <v>26441882.47092484</v>
      </c>
      <c r="BV38" s="10">
        <f t="shared" si="21"/>
        <v>52060865.46087853</v>
      </c>
      <c r="BW38" s="10">
        <f t="shared" si="21"/>
        <v>66436446.94603313</v>
      </c>
      <c r="BX38" s="10">
        <f aca="true" t="shared" si="22" ref="BX38:DS38">SUM(BX34:BX37)</f>
        <v>40314540.82176852</v>
      </c>
      <c r="BY38" s="10">
        <f t="shared" si="22"/>
        <v>44483689.9682547</v>
      </c>
      <c r="BZ38" s="10">
        <f t="shared" si="22"/>
        <v>51007559.74151787</v>
      </c>
      <c r="CA38" s="10">
        <f t="shared" si="22"/>
        <v>57289005.178547606</v>
      </c>
      <c r="CB38" s="10">
        <f t="shared" si="22"/>
        <v>60094843.29067667</v>
      </c>
      <c r="CC38" s="10">
        <f t="shared" si="22"/>
        <v>59975575.45793731</v>
      </c>
      <c r="CD38" s="10">
        <f t="shared" si="22"/>
        <v>57784329.03140789</v>
      </c>
      <c r="CE38" s="10">
        <f t="shared" si="22"/>
        <v>52886368.16239028</v>
      </c>
      <c r="CF38" s="10">
        <f t="shared" si="22"/>
        <v>53457791.539995596</v>
      </c>
      <c r="CG38" s="10">
        <f t="shared" si="22"/>
        <v>55186577.636754975</v>
      </c>
      <c r="CH38" s="10">
        <f t="shared" si="22"/>
        <v>43208482.09036097</v>
      </c>
      <c r="CI38" s="10">
        <f t="shared" si="22"/>
        <v>50231215.411727756</v>
      </c>
      <c r="CJ38" s="10">
        <f t="shared" si="22"/>
        <v>54696424.30224384</v>
      </c>
      <c r="CK38" s="10">
        <f t="shared" si="22"/>
        <v>44911800.48749168</v>
      </c>
      <c r="CL38" s="10">
        <f t="shared" si="22"/>
        <v>51740325.648015484</v>
      </c>
      <c r="CM38" s="10">
        <f t="shared" si="22"/>
        <v>48364637.10119769</v>
      </c>
      <c r="CN38" s="10">
        <f t="shared" si="22"/>
        <v>57467657.778923064</v>
      </c>
      <c r="CO38" s="10">
        <f t="shared" si="22"/>
        <v>45787201.175985</v>
      </c>
      <c r="CP38" s="10">
        <f t="shared" si="22"/>
        <v>53849580.74466147</v>
      </c>
      <c r="CQ38" s="10">
        <f t="shared" si="22"/>
        <v>43644940.83022152</v>
      </c>
      <c r="CR38" s="10">
        <f t="shared" si="22"/>
        <v>39033395.157737955</v>
      </c>
      <c r="CS38" s="10">
        <f t="shared" si="22"/>
        <v>33422830.704642817</v>
      </c>
      <c r="CT38" s="10">
        <f t="shared" si="22"/>
        <v>29130739.49838928</v>
      </c>
      <c r="CU38" s="10">
        <f t="shared" si="22"/>
        <v>25854754.419065252</v>
      </c>
      <c r="CV38" s="10">
        <f t="shared" si="22"/>
        <v>22464000</v>
      </c>
      <c r="CW38" s="10">
        <f t="shared" si="22"/>
        <v>17399000</v>
      </c>
      <c r="CX38" s="10">
        <f t="shared" si="22"/>
        <v>9787000</v>
      </c>
      <c r="CY38" s="10">
        <f t="shared" si="22"/>
        <v>8035000</v>
      </c>
      <c r="CZ38" s="10">
        <f t="shared" si="22"/>
        <v>3391000</v>
      </c>
      <c r="DA38" s="10">
        <f t="shared" si="22"/>
        <v>2404305.7544052675</v>
      </c>
      <c r="DB38" s="10">
        <f t="shared" si="22"/>
        <v>12566333.333333334</v>
      </c>
      <c r="DC38" s="10">
        <f t="shared" si="22"/>
        <v>12506333.333333334</v>
      </c>
      <c r="DD38" s="10">
        <f t="shared" si="22"/>
        <v>12213333.333333334</v>
      </c>
      <c r="DE38" s="10">
        <f t="shared" si="22"/>
        <v>11647333.333333334</v>
      </c>
      <c r="DF38" s="10">
        <f t="shared" si="22"/>
        <v>11381333.333333334</v>
      </c>
      <c r="DG38" s="10">
        <f t="shared" si="22"/>
        <v>11513333.333333334</v>
      </c>
      <c r="DH38" s="10">
        <f t="shared" si="22"/>
        <v>11467333.333333334</v>
      </c>
      <c r="DI38" s="10">
        <f t="shared" si="22"/>
        <v>11966333.333333334</v>
      </c>
      <c r="DJ38" s="10">
        <f t="shared" si="22"/>
        <v>10833333.333333334</v>
      </c>
      <c r="DK38" s="10">
        <f t="shared" si="22"/>
        <v>10833333.333333334</v>
      </c>
      <c r="DL38" s="10">
        <f t="shared" si="22"/>
        <v>10833333.333333334</v>
      </c>
      <c r="DM38" s="10">
        <f t="shared" si="22"/>
        <v>10833333.333333334</v>
      </c>
      <c r="DN38" s="10">
        <f t="shared" si="22"/>
        <v>10833333.333333334</v>
      </c>
      <c r="DO38" s="10">
        <f t="shared" si="22"/>
        <v>10833333.333333334</v>
      </c>
      <c r="DP38" s="10">
        <f t="shared" si="22"/>
        <v>10833333.333333334</v>
      </c>
      <c r="DQ38" s="10">
        <f t="shared" si="22"/>
        <v>10833333.333333334</v>
      </c>
      <c r="DR38" s="10">
        <f t="shared" si="22"/>
        <v>10833333.333333334</v>
      </c>
      <c r="DS38" s="10">
        <f t="shared" si="22"/>
        <v>10833333.333333334</v>
      </c>
    </row>
    <row r="39" ht="15.75" thickTop="1"/>
    <row r="40" ht="15">
      <c r="A40" s="3" t="s">
        <v>430</v>
      </c>
    </row>
    <row r="42" ht="15">
      <c r="A42" s="3" t="s">
        <v>431</v>
      </c>
    </row>
    <row r="43" spans="3:14" ht="15">
      <c r="C43" s="79">
        <f>B9</f>
        <v>40268</v>
      </c>
      <c r="D43" s="79">
        <f aca="true" t="shared" si="23" ref="D43:M43">C9</f>
        <v>40633</v>
      </c>
      <c r="E43" s="79">
        <f t="shared" si="23"/>
        <v>40999</v>
      </c>
      <c r="F43" s="79">
        <f t="shared" si="23"/>
        <v>41364</v>
      </c>
      <c r="G43" s="79">
        <f t="shared" si="23"/>
        <v>41729</v>
      </c>
      <c r="H43" s="79">
        <f t="shared" si="23"/>
        <v>42094</v>
      </c>
      <c r="I43" s="79">
        <f t="shared" si="23"/>
        <v>42460</v>
      </c>
      <c r="J43" s="79">
        <f t="shared" si="23"/>
        <v>42825</v>
      </c>
      <c r="K43" s="79">
        <f t="shared" si="23"/>
        <v>43190</v>
      </c>
      <c r="L43" s="79">
        <f t="shared" si="23"/>
        <v>43555</v>
      </c>
      <c r="M43" s="79" t="str">
        <f t="shared" si="23"/>
        <v>Total</v>
      </c>
      <c r="N43" s="79"/>
    </row>
    <row r="44" spans="3:14" ht="15">
      <c r="C44" s="80">
        <f>B10</f>
        <v>1</v>
      </c>
      <c r="D44" s="80">
        <f aca="true" t="shared" si="24" ref="D44:L44">C10</f>
        <v>2</v>
      </c>
      <c r="E44" s="80">
        <f t="shared" si="24"/>
        <v>3</v>
      </c>
      <c r="F44" s="80">
        <f t="shared" si="24"/>
        <v>4</v>
      </c>
      <c r="G44" s="80">
        <f t="shared" si="24"/>
        <v>5</v>
      </c>
      <c r="H44" s="80">
        <f t="shared" si="24"/>
        <v>6</v>
      </c>
      <c r="I44" s="80">
        <f t="shared" si="24"/>
        <v>7</v>
      </c>
      <c r="J44" s="80">
        <f t="shared" si="24"/>
        <v>8</v>
      </c>
      <c r="K44" s="80">
        <f t="shared" si="24"/>
        <v>9</v>
      </c>
      <c r="L44" s="80">
        <f t="shared" si="24"/>
        <v>10</v>
      </c>
      <c r="M44" s="80"/>
      <c r="N44" s="80"/>
    </row>
    <row r="45" spans="2:13" ht="15">
      <c r="B45" t="s">
        <v>329</v>
      </c>
      <c r="C45" s="70">
        <f>SUMIF($D$19:$DS$19,C$44,$D$24:$DS$24)</f>
        <v>0</v>
      </c>
      <c r="D45" s="70">
        <f aca="true" t="shared" si="25" ref="D45:L45">SUMIF($D$19:$DS$19,D$44,$D$24:$DS$24)</f>
        <v>0</v>
      </c>
      <c r="E45" s="70">
        <f t="shared" si="25"/>
        <v>0</v>
      </c>
      <c r="F45" s="70">
        <f t="shared" si="25"/>
        <v>0</v>
      </c>
      <c r="G45" s="70">
        <f t="shared" si="25"/>
        <v>25822754.92485307</v>
      </c>
      <c r="H45" s="70">
        <f t="shared" si="25"/>
        <v>74960996.6837607</v>
      </c>
      <c r="I45" s="70">
        <f t="shared" si="25"/>
        <v>72614703.2293806</v>
      </c>
      <c r="J45" s="70">
        <f t="shared" si="25"/>
        <v>14182364.884601563</v>
      </c>
      <c r="K45" s="70">
        <f t="shared" si="25"/>
        <v>0</v>
      </c>
      <c r="L45" s="70">
        <f t="shared" si="25"/>
        <v>0</v>
      </c>
      <c r="M45" s="9">
        <f>SUM(C45:L45)</f>
        <v>187580819.72259593</v>
      </c>
    </row>
    <row r="46" spans="2:13" ht="15">
      <c r="B46" t="s">
        <v>428</v>
      </c>
      <c r="C46" s="70">
        <v>0</v>
      </c>
      <c r="D46" s="70">
        <v>0</v>
      </c>
      <c r="E46" s="70">
        <v>0</v>
      </c>
      <c r="F46" s="70">
        <v>0</v>
      </c>
      <c r="G46" s="70">
        <v>26853355.32</v>
      </c>
      <c r="H46" s="70">
        <v>69649315.99</v>
      </c>
      <c r="I46" s="70">
        <v>78509469.53</v>
      </c>
      <c r="J46" s="70">
        <v>18019049.16</v>
      </c>
      <c r="K46" s="70">
        <v>0</v>
      </c>
      <c r="L46" s="70">
        <v>0</v>
      </c>
      <c r="M46" s="9">
        <f>SUM(C46:L46)</f>
        <v>193031190</v>
      </c>
    </row>
    <row r="47" spans="2:13" ht="15.75" thickBot="1">
      <c r="B47" t="s">
        <v>429</v>
      </c>
      <c r="C47" s="30">
        <f>C46-C45</f>
        <v>0</v>
      </c>
      <c r="D47" s="30">
        <f aca="true" t="shared" si="26" ref="D47:M47">D46-D45</f>
        <v>0</v>
      </c>
      <c r="E47" s="30">
        <f t="shared" si="26"/>
        <v>0</v>
      </c>
      <c r="F47" s="30">
        <f t="shared" si="26"/>
        <v>0</v>
      </c>
      <c r="G47" s="30">
        <f t="shared" si="26"/>
        <v>1030600.3951469287</v>
      </c>
      <c r="H47" s="30">
        <f t="shared" si="26"/>
        <v>-5311680.693760708</v>
      </c>
      <c r="I47" s="30">
        <f t="shared" si="26"/>
        <v>5894766.3006194085</v>
      </c>
      <c r="J47" s="30">
        <f t="shared" si="26"/>
        <v>3836684.275398437</v>
      </c>
      <c r="K47" s="30">
        <f t="shared" si="26"/>
        <v>0</v>
      </c>
      <c r="L47" s="30">
        <f t="shared" si="26"/>
        <v>0</v>
      </c>
      <c r="M47" s="30">
        <f t="shared" si="26"/>
        <v>5450370.27740407</v>
      </c>
    </row>
    <row r="48" ht="15.75" thickTop="1"/>
    <row r="51" spans="1:2" ht="15">
      <c r="A51" t="s">
        <v>59</v>
      </c>
      <c r="B51" t="s">
        <v>281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21" r:id="rId1"/>
  <headerFooter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james.king</dc:creator>
  <cp:keywords/>
  <dc:description/>
  <cp:lastModifiedBy>Jonathan Murray</cp:lastModifiedBy>
  <cp:lastPrinted>2015-03-10T15:02:48Z</cp:lastPrinted>
  <dcterms:created xsi:type="dcterms:W3CDTF">2014-01-08T08:17:58Z</dcterms:created>
  <dcterms:modified xsi:type="dcterms:W3CDTF">2015-12-10T16:44:32Z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b10dfc03f04a96b1a7b54943484161">
    <vt:lpwstr/>
  </property>
  <property fmtid="{D5CDD505-2E9C-101B-9397-08002B2CF9AE}" pid="3" name="n54e642acccc4466b4e89f67cfeeacd1">
    <vt:lpwstr/>
  </property>
  <property fmtid="{D5CDD505-2E9C-101B-9397-08002B2CF9AE}" pid="4" name="p9a0ae73549a442b906094a184c8bdc4">
    <vt:lpwstr/>
  </property>
  <property fmtid="{D5CDD505-2E9C-101B-9397-08002B2CF9AE}" pid="5" name="TaxCatchAll">
    <vt:lpwstr/>
  </property>
  <property fmtid="{D5CDD505-2E9C-101B-9397-08002B2CF9AE}" pid="6" name="display_urn:schemas-microsoft-com:office:office#Editor">
    <vt:lpwstr>James King</vt:lpwstr>
  </property>
  <property fmtid="{D5CDD505-2E9C-101B-9397-08002B2CF9AE}" pid="7" name="Year">
    <vt:lpwstr/>
  </property>
  <property fmtid="{D5CDD505-2E9C-101B-9397-08002B2CF9AE}" pid="8" name="Folder2">
    <vt:lpwstr>Publications</vt:lpwstr>
  </property>
  <property fmtid="{D5CDD505-2E9C-101B-9397-08002B2CF9AE}" pid="9" name="display_urn:schemas-microsoft-com:office:office#Author">
    <vt:lpwstr>James King</vt:lpwstr>
  </property>
  <property fmtid="{D5CDD505-2E9C-101B-9397-08002B2CF9AE}" pid="10" name="Document Status">
    <vt:lpwstr/>
  </property>
  <property fmtid="{D5CDD505-2E9C-101B-9397-08002B2CF9AE}" pid="11" name="Month">
    <vt:lpwstr/>
  </property>
  <property fmtid="{D5CDD505-2E9C-101B-9397-08002B2CF9AE}" pid="12" name="ContentTypeId">
    <vt:lpwstr>0x010100C438BC670F12334EA6D1EFC6DD7EFD450D0099685F224A8F2D45ADFD8DAA67B1D33F</vt:lpwstr>
  </property>
  <property fmtid="{D5CDD505-2E9C-101B-9397-08002B2CF9AE}" pid="13" name="Folder1">
    <vt:lpwstr>Corporate</vt:lpwstr>
  </property>
  <property fmtid="{D5CDD505-2E9C-101B-9397-08002B2CF9AE}" pid="14" name="Folder3">
    <vt:lpwstr>Benefits Statement</vt:lpwstr>
  </property>
  <property fmtid="{D5CDD505-2E9C-101B-9397-08002B2CF9AE}" pid="15" name="display_urn:schemas-microsoft-com:office:office#SharedWithUsers">
    <vt:lpwstr>Jonathan Murray</vt:lpwstr>
  </property>
  <property fmtid="{D5CDD505-2E9C-101B-9397-08002B2CF9AE}" pid="16" name="SharedWithUsers">
    <vt:lpwstr>68;#Jonathan Murray</vt:lpwstr>
  </property>
</Properties>
</file>