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615" yWindow="30" windowWidth="15600" windowHeight="11010" tabRatio="836"/>
  </bookViews>
  <sheets>
    <sheet name="0 - Title Page" sheetId="17" r:id="rId1"/>
    <sheet name="1 - Existing Inventory" sheetId="3" r:id="rId2"/>
    <sheet name="2 - Summary of Assets" sheetId="9" r:id="rId3"/>
    <sheet name="3 - Upgrade information" sheetId="10" r:id="rId4"/>
    <sheet name="4 - Assumptions - Maint Cost" sheetId="11" r:id="rId5"/>
    <sheet name="5 - Assumptions - Capex" sheetId="13" r:id="rId6"/>
    <sheet name="6 - Assumptions - Energy" sheetId="14" r:id="rId7"/>
    <sheet name="Assumptions - Life cycles" sheetId="15" state="veryHidden" r:id="rId8"/>
    <sheet name="ENGINE" sheetId="2" state="veryHidden" r:id="rId9"/>
    <sheet name="AGE PROFILING" sheetId="19" state="veryHidden" r:id="rId10"/>
    <sheet name="OUTPUT CALCS" sheetId="18" state="veryHidden" r:id="rId11"/>
    <sheet name="Output - Status quo" sheetId="4" r:id="rId12"/>
    <sheet name="Output - Upgrade" sheetId="1" r:id="rId13"/>
    <sheet name="OUTPUT FOR FINANCIALS" sheetId="20" r:id="rId14"/>
    <sheet name="LOOKUPRANGES" sheetId="5" state="veryHidden" r:id="rId15"/>
  </sheets>
  <definedNames>
    <definedName name="ANNUAL_OP_HOURS">'1 - Existing Inventory'!$D$14</definedName>
    <definedName name="ANNUAL_OP_HOURS_AFTER">'3 - Upgrade information'!$D$15</definedName>
    <definedName name="BASEYEAR">'0 - Title Page'!$E$4</definedName>
    <definedName name="CMS_RUNNING_COST">'4 - Assumptions - Maint Cost'!$F$20</definedName>
    <definedName name="COLS_TO_SHOW">'3 - Upgrade information'!$L$16</definedName>
    <definedName name="FY_COMPLETIONVLU">LOOKUPRANGES!$G$2:$G$8</definedName>
    <definedName name="FY_VLOOKUP">LOOKUPRANGES!$E$2:$F$9</definedName>
    <definedName name="LANTAGE_CDO01">'1 - Existing Inventory'!$H$70:$I$70</definedName>
    <definedName name="LANTAGE_CDO02">'1 - Existing Inventory'!$H$71:$I$71</definedName>
    <definedName name="LANTAGE_CDO03">'1 - Existing Inventory'!$H$72:$I$72</definedName>
    <definedName name="LANTAGE_CDO04">'1 - Existing Inventory'!$H$73:$I$73</definedName>
    <definedName name="LANTAGE_CDO05">'1 - Existing Inventory'!$H$74:$I$74</definedName>
    <definedName name="LANTAGE_CDO06">'1 - Existing Inventory'!$H$75:$I$75</definedName>
    <definedName name="LANTAGE_CDO07">'1 - Existing Inventory'!$H$76:$I$76</definedName>
    <definedName name="LANTAGE_CDO08">'1 - Existing Inventory'!$H$77:$I$77</definedName>
    <definedName name="LANTAGE_CLPM01">'1 - Existing Inventory'!$H$127:$I$127</definedName>
    <definedName name="LANTAGE_CLPM02">'1 - Existing Inventory'!$H$128:$I$128</definedName>
    <definedName name="LANTAGE_CLPM03">'1 - Existing Inventory'!$H$129:$I$129</definedName>
    <definedName name="LANTAGE_CLPM04">'1 - Existing Inventory'!$H$132:$I$132</definedName>
    <definedName name="LANTAGE_CLPM05">'1 - Existing Inventory'!$H$133:$I$133</definedName>
    <definedName name="LANTAGE_CMH01">'1 - Existing Inventory'!$H$101:$I$101</definedName>
    <definedName name="LANTAGE_CMH02">'1 - Existing Inventory'!$H$102:$I$102</definedName>
    <definedName name="LANTAGE_CMH03">'1 - Existing Inventory'!$H$103:$I$103</definedName>
    <definedName name="LANTAGE_CMH04">'1 - Existing Inventory'!$H$104:$I$104</definedName>
    <definedName name="LANTAGE_CPO01">'1 - Existing Inventory'!$H$110:$I$110</definedName>
    <definedName name="LANTAGE_CPO02">'1 - Existing Inventory'!$H$111:$I$111</definedName>
    <definedName name="LANTAGE_CPO03">'1 - Existing Inventory'!$H$112:$I$112</definedName>
    <definedName name="LANTAGE_HPS01">'1 - Existing Inventory'!$H$52:$I$52</definedName>
    <definedName name="LANTAGE_HPS02">'1 - Existing Inventory'!$H$53:$I$53</definedName>
    <definedName name="LANTAGE_HPS03">'1 - Existing Inventory'!$H$54:$I$54</definedName>
    <definedName name="LANTAGE_HPS04">'1 - Existing Inventory'!$H$55:$I$55</definedName>
    <definedName name="LANTAGE_HPS05">'1 - Existing Inventory'!$H$56:$I$56</definedName>
    <definedName name="LANTAGE_HPS06">'1 - Existing Inventory'!$H$57:$I$57</definedName>
    <definedName name="LANTAGE_HPS07">'1 - Existing Inventory'!$H$61:$I$61</definedName>
    <definedName name="LANTAGE_HPS08">'1 - Existing Inventory'!$H$62:$I$62</definedName>
    <definedName name="LANTAGE_HPS09">'1 - Existing Inventory'!$H$63:$I$63</definedName>
    <definedName name="LANTAGE_HPS10">'1 - Existing Inventory'!$H$64:$I$64</definedName>
    <definedName name="LANTAGE_HPS11">'1 - Existing Inventory'!$H$65:$I$65</definedName>
    <definedName name="LANTAGE_HPS12">'1 - Existing Inventory'!$H$66:$I$66</definedName>
    <definedName name="LANTAGE_LPS01">'1 - Existing Inventory'!$H$29:$I$29</definedName>
    <definedName name="LANTAGE_LPS02">'1 - Existing Inventory'!$H$30:$I$30</definedName>
    <definedName name="LANTAGE_LPS03">'1 - Existing Inventory'!$H$31:$I$31</definedName>
    <definedName name="LANTAGE_LPS04">'1 - Existing Inventory'!$H$32:$I$32</definedName>
    <definedName name="LANTAGE_LPS05">'1 - Existing Inventory'!$H$33:$I$33</definedName>
    <definedName name="LANTAGE_LPS06">'1 - Existing Inventory'!$H$38:$I$38</definedName>
    <definedName name="LANTAGE_LPS07">'1 - Existing Inventory'!$H$39:$I$39</definedName>
    <definedName name="LANTAGE_LPS08">'1 - Existing Inventory'!$H$40:$I$40</definedName>
    <definedName name="LANTAGE_LPS09">'1 - Existing Inventory'!$H$41:$I$41</definedName>
    <definedName name="LANTAGE_MH01">'1 - Existing Inventory'!$H$83:$I$83</definedName>
    <definedName name="LANTAGE_MH02">'1 - Existing Inventory'!$H$84:$I$84</definedName>
    <definedName name="LANTAGE_MH03">'1 - Existing Inventory'!$H$85:$I$85</definedName>
    <definedName name="LANTAGE_MH04">'1 - Existing Inventory'!$H$86:$I$86</definedName>
    <definedName name="LANTAGE_MH05">'1 - Existing Inventory'!$H$87:$I$87</definedName>
    <definedName name="LANTAGE_MH06">'1 - Existing Inventory'!$H$88:$I$88</definedName>
    <definedName name="LANTAGE_MH07">'1 - Existing Inventory'!$H$92:$I$92</definedName>
    <definedName name="LANTAGE_MH08">'1 - Existing Inventory'!$H$93:$I$93</definedName>
    <definedName name="LANTAGE_MH09">'1 - Existing Inventory'!$H$94:$I$94</definedName>
    <definedName name="LANTAGE_MH10">'1 - Existing Inventory'!$H$95:$I$95</definedName>
    <definedName name="LANTAGE_MH11">'1 - Existing Inventory'!$H$96:$I$96</definedName>
    <definedName name="LU_BASEYEAR">LOOKUPRANGES!$F$2:$F$9</definedName>
    <definedName name="LU_COMPLETIONYEAR">LOOKUPRANGES!$H$2:$H$9</definedName>
    <definedName name="LU_DIMPROFILE">LOOKUPRANGES!$C$2:$C$6</definedName>
    <definedName name="LU_DIMPROFILEUPG">LOOKUPRANGES!$K$2:$K$7</definedName>
    <definedName name="LU_FINANCIALYEAR">LOOKUPRANGES!$E$2:$E$9</definedName>
    <definedName name="LU_PERCENTAGE">LOOKUPRANGES!$A$2:$A$102</definedName>
    <definedName name="LU_PERCENTSTEP">LOOKUPRANGES!$B$2:$B$22</definedName>
    <definedName name="LU_PERCENTSTEPUPG">LOOKUPRANGES!$J$2:$J$23</definedName>
    <definedName name="LU_YESNO">LOOKUPRANGES!$D$2:$D$3</definedName>
    <definedName name="_xlnm.Print_Area" localSheetId="0">'0 - Title Page'!$A$1:$O$11</definedName>
    <definedName name="_xlnm.Print_Area" localSheetId="1">'1 - Existing Inventory'!$A$1:$O$136</definedName>
    <definedName name="_xlnm.Print_Area" localSheetId="2">'2 - Summary of Assets'!$A$1:$H$17</definedName>
    <definedName name="_xlnm.Print_Area" localSheetId="3">'3 - Upgrade information'!$A$1:$N$163</definedName>
    <definedName name="_xlnm.Print_Area" localSheetId="4">'4 - Assumptions - Maint Cost'!$A$1:$N$32</definedName>
    <definedName name="_xlnm.Print_Area" localSheetId="5">'5 - Assumptions - Capex'!$A$1:$N$35</definedName>
    <definedName name="_xlnm.Print_Area" localSheetId="6">'6 - Assumptions - Energy'!$A$1:$N$43</definedName>
    <definedName name="_xlnm.Print_Area" localSheetId="11">'Output - Status quo'!$A$1:$AI$38</definedName>
    <definedName name="_xlnm.Print_Area" localSheetId="12">'Output - Upgrade'!$A$1:$AI$51</definedName>
    <definedName name="_xlnm.Print_Titles" localSheetId="1">'1 - Existing Inventory'!$1:$3</definedName>
    <definedName name="_xlnm.Print_Titles" localSheetId="3">'3 - Upgrade information'!$1:$3</definedName>
    <definedName name="_xlnm.Print_Titles" localSheetId="11">'Output - Status quo'!$A:$B</definedName>
    <definedName name="_xlnm.Print_Titles" localSheetId="12">'Output - Upgrade'!$A:$B</definedName>
    <definedName name="UPGRADEYEAR">'3 - Upgrade information'!$L$10</definedName>
  </definedNames>
  <calcPr calcId="125725"/>
</workbook>
</file>

<file path=xl/calcChain.xml><?xml version="1.0" encoding="utf-8"?>
<calcChain xmlns="http://schemas.openxmlformats.org/spreadsheetml/2006/main">
  <c r="H32" i="20"/>
  <c r="H25"/>
  <c r="H18"/>
  <c r="H17"/>
  <c r="H16"/>
  <c r="H12"/>
  <c r="H11"/>
  <c r="I44" i="10" l="1"/>
  <c r="I43"/>
  <c r="I42"/>
  <c r="C58" i="18"/>
  <c r="J41" i="10"/>
  <c r="J42"/>
  <c r="J43"/>
  <c r="J44"/>
  <c r="J45"/>
  <c r="J40"/>
  <c r="C9" i="18"/>
  <c r="J133" i="3"/>
  <c r="J132"/>
  <c r="J129"/>
  <c r="J128"/>
  <c r="J127"/>
  <c r="J113"/>
  <c r="J112"/>
  <c r="J111"/>
  <c r="J110"/>
  <c r="J104"/>
  <c r="J103"/>
  <c r="J102"/>
  <c r="J101"/>
  <c r="J96"/>
  <c r="J95"/>
  <c r="J94"/>
  <c r="J93"/>
  <c r="J92"/>
  <c r="J88"/>
  <c r="J87"/>
  <c r="J86"/>
  <c r="J85"/>
  <c r="J84"/>
  <c r="J83"/>
  <c r="J77"/>
  <c r="J76"/>
  <c r="J75"/>
  <c r="J74"/>
  <c r="J73"/>
  <c r="J72"/>
  <c r="J71"/>
  <c r="J70"/>
  <c r="J66"/>
  <c r="J65"/>
  <c r="J64"/>
  <c r="J63"/>
  <c r="J62"/>
  <c r="J61"/>
  <c r="J57"/>
  <c r="J56"/>
  <c r="J55"/>
  <c r="J54"/>
  <c r="J53"/>
  <c r="J52"/>
  <c r="J41"/>
  <c r="J40"/>
  <c r="J39"/>
  <c r="J38"/>
  <c r="J33"/>
  <c r="J32"/>
  <c r="J31"/>
  <c r="J30"/>
  <c r="J29"/>
  <c r="H80" i="2" l="1"/>
  <c r="E8" i="15"/>
  <c r="E7"/>
  <c r="F18" i="13"/>
  <c r="E28" i="15"/>
  <c r="F28"/>
  <c r="G28"/>
  <c r="H28"/>
  <c r="I28"/>
  <c r="E29"/>
  <c r="F29"/>
  <c r="G29"/>
  <c r="H29"/>
  <c r="I29"/>
  <c r="E30"/>
  <c r="F30"/>
  <c r="G30"/>
  <c r="H30"/>
  <c r="I30"/>
  <c r="E31"/>
  <c r="F31"/>
  <c r="G31"/>
  <c r="H31"/>
  <c r="I31"/>
  <c r="E32"/>
  <c r="F32"/>
  <c r="G32"/>
  <c r="H32"/>
  <c r="I32"/>
  <c r="D29"/>
  <c r="D30"/>
  <c r="D31"/>
  <c r="D32"/>
  <c r="D28"/>
  <c r="M138" i="10" l="1"/>
  <c r="G138"/>
  <c r="F138"/>
  <c r="E138"/>
  <c r="J138" s="1"/>
  <c r="D138"/>
  <c r="C138"/>
  <c r="AQ18" i="20"/>
  <c r="AP18"/>
  <c r="AO18"/>
  <c r="AN18"/>
  <c r="AM18"/>
  <c r="AL18"/>
  <c r="AK18"/>
  <c r="AJ18"/>
  <c r="AI18"/>
  <c r="AH18"/>
  <c r="AG18"/>
  <c r="AF18"/>
  <c r="AE18"/>
  <c r="AD18"/>
  <c r="AC18"/>
  <c r="AB18"/>
  <c r="AA18"/>
  <c r="Z18"/>
  <c r="Y18"/>
  <c r="X18"/>
  <c r="W18"/>
  <c r="V18"/>
  <c r="U18"/>
  <c r="T18"/>
  <c r="S18"/>
  <c r="R18"/>
  <c r="Q18"/>
  <c r="P18"/>
  <c r="O18"/>
  <c r="N18"/>
  <c r="M18"/>
  <c r="L18"/>
  <c r="K18"/>
  <c r="J18"/>
  <c r="D12" i="1"/>
  <c r="B11" i="4"/>
  <c r="L10" i="10"/>
  <c r="D610" i="2"/>
  <c r="D609"/>
  <c r="D608"/>
  <c r="D607"/>
  <c r="D606"/>
  <c r="D605"/>
  <c r="D604"/>
  <c r="D603"/>
  <c r="D601"/>
  <c r="D600"/>
  <c r="D599"/>
  <c r="D598"/>
  <c r="D597"/>
  <c r="D596"/>
  <c r="D595"/>
  <c r="D594"/>
  <c r="D593"/>
  <c r="D592"/>
  <c r="D591"/>
  <c r="D590"/>
  <c r="D589"/>
  <c r="D588"/>
  <c r="D587"/>
  <c r="D586"/>
  <c r="D585"/>
  <c r="D584"/>
  <c r="D583"/>
  <c r="D582"/>
  <c r="D581"/>
  <c r="D580"/>
  <c r="D579"/>
  <c r="D578"/>
  <c r="D577"/>
  <c r="D576"/>
  <c r="D575"/>
  <c r="D574"/>
  <c r="D573"/>
  <c r="D572"/>
  <c r="D571"/>
  <c r="D570"/>
  <c r="D569"/>
  <c r="D568"/>
  <c r="D567"/>
  <c r="D565"/>
  <c r="D564"/>
  <c r="D563"/>
  <c r="D562"/>
  <c r="D561"/>
  <c r="D560"/>
  <c r="D559"/>
  <c r="D558"/>
  <c r="D557"/>
  <c r="D556"/>
  <c r="D555"/>
  <c r="D554"/>
  <c r="D553"/>
  <c r="D552"/>
  <c r="D551"/>
  <c r="D550"/>
  <c r="D549"/>
  <c r="D548"/>
  <c r="D547"/>
  <c r="D546"/>
  <c r="D545"/>
  <c r="D544"/>
  <c r="D543"/>
  <c r="D542"/>
  <c r="D540"/>
  <c r="D539"/>
  <c r="D538"/>
  <c r="D537"/>
  <c r="D536"/>
  <c r="D535"/>
  <c r="D534"/>
  <c r="D533"/>
  <c r="D532"/>
  <c r="D531"/>
  <c r="D530"/>
  <c r="D529"/>
  <c r="D528"/>
  <c r="D527"/>
  <c r="D526"/>
  <c r="D525"/>
  <c r="D518"/>
  <c r="D517"/>
  <c r="D516"/>
  <c r="D515"/>
  <c r="D514"/>
  <c r="D513"/>
  <c r="D512"/>
  <c r="D511"/>
  <c r="D509"/>
  <c r="D508"/>
  <c r="D507"/>
  <c r="D506"/>
  <c r="D505"/>
  <c r="D504"/>
  <c r="D503"/>
  <c r="D502"/>
  <c r="D501"/>
  <c r="D500"/>
  <c r="D499"/>
  <c r="D498"/>
  <c r="D497"/>
  <c r="D496"/>
  <c r="D495"/>
  <c r="D494"/>
  <c r="D493"/>
  <c r="D492"/>
  <c r="D491"/>
  <c r="D490"/>
  <c r="D489"/>
  <c r="D488"/>
  <c r="D487"/>
  <c r="D486"/>
  <c r="D485"/>
  <c r="D484"/>
  <c r="D483"/>
  <c r="D482"/>
  <c r="D481"/>
  <c r="D480"/>
  <c r="D479"/>
  <c r="D478"/>
  <c r="D477"/>
  <c r="D476"/>
  <c r="D475"/>
  <c r="D473"/>
  <c r="D472"/>
  <c r="D471"/>
  <c r="D470"/>
  <c r="D469"/>
  <c r="D468"/>
  <c r="D467"/>
  <c r="D466"/>
  <c r="D465"/>
  <c r="D464"/>
  <c r="D463"/>
  <c r="D462"/>
  <c r="D461"/>
  <c r="D460"/>
  <c r="D459"/>
  <c r="D458"/>
  <c r="D457"/>
  <c r="D456"/>
  <c r="D455"/>
  <c r="D454"/>
  <c r="D453"/>
  <c r="D452"/>
  <c r="D451"/>
  <c r="D450"/>
  <c r="D448"/>
  <c r="D447"/>
  <c r="D446"/>
  <c r="D445"/>
  <c r="D444"/>
  <c r="D443"/>
  <c r="D442"/>
  <c r="D441"/>
  <c r="D440"/>
  <c r="D439"/>
  <c r="D438"/>
  <c r="D437"/>
  <c r="D436"/>
  <c r="D435"/>
  <c r="D434"/>
  <c r="D433"/>
  <c r="D420"/>
  <c r="D419"/>
  <c r="D418"/>
  <c r="D417"/>
  <c r="D416"/>
  <c r="D415"/>
  <c r="D414"/>
  <c r="D413"/>
  <c r="D411"/>
  <c r="D410"/>
  <c r="D409"/>
  <c r="D408"/>
  <c r="D407"/>
  <c r="D406"/>
  <c r="D405"/>
  <c r="D404"/>
  <c r="D403"/>
  <c r="D402"/>
  <c r="D401"/>
  <c r="D400"/>
  <c r="D399"/>
  <c r="D398"/>
  <c r="D397"/>
  <c r="D396"/>
  <c r="D395"/>
  <c r="D394"/>
  <c r="D393"/>
  <c r="D392"/>
  <c r="D391"/>
  <c r="D390"/>
  <c r="D389"/>
  <c r="D388"/>
  <c r="D387"/>
  <c r="D386"/>
  <c r="D385"/>
  <c r="D384"/>
  <c r="D383"/>
  <c r="D382"/>
  <c r="D381"/>
  <c r="D380"/>
  <c r="D379"/>
  <c r="D378"/>
  <c r="D377"/>
  <c r="D375"/>
  <c r="D374"/>
  <c r="D373"/>
  <c r="D372"/>
  <c r="D371"/>
  <c r="D370"/>
  <c r="D369"/>
  <c r="D368"/>
  <c r="D367"/>
  <c r="D366"/>
  <c r="D365"/>
  <c r="D364"/>
  <c r="D363"/>
  <c r="D362"/>
  <c r="D361"/>
  <c r="D360"/>
  <c r="D359"/>
  <c r="D358"/>
  <c r="D357"/>
  <c r="D356"/>
  <c r="D355"/>
  <c r="D354"/>
  <c r="D353"/>
  <c r="D352"/>
  <c r="D350"/>
  <c r="D349"/>
  <c r="D348"/>
  <c r="D347"/>
  <c r="D346"/>
  <c r="D345"/>
  <c r="D344"/>
  <c r="D343"/>
  <c r="D342"/>
  <c r="D341"/>
  <c r="D340"/>
  <c r="D339"/>
  <c r="D338"/>
  <c r="D337"/>
  <c r="D336"/>
  <c r="D335"/>
  <c r="D294"/>
  <c r="D293"/>
  <c r="D292"/>
  <c r="D291"/>
  <c r="D290"/>
  <c r="D289"/>
  <c r="D288"/>
  <c r="D287"/>
  <c r="D285"/>
  <c r="D284"/>
  <c r="D283"/>
  <c r="D282"/>
  <c r="D281"/>
  <c r="D280"/>
  <c r="D279"/>
  <c r="D278"/>
  <c r="D277"/>
  <c r="D276"/>
  <c r="D275"/>
  <c r="D274"/>
  <c r="D273"/>
  <c r="D272"/>
  <c r="D271"/>
  <c r="D270"/>
  <c r="D269"/>
  <c r="D268"/>
  <c r="D267"/>
  <c r="D266"/>
  <c r="D265"/>
  <c r="D264"/>
  <c r="D263"/>
  <c r="D262"/>
  <c r="D261"/>
  <c r="D260"/>
  <c r="D259"/>
  <c r="D258"/>
  <c r="D257"/>
  <c r="D256"/>
  <c r="D255"/>
  <c r="D254"/>
  <c r="D253"/>
  <c r="D252"/>
  <c r="D251"/>
  <c r="D249"/>
  <c r="D248"/>
  <c r="D247"/>
  <c r="D246"/>
  <c r="D245"/>
  <c r="D244"/>
  <c r="D243"/>
  <c r="D242"/>
  <c r="D241"/>
  <c r="D240"/>
  <c r="D239"/>
  <c r="D238"/>
  <c r="D237"/>
  <c r="D236"/>
  <c r="D235"/>
  <c r="D234"/>
  <c r="D233"/>
  <c r="D232"/>
  <c r="D231"/>
  <c r="D230"/>
  <c r="D229"/>
  <c r="D228"/>
  <c r="D227"/>
  <c r="D226"/>
  <c r="D224"/>
  <c r="D223"/>
  <c r="D222"/>
  <c r="D221"/>
  <c r="D220"/>
  <c r="D219"/>
  <c r="D218"/>
  <c r="D217"/>
  <c r="D216"/>
  <c r="D215"/>
  <c r="D214"/>
  <c r="D213"/>
  <c r="D212"/>
  <c r="D211"/>
  <c r="D210"/>
  <c r="D209"/>
  <c r="D192"/>
  <c r="D191"/>
  <c r="D190"/>
  <c r="D189"/>
  <c r="D188"/>
  <c r="D187"/>
  <c r="D186"/>
  <c r="D185"/>
  <c r="D183"/>
  <c r="D182"/>
  <c r="D181"/>
  <c r="D180"/>
  <c r="D179"/>
  <c r="D178"/>
  <c r="D177"/>
  <c r="D176"/>
  <c r="D175"/>
  <c r="D174"/>
  <c r="D173"/>
  <c r="D172"/>
  <c r="D171"/>
  <c r="D170"/>
  <c r="D169"/>
  <c r="D168"/>
  <c r="D167"/>
  <c r="D166"/>
  <c r="D165"/>
  <c r="D164"/>
  <c r="D163"/>
  <c r="D162"/>
  <c r="D161"/>
  <c r="D160"/>
  <c r="D159"/>
  <c r="D158"/>
  <c r="D157"/>
  <c r="D156"/>
  <c r="D155"/>
  <c r="D154"/>
  <c r="D153"/>
  <c r="D152"/>
  <c r="D151"/>
  <c r="D150"/>
  <c r="D149"/>
  <c r="D147"/>
  <c r="D146"/>
  <c r="D145"/>
  <c r="D144"/>
  <c r="D143"/>
  <c r="D142"/>
  <c r="D141"/>
  <c r="D140"/>
  <c r="D139"/>
  <c r="D138"/>
  <c r="D137"/>
  <c r="D136"/>
  <c r="D135"/>
  <c r="D134"/>
  <c r="D133"/>
  <c r="D132"/>
  <c r="D131"/>
  <c r="D130"/>
  <c r="D129"/>
  <c r="D128"/>
  <c r="D127"/>
  <c r="D126"/>
  <c r="D125"/>
  <c r="D124"/>
  <c r="D122"/>
  <c r="D121"/>
  <c r="D120"/>
  <c r="D119"/>
  <c r="D118"/>
  <c r="D117"/>
  <c r="D116"/>
  <c r="D115"/>
  <c r="D114"/>
  <c r="D113"/>
  <c r="D112"/>
  <c r="D111"/>
  <c r="D110"/>
  <c r="D109"/>
  <c r="D108"/>
  <c r="D107"/>
  <c r="C57" i="18" l="1"/>
  <c r="C59" s="1"/>
  <c r="E57"/>
  <c r="G57"/>
  <c r="I57"/>
  <c r="K57"/>
  <c r="M57"/>
  <c r="O57"/>
  <c r="Q57"/>
  <c r="S57"/>
  <c r="U57"/>
  <c r="W57"/>
  <c r="Y57"/>
  <c r="AA57"/>
  <c r="AC57"/>
  <c r="AE57"/>
  <c r="AG57"/>
  <c r="AI57"/>
  <c r="D57"/>
  <c r="F57"/>
  <c r="J57"/>
  <c r="L57"/>
  <c r="N57"/>
  <c r="P57"/>
  <c r="T57"/>
  <c r="V57"/>
  <c r="Z57"/>
  <c r="AD57"/>
  <c r="AH57"/>
  <c r="H57"/>
  <c r="R57"/>
  <c r="X57"/>
  <c r="AB57"/>
  <c r="AF57"/>
  <c r="AJ57"/>
  <c r="C63" i="19"/>
  <c r="C39" i="10"/>
  <c r="K297" i="2"/>
  <c r="G17" i="15"/>
  <c r="D43" i="10" l="1"/>
  <c r="D44"/>
  <c r="D40"/>
  <c r="D45"/>
  <c r="D41"/>
  <c r="D42"/>
  <c r="E4" i="17"/>
  <c r="C50" i="18"/>
  <c r="O5" i="17"/>
  <c r="A21" i="10" l="1"/>
  <c r="B299" i="2"/>
  <c r="A20" i="10"/>
  <c r="B298" i="2"/>
  <c r="A22" i="10"/>
  <c r="B300" i="2"/>
  <c r="A19" i="10"/>
  <c r="B297" i="2"/>
  <c r="A23" i="10"/>
  <c r="B301" i="2"/>
  <c r="A24" i="10"/>
  <c r="B302" i="2"/>
  <c r="J2" i="20"/>
  <c r="J1" s="1"/>
  <c r="L16" i="10"/>
  <c r="E423" i="2"/>
  <c r="E424"/>
  <c r="E425"/>
  <c r="E426"/>
  <c r="E427"/>
  <c r="E422"/>
  <c r="N41" i="10"/>
  <c r="N42"/>
  <c r="N43"/>
  <c r="N44"/>
  <c r="N45"/>
  <c r="N40"/>
  <c r="N153"/>
  <c r="N133"/>
  <c r="N132"/>
  <c r="N131"/>
  <c r="N130"/>
  <c r="N121"/>
  <c r="N101"/>
  <c r="N86"/>
  <c r="N91"/>
  <c r="N92"/>
  <c r="N55"/>
  <c r="O133" i="3"/>
  <c r="N159" i="10" s="1"/>
  <c r="O132" i="3"/>
  <c r="N158" i="10" s="1"/>
  <c r="O129" i="3"/>
  <c r="N155" i="10" s="1"/>
  <c r="O128" i="3"/>
  <c r="N154" i="10" s="1"/>
  <c r="O127" i="3"/>
  <c r="O112"/>
  <c r="N137" i="10" s="1"/>
  <c r="O111" i="3"/>
  <c r="N136" i="10" s="1"/>
  <c r="O110" i="3"/>
  <c r="N135" i="10" s="1"/>
  <c r="O104" i="3"/>
  <c r="N129" i="10" s="1"/>
  <c r="O103" i="3"/>
  <c r="N128" i="10" s="1"/>
  <c r="O102" i="3"/>
  <c r="N127" i="10" s="1"/>
  <c r="O101" i="3"/>
  <c r="N126" i="10" s="1"/>
  <c r="O96" i="3"/>
  <c r="O95"/>
  <c r="O94"/>
  <c r="O93"/>
  <c r="N118" i="10" s="1"/>
  <c r="O92" i="3"/>
  <c r="N117" i="10" s="1"/>
  <c r="O88" i="3"/>
  <c r="N113" i="10" s="1"/>
  <c r="O87" i="3"/>
  <c r="N112" i="10" s="1"/>
  <c r="O86" i="3"/>
  <c r="N111" i="10" s="1"/>
  <c r="O85" i="3"/>
  <c r="N110" i="10" s="1"/>
  <c r="O84" i="3"/>
  <c r="N109" i="10" s="1"/>
  <c r="O83" i="3"/>
  <c r="N108" i="10" s="1"/>
  <c r="O77" i="3"/>
  <c r="O76"/>
  <c r="N100" i="10" s="1"/>
  <c r="O75" i="3"/>
  <c r="N99" i="10" s="1"/>
  <c r="O74" i="3"/>
  <c r="N98" i="10" s="1"/>
  <c r="O73" i="3"/>
  <c r="N97" i="10" s="1"/>
  <c r="O72" i="3"/>
  <c r="N96" i="10" s="1"/>
  <c r="O71" i="3"/>
  <c r="O70"/>
  <c r="O66"/>
  <c r="N90" i="10" s="1"/>
  <c r="O65" i="3"/>
  <c r="N89" i="10" s="1"/>
  <c r="O64" i="3"/>
  <c r="N88" i="10" s="1"/>
  <c r="O63" i="3"/>
  <c r="N87" i="10" s="1"/>
  <c r="O62" i="3"/>
  <c r="O61"/>
  <c r="O57"/>
  <c r="N81" i="10" s="1"/>
  <c r="O56" i="3"/>
  <c r="O55"/>
  <c r="O54"/>
  <c r="N78" i="10" s="1"/>
  <c r="O53" i="3"/>
  <c r="N77" i="10" s="1"/>
  <c r="O52" i="3"/>
  <c r="O41"/>
  <c r="N65" i="10" s="1"/>
  <c r="O40" i="3"/>
  <c r="N64" i="10" s="1"/>
  <c r="O39" i="3"/>
  <c r="N63" i="10" s="1"/>
  <c r="O38" i="3"/>
  <c r="N62" i="10" s="1"/>
  <c r="O30" i="3"/>
  <c r="N54" i="10" s="1"/>
  <c r="O31" i="3"/>
  <c r="O32"/>
  <c r="N56" i="10" s="1"/>
  <c r="O33" i="3"/>
  <c r="N57" i="10" s="1"/>
  <c r="O29" i="3"/>
  <c r="N53" i="10" s="1"/>
  <c r="AQ37" i="20" l="1"/>
  <c r="AP41"/>
  <c r="AQ30"/>
  <c r="AP23"/>
  <c r="AQ43"/>
  <c r="AP43"/>
  <c r="AO43"/>
  <c r="AQ31"/>
  <c r="AO31"/>
  <c r="AP24"/>
  <c r="AQ10"/>
  <c r="AP37"/>
  <c r="AO37"/>
  <c r="AP30"/>
  <c r="AQ23"/>
  <c r="AO23"/>
  <c r="AQ39"/>
  <c r="AP39"/>
  <c r="AO39"/>
  <c r="AP31"/>
  <c r="AQ24"/>
  <c r="AO24"/>
  <c r="AO10"/>
  <c r="AQ41"/>
  <c r="AO41"/>
  <c r="AO30"/>
  <c r="AP10"/>
  <c r="K2"/>
  <c r="N80" i="10"/>
  <c r="N85"/>
  <c r="N94"/>
  <c r="N119"/>
  <c r="N76"/>
  <c r="N79"/>
  <c r="N95"/>
  <c r="N120"/>
  <c r="G7" i="2"/>
  <c r="G8"/>
  <c r="G9"/>
  <c r="G10"/>
  <c r="G11"/>
  <c r="G12"/>
  <c r="G13"/>
  <c r="G14"/>
  <c r="G15"/>
  <c r="G16"/>
  <c r="G17"/>
  <c r="G18"/>
  <c r="G19"/>
  <c r="G20"/>
  <c r="G21"/>
  <c r="G6"/>
  <c r="E3" i="15"/>
  <c r="E4"/>
  <c r="E5"/>
  <c r="E6"/>
  <c r="E2"/>
  <c r="L2" i="20" l="1"/>
  <c r="K1"/>
  <c r="C51" i="18"/>
  <c r="D9"/>
  <c r="E9" s="1"/>
  <c r="F9" s="1"/>
  <c r="G9" s="1"/>
  <c r="H9" s="1"/>
  <c r="I9" s="1"/>
  <c r="J9" s="1"/>
  <c r="M2" i="20" l="1"/>
  <c r="L1"/>
  <c r="I431" i="2"/>
  <c r="J431"/>
  <c r="M6" i="10"/>
  <c r="B36" i="19"/>
  <c r="B35"/>
  <c r="B34"/>
  <c r="B22"/>
  <c r="B21"/>
  <c r="B20"/>
  <c r="M41" i="10"/>
  <c r="H423" i="2" s="1"/>
  <c r="M42" i="10"/>
  <c r="H424" i="2" s="1"/>
  <c r="M43" i="10"/>
  <c r="H425" i="2" s="1"/>
  <c r="M44" i="10"/>
  <c r="H426" i="2" s="1"/>
  <c r="M45" i="10"/>
  <c r="H427" i="2" s="1"/>
  <c r="M40" i="10"/>
  <c r="H422" i="2" s="1"/>
  <c r="O135" i="3"/>
  <c r="N135"/>
  <c r="F91" i="2" s="1"/>
  <c r="N134" i="3"/>
  <c r="F90" i="2" s="1"/>
  <c r="N133" i="3"/>
  <c r="F89" i="2" s="1"/>
  <c r="N132" i="3"/>
  <c r="F88" i="2" s="1"/>
  <c r="O130" i="3"/>
  <c r="N130"/>
  <c r="F87" i="2" s="1"/>
  <c r="N129" i="3"/>
  <c r="F86" i="2" s="1"/>
  <c r="N128" i="3"/>
  <c r="F85" i="2" s="1"/>
  <c r="N127" i="3"/>
  <c r="F84" i="2" s="1"/>
  <c r="O121" i="3"/>
  <c r="N121"/>
  <c r="O120"/>
  <c r="N120"/>
  <c r="O119"/>
  <c r="N119"/>
  <c r="O117"/>
  <c r="N117"/>
  <c r="O116"/>
  <c r="N116"/>
  <c r="O115"/>
  <c r="N115"/>
  <c r="O114"/>
  <c r="N114"/>
  <c r="F76" i="2" s="1"/>
  <c r="O113" i="3"/>
  <c r="N138" i="10" s="1"/>
  <c r="H75" i="2" s="1"/>
  <c r="N113" i="3"/>
  <c r="F75" i="2" s="1"/>
  <c r="N112" i="3"/>
  <c r="F74" i="2" s="1"/>
  <c r="N111" i="3"/>
  <c r="F73" i="2" s="1"/>
  <c r="N110" i="3"/>
  <c r="F72" i="2" s="1"/>
  <c r="O108" i="3"/>
  <c r="N108"/>
  <c r="O107"/>
  <c r="N107"/>
  <c r="O106"/>
  <c r="N106"/>
  <c r="F69" i="2" s="1"/>
  <c r="O105" i="3"/>
  <c r="N105"/>
  <c r="N104"/>
  <c r="F67" i="2" s="1"/>
  <c r="N103" i="3"/>
  <c r="F66" i="2" s="1"/>
  <c r="N102" i="3"/>
  <c r="F65" i="2" s="1"/>
  <c r="N101" i="3"/>
  <c r="F64" i="2" s="1"/>
  <c r="O99" i="3"/>
  <c r="N99"/>
  <c r="O98"/>
  <c r="N98"/>
  <c r="O97"/>
  <c r="N97"/>
  <c r="N96"/>
  <c r="F60" i="2" s="1"/>
  <c r="N95" i="3"/>
  <c r="F59" i="2" s="1"/>
  <c r="N94" i="3"/>
  <c r="F58" i="2" s="1"/>
  <c r="N93" i="3"/>
  <c r="F57" i="2" s="1"/>
  <c r="N92" i="3"/>
  <c r="F56" i="2" s="1"/>
  <c r="O90" i="3"/>
  <c r="N90"/>
  <c r="F55" i="2" s="1"/>
  <c r="O89" i="3"/>
  <c r="N89"/>
  <c r="F54" i="2" s="1"/>
  <c r="N88" i="3"/>
  <c r="F53" i="2" s="1"/>
  <c r="N87" i="3"/>
  <c r="F52" i="2" s="1"/>
  <c r="N86" i="3"/>
  <c r="F51" i="2" s="1"/>
  <c r="N85" i="3"/>
  <c r="F50" i="2" s="1"/>
  <c r="N84" i="3"/>
  <c r="F49" i="2" s="1"/>
  <c r="N83" i="3"/>
  <c r="F48" i="2" s="1"/>
  <c r="N77" i="3"/>
  <c r="F46" i="2" s="1"/>
  <c r="N76" i="3"/>
  <c r="F45" i="2" s="1"/>
  <c r="N75" i="3"/>
  <c r="F44" i="2" s="1"/>
  <c r="N74" i="3"/>
  <c r="F43" i="2" s="1"/>
  <c r="N73" i="3"/>
  <c r="F42" i="2" s="1"/>
  <c r="N72" i="3"/>
  <c r="F41" i="2" s="1"/>
  <c r="N71" i="3"/>
  <c r="F40" i="2" s="1"/>
  <c r="N70" i="3"/>
  <c r="F39" i="2" s="1"/>
  <c r="O68" i="3"/>
  <c r="N68"/>
  <c r="F38" i="2" s="1"/>
  <c r="O67" i="3"/>
  <c r="N67"/>
  <c r="F37" i="2" s="1"/>
  <c r="N66" i="3"/>
  <c r="F36" i="2" s="1"/>
  <c r="N65" i="3"/>
  <c r="F35" i="2" s="1"/>
  <c r="N64" i="3"/>
  <c r="F34" i="2" s="1"/>
  <c r="N63" i="3"/>
  <c r="F33" i="2" s="1"/>
  <c r="N62" i="3"/>
  <c r="F32" i="2" s="1"/>
  <c r="N61" i="3"/>
  <c r="F31" i="2" s="1"/>
  <c r="O59" i="3"/>
  <c r="N59"/>
  <c r="F30" i="2" s="1"/>
  <c r="O58" i="3"/>
  <c r="N58"/>
  <c r="F29" i="2" s="1"/>
  <c r="N57" i="3"/>
  <c r="F28" i="2" s="1"/>
  <c r="N56" i="3"/>
  <c r="F27" i="2" s="1"/>
  <c r="N55" i="3"/>
  <c r="F26" i="2" s="1"/>
  <c r="N54" i="3"/>
  <c r="F25" i="2" s="1"/>
  <c r="N53" i="3"/>
  <c r="F24" i="2" s="1"/>
  <c r="N52" i="3"/>
  <c r="F23" i="2" s="1"/>
  <c r="O45" i="3"/>
  <c r="N45"/>
  <c r="O44"/>
  <c r="N44"/>
  <c r="F21" i="2" s="1"/>
  <c r="O43" i="3"/>
  <c r="N43"/>
  <c r="O42"/>
  <c r="N42"/>
  <c r="F18" i="2" s="1"/>
  <c r="N41" i="3"/>
  <c r="F17" i="2" s="1"/>
  <c r="N40" i="3"/>
  <c r="F16" i="2" s="1"/>
  <c r="N39" i="3"/>
  <c r="F15" i="2" s="1"/>
  <c r="N38" i="3"/>
  <c r="F14" i="2" s="1"/>
  <c r="N30" i="3"/>
  <c r="F7" i="2" s="1"/>
  <c r="N31" i="3"/>
  <c r="F8" i="2" s="1"/>
  <c r="N32" i="3"/>
  <c r="F9" i="2" s="1"/>
  <c r="N33" i="3"/>
  <c r="F10" i="2" s="1"/>
  <c r="N34" i="3"/>
  <c r="O34"/>
  <c r="N35"/>
  <c r="O35"/>
  <c r="N36"/>
  <c r="O36"/>
  <c r="N29"/>
  <c r="F6" i="2" s="1"/>
  <c r="M154" i="10"/>
  <c r="M155"/>
  <c r="M156"/>
  <c r="H87" i="2" s="1"/>
  <c r="M153" i="10"/>
  <c r="M145"/>
  <c r="M146"/>
  <c r="M144"/>
  <c r="H81" i="2" s="1"/>
  <c r="M136" i="10"/>
  <c r="M137"/>
  <c r="M139"/>
  <c r="H76" i="2" s="1"/>
  <c r="M140" i="10"/>
  <c r="H77" i="2" s="1"/>
  <c r="M141" i="10"/>
  <c r="H78" i="2" s="1"/>
  <c r="M142" i="10"/>
  <c r="M135"/>
  <c r="M127"/>
  <c r="M128"/>
  <c r="M129"/>
  <c r="M130"/>
  <c r="H68" i="2" s="1"/>
  <c r="M131" i="10"/>
  <c r="H69" i="2" s="1"/>
  <c r="M132" i="10"/>
  <c r="H70" i="2" s="1"/>
  <c r="M133" i="10"/>
  <c r="H71" i="2" s="1"/>
  <c r="M126" i="10"/>
  <c r="M118"/>
  <c r="M119"/>
  <c r="M120"/>
  <c r="M121"/>
  <c r="M122"/>
  <c r="H61" i="2" s="1"/>
  <c r="M123" i="10"/>
  <c r="M124"/>
  <c r="M117"/>
  <c r="M109"/>
  <c r="M110"/>
  <c r="M111"/>
  <c r="M112"/>
  <c r="M113"/>
  <c r="M114"/>
  <c r="H54" i="2" s="1"/>
  <c r="M115" i="10"/>
  <c r="H55" i="2" s="1"/>
  <c r="M108" i="10"/>
  <c r="N161"/>
  <c r="N160"/>
  <c r="M161"/>
  <c r="M160"/>
  <c r="M159"/>
  <c r="M158"/>
  <c r="N69"/>
  <c r="N68"/>
  <c r="N67"/>
  <c r="N66"/>
  <c r="N58"/>
  <c r="N59"/>
  <c r="N60"/>
  <c r="A158"/>
  <c r="A153"/>
  <c r="A135"/>
  <c r="A126"/>
  <c r="A117"/>
  <c r="A108"/>
  <c r="A94"/>
  <c r="A85"/>
  <c r="A76"/>
  <c r="A62"/>
  <c r="A53"/>
  <c r="H90" i="2" l="1"/>
  <c r="H91"/>
  <c r="F81"/>
  <c r="F78"/>
  <c r="H63"/>
  <c r="H62"/>
  <c r="F12"/>
  <c r="F63"/>
  <c r="F68"/>
  <c r="F70"/>
  <c r="H82"/>
  <c r="H79"/>
  <c r="F80"/>
  <c r="F77"/>
  <c r="F79"/>
  <c r="F82"/>
  <c r="F19"/>
  <c r="F20"/>
  <c r="F61"/>
  <c r="F62"/>
  <c r="F13"/>
  <c r="F11"/>
  <c r="F71"/>
  <c r="N2" i="20"/>
  <c r="M1"/>
  <c r="F19" i="13"/>
  <c r="F20" i="11"/>
  <c r="O2" i="20" l="1"/>
  <c r="N1"/>
  <c r="M101" i="10"/>
  <c r="M100"/>
  <c r="M99"/>
  <c r="M98"/>
  <c r="M97"/>
  <c r="M96"/>
  <c r="M95"/>
  <c r="M94"/>
  <c r="M92"/>
  <c r="H38" i="2" s="1"/>
  <c r="M91" i="10"/>
  <c r="H37" i="2" s="1"/>
  <c r="M90" i="10"/>
  <c r="M89"/>
  <c r="M88"/>
  <c r="M87"/>
  <c r="M86"/>
  <c r="M85"/>
  <c r="M83"/>
  <c r="H30" i="2" s="1"/>
  <c r="M82" i="10"/>
  <c r="H29" i="2" s="1"/>
  <c r="M81" i="10"/>
  <c r="M80"/>
  <c r="M79"/>
  <c r="M78"/>
  <c r="M77"/>
  <c r="M76"/>
  <c r="M69"/>
  <c r="M68"/>
  <c r="H21" i="2" s="1"/>
  <c r="M67" i="10"/>
  <c r="M66"/>
  <c r="H18" i="2" s="1"/>
  <c r="M65" i="10"/>
  <c r="M64"/>
  <c r="M63"/>
  <c r="M62"/>
  <c r="M60"/>
  <c r="H13" i="2" s="1"/>
  <c r="M59" i="10"/>
  <c r="H12" i="2" s="1"/>
  <c r="M58" i="10"/>
  <c r="H11" i="2" s="1"/>
  <c r="M57" i="10"/>
  <c r="M56"/>
  <c r="M55"/>
  <c r="M54"/>
  <c r="M53"/>
  <c r="D63" i="19"/>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C49"/>
  <c r="D24" i="15"/>
  <c r="C24"/>
  <c r="D23"/>
  <c r="C23"/>
  <c r="D22"/>
  <c r="C22"/>
  <c r="D21"/>
  <c r="C21"/>
  <c r="D20"/>
  <c r="C20"/>
  <c r="G20" s="1"/>
  <c r="D19"/>
  <c r="C19"/>
  <c r="D23" i="18"/>
  <c r="D58" s="1"/>
  <c r="D59" s="1"/>
  <c r="D2"/>
  <c r="B423" i="2"/>
  <c r="B424"/>
  <c r="B425"/>
  <c r="B426"/>
  <c r="B427"/>
  <c r="B422"/>
  <c r="I91"/>
  <c r="I89"/>
  <c r="I90"/>
  <c r="I88"/>
  <c r="I85"/>
  <c r="J512" s="1"/>
  <c r="I86"/>
  <c r="I87"/>
  <c r="I84"/>
  <c r="I81"/>
  <c r="I82"/>
  <c r="J509" s="1"/>
  <c r="I80"/>
  <c r="J507" s="1"/>
  <c r="I73"/>
  <c r="I74"/>
  <c r="J501" s="1"/>
  <c r="I75"/>
  <c r="I76"/>
  <c r="J503" s="1"/>
  <c r="I77"/>
  <c r="I78"/>
  <c r="I79"/>
  <c r="I72"/>
  <c r="J499" s="1"/>
  <c r="I65"/>
  <c r="I66"/>
  <c r="I67"/>
  <c r="J494" s="1"/>
  <c r="I68"/>
  <c r="I69"/>
  <c r="I70"/>
  <c r="I71"/>
  <c r="J498" s="1"/>
  <c r="I64"/>
  <c r="I57"/>
  <c r="I58"/>
  <c r="J485" s="1"/>
  <c r="I59"/>
  <c r="J486" s="1"/>
  <c r="I60"/>
  <c r="I61"/>
  <c r="J488" s="1"/>
  <c r="I62"/>
  <c r="I63"/>
  <c r="I56"/>
  <c r="I49"/>
  <c r="J476" s="1"/>
  <c r="I50"/>
  <c r="I51"/>
  <c r="I52"/>
  <c r="J479" s="1"/>
  <c r="I53"/>
  <c r="I54"/>
  <c r="J481" s="1"/>
  <c r="I55"/>
  <c r="J482" s="1"/>
  <c r="I48"/>
  <c r="J475" s="1"/>
  <c r="I40"/>
  <c r="I41"/>
  <c r="J468" s="1"/>
  <c r="I42"/>
  <c r="J469" s="1"/>
  <c r="I43"/>
  <c r="I44"/>
  <c r="J471" s="1"/>
  <c r="I45"/>
  <c r="I46"/>
  <c r="I32"/>
  <c r="J459" s="1"/>
  <c r="I33"/>
  <c r="I34"/>
  <c r="I35"/>
  <c r="I36"/>
  <c r="J463" s="1"/>
  <c r="I37"/>
  <c r="J464" s="1"/>
  <c r="I38"/>
  <c r="J465" s="1"/>
  <c r="I24"/>
  <c r="I25"/>
  <c r="J452" s="1"/>
  <c r="I26"/>
  <c r="I27"/>
  <c r="I28"/>
  <c r="J455" s="1"/>
  <c r="I29"/>
  <c r="I30"/>
  <c r="I39"/>
  <c r="I31"/>
  <c r="I23"/>
  <c r="I15"/>
  <c r="I16"/>
  <c r="I17"/>
  <c r="I18"/>
  <c r="I19"/>
  <c r="I20"/>
  <c r="I21"/>
  <c r="I14"/>
  <c r="C88"/>
  <c r="C515" s="1"/>
  <c r="C89"/>
  <c r="C516" s="1"/>
  <c r="C90"/>
  <c r="C517" s="1"/>
  <c r="C91"/>
  <c r="C518" s="1"/>
  <c r="B89"/>
  <c r="B516" s="1"/>
  <c r="B90"/>
  <c r="B517" s="1"/>
  <c r="B91"/>
  <c r="B518" s="1"/>
  <c r="B88"/>
  <c r="B515" s="1"/>
  <c r="C84"/>
  <c r="C511" s="1"/>
  <c r="C85"/>
  <c r="C512" s="1"/>
  <c r="C86"/>
  <c r="C513" s="1"/>
  <c r="C87"/>
  <c r="C514" s="1"/>
  <c r="B85"/>
  <c r="B512" s="1"/>
  <c r="B86"/>
  <c r="B513" s="1"/>
  <c r="B87"/>
  <c r="B514" s="1"/>
  <c r="B84"/>
  <c r="B511" s="1"/>
  <c r="C80"/>
  <c r="C507" s="1"/>
  <c r="C81"/>
  <c r="C508" s="1"/>
  <c r="C82"/>
  <c r="C509" s="1"/>
  <c r="B81"/>
  <c r="B508" s="1"/>
  <c r="B82"/>
  <c r="B509" s="1"/>
  <c r="B80"/>
  <c r="B507" s="1"/>
  <c r="C72"/>
  <c r="C499" s="1"/>
  <c r="C73"/>
  <c r="C500" s="1"/>
  <c r="C74"/>
  <c r="C501" s="1"/>
  <c r="C75"/>
  <c r="C502" s="1"/>
  <c r="C76"/>
  <c r="C503" s="1"/>
  <c r="C77"/>
  <c r="C504" s="1"/>
  <c r="C78"/>
  <c r="C505" s="1"/>
  <c r="C79"/>
  <c r="C506" s="1"/>
  <c r="B73"/>
  <c r="B500" s="1"/>
  <c r="B74"/>
  <c r="B501" s="1"/>
  <c r="B75"/>
  <c r="B502" s="1"/>
  <c r="B76"/>
  <c r="B503" s="1"/>
  <c r="B77"/>
  <c r="B504" s="1"/>
  <c r="B78"/>
  <c r="B505" s="1"/>
  <c r="B79"/>
  <c r="B506" s="1"/>
  <c r="B72"/>
  <c r="B499" s="1"/>
  <c r="C64"/>
  <c r="C491" s="1"/>
  <c r="C65"/>
  <c r="C492" s="1"/>
  <c r="C66"/>
  <c r="C493" s="1"/>
  <c r="C67"/>
  <c r="C494" s="1"/>
  <c r="C68"/>
  <c r="C495" s="1"/>
  <c r="C69"/>
  <c r="C496" s="1"/>
  <c r="C70"/>
  <c r="C497" s="1"/>
  <c r="C71"/>
  <c r="C498" s="1"/>
  <c r="B65"/>
  <c r="B492" s="1"/>
  <c r="B66"/>
  <c r="B493" s="1"/>
  <c r="B67"/>
  <c r="B494" s="1"/>
  <c r="B68"/>
  <c r="B495" s="1"/>
  <c r="B69"/>
  <c r="B496" s="1"/>
  <c r="B70"/>
  <c r="B497" s="1"/>
  <c r="B71"/>
  <c r="B498" s="1"/>
  <c r="B64"/>
  <c r="B491" s="1"/>
  <c r="C56"/>
  <c r="C483" s="1"/>
  <c r="C57"/>
  <c r="C484" s="1"/>
  <c r="C58"/>
  <c r="C485" s="1"/>
  <c r="C59"/>
  <c r="C486" s="1"/>
  <c r="C60"/>
  <c r="C487" s="1"/>
  <c r="C61"/>
  <c r="C488" s="1"/>
  <c r="C62"/>
  <c r="C489" s="1"/>
  <c r="C63"/>
  <c r="C490" s="1"/>
  <c r="B57"/>
  <c r="B484" s="1"/>
  <c r="B58"/>
  <c r="B485" s="1"/>
  <c r="B59"/>
  <c r="B486" s="1"/>
  <c r="B60"/>
  <c r="B487" s="1"/>
  <c r="B61"/>
  <c r="B488" s="1"/>
  <c r="B62"/>
  <c r="B489" s="1"/>
  <c r="B63"/>
  <c r="B490" s="1"/>
  <c r="B56"/>
  <c r="B483" s="1"/>
  <c r="C48"/>
  <c r="C475" s="1"/>
  <c r="C49"/>
  <c r="C476" s="1"/>
  <c r="C50"/>
  <c r="C477" s="1"/>
  <c r="C51"/>
  <c r="C478" s="1"/>
  <c r="C52"/>
  <c r="C479" s="1"/>
  <c r="C53"/>
  <c r="C480" s="1"/>
  <c r="C54"/>
  <c r="C481" s="1"/>
  <c r="C55"/>
  <c r="C482" s="1"/>
  <c r="B49"/>
  <c r="B476" s="1"/>
  <c r="B50"/>
  <c r="B477" s="1"/>
  <c r="B51"/>
  <c r="B478" s="1"/>
  <c r="B52"/>
  <c r="B479" s="1"/>
  <c r="B53"/>
  <c r="B480" s="1"/>
  <c r="B54"/>
  <c r="B481" s="1"/>
  <c r="B55"/>
  <c r="B482" s="1"/>
  <c r="B48"/>
  <c r="B475" s="1"/>
  <c r="C39"/>
  <c r="C466" s="1"/>
  <c r="C40"/>
  <c r="C467" s="1"/>
  <c r="C41"/>
  <c r="C468" s="1"/>
  <c r="C42"/>
  <c r="C469" s="1"/>
  <c r="C43"/>
  <c r="C470" s="1"/>
  <c r="C44"/>
  <c r="C471" s="1"/>
  <c r="C45"/>
  <c r="C472" s="1"/>
  <c r="C46"/>
  <c r="C473" s="1"/>
  <c r="B40"/>
  <c r="B467" s="1"/>
  <c r="B41"/>
  <c r="B468" s="1"/>
  <c r="B42"/>
  <c r="B469" s="1"/>
  <c r="B43"/>
  <c r="B470" s="1"/>
  <c r="B44"/>
  <c r="B471" s="1"/>
  <c r="B45"/>
  <c r="B472" s="1"/>
  <c r="B46"/>
  <c r="B473" s="1"/>
  <c r="B39"/>
  <c r="B466" s="1"/>
  <c r="C31"/>
  <c r="C458" s="1"/>
  <c r="C32"/>
  <c r="C459" s="1"/>
  <c r="C33"/>
  <c r="C460" s="1"/>
  <c r="C34"/>
  <c r="C461" s="1"/>
  <c r="C35"/>
  <c r="C462" s="1"/>
  <c r="C36"/>
  <c r="C463" s="1"/>
  <c r="C37"/>
  <c r="C464" s="1"/>
  <c r="C38"/>
  <c r="C465" s="1"/>
  <c r="B32"/>
  <c r="B459" s="1"/>
  <c r="B33"/>
  <c r="B460" s="1"/>
  <c r="B34"/>
  <c r="B461" s="1"/>
  <c r="B35"/>
  <c r="B462" s="1"/>
  <c r="B36"/>
  <c r="B463" s="1"/>
  <c r="B37"/>
  <c r="B464" s="1"/>
  <c r="B38"/>
  <c r="B465" s="1"/>
  <c r="B31"/>
  <c r="B458" s="1"/>
  <c r="C23"/>
  <c r="C450" s="1"/>
  <c r="C24"/>
  <c r="C451" s="1"/>
  <c r="C25"/>
  <c r="C452" s="1"/>
  <c r="C26"/>
  <c r="C453" s="1"/>
  <c r="C27"/>
  <c r="C454" s="1"/>
  <c r="C28"/>
  <c r="C455" s="1"/>
  <c r="C29"/>
  <c r="C456" s="1"/>
  <c r="C30"/>
  <c r="C457" s="1"/>
  <c r="B24"/>
  <c r="B451" s="1"/>
  <c r="B25"/>
  <c r="B452" s="1"/>
  <c r="B26"/>
  <c r="B453" s="1"/>
  <c r="B27"/>
  <c r="B454" s="1"/>
  <c r="B28"/>
  <c r="B455" s="1"/>
  <c r="B29"/>
  <c r="B456" s="1"/>
  <c r="B30"/>
  <c r="B457" s="1"/>
  <c r="B23"/>
  <c r="B450" s="1"/>
  <c r="E23" i="18" l="1"/>
  <c r="E58" s="1"/>
  <c r="E59" s="1"/>
  <c r="H20" i="2"/>
  <c r="H19"/>
  <c r="J466"/>
  <c r="K468"/>
  <c r="L468" s="1"/>
  <c r="M468" s="1"/>
  <c r="N468" s="1"/>
  <c r="O468" s="1"/>
  <c r="P468" s="1"/>
  <c r="Q468" s="1"/>
  <c r="R468" s="1"/>
  <c r="S468" s="1"/>
  <c r="T468" s="1"/>
  <c r="U468" s="1"/>
  <c r="V468" s="1"/>
  <c r="W468" s="1"/>
  <c r="X468" s="1"/>
  <c r="Y468" s="1"/>
  <c r="Z468" s="1"/>
  <c r="AA468" s="1"/>
  <c r="AB468" s="1"/>
  <c r="AC468" s="1"/>
  <c r="AN468" s="1"/>
  <c r="J489"/>
  <c r="K512"/>
  <c r="L512" s="1"/>
  <c r="M512" s="1"/>
  <c r="N512" s="1"/>
  <c r="O512" s="1"/>
  <c r="P512" s="1"/>
  <c r="Q512" s="1"/>
  <c r="R512" s="1"/>
  <c r="S512" s="1"/>
  <c r="T512" s="1"/>
  <c r="U512" s="1"/>
  <c r="V512" s="1"/>
  <c r="W512" s="1"/>
  <c r="X512" s="1"/>
  <c r="Y512" s="1"/>
  <c r="Z512" s="1"/>
  <c r="AA512" s="1"/>
  <c r="AB512" s="1"/>
  <c r="AC512" s="1"/>
  <c r="AN512" s="1"/>
  <c r="J447"/>
  <c r="J454"/>
  <c r="J472"/>
  <c r="K485"/>
  <c r="L485" s="1"/>
  <c r="M485" s="1"/>
  <c r="N485" s="1"/>
  <c r="O485" s="1"/>
  <c r="P485" s="1"/>
  <c r="Q485" s="1"/>
  <c r="R485" s="1"/>
  <c r="S485" s="1"/>
  <c r="T485" s="1"/>
  <c r="U485" s="1"/>
  <c r="V485" s="1"/>
  <c r="W485" s="1"/>
  <c r="X485" s="1"/>
  <c r="Y485" s="1"/>
  <c r="Z485" s="1"/>
  <c r="AA485" s="1"/>
  <c r="AB485" s="1"/>
  <c r="AC485" s="1"/>
  <c r="AD485" s="1"/>
  <c r="K501"/>
  <c r="L501" s="1"/>
  <c r="M501" s="1"/>
  <c r="N501" s="1"/>
  <c r="O501" s="1"/>
  <c r="P501" s="1"/>
  <c r="Q501" s="1"/>
  <c r="R501" s="1"/>
  <c r="S501" s="1"/>
  <c r="T501" s="1"/>
  <c r="U501" s="1"/>
  <c r="V501" s="1"/>
  <c r="W501" s="1"/>
  <c r="X501" s="1"/>
  <c r="Y501" s="1"/>
  <c r="Z501" s="1"/>
  <c r="AA501" s="1"/>
  <c r="AB501" s="1"/>
  <c r="AC501" s="1"/>
  <c r="AN501" s="1"/>
  <c r="J518"/>
  <c r="K455"/>
  <c r="L455" s="1"/>
  <c r="M455" s="1"/>
  <c r="N455" s="1"/>
  <c r="O455" s="1"/>
  <c r="P455" s="1"/>
  <c r="Q455" s="1"/>
  <c r="R455" s="1"/>
  <c r="S455" s="1"/>
  <c r="T455" s="1"/>
  <c r="U455" s="1"/>
  <c r="V455" s="1"/>
  <c r="W455" s="1"/>
  <c r="X455" s="1"/>
  <c r="Y455" s="1"/>
  <c r="Z455" s="1"/>
  <c r="AA455" s="1"/>
  <c r="AB455" s="1"/>
  <c r="AC455" s="1"/>
  <c r="AD455" s="1"/>
  <c r="K469"/>
  <c r="L469" s="1"/>
  <c r="M469" s="1"/>
  <c r="N469" s="1"/>
  <c r="O469" s="1"/>
  <c r="P469" s="1"/>
  <c r="Q469" s="1"/>
  <c r="R469" s="1"/>
  <c r="S469" s="1"/>
  <c r="T469" s="1"/>
  <c r="U469" s="1"/>
  <c r="V469" s="1"/>
  <c r="W469" s="1"/>
  <c r="X469" s="1"/>
  <c r="Y469" s="1"/>
  <c r="Z469" s="1"/>
  <c r="AA469" s="1"/>
  <c r="AB469" s="1"/>
  <c r="AC469" s="1"/>
  <c r="AD469" s="1"/>
  <c r="J478"/>
  <c r="K498"/>
  <c r="L498" s="1"/>
  <c r="M498" s="1"/>
  <c r="N498" s="1"/>
  <c r="O498" s="1"/>
  <c r="P498" s="1"/>
  <c r="Q498" s="1"/>
  <c r="R498" s="1"/>
  <c r="S498" s="1"/>
  <c r="T498" s="1"/>
  <c r="U498" s="1"/>
  <c r="V498" s="1"/>
  <c r="W498" s="1"/>
  <c r="X498" s="1"/>
  <c r="Y498" s="1"/>
  <c r="Z498" s="1"/>
  <c r="AA498" s="1"/>
  <c r="AB498" s="1"/>
  <c r="AC498" s="1"/>
  <c r="AN498" s="1"/>
  <c r="K509"/>
  <c r="L509" s="1"/>
  <c r="M509" s="1"/>
  <c r="N509" s="1"/>
  <c r="O509" s="1"/>
  <c r="P509" s="1"/>
  <c r="Q509" s="1"/>
  <c r="R509" s="1"/>
  <c r="S509" s="1"/>
  <c r="T509" s="1"/>
  <c r="U509" s="1"/>
  <c r="V509" s="1"/>
  <c r="W509" s="1"/>
  <c r="X509" s="1"/>
  <c r="Y509" s="1"/>
  <c r="Z509" s="1"/>
  <c r="AA509" s="1"/>
  <c r="AB509" s="1"/>
  <c r="AC509" s="1"/>
  <c r="AN509" s="1"/>
  <c r="J516"/>
  <c r="K452"/>
  <c r="L452" s="1"/>
  <c r="M452" s="1"/>
  <c r="N452" s="1"/>
  <c r="O452" s="1"/>
  <c r="P452" s="1"/>
  <c r="Q452" s="1"/>
  <c r="R452" s="1"/>
  <c r="S452" s="1"/>
  <c r="T452" s="1"/>
  <c r="U452" s="1"/>
  <c r="V452" s="1"/>
  <c r="W452" s="1"/>
  <c r="X452" s="1"/>
  <c r="Y452" s="1"/>
  <c r="Z452" s="1"/>
  <c r="AA452" s="1"/>
  <c r="AB452" s="1"/>
  <c r="AC452" s="1"/>
  <c r="AN452" s="1"/>
  <c r="K475"/>
  <c r="L475" s="1"/>
  <c r="M475" s="1"/>
  <c r="N475" s="1"/>
  <c r="O475" s="1"/>
  <c r="P475" s="1"/>
  <c r="Q475" s="1"/>
  <c r="R475" s="1"/>
  <c r="S475" s="1"/>
  <c r="T475" s="1"/>
  <c r="U475" s="1"/>
  <c r="V475" s="1"/>
  <c r="W475" s="1"/>
  <c r="X475" s="1"/>
  <c r="Y475" s="1"/>
  <c r="Z475" s="1"/>
  <c r="AA475" s="1"/>
  <c r="AB475" s="1"/>
  <c r="AC475" s="1"/>
  <c r="AD475" s="1"/>
  <c r="K503"/>
  <c r="L503" s="1"/>
  <c r="M503" s="1"/>
  <c r="N503" s="1"/>
  <c r="O503" s="1"/>
  <c r="P503" s="1"/>
  <c r="Q503" s="1"/>
  <c r="R503" s="1"/>
  <c r="S503" s="1"/>
  <c r="T503" s="1"/>
  <c r="U503" s="1"/>
  <c r="V503" s="1"/>
  <c r="W503" s="1"/>
  <c r="X503" s="1"/>
  <c r="Y503" s="1"/>
  <c r="Z503" s="1"/>
  <c r="AA503" s="1"/>
  <c r="AB503" s="1"/>
  <c r="AC503" s="1"/>
  <c r="AN503" s="1"/>
  <c r="J517"/>
  <c r="J443"/>
  <c r="K465"/>
  <c r="L465" s="1"/>
  <c r="M465" s="1"/>
  <c r="N465" s="1"/>
  <c r="O465" s="1"/>
  <c r="P465" s="1"/>
  <c r="Q465" s="1"/>
  <c r="R465" s="1"/>
  <c r="S465" s="1"/>
  <c r="T465" s="1"/>
  <c r="U465" s="1"/>
  <c r="V465" s="1"/>
  <c r="W465" s="1"/>
  <c r="X465" s="1"/>
  <c r="Y465" s="1"/>
  <c r="Z465" s="1"/>
  <c r="AA465" s="1"/>
  <c r="AB465" s="1"/>
  <c r="AC465" s="1"/>
  <c r="AD465" s="1"/>
  <c r="J461"/>
  <c r="K481"/>
  <c r="L481" s="1"/>
  <c r="M481" s="1"/>
  <c r="N481" s="1"/>
  <c r="O481" s="1"/>
  <c r="P481" s="1"/>
  <c r="Q481" s="1"/>
  <c r="R481" s="1"/>
  <c r="S481" s="1"/>
  <c r="T481" s="1"/>
  <c r="U481" s="1"/>
  <c r="V481" s="1"/>
  <c r="W481" s="1"/>
  <c r="X481" s="1"/>
  <c r="Y481" s="1"/>
  <c r="Z481" s="1"/>
  <c r="AA481" s="1"/>
  <c r="AB481" s="1"/>
  <c r="AC481" s="1"/>
  <c r="AN481" s="1"/>
  <c r="J477"/>
  <c r="J497"/>
  <c r="J493"/>
  <c r="J505"/>
  <c r="J508"/>
  <c r="J448"/>
  <c r="J444"/>
  <c r="J458"/>
  <c r="J451"/>
  <c r="J462"/>
  <c r="J473"/>
  <c r="K482"/>
  <c r="L482" s="1"/>
  <c r="M482" s="1"/>
  <c r="N482" s="1"/>
  <c r="O482" s="1"/>
  <c r="P482" s="1"/>
  <c r="Q482" s="1"/>
  <c r="R482" s="1"/>
  <c r="S482" s="1"/>
  <c r="T482" s="1"/>
  <c r="U482" s="1"/>
  <c r="V482" s="1"/>
  <c r="W482" s="1"/>
  <c r="X482" s="1"/>
  <c r="Y482" s="1"/>
  <c r="Z482" s="1"/>
  <c r="AA482" s="1"/>
  <c r="AB482" s="1"/>
  <c r="AC482" s="1"/>
  <c r="AD482" s="1"/>
  <c r="J490"/>
  <c r="K486"/>
  <c r="L486" s="1"/>
  <c r="M486" s="1"/>
  <c r="N486" s="1"/>
  <c r="O486" s="1"/>
  <c r="P486" s="1"/>
  <c r="Q486" s="1"/>
  <c r="R486" s="1"/>
  <c r="S486" s="1"/>
  <c r="T486" s="1"/>
  <c r="U486" s="1"/>
  <c r="V486" s="1"/>
  <c r="W486" s="1"/>
  <c r="X486" s="1"/>
  <c r="Y486" s="1"/>
  <c r="Z486" s="1"/>
  <c r="AA486" s="1"/>
  <c r="AB486" s="1"/>
  <c r="AC486" s="1"/>
  <c r="AD486" s="1"/>
  <c r="K494"/>
  <c r="L494" s="1"/>
  <c r="M494" s="1"/>
  <c r="N494" s="1"/>
  <c r="O494" s="1"/>
  <c r="P494" s="1"/>
  <c r="Q494" s="1"/>
  <c r="R494" s="1"/>
  <c r="S494" s="1"/>
  <c r="T494" s="1"/>
  <c r="U494" s="1"/>
  <c r="V494" s="1"/>
  <c r="W494" s="1"/>
  <c r="X494" s="1"/>
  <c r="Y494" s="1"/>
  <c r="Z494" s="1"/>
  <c r="AA494" s="1"/>
  <c r="AB494" s="1"/>
  <c r="AC494" s="1"/>
  <c r="AN494" s="1"/>
  <c r="J506"/>
  <c r="J513"/>
  <c r="J441"/>
  <c r="J445"/>
  <c r="J450"/>
  <c r="J456"/>
  <c r="K463"/>
  <c r="L463" s="1"/>
  <c r="M463" s="1"/>
  <c r="N463" s="1"/>
  <c r="O463" s="1"/>
  <c r="P463" s="1"/>
  <c r="Q463" s="1"/>
  <c r="R463" s="1"/>
  <c r="S463" s="1"/>
  <c r="T463" s="1"/>
  <c r="U463" s="1"/>
  <c r="V463" s="1"/>
  <c r="W463" s="1"/>
  <c r="X463" s="1"/>
  <c r="Y463" s="1"/>
  <c r="Z463" s="1"/>
  <c r="AA463" s="1"/>
  <c r="AB463" s="1"/>
  <c r="AC463" s="1"/>
  <c r="AN463" s="1"/>
  <c r="K459"/>
  <c r="L459" s="1"/>
  <c r="M459" s="1"/>
  <c r="N459" s="1"/>
  <c r="O459" s="1"/>
  <c r="P459" s="1"/>
  <c r="Q459" s="1"/>
  <c r="R459" s="1"/>
  <c r="S459" s="1"/>
  <c r="T459" s="1"/>
  <c r="U459" s="1"/>
  <c r="V459" s="1"/>
  <c r="W459" s="1"/>
  <c r="X459" s="1"/>
  <c r="Y459" s="1"/>
  <c r="Z459" s="1"/>
  <c r="AA459" s="1"/>
  <c r="AB459" s="1"/>
  <c r="AC459" s="1"/>
  <c r="AN459" s="1"/>
  <c r="J470"/>
  <c r="K479"/>
  <c r="L479" s="1"/>
  <c r="M479" s="1"/>
  <c r="N479" s="1"/>
  <c r="O479" s="1"/>
  <c r="P479" s="1"/>
  <c r="Q479" s="1"/>
  <c r="R479" s="1"/>
  <c r="S479" s="1"/>
  <c r="T479" s="1"/>
  <c r="U479" s="1"/>
  <c r="V479" s="1"/>
  <c r="W479" s="1"/>
  <c r="X479" s="1"/>
  <c r="Y479" s="1"/>
  <c r="Z479" s="1"/>
  <c r="AA479" s="1"/>
  <c r="AB479" s="1"/>
  <c r="AC479" s="1"/>
  <c r="AN479" s="1"/>
  <c r="J483"/>
  <c r="J487"/>
  <c r="J491"/>
  <c r="J495"/>
  <c r="K499"/>
  <c r="L499" s="1"/>
  <c r="M499" s="1"/>
  <c r="N499" s="1"/>
  <c r="O499" s="1"/>
  <c r="P499" s="1"/>
  <c r="Q499" s="1"/>
  <c r="R499" s="1"/>
  <c r="S499" s="1"/>
  <c r="T499" s="1"/>
  <c r="U499" s="1"/>
  <c r="V499" s="1"/>
  <c r="W499" s="1"/>
  <c r="X499" s="1"/>
  <c r="Y499" s="1"/>
  <c r="Z499" s="1"/>
  <c r="AA499" s="1"/>
  <c r="AB499" s="1"/>
  <c r="AC499" s="1"/>
  <c r="AD499" s="1"/>
  <c r="K507"/>
  <c r="L507" s="1"/>
  <c r="M507" s="1"/>
  <c r="N507" s="1"/>
  <c r="O507" s="1"/>
  <c r="P507" s="1"/>
  <c r="Q507" s="1"/>
  <c r="R507" s="1"/>
  <c r="S507" s="1"/>
  <c r="T507" s="1"/>
  <c r="U507" s="1"/>
  <c r="V507" s="1"/>
  <c r="W507" s="1"/>
  <c r="X507" s="1"/>
  <c r="Y507" s="1"/>
  <c r="Z507" s="1"/>
  <c r="AA507" s="1"/>
  <c r="AB507" s="1"/>
  <c r="AC507" s="1"/>
  <c r="AD507" s="1"/>
  <c r="J514"/>
  <c r="J446"/>
  <c r="J442"/>
  <c r="J457"/>
  <c r="J453"/>
  <c r="K464"/>
  <c r="L464" s="1"/>
  <c r="M464" s="1"/>
  <c r="N464" s="1"/>
  <c r="O464" s="1"/>
  <c r="P464" s="1"/>
  <c r="Q464" s="1"/>
  <c r="R464" s="1"/>
  <c r="S464" s="1"/>
  <c r="T464" s="1"/>
  <c r="U464" s="1"/>
  <c r="V464" s="1"/>
  <c r="W464" s="1"/>
  <c r="X464" s="1"/>
  <c r="Y464" s="1"/>
  <c r="Z464" s="1"/>
  <c r="AA464" s="1"/>
  <c r="AB464" s="1"/>
  <c r="AC464" s="1"/>
  <c r="AN464" s="1"/>
  <c r="J460"/>
  <c r="K471"/>
  <c r="L471" s="1"/>
  <c r="M471" s="1"/>
  <c r="N471" s="1"/>
  <c r="O471" s="1"/>
  <c r="P471" s="1"/>
  <c r="Q471" s="1"/>
  <c r="R471" s="1"/>
  <c r="S471" s="1"/>
  <c r="T471" s="1"/>
  <c r="U471" s="1"/>
  <c r="V471" s="1"/>
  <c r="W471" s="1"/>
  <c r="X471" s="1"/>
  <c r="Y471" s="1"/>
  <c r="Z471" s="1"/>
  <c r="AA471" s="1"/>
  <c r="AB471" s="1"/>
  <c r="AC471" s="1"/>
  <c r="AN471" s="1"/>
  <c r="J467"/>
  <c r="J480"/>
  <c r="K476"/>
  <c r="L476" s="1"/>
  <c r="M476" s="1"/>
  <c r="N476" s="1"/>
  <c r="O476" s="1"/>
  <c r="P476" s="1"/>
  <c r="Q476" s="1"/>
  <c r="R476" s="1"/>
  <c r="S476" s="1"/>
  <c r="T476" s="1"/>
  <c r="U476" s="1"/>
  <c r="V476" s="1"/>
  <c r="W476" s="1"/>
  <c r="X476" s="1"/>
  <c r="Y476" s="1"/>
  <c r="Z476" s="1"/>
  <c r="AA476" s="1"/>
  <c r="AB476" s="1"/>
  <c r="AC476" s="1"/>
  <c r="AD476" s="1"/>
  <c r="K488"/>
  <c r="L488" s="1"/>
  <c r="M488" s="1"/>
  <c r="N488" s="1"/>
  <c r="O488" s="1"/>
  <c r="P488" s="1"/>
  <c r="Q488" s="1"/>
  <c r="R488" s="1"/>
  <c r="S488" s="1"/>
  <c r="T488" s="1"/>
  <c r="U488" s="1"/>
  <c r="V488" s="1"/>
  <c r="W488" s="1"/>
  <c r="X488" s="1"/>
  <c r="Y488" s="1"/>
  <c r="Z488" s="1"/>
  <c r="AA488" s="1"/>
  <c r="AB488" s="1"/>
  <c r="AC488" s="1"/>
  <c r="AD488" s="1"/>
  <c r="J484"/>
  <c r="J496"/>
  <c r="J492"/>
  <c r="J504"/>
  <c r="J511"/>
  <c r="J515"/>
  <c r="J500"/>
  <c r="J502"/>
  <c r="P2" i="20"/>
  <c r="O1"/>
  <c r="D51" i="18"/>
  <c r="G23" i="15"/>
  <c r="E16" i="13" s="1"/>
  <c r="F16" s="1"/>
  <c r="D49" i="19"/>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D509" i="2"/>
  <c r="AD479"/>
  <c r="AN507"/>
  <c r="B129"/>
  <c r="B547"/>
  <c r="B357"/>
  <c r="B125"/>
  <c r="B543"/>
  <c r="B353"/>
  <c r="C356"/>
  <c r="C546"/>
  <c r="C352"/>
  <c r="C542"/>
  <c r="B137"/>
  <c r="B555"/>
  <c r="B365"/>
  <c r="B133"/>
  <c r="B551"/>
  <c r="B361"/>
  <c r="C364"/>
  <c r="C554"/>
  <c r="C360"/>
  <c r="C550"/>
  <c r="B145"/>
  <c r="B563"/>
  <c r="B373"/>
  <c r="B141"/>
  <c r="B559"/>
  <c r="B369"/>
  <c r="C372"/>
  <c r="C562"/>
  <c r="C368"/>
  <c r="C558"/>
  <c r="B154"/>
  <c r="B572"/>
  <c r="B382"/>
  <c r="B150"/>
  <c r="B568"/>
  <c r="B378"/>
  <c r="C381"/>
  <c r="C571"/>
  <c r="C377"/>
  <c r="C567"/>
  <c r="B162"/>
  <c r="B580"/>
  <c r="B390"/>
  <c r="B158"/>
  <c r="B576"/>
  <c r="B386"/>
  <c r="C389"/>
  <c r="C579"/>
  <c r="C385"/>
  <c r="C575"/>
  <c r="B170"/>
  <c r="B588"/>
  <c r="B398"/>
  <c r="B166"/>
  <c r="B584"/>
  <c r="B394"/>
  <c r="C397"/>
  <c r="C587"/>
  <c r="C393"/>
  <c r="C583"/>
  <c r="B178"/>
  <c r="B596"/>
  <c r="B406"/>
  <c r="B174"/>
  <c r="B592"/>
  <c r="B402"/>
  <c r="C405"/>
  <c r="C595"/>
  <c r="C401"/>
  <c r="C591"/>
  <c r="C411"/>
  <c r="C601"/>
  <c r="B188"/>
  <c r="B416"/>
  <c r="B606"/>
  <c r="C605"/>
  <c r="C415"/>
  <c r="B192"/>
  <c r="B420"/>
  <c r="B610"/>
  <c r="C609"/>
  <c r="C419"/>
  <c r="B130"/>
  <c r="B358"/>
  <c r="B548"/>
  <c r="B126"/>
  <c r="B354"/>
  <c r="B544"/>
  <c r="C547"/>
  <c r="C357"/>
  <c r="C543"/>
  <c r="C353"/>
  <c r="B138"/>
  <c r="B366"/>
  <c r="B556"/>
  <c r="B134"/>
  <c r="B362"/>
  <c r="B552"/>
  <c r="C555"/>
  <c r="C365"/>
  <c r="C551"/>
  <c r="C361"/>
  <c r="B146"/>
  <c r="B374"/>
  <c r="B564"/>
  <c r="B142"/>
  <c r="B370"/>
  <c r="B560"/>
  <c r="C563"/>
  <c r="C373"/>
  <c r="C559"/>
  <c r="C369"/>
  <c r="B155"/>
  <c r="B383"/>
  <c r="B573"/>
  <c r="B151"/>
  <c r="B379"/>
  <c r="B569"/>
  <c r="C572"/>
  <c r="C382"/>
  <c r="C568"/>
  <c r="C378"/>
  <c r="B163"/>
  <c r="B391"/>
  <c r="B581"/>
  <c r="B159"/>
  <c r="B387"/>
  <c r="B577"/>
  <c r="C580"/>
  <c r="C390"/>
  <c r="C576"/>
  <c r="C386"/>
  <c r="B171"/>
  <c r="B399"/>
  <c r="B589"/>
  <c r="B167"/>
  <c r="B395"/>
  <c r="B585"/>
  <c r="C588"/>
  <c r="C398"/>
  <c r="C584"/>
  <c r="C394"/>
  <c r="B179"/>
  <c r="B407"/>
  <c r="B597"/>
  <c r="B175"/>
  <c r="B403"/>
  <c r="B593"/>
  <c r="C596"/>
  <c r="C406"/>
  <c r="C592"/>
  <c r="C402"/>
  <c r="B182"/>
  <c r="B600"/>
  <c r="B410"/>
  <c r="B185"/>
  <c r="B603"/>
  <c r="B413"/>
  <c r="C416"/>
  <c r="C606"/>
  <c r="B189"/>
  <c r="B607"/>
  <c r="B417"/>
  <c r="C420"/>
  <c r="C610"/>
  <c r="B131"/>
  <c r="B549"/>
  <c r="B359"/>
  <c r="B127"/>
  <c r="B545"/>
  <c r="B355"/>
  <c r="C358"/>
  <c r="C548"/>
  <c r="C354"/>
  <c r="C544"/>
  <c r="B139"/>
  <c r="B557"/>
  <c r="B367"/>
  <c r="B135"/>
  <c r="B553"/>
  <c r="B363"/>
  <c r="C366"/>
  <c r="C556"/>
  <c r="C362"/>
  <c r="C552"/>
  <c r="B147"/>
  <c r="B565"/>
  <c r="B375"/>
  <c r="B143"/>
  <c r="B561"/>
  <c r="B371"/>
  <c r="C374"/>
  <c r="C564"/>
  <c r="C370"/>
  <c r="C560"/>
  <c r="B156"/>
  <c r="B574"/>
  <c r="B384"/>
  <c r="B152"/>
  <c r="B570"/>
  <c r="B380"/>
  <c r="C383"/>
  <c r="C573"/>
  <c r="C379"/>
  <c r="C569"/>
  <c r="B164"/>
  <c r="B582"/>
  <c r="B392"/>
  <c r="B160"/>
  <c r="B578"/>
  <c r="B388"/>
  <c r="C391"/>
  <c r="C581"/>
  <c r="C387"/>
  <c r="C577"/>
  <c r="B172"/>
  <c r="B590"/>
  <c r="B400"/>
  <c r="B168"/>
  <c r="B586"/>
  <c r="B396"/>
  <c r="C399"/>
  <c r="C589"/>
  <c r="C395"/>
  <c r="C585"/>
  <c r="B180"/>
  <c r="B598"/>
  <c r="B408"/>
  <c r="B176"/>
  <c r="B594"/>
  <c r="B404"/>
  <c r="C407"/>
  <c r="C597"/>
  <c r="C403"/>
  <c r="C593"/>
  <c r="B183"/>
  <c r="B411"/>
  <c r="B601"/>
  <c r="C409"/>
  <c r="C599"/>
  <c r="B186"/>
  <c r="B414"/>
  <c r="B604"/>
  <c r="C603"/>
  <c r="C413"/>
  <c r="B190"/>
  <c r="B418"/>
  <c r="B608"/>
  <c r="C607"/>
  <c r="C417"/>
  <c r="B124"/>
  <c r="B352"/>
  <c r="B542"/>
  <c r="B128"/>
  <c r="B356"/>
  <c r="B546"/>
  <c r="C549"/>
  <c r="C359"/>
  <c r="C545"/>
  <c r="C355"/>
  <c r="B132"/>
  <c r="B360"/>
  <c r="B550"/>
  <c r="B136"/>
  <c r="B364"/>
  <c r="B554"/>
  <c r="C557"/>
  <c r="C367"/>
  <c r="C553"/>
  <c r="C363"/>
  <c r="B140"/>
  <c r="B368"/>
  <c r="B558"/>
  <c r="B144"/>
  <c r="B372"/>
  <c r="B562"/>
  <c r="C565"/>
  <c r="C375"/>
  <c r="C561"/>
  <c r="C371"/>
  <c r="B149"/>
  <c r="B377"/>
  <c r="B567"/>
  <c r="B153"/>
  <c r="B381"/>
  <c r="B571"/>
  <c r="C574"/>
  <c r="C384"/>
  <c r="C570"/>
  <c r="C380"/>
  <c r="B157"/>
  <c r="B385"/>
  <c r="B575"/>
  <c r="B161"/>
  <c r="B389"/>
  <c r="B579"/>
  <c r="C582"/>
  <c r="C392"/>
  <c r="C578"/>
  <c r="C388"/>
  <c r="B165"/>
  <c r="B393"/>
  <c r="B583"/>
  <c r="B169"/>
  <c r="B397"/>
  <c r="B587"/>
  <c r="C590"/>
  <c r="C400"/>
  <c r="C586"/>
  <c r="C396"/>
  <c r="B173"/>
  <c r="B401"/>
  <c r="B591"/>
  <c r="B177"/>
  <c r="B405"/>
  <c r="B595"/>
  <c r="C598"/>
  <c r="C408"/>
  <c r="C594"/>
  <c r="C404"/>
  <c r="B181"/>
  <c r="B409"/>
  <c r="B599"/>
  <c r="C600"/>
  <c r="C410"/>
  <c r="B187"/>
  <c r="B605"/>
  <c r="B415"/>
  <c r="C414"/>
  <c r="C604"/>
  <c r="B191"/>
  <c r="B609"/>
  <c r="B419"/>
  <c r="C418"/>
  <c r="C608"/>
  <c r="C185"/>
  <c r="C189"/>
  <c r="C147"/>
  <c r="C160"/>
  <c r="C168"/>
  <c r="C124"/>
  <c r="C136"/>
  <c r="C144"/>
  <c r="C149"/>
  <c r="C127"/>
  <c r="C135"/>
  <c r="C143"/>
  <c r="C152"/>
  <c r="C128"/>
  <c r="C132"/>
  <c r="C140"/>
  <c r="C153"/>
  <c r="C161"/>
  <c r="C157"/>
  <c r="C165"/>
  <c r="C173"/>
  <c r="C187"/>
  <c r="C191"/>
  <c r="C192"/>
  <c r="C188"/>
  <c r="C181"/>
  <c r="C180"/>
  <c r="C176"/>
  <c r="C182"/>
  <c r="C177"/>
  <c r="C172"/>
  <c r="C169"/>
  <c r="C164"/>
  <c r="C156"/>
  <c r="C139"/>
  <c r="C131"/>
  <c r="E2" i="18"/>
  <c r="E51" s="1"/>
  <c r="G24" i="15"/>
  <c r="G19"/>
  <c r="G21"/>
  <c r="G22"/>
  <c r="C129" i="2"/>
  <c r="C137"/>
  <c r="C150"/>
  <c r="C158"/>
  <c r="C166"/>
  <c r="C178"/>
  <c r="C133"/>
  <c r="C141"/>
  <c r="C174"/>
  <c r="C125"/>
  <c r="C145"/>
  <c r="C154"/>
  <c r="C162"/>
  <c r="C170"/>
  <c r="C126"/>
  <c r="C130"/>
  <c r="C134"/>
  <c r="C138"/>
  <c r="C142"/>
  <c r="C146"/>
  <c r="C151"/>
  <c r="C155"/>
  <c r="C159"/>
  <c r="C163"/>
  <c r="C167"/>
  <c r="C171"/>
  <c r="C175"/>
  <c r="C179"/>
  <c r="C183"/>
  <c r="C186"/>
  <c r="C190"/>
  <c r="G159" i="10"/>
  <c r="G158"/>
  <c r="G155"/>
  <c r="G154"/>
  <c r="G153"/>
  <c r="G137"/>
  <c r="G136"/>
  <c r="G135"/>
  <c r="G129"/>
  <c r="G128"/>
  <c r="G127"/>
  <c r="G126"/>
  <c r="G121"/>
  <c r="G120"/>
  <c r="G119"/>
  <c r="G118"/>
  <c r="G117"/>
  <c r="G109"/>
  <c r="G110"/>
  <c r="G111"/>
  <c r="G112"/>
  <c r="G113"/>
  <c r="G108"/>
  <c r="G101"/>
  <c r="G100"/>
  <c r="G99"/>
  <c r="G98"/>
  <c r="G97"/>
  <c r="G96"/>
  <c r="G95"/>
  <c r="G94"/>
  <c r="G86"/>
  <c r="G87"/>
  <c r="G88"/>
  <c r="G89"/>
  <c r="G90"/>
  <c r="G85"/>
  <c r="G77"/>
  <c r="G78"/>
  <c r="G79"/>
  <c r="G80"/>
  <c r="G81"/>
  <c r="G76"/>
  <c r="F129"/>
  <c r="F128"/>
  <c r="F127"/>
  <c r="F126"/>
  <c r="F159"/>
  <c r="F158"/>
  <c r="F155"/>
  <c r="F154"/>
  <c r="F153"/>
  <c r="F137"/>
  <c r="F136"/>
  <c r="F135"/>
  <c r="F121"/>
  <c r="F120"/>
  <c r="F119"/>
  <c r="F118"/>
  <c r="F117"/>
  <c r="F109"/>
  <c r="F110"/>
  <c r="F111"/>
  <c r="F112"/>
  <c r="F113"/>
  <c r="F108"/>
  <c r="F101"/>
  <c r="F100"/>
  <c r="F99"/>
  <c r="F98"/>
  <c r="F97"/>
  <c r="F96"/>
  <c r="F95"/>
  <c r="F94"/>
  <c r="F90"/>
  <c r="F89"/>
  <c r="F88"/>
  <c r="F87"/>
  <c r="F86"/>
  <c r="F85"/>
  <c r="F77"/>
  <c r="F78"/>
  <c r="F79"/>
  <c r="F80"/>
  <c r="F81"/>
  <c r="F76"/>
  <c r="E159"/>
  <c r="E158"/>
  <c r="E154"/>
  <c r="E155"/>
  <c r="E153"/>
  <c r="E136"/>
  <c r="E137"/>
  <c r="E135"/>
  <c r="E127"/>
  <c r="E128"/>
  <c r="E129"/>
  <c r="E126"/>
  <c r="E118"/>
  <c r="E119"/>
  <c r="E120"/>
  <c r="E121"/>
  <c r="E117"/>
  <c r="E109"/>
  <c r="E110"/>
  <c r="E111"/>
  <c r="E112"/>
  <c r="E113"/>
  <c r="E108"/>
  <c r="E95"/>
  <c r="E96"/>
  <c r="E97"/>
  <c r="E98"/>
  <c r="E99"/>
  <c r="E100"/>
  <c r="E101"/>
  <c r="E94"/>
  <c r="E86"/>
  <c r="E87"/>
  <c r="E88"/>
  <c r="E89"/>
  <c r="E90"/>
  <c r="E85"/>
  <c r="E77"/>
  <c r="E78"/>
  <c r="E79"/>
  <c r="E80"/>
  <c r="E81"/>
  <c r="E76"/>
  <c r="D159"/>
  <c r="H89" i="2" s="1"/>
  <c r="C159" i="10"/>
  <c r="D158"/>
  <c r="H88" i="2" s="1"/>
  <c r="C158" i="10"/>
  <c r="D155"/>
  <c r="H86" i="2" s="1"/>
  <c r="D154" i="10"/>
  <c r="H85" i="2" s="1"/>
  <c r="D153" i="10"/>
  <c r="H84" i="2" s="1"/>
  <c r="C155" i="10"/>
  <c r="C154"/>
  <c r="C153"/>
  <c r="D137"/>
  <c r="H74" i="2" s="1"/>
  <c r="C137" i="10"/>
  <c r="D136"/>
  <c r="H73" i="2" s="1"/>
  <c r="C136" i="10"/>
  <c r="D135"/>
  <c r="H72" i="2" s="1"/>
  <c r="C135" i="10"/>
  <c r="D129"/>
  <c r="H67" i="2" s="1"/>
  <c r="C129" i="10"/>
  <c r="D128"/>
  <c r="H66" i="2" s="1"/>
  <c r="C128" i="10"/>
  <c r="D127"/>
  <c r="H65" i="2" s="1"/>
  <c r="C127" i="10"/>
  <c r="D126"/>
  <c r="H64" i="2" s="1"/>
  <c r="C126" i="10"/>
  <c r="D121"/>
  <c r="H60" i="2" s="1"/>
  <c r="C121" i="10"/>
  <c r="D120"/>
  <c r="H59" i="2" s="1"/>
  <c r="C120" i="10"/>
  <c r="D119"/>
  <c r="H58" i="2" s="1"/>
  <c r="C119" i="10"/>
  <c r="D118"/>
  <c r="H57" i="2" s="1"/>
  <c r="C118" i="10"/>
  <c r="D117"/>
  <c r="H56" i="2" s="1"/>
  <c r="C117" i="10"/>
  <c r="D108"/>
  <c r="H48" i="2" s="1"/>
  <c r="D109" i="10"/>
  <c r="H49" i="2" s="1"/>
  <c r="D110" i="10"/>
  <c r="H50" i="2" s="1"/>
  <c r="D111" i="10"/>
  <c r="H51" i="2" s="1"/>
  <c r="D112" i="10"/>
  <c r="H52" i="2" s="1"/>
  <c r="D113" i="10"/>
  <c r="H53" i="2" s="1"/>
  <c r="C109" i="10"/>
  <c r="C110"/>
  <c r="C111"/>
  <c r="C112"/>
  <c r="C113"/>
  <c r="C108"/>
  <c r="D101"/>
  <c r="H46" i="2" s="1"/>
  <c r="C101" i="10"/>
  <c r="D100"/>
  <c r="H45" i="2" s="1"/>
  <c r="C100" i="10"/>
  <c r="D99"/>
  <c r="H44" i="2" s="1"/>
  <c r="C99" i="10"/>
  <c r="D98"/>
  <c r="H43" i="2" s="1"/>
  <c r="C98" i="10"/>
  <c r="D97"/>
  <c r="H42" i="2" s="1"/>
  <c r="C97" i="10"/>
  <c r="D96"/>
  <c r="H41" i="2" s="1"/>
  <c r="C96" i="10"/>
  <c r="D95"/>
  <c r="H40" i="2" s="1"/>
  <c r="C95" i="10"/>
  <c r="D94"/>
  <c r="H39" i="2" s="1"/>
  <c r="C94" i="10"/>
  <c r="D90"/>
  <c r="H36" i="2" s="1"/>
  <c r="C90" i="10"/>
  <c r="D89"/>
  <c r="H35" i="2" s="1"/>
  <c r="C89" i="10"/>
  <c r="D88"/>
  <c r="H34" i="2" s="1"/>
  <c r="C88" i="10"/>
  <c r="D87"/>
  <c r="H33" i="2" s="1"/>
  <c r="C87" i="10"/>
  <c r="D86"/>
  <c r="H32" i="2" s="1"/>
  <c r="C86" i="10"/>
  <c r="D85"/>
  <c r="H31" i="2" s="1"/>
  <c r="C85" i="10"/>
  <c r="C77"/>
  <c r="D77"/>
  <c r="H24" i="2" s="1"/>
  <c r="C78" i="10"/>
  <c r="D78"/>
  <c r="H25" i="2" s="1"/>
  <c r="C79" i="10"/>
  <c r="D79"/>
  <c r="H26" i="2" s="1"/>
  <c r="C80" i="10"/>
  <c r="D80"/>
  <c r="H27" i="2" s="1"/>
  <c r="C81" i="10"/>
  <c r="D81"/>
  <c r="H28" i="2" s="1"/>
  <c r="D76" i="10"/>
  <c r="H23" i="2" s="1"/>
  <c r="C76" i="10"/>
  <c r="D15" i="9"/>
  <c r="D14"/>
  <c r="D13"/>
  <c r="D12"/>
  <c r="C15"/>
  <c r="C14"/>
  <c r="C13"/>
  <c r="E8"/>
  <c r="D8"/>
  <c r="E7"/>
  <c r="D7"/>
  <c r="E6"/>
  <c r="D6"/>
  <c r="E5"/>
  <c r="D5"/>
  <c r="C8"/>
  <c r="C7"/>
  <c r="C6"/>
  <c r="AN455" i="2" l="1"/>
  <c r="AN465"/>
  <c r="AN475"/>
  <c r="AN488"/>
  <c r="F23" i="18"/>
  <c r="F58" s="1"/>
  <c r="F59" s="1"/>
  <c r="AN476" i="2"/>
  <c r="AD468"/>
  <c r="AN499"/>
  <c r="AN482"/>
  <c r="AD498"/>
  <c r="AO498" s="1"/>
  <c r="AD512"/>
  <c r="AE512" s="1"/>
  <c r="AN469"/>
  <c r="AD471"/>
  <c r="AO471" s="1"/>
  <c r="AD464"/>
  <c r="AD494"/>
  <c r="AO494" s="1"/>
  <c r="AN485"/>
  <c r="AD463"/>
  <c r="AE463" s="1"/>
  <c r="F8" i="9"/>
  <c r="AD481" i="2"/>
  <c r="AO481" s="1"/>
  <c r="AD459"/>
  <c r="AO459" s="1"/>
  <c r="AN486"/>
  <c r="AD452"/>
  <c r="AE452" s="1"/>
  <c r="K478"/>
  <c r="L478" s="1"/>
  <c r="M478" s="1"/>
  <c r="N478" s="1"/>
  <c r="O478" s="1"/>
  <c r="P478" s="1"/>
  <c r="Q478" s="1"/>
  <c r="R478" s="1"/>
  <c r="S478" s="1"/>
  <c r="T478" s="1"/>
  <c r="U478" s="1"/>
  <c r="V478" s="1"/>
  <c r="W478" s="1"/>
  <c r="X478" s="1"/>
  <c r="Y478" s="1"/>
  <c r="Z478" s="1"/>
  <c r="AA478" s="1"/>
  <c r="AB478" s="1"/>
  <c r="AC478" s="1"/>
  <c r="K472"/>
  <c r="L472" s="1"/>
  <c r="M472" s="1"/>
  <c r="N472" s="1"/>
  <c r="O472" s="1"/>
  <c r="P472" s="1"/>
  <c r="Q472" s="1"/>
  <c r="R472" s="1"/>
  <c r="S472" s="1"/>
  <c r="T472" s="1"/>
  <c r="U472" s="1"/>
  <c r="V472" s="1"/>
  <c r="W472" s="1"/>
  <c r="X472" s="1"/>
  <c r="Y472" s="1"/>
  <c r="Z472" s="1"/>
  <c r="AA472" s="1"/>
  <c r="AB472" s="1"/>
  <c r="AC472" s="1"/>
  <c r="K447"/>
  <c r="L447" s="1"/>
  <c r="M447" s="1"/>
  <c r="N447" s="1"/>
  <c r="O447" s="1"/>
  <c r="P447" s="1"/>
  <c r="Q447" s="1"/>
  <c r="R447" s="1"/>
  <c r="S447" s="1"/>
  <c r="T447" s="1"/>
  <c r="U447" s="1"/>
  <c r="V447" s="1"/>
  <c r="W447" s="1"/>
  <c r="X447" s="1"/>
  <c r="Y447" s="1"/>
  <c r="Z447" s="1"/>
  <c r="AA447" s="1"/>
  <c r="AB447" s="1"/>
  <c r="AC447" s="1"/>
  <c r="K489"/>
  <c r="L489" s="1"/>
  <c r="M489" s="1"/>
  <c r="N489" s="1"/>
  <c r="O489" s="1"/>
  <c r="P489" s="1"/>
  <c r="Q489" s="1"/>
  <c r="R489" s="1"/>
  <c r="S489" s="1"/>
  <c r="T489" s="1"/>
  <c r="U489" s="1"/>
  <c r="V489" s="1"/>
  <c r="W489" s="1"/>
  <c r="X489" s="1"/>
  <c r="Y489" s="1"/>
  <c r="Z489" s="1"/>
  <c r="AA489" s="1"/>
  <c r="AB489" s="1"/>
  <c r="AC489" s="1"/>
  <c r="K466"/>
  <c r="L466" s="1"/>
  <c r="M466" s="1"/>
  <c r="N466" s="1"/>
  <c r="O466" s="1"/>
  <c r="P466" s="1"/>
  <c r="Q466" s="1"/>
  <c r="R466" s="1"/>
  <c r="S466" s="1"/>
  <c r="T466" s="1"/>
  <c r="U466" s="1"/>
  <c r="V466" s="1"/>
  <c r="W466" s="1"/>
  <c r="X466" s="1"/>
  <c r="Y466" s="1"/>
  <c r="Z466" s="1"/>
  <c r="AA466" s="1"/>
  <c r="AB466" s="1"/>
  <c r="AC466" s="1"/>
  <c r="K511"/>
  <c r="L511" s="1"/>
  <c r="M511" s="1"/>
  <c r="N511" s="1"/>
  <c r="O511" s="1"/>
  <c r="P511" s="1"/>
  <c r="Q511" s="1"/>
  <c r="R511" s="1"/>
  <c r="S511" s="1"/>
  <c r="T511" s="1"/>
  <c r="U511" s="1"/>
  <c r="V511" s="1"/>
  <c r="W511" s="1"/>
  <c r="X511" s="1"/>
  <c r="Y511" s="1"/>
  <c r="Z511" s="1"/>
  <c r="AA511" s="1"/>
  <c r="AB511" s="1"/>
  <c r="AC511" s="1"/>
  <c r="K492"/>
  <c r="L492" s="1"/>
  <c r="M492" s="1"/>
  <c r="N492" s="1"/>
  <c r="O492" s="1"/>
  <c r="P492" s="1"/>
  <c r="Q492" s="1"/>
  <c r="R492" s="1"/>
  <c r="S492" s="1"/>
  <c r="T492" s="1"/>
  <c r="U492" s="1"/>
  <c r="V492" s="1"/>
  <c r="W492" s="1"/>
  <c r="X492" s="1"/>
  <c r="Y492" s="1"/>
  <c r="Z492" s="1"/>
  <c r="AA492" s="1"/>
  <c r="AB492" s="1"/>
  <c r="AC492" s="1"/>
  <c r="K484"/>
  <c r="L484" s="1"/>
  <c r="M484" s="1"/>
  <c r="N484" s="1"/>
  <c r="O484" s="1"/>
  <c r="P484" s="1"/>
  <c r="Q484" s="1"/>
  <c r="R484" s="1"/>
  <c r="S484" s="1"/>
  <c r="T484" s="1"/>
  <c r="U484" s="1"/>
  <c r="V484" s="1"/>
  <c r="W484" s="1"/>
  <c r="X484" s="1"/>
  <c r="Y484" s="1"/>
  <c r="Z484" s="1"/>
  <c r="AA484" s="1"/>
  <c r="AB484" s="1"/>
  <c r="AC484" s="1"/>
  <c r="K467"/>
  <c r="L467" s="1"/>
  <c r="M467" s="1"/>
  <c r="N467" s="1"/>
  <c r="O467" s="1"/>
  <c r="P467" s="1"/>
  <c r="Q467" s="1"/>
  <c r="R467" s="1"/>
  <c r="S467" s="1"/>
  <c r="T467" s="1"/>
  <c r="U467" s="1"/>
  <c r="V467" s="1"/>
  <c r="W467" s="1"/>
  <c r="X467" s="1"/>
  <c r="Y467" s="1"/>
  <c r="Z467" s="1"/>
  <c r="AA467" s="1"/>
  <c r="AB467" s="1"/>
  <c r="AC467" s="1"/>
  <c r="K460"/>
  <c r="L460" s="1"/>
  <c r="M460" s="1"/>
  <c r="N460" s="1"/>
  <c r="O460" s="1"/>
  <c r="P460" s="1"/>
  <c r="Q460" s="1"/>
  <c r="R460" s="1"/>
  <c r="S460" s="1"/>
  <c r="T460" s="1"/>
  <c r="U460" s="1"/>
  <c r="V460" s="1"/>
  <c r="W460" s="1"/>
  <c r="X460" s="1"/>
  <c r="Y460" s="1"/>
  <c r="Z460" s="1"/>
  <c r="AA460" s="1"/>
  <c r="AB460" s="1"/>
  <c r="AC460" s="1"/>
  <c r="K453"/>
  <c r="L453" s="1"/>
  <c r="M453" s="1"/>
  <c r="N453" s="1"/>
  <c r="O453" s="1"/>
  <c r="P453" s="1"/>
  <c r="Q453" s="1"/>
  <c r="R453" s="1"/>
  <c r="S453" s="1"/>
  <c r="T453" s="1"/>
  <c r="U453" s="1"/>
  <c r="V453" s="1"/>
  <c r="W453" s="1"/>
  <c r="X453" s="1"/>
  <c r="Y453" s="1"/>
  <c r="Z453" s="1"/>
  <c r="AA453" s="1"/>
  <c r="AB453" s="1"/>
  <c r="AC453" s="1"/>
  <c r="K442"/>
  <c r="L442" s="1"/>
  <c r="M442" s="1"/>
  <c r="N442" s="1"/>
  <c r="O442" s="1"/>
  <c r="P442" s="1"/>
  <c r="Q442" s="1"/>
  <c r="R442" s="1"/>
  <c r="S442" s="1"/>
  <c r="T442" s="1"/>
  <c r="U442" s="1"/>
  <c r="V442" s="1"/>
  <c r="W442" s="1"/>
  <c r="X442" s="1"/>
  <c r="Y442" s="1"/>
  <c r="Z442" s="1"/>
  <c r="AA442" s="1"/>
  <c r="AB442" s="1"/>
  <c r="AC442" s="1"/>
  <c r="K514"/>
  <c r="L514" s="1"/>
  <c r="M514" s="1"/>
  <c r="N514" s="1"/>
  <c r="O514" s="1"/>
  <c r="P514" s="1"/>
  <c r="Q514" s="1"/>
  <c r="R514" s="1"/>
  <c r="S514" s="1"/>
  <c r="T514" s="1"/>
  <c r="U514" s="1"/>
  <c r="V514" s="1"/>
  <c r="W514" s="1"/>
  <c r="X514" s="1"/>
  <c r="Y514" s="1"/>
  <c r="Z514" s="1"/>
  <c r="AA514" s="1"/>
  <c r="AB514" s="1"/>
  <c r="AC514" s="1"/>
  <c r="K491"/>
  <c r="L491" s="1"/>
  <c r="M491" s="1"/>
  <c r="N491" s="1"/>
  <c r="O491" s="1"/>
  <c r="P491" s="1"/>
  <c r="Q491" s="1"/>
  <c r="R491" s="1"/>
  <c r="S491" s="1"/>
  <c r="T491" s="1"/>
  <c r="U491" s="1"/>
  <c r="V491" s="1"/>
  <c r="W491" s="1"/>
  <c r="X491" s="1"/>
  <c r="Y491" s="1"/>
  <c r="Z491" s="1"/>
  <c r="AA491" s="1"/>
  <c r="AB491" s="1"/>
  <c r="AC491" s="1"/>
  <c r="K483"/>
  <c r="L483" s="1"/>
  <c r="M483" s="1"/>
  <c r="N483" s="1"/>
  <c r="O483" s="1"/>
  <c r="P483" s="1"/>
  <c r="Q483" s="1"/>
  <c r="R483" s="1"/>
  <c r="S483" s="1"/>
  <c r="T483" s="1"/>
  <c r="U483" s="1"/>
  <c r="V483" s="1"/>
  <c r="W483" s="1"/>
  <c r="X483" s="1"/>
  <c r="Y483" s="1"/>
  <c r="Z483" s="1"/>
  <c r="AA483" s="1"/>
  <c r="AB483" s="1"/>
  <c r="AC483" s="1"/>
  <c r="K470"/>
  <c r="L470" s="1"/>
  <c r="M470" s="1"/>
  <c r="N470" s="1"/>
  <c r="O470" s="1"/>
  <c r="P470" s="1"/>
  <c r="Q470" s="1"/>
  <c r="R470" s="1"/>
  <c r="S470" s="1"/>
  <c r="T470" s="1"/>
  <c r="U470" s="1"/>
  <c r="V470" s="1"/>
  <c r="W470" s="1"/>
  <c r="X470" s="1"/>
  <c r="Y470" s="1"/>
  <c r="Z470" s="1"/>
  <c r="AA470" s="1"/>
  <c r="AB470" s="1"/>
  <c r="AC470" s="1"/>
  <c r="K450"/>
  <c r="L450" s="1"/>
  <c r="M450" s="1"/>
  <c r="N450" s="1"/>
  <c r="O450" s="1"/>
  <c r="P450" s="1"/>
  <c r="Q450" s="1"/>
  <c r="R450" s="1"/>
  <c r="S450" s="1"/>
  <c r="T450" s="1"/>
  <c r="U450" s="1"/>
  <c r="V450" s="1"/>
  <c r="W450" s="1"/>
  <c r="X450" s="1"/>
  <c r="Y450" s="1"/>
  <c r="Z450" s="1"/>
  <c r="AA450" s="1"/>
  <c r="AB450" s="1"/>
  <c r="AC450" s="1"/>
  <c r="K441"/>
  <c r="L441" s="1"/>
  <c r="M441" s="1"/>
  <c r="N441" s="1"/>
  <c r="O441" s="1"/>
  <c r="P441" s="1"/>
  <c r="Q441" s="1"/>
  <c r="R441" s="1"/>
  <c r="S441" s="1"/>
  <c r="T441" s="1"/>
  <c r="U441" s="1"/>
  <c r="V441" s="1"/>
  <c r="W441" s="1"/>
  <c r="X441" s="1"/>
  <c r="Y441" s="1"/>
  <c r="Z441" s="1"/>
  <c r="AA441" s="1"/>
  <c r="AB441" s="1"/>
  <c r="AC441" s="1"/>
  <c r="K506"/>
  <c r="L506" s="1"/>
  <c r="M506" s="1"/>
  <c r="N506" s="1"/>
  <c r="O506" s="1"/>
  <c r="P506" s="1"/>
  <c r="Q506" s="1"/>
  <c r="R506" s="1"/>
  <c r="S506" s="1"/>
  <c r="T506" s="1"/>
  <c r="U506" s="1"/>
  <c r="V506" s="1"/>
  <c r="W506" s="1"/>
  <c r="X506" s="1"/>
  <c r="Y506" s="1"/>
  <c r="Z506" s="1"/>
  <c r="AA506" s="1"/>
  <c r="AB506" s="1"/>
  <c r="AC506" s="1"/>
  <c r="K462"/>
  <c r="L462" s="1"/>
  <c r="M462" s="1"/>
  <c r="N462" s="1"/>
  <c r="O462" s="1"/>
  <c r="P462" s="1"/>
  <c r="Q462" s="1"/>
  <c r="R462" s="1"/>
  <c r="S462" s="1"/>
  <c r="T462" s="1"/>
  <c r="U462" s="1"/>
  <c r="V462" s="1"/>
  <c r="W462" s="1"/>
  <c r="X462" s="1"/>
  <c r="Y462" s="1"/>
  <c r="Z462" s="1"/>
  <c r="AA462" s="1"/>
  <c r="AB462" s="1"/>
  <c r="AC462" s="1"/>
  <c r="K458"/>
  <c r="L458" s="1"/>
  <c r="M458" s="1"/>
  <c r="N458" s="1"/>
  <c r="O458" s="1"/>
  <c r="P458" s="1"/>
  <c r="Q458" s="1"/>
  <c r="R458" s="1"/>
  <c r="S458" s="1"/>
  <c r="T458" s="1"/>
  <c r="U458" s="1"/>
  <c r="V458" s="1"/>
  <c r="W458" s="1"/>
  <c r="X458" s="1"/>
  <c r="Y458" s="1"/>
  <c r="Z458" s="1"/>
  <c r="AA458" s="1"/>
  <c r="AB458" s="1"/>
  <c r="AC458" s="1"/>
  <c r="K448"/>
  <c r="L448" s="1"/>
  <c r="M448" s="1"/>
  <c r="N448" s="1"/>
  <c r="O448" s="1"/>
  <c r="P448" s="1"/>
  <c r="Q448" s="1"/>
  <c r="R448" s="1"/>
  <c r="S448" s="1"/>
  <c r="T448" s="1"/>
  <c r="U448" s="1"/>
  <c r="V448" s="1"/>
  <c r="W448" s="1"/>
  <c r="X448" s="1"/>
  <c r="Y448" s="1"/>
  <c r="Z448" s="1"/>
  <c r="AA448" s="1"/>
  <c r="AB448" s="1"/>
  <c r="AC448" s="1"/>
  <c r="K505"/>
  <c r="L505" s="1"/>
  <c r="M505" s="1"/>
  <c r="N505" s="1"/>
  <c r="O505" s="1"/>
  <c r="P505" s="1"/>
  <c r="Q505" s="1"/>
  <c r="R505" s="1"/>
  <c r="S505" s="1"/>
  <c r="T505" s="1"/>
  <c r="U505" s="1"/>
  <c r="V505" s="1"/>
  <c r="W505" s="1"/>
  <c r="X505" s="1"/>
  <c r="Y505" s="1"/>
  <c r="Z505" s="1"/>
  <c r="AA505" s="1"/>
  <c r="AB505" s="1"/>
  <c r="AC505" s="1"/>
  <c r="K497"/>
  <c r="L497" s="1"/>
  <c r="M497" s="1"/>
  <c r="N497" s="1"/>
  <c r="O497" s="1"/>
  <c r="P497" s="1"/>
  <c r="Q497" s="1"/>
  <c r="R497" s="1"/>
  <c r="S497" s="1"/>
  <c r="T497" s="1"/>
  <c r="U497" s="1"/>
  <c r="V497" s="1"/>
  <c r="W497" s="1"/>
  <c r="X497" s="1"/>
  <c r="Y497" s="1"/>
  <c r="Z497" s="1"/>
  <c r="AA497" s="1"/>
  <c r="AB497" s="1"/>
  <c r="AC497" s="1"/>
  <c r="AD501"/>
  <c r="AE501" s="1"/>
  <c r="AD503"/>
  <c r="AE503" s="1"/>
  <c r="K517"/>
  <c r="L517" s="1"/>
  <c r="M517" s="1"/>
  <c r="N517" s="1"/>
  <c r="O517" s="1"/>
  <c r="P517" s="1"/>
  <c r="Q517" s="1"/>
  <c r="R517" s="1"/>
  <c r="S517" s="1"/>
  <c r="T517" s="1"/>
  <c r="U517" s="1"/>
  <c r="V517" s="1"/>
  <c r="W517" s="1"/>
  <c r="X517" s="1"/>
  <c r="Y517" s="1"/>
  <c r="Z517" s="1"/>
  <c r="AA517" s="1"/>
  <c r="AB517" s="1"/>
  <c r="AC517" s="1"/>
  <c r="K516"/>
  <c r="L516" s="1"/>
  <c r="M516" s="1"/>
  <c r="N516" s="1"/>
  <c r="O516" s="1"/>
  <c r="P516" s="1"/>
  <c r="Q516" s="1"/>
  <c r="R516" s="1"/>
  <c r="S516" s="1"/>
  <c r="T516" s="1"/>
  <c r="U516" s="1"/>
  <c r="V516" s="1"/>
  <c r="W516" s="1"/>
  <c r="X516" s="1"/>
  <c r="Y516" s="1"/>
  <c r="Z516" s="1"/>
  <c r="AA516" s="1"/>
  <c r="AB516" s="1"/>
  <c r="AC516" s="1"/>
  <c r="K518"/>
  <c r="L518" s="1"/>
  <c r="M518" s="1"/>
  <c r="N518" s="1"/>
  <c r="O518" s="1"/>
  <c r="P518" s="1"/>
  <c r="Q518" s="1"/>
  <c r="R518" s="1"/>
  <c r="S518" s="1"/>
  <c r="T518" s="1"/>
  <c r="U518" s="1"/>
  <c r="V518" s="1"/>
  <c r="W518" s="1"/>
  <c r="X518" s="1"/>
  <c r="Y518" s="1"/>
  <c r="Z518" s="1"/>
  <c r="AA518" s="1"/>
  <c r="AB518" s="1"/>
  <c r="AC518" s="1"/>
  <c r="K454"/>
  <c r="L454" s="1"/>
  <c r="M454" s="1"/>
  <c r="N454" s="1"/>
  <c r="O454" s="1"/>
  <c r="P454" s="1"/>
  <c r="Q454" s="1"/>
  <c r="R454" s="1"/>
  <c r="S454" s="1"/>
  <c r="T454" s="1"/>
  <c r="U454" s="1"/>
  <c r="V454" s="1"/>
  <c r="W454" s="1"/>
  <c r="X454" s="1"/>
  <c r="Y454" s="1"/>
  <c r="Z454" s="1"/>
  <c r="AA454" s="1"/>
  <c r="AB454" s="1"/>
  <c r="AC454" s="1"/>
  <c r="K515"/>
  <c r="L515" s="1"/>
  <c r="M515" s="1"/>
  <c r="N515" s="1"/>
  <c r="O515" s="1"/>
  <c r="P515" s="1"/>
  <c r="Q515" s="1"/>
  <c r="R515" s="1"/>
  <c r="S515" s="1"/>
  <c r="T515" s="1"/>
  <c r="U515" s="1"/>
  <c r="V515" s="1"/>
  <c r="W515" s="1"/>
  <c r="X515" s="1"/>
  <c r="Y515" s="1"/>
  <c r="Z515" s="1"/>
  <c r="AA515" s="1"/>
  <c r="AB515" s="1"/>
  <c r="AC515" s="1"/>
  <c r="K504"/>
  <c r="L504" s="1"/>
  <c r="M504" s="1"/>
  <c r="N504" s="1"/>
  <c r="O504" s="1"/>
  <c r="P504" s="1"/>
  <c r="Q504" s="1"/>
  <c r="R504" s="1"/>
  <c r="S504" s="1"/>
  <c r="T504" s="1"/>
  <c r="U504" s="1"/>
  <c r="V504" s="1"/>
  <c r="W504" s="1"/>
  <c r="X504" s="1"/>
  <c r="Y504" s="1"/>
  <c r="Z504" s="1"/>
  <c r="AA504" s="1"/>
  <c r="AB504" s="1"/>
  <c r="AC504" s="1"/>
  <c r="K496"/>
  <c r="L496" s="1"/>
  <c r="M496" s="1"/>
  <c r="N496" s="1"/>
  <c r="O496" s="1"/>
  <c r="P496" s="1"/>
  <c r="Q496" s="1"/>
  <c r="R496" s="1"/>
  <c r="S496" s="1"/>
  <c r="T496" s="1"/>
  <c r="U496" s="1"/>
  <c r="V496" s="1"/>
  <c r="W496" s="1"/>
  <c r="X496" s="1"/>
  <c r="Y496" s="1"/>
  <c r="Z496" s="1"/>
  <c r="AA496" s="1"/>
  <c r="AB496" s="1"/>
  <c r="AC496" s="1"/>
  <c r="K480"/>
  <c r="L480" s="1"/>
  <c r="M480" s="1"/>
  <c r="N480" s="1"/>
  <c r="O480" s="1"/>
  <c r="P480" s="1"/>
  <c r="Q480" s="1"/>
  <c r="R480" s="1"/>
  <c r="S480" s="1"/>
  <c r="T480" s="1"/>
  <c r="U480" s="1"/>
  <c r="V480" s="1"/>
  <c r="W480" s="1"/>
  <c r="X480" s="1"/>
  <c r="Y480" s="1"/>
  <c r="Z480" s="1"/>
  <c r="AA480" s="1"/>
  <c r="AB480" s="1"/>
  <c r="AC480" s="1"/>
  <c r="K457"/>
  <c r="L457" s="1"/>
  <c r="M457" s="1"/>
  <c r="N457" s="1"/>
  <c r="O457" s="1"/>
  <c r="P457" s="1"/>
  <c r="Q457" s="1"/>
  <c r="R457" s="1"/>
  <c r="S457" s="1"/>
  <c r="T457" s="1"/>
  <c r="U457" s="1"/>
  <c r="V457" s="1"/>
  <c r="W457" s="1"/>
  <c r="X457" s="1"/>
  <c r="Y457" s="1"/>
  <c r="Z457" s="1"/>
  <c r="AA457" s="1"/>
  <c r="AB457" s="1"/>
  <c r="AC457" s="1"/>
  <c r="K446"/>
  <c r="L446" s="1"/>
  <c r="M446" s="1"/>
  <c r="N446" s="1"/>
  <c r="O446" s="1"/>
  <c r="P446" s="1"/>
  <c r="Q446" s="1"/>
  <c r="R446" s="1"/>
  <c r="S446" s="1"/>
  <c r="T446" s="1"/>
  <c r="U446" s="1"/>
  <c r="V446" s="1"/>
  <c r="W446" s="1"/>
  <c r="X446" s="1"/>
  <c r="Y446" s="1"/>
  <c r="Z446" s="1"/>
  <c r="AA446" s="1"/>
  <c r="AB446" s="1"/>
  <c r="AC446" s="1"/>
  <c r="K495"/>
  <c r="L495" s="1"/>
  <c r="M495" s="1"/>
  <c r="N495" s="1"/>
  <c r="O495" s="1"/>
  <c r="P495" s="1"/>
  <c r="Q495" s="1"/>
  <c r="R495" s="1"/>
  <c r="S495" s="1"/>
  <c r="T495" s="1"/>
  <c r="U495" s="1"/>
  <c r="V495" s="1"/>
  <c r="W495" s="1"/>
  <c r="X495" s="1"/>
  <c r="Y495" s="1"/>
  <c r="Z495" s="1"/>
  <c r="AA495" s="1"/>
  <c r="AB495" s="1"/>
  <c r="AC495" s="1"/>
  <c r="K487"/>
  <c r="L487" s="1"/>
  <c r="M487" s="1"/>
  <c r="N487" s="1"/>
  <c r="O487" s="1"/>
  <c r="P487" s="1"/>
  <c r="Q487" s="1"/>
  <c r="R487" s="1"/>
  <c r="S487" s="1"/>
  <c r="T487" s="1"/>
  <c r="U487" s="1"/>
  <c r="V487" s="1"/>
  <c r="W487" s="1"/>
  <c r="X487" s="1"/>
  <c r="Y487" s="1"/>
  <c r="Z487" s="1"/>
  <c r="AA487" s="1"/>
  <c r="AB487" s="1"/>
  <c r="AC487" s="1"/>
  <c r="K456"/>
  <c r="L456" s="1"/>
  <c r="M456" s="1"/>
  <c r="N456" s="1"/>
  <c r="O456" s="1"/>
  <c r="P456" s="1"/>
  <c r="Q456" s="1"/>
  <c r="R456" s="1"/>
  <c r="S456" s="1"/>
  <c r="T456" s="1"/>
  <c r="U456" s="1"/>
  <c r="V456" s="1"/>
  <c r="W456" s="1"/>
  <c r="X456" s="1"/>
  <c r="Y456" s="1"/>
  <c r="Z456" s="1"/>
  <c r="AA456" s="1"/>
  <c r="AB456" s="1"/>
  <c r="AC456" s="1"/>
  <c r="K445"/>
  <c r="L445" s="1"/>
  <c r="M445" s="1"/>
  <c r="N445" s="1"/>
  <c r="O445" s="1"/>
  <c r="P445" s="1"/>
  <c r="Q445" s="1"/>
  <c r="R445" s="1"/>
  <c r="S445" s="1"/>
  <c r="T445" s="1"/>
  <c r="U445" s="1"/>
  <c r="V445" s="1"/>
  <c r="W445" s="1"/>
  <c r="X445" s="1"/>
  <c r="Y445" s="1"/>
  <c r="Z445" s="1"/>
  <c r="AA445" s="1"/>
  <c r="AB445" s="1"/>
  <c r="AC445" s="1"/>
  <c r="K513"/>
  <c r="L513" s="1"/>
  <c r="M513" s="1"/>
  <c r="N513" s="1"/>
  <c r="O513" s="1"/>
  <c r="P513" s="1"/>
  <c r="Q513" s="1"/>
  <c r="R513" s="1"/>
  <c r="S513" s="1"/>
  <c r="T513" s="1"/>
  <c r="U513" s="1"/>
  <c r="V513" s="1"/>
  <c r="W513" s="1"/>
  <c r="X513" s="1"/>
  <c r="Y513" s="1"/>
  <c r="Z513" s="1"/>
  <c r="AA513" s="1"/>
  <c r="AB513" s="1"/>
  <c r="AC513" s="1"/>
  <c r="K490"/>
  <c r="L490" s="1"/>
  <c r="M490" s="1"/>
  <c r="N490" s="1"/>
  <c r="O490" s="1"/>
  <c r="P490" s="1"/>
  <c r="Q490" s="1"/>
  <c r="R490" s="1"/>
  <c r="S490" s="1"/>
  <c r="T490" s="1"/>
  <c r="U490" s="1"/>
  <c r="V490" s="1"/>
  <c r="W490" s="1"/>
  <c r="X490" s="1"/>
  <c r="Y490" s="1"/>
  <c r="Z490" s="1"/>
  <c r="AA490" s="1"/>
  <c r="AB490" s="1"/>
  <c r="AC490" s="1"/>
  <c r="K473"/>
  <c r="L473" s="1"/>
  <c r="M473" s="1"/>
  <c r="N473" s="1"/>
  <c r="O473" s="1"/>
  <c r="P473" s="1"/>
  <c r="Q473" s="1"/>
  <c r="R473" s="1"/>
  <c r="S473" s="1"/>
  <c r="T473" s="1"/>
  <c r="U473" s="1"/>
  <c r="V473" s="1"/>
  <c r="W473" s="1"/>
  <c r="X473" s="1"/>
  <c r="Y473" s="1"/>
  <c r="Z473" s="1"/>
  <c r="AA473" s="1"/>
  <c r="AB473" s="1"/>
  <c r="AC473" s="1"/>
  <c r="K451"/>
  <c r="L451" s="1"/>
  <c r="M451" s="1"/>
  <c r="N451" s="1"/>
  <c r="O451" s="1"/>
  <c r="P451" s="1"/>
  <c r="Q451" s="1"/>
  <c r="R451" s="1"/>
  <c r="S451" s="1"/>
  <c r="T451" s="1"/>
  <c r="U451" s="1"/>
  <c r="V451" s="1"/>
  <c r="W451" s="1"/>
  <c r="X451" s="1"/>
  <c r="Y451" s="1"/>
  <c r="Z451" s="1"/>
  <c r="AA451" s="1"/>
  <c r="AB451" s="1"/>
  <c r="AC451" s="1"/>
  <c r="K444"/>
  <c r="L444" s="1"/>
  <c r="M444" s="1"/>
  <c r="N444" s="1"/>
  <c r="O444" s="1"/>
  <c r="P444" s="1"/>
  <c r="Q444" s="1"/>
  <c r="R444" s="1"/>
  <c r="S444" s="1"/>
  <c r="T444" s="1"/>
  <c r="U444" s="1"/>
  <c r="V444" s="1"/>
  <c r="W444" s="1"/>
  <c r="X444" s="1"/>
  <c r="Y444" s="1"/>
  <c r="Z444" s="1"/>
  <c r="AA444" s="1"/>
  <c r="AB444" s="1"/>
  <c r="AC444" s="1"/>
  <c r="K508"/>
  <c r="L508" s="1"/>
  <c r="M508" s="1"/>
  <c r="N508" s="1"/>
  <c r="O508" s="1"/>
  <c r="P508" s="1"/>
  <c r="Q508" s="1"/>
  <c r="R508" s="1"/>
  <c r="S508" s="1"/>
  <c r="T508" s="1"/>
  <c r="U508" s="1"/>
  <c r="V508" s="1"/>
  <c r="W508" s="1"/>
  <c r="X508" s="1"/>
  <c r="Y508" s="1"/>
  <c r="Z508" s="1"/>
  <c r="AA508" s="1"/>
  <c r="AB508" s="1"/>
  <c r="AC508" s="1"/>
  <c r="K493"/>
  <c r="L493" s="1"/>
  <c r="M493" s="1"/>
  <c r="N493" s="1"/>
  <c r="O493" s="1"/>
  <c r="P493" s="1"/>
  <c r="Q493" s="1"/>
  <c r="R493" s="1"/>
  <c r="S493" s="1"/>
  <c r="T493" s="1"/>
  <c r="U493" s="1"/>
  <c r="V493" s="1"/>
  <c r="W493" s="1"/>
  <c r="X493" s="1"/>
  <c r="Y493" s="1"/>
  <c r="Z493" s="1"/>
  <c r="AA493" s="1"/>
  <c r="AB493" s="1"/>
  <c r="AC493" s="1"/>
  <c r="K477"/>
  <c r="L477" s="1"/>
  <c r="M477" s="1"/>
  <c r="N477" s="1"/>
  <c r="O477" s="1"/>
  <c r="P477" s="1"/>
  <c r="Q477" s="1"/>
  <c r="R477" s="1"/>
  <c r="S477" s="1"/>
  <c r="T477" s="1"/>
  <c r="U477" s="1"/>
  <c r="V477" s="1"/>
  <c r="W477" s="1"/>
  <c r="X477" s="1"/>
  <c r="Y477" s="1"/>
  <c r="Z477" s="1"/>
  <c r="AA477" s="1"/>
  <c r="AB477" s="1"/>
  <c r="AC477" s="1"/>
  <c r="K461"/>
  <c r="L461" s="1"/>
  <c r="M461" s="1"/>
  <c r="N461" s="1"/>
  <c r="O461" s="1"/>
  <c r="P461" s="1"/>
  <c r="Q461" s="1"/>
  <c r="R461" s="1"/>
  <c r="S461" s="1"/>
  <c r="T461" s="1"/>
  <c r="U461" s="1"/>
  <c r="V461" s="1"/>
  <c r="W461" s="1"/>
  <c r="X461" s="1"/>
  <c r="Y461" s="1"/>
  <c r="Z461" s="1"/>
  <c r="AA461" s="1"/>
  <c r="AB461" s="1"/>
  <c r="AC461" s="1"/>
  <c r="K443"/>
  <c r="L443" s="1"/>
  <c r="M443" s="1"/>
  <c r="N443" s="1"/>
  <c r="O443" s="1"/>
  <c r="P443" s="1"/>
  <c r="Q443" s="1"/>
  <c r="R443" s="1"/>
  <c r="S443" s="1"/>
  <c r="T443" s="1"/>
  <c r="U443" s="1"/>
  <c r="V443" s="1"/>
  <c r="W443" s="1"/>
  <c r="X443" s="1"/>
  <c r="Y443" s="1"/>
  <c r="Z443" s="1"/>
  <c r="AA443" s="1"/>
  <c r="AB443" s="1"/>
  <c r="AC443" s="1"/>
  <c r="K500"/>
  <c r="L500" s="1"/>
  <c r="M500" s="1"/>
  <c r="N500" s="1"/>
  <c r="O500" s="1"/>
  <c r="P500" s="1"/>
  <c r="Q500" s="1"/>
  <c r="R500" s="1"/>
  <c r="S500" s="1"/>
  <c r="T500" s="1"/>
  <c r="U500" s="1"/>
  <c r="V500" s="1"/>
  <c r="W500" s="1"/>
  <c r="X500" s="1"/>
  <c r="Y500" s="1"/>
  <c r="Z500" s="1"/>
  <c r="AA500" s="1"/>
  <c r="AB500" s="1"/>
  <c r="AC500" s="1"/>
  <c r="K502"/>
  <c r="Q2" i="20"/>
  <c r="P1"/>
  <c r="F7" i="9"/>
  <c r="F6"/>
  <c r="AE499" i="2"/>
  <c r="AO499"/>
  <c r="AE475"/>
  <c r="AO475"/>
  <c r="AE509"/>
  <c r="AO509"/>
  <c r="AE486"/>
  <c r="AO486"/>
  <c r="AE469"/>
  <c r="AO469"/>
  <c r="AE482"/>
  <c r="AO482"/>
  <c r="AE485"/>
  <c r="AO485"/>
  <c r="AO476"/>
  <c r="AE476"/>
  <c r="AO507"/>
  <c r="AE507"/>
  <c r="AO455"/>
  <c r="AE455"/>
  <c r="AE468"/>
  <c r="AO468"/>
  <c r="AO488"/>
  <c r="AE488"/>
  <c r="AE464"/>
  <c r="AO464"/>
  <c r="AE465"/>
  <c r="AO465"/>
  <c r="AO479"/>
  <c r="AE479"/>
  <c r="F2" i="18"/>
  <c r="F51" s="1"/>
  <c r="E14" i="13"/>
  <c r="E15"/>
  <c r="F15" s="1"/>
  <c r="E17"/>
  <c r="F17" s="1"/>
  <c r="E13"/>
  <c r="F13" s="1"/>
  <c r="E12"/>
  <c r="F12" s="1"/>
  <c r="C16" i="4"/>
  <c r="I333" i="2"/>
  <c r="I421" s="1"/>
  <c r="I423"/>
  <c r="I424"/>
  <c r="I425"/>
  <c r="I426"/>
  <c r="I427"/>
  <c r="I422"/>
  <c r="G427"/>
  <c r="G426"/>
  <c r="G425"/>
  <c r="G424"/>
  <c r="G423"/>
  <c r="G422"/>
  <c r="G420"/>
  <c r="G419"/>
  <c r="G418"/>
  <c r="G417"/>
  <c r="G416"/>
  <c r="G415"/>
  <c r="G414"/>
  <c r="G413"/>
  <c r="G411"/>
  <c r="G410"/>
  <c r="G409"/>
  <c r="G408"/>
  <c r="G407"/>
  <c r="G406"/>
  <c r="G405"/>
  <c r="G404"/>
  <c r="G403"/>
  <c r="G402"/>
  <c r="G401"/>
  <c r="G400"/>
  <c r="G399"/>
  <c r="G398"/>
  <c r="G397"/>
  <c r="G396"/>
  <c r="G395"/>
  <c r="G394"/>
  <c r="G393"/>
  <c r="G392"/>
  <c r="G391"/>
  <c r="G390"/>
  <c r="G389"/>
  <c r="G388"/>
  <c r="G387"/>
  <c r="G386"/>
  <c r="G385"/>
  <c r="G384"/>
  <c r="G383"/>
  <c r="G382"/>
  <c r="G381"/>
  <c r="G380"/>
  <c r="G379"/>
  <c r="G378"/>
  <c r="G377"/>
  <c r="G375"/>
  <c r="G374"/>
  <c r="G373"/>
  <c r="G372"/>
  <c r="G371"/>
  <c r="G370"/>
  <c r="G369"/>
  <c r="G368"/>
  <c r="G367"/>
  <c r="G366"/>
  <c r="G365"/>
  <c r="G364"/>
  <c r="G363"/>
  <c r="G362"/>
  <c r="G361"/>
  <c r="G360"/>
  <c r="G359"/>
  <c r="G358"/>
  <c r="G357"/>
  <c r="G356"/>
  <c r="G355"/>
  <c r="G354"/>
  <c r="G353"/>
  <c r="G352"/>
  <c r="G350"/>
  <c r="G349"/>
  <c r="G348"/>
  <c r="G347"/>
  <c r="G346"/>
  <c r="G345"/>
  <c r="G344"/>
  <c r="G343"/>
  <c r="G342"/>
  <c r="G341"/>
  <c r="G340"/>
  <c r="G339"/>
  <c r="G338"/>
  <c r="G337"/>
  <c r="G336"/>
  <c r="G335"/>
  <c r="E11" i="13"/>
  <c r="F11" s="1"/>
  <c r="AO463" i="2" l="1"/>
  <c r="AE471"/>
  <c r="AP471" s="1"/>
  <c r="AO452"/>
  <c r="G23" i="18"/>
  <c r="G58" s="1"/>
  <c r="G59" s="1"/>
  <c r="AE498" i="2"/>
  <c r="AF498" s="1"/>
  <c r="AE494"/>
  <c r="AF494" s="1"/>
  <c r="AE459"/>
  <c r="AF459" s="1"/>
  <c r="AO512"/>
  <c r="AO501"/>
  <c r="AE481"/>
  <c r="AP481" s="1"/>
  <c r="AD443"/>
  <c r="AN443"/>
  <c r="AD477"/>
  <c r="AN477"/>
  <c r="AN508"/>
  <c r="AD508"/>
  <c r="AN451"/>
  <c r="AD451"/>
  <c r="AN490"/>
  <c r="AD490"/>
  <c r="AN445"/>
  <c r="AD445"/>
  <c r="AD487"/>
  <c r="AN487"/>
  <c r="AD446"/>
  <c r="AN446"/>
  <c r="AD480"/>
  <c r="AN480"/>
  <c r="AD504"/>
  <c r="AN504"/>
  <c r="AN454"/>
  <c r="AD454"/>
  <c r="AN516"/>
  <c r="AD516"/>
  <c r="AN505"/>
  <c r="AD505"/>
  <c r="AD458"/>
  <c r="AN458"/>
  <c r="AN506"/>
  <c r="AD506"/>
  <c r="AD450"/>
  <c r="AN450"/>
  <c r="AN483"/>
  <c r="AD483"/>
  <c r="AD514"/>
  <c r="AN514"/>
  <c r="AD453"/>
  <c r="AN453"/>
  <c r="AN467"/>
  <c r="AD467"/>
  <c r="AN492"/>
  <c r="AD492"/>
  <c r="AD466"/>
  <c r="AN466"/>
  <c r="AN447"/>
  <c r="AD447"/>
  <c r="AN478"/>
  <c r="AD478"/>
  <c r="AN461"/>
  <c r="AD461"/>
  <c r="AD493"/>
  <c r="AN493"/>
  <c r="AD444"/>
  <c r="AN444"/>
  <c r="AD473"/>
  <c r="AN473"/>
  <c r="AN513"/>
  <c r="AD513"/>
  <c r="AN456"/>
  <c r="AD456"/>
  <c r="AD495"/>
  <c r="AN495"/>
  <c r="AN457"/>
  <c r="AD457"/>
  <c r="AD496"/>
  <c r="AN496"/>
  <c r="AN515"/>
  <c r="AD515"/>
  <c r="AN518"/>
  <c r="AD518"/>
  <c r="AD517"/>
  <c r="AN517"/>
  <c r="AN497"/>
  <c r="AD497"/>
  <c r="AD448"/>
  <c r="AN448"/>
  <c r="AD462"/>
  <c r="AN462"/>
  <c r="AD441"/>
  <c r="AN441"/>
  <c r="AD470"/>
  <c r="AN470"/>
  <c r="AN491"/>
  <c r="AD491"/>
  <c r="AN442"/>
  <c r="AD442"/>
  <c r="AD460"/>
  <c r="AN460"/>
  <c r="AD484"/>
  <c r="AN484"/>
  <c r="AD511"/>
  <c r="AN511"/>
  <c r="AD489"/>
  <c r="AN489"/>
  <c r="AD472"/>
  <c r="AN472"/>
  <c r="AO503"/>
  <c r="AN500"/>
  <c r="AD500"/>
  <c r="L502"/>
  <c r="R2" i="20"/>
  <c r="Q1"/>
  <c r="AF479" i="2"/>
  <c r="AP479"/>
  <c r="AP464"/>
  <c r="AF464"/>
  <c r="AF482"/>
  <c r="AP482"/>
  <c r="AF469"/>
  <c r="AP469"/>
  <c r="AF509"/>
  <c r="AP509"/>
  <c r="AF475"/>
  <c r="AP475"/>
  <c r="AP494"/>
  <c r="AF465"/>
  <c r="AP465"/>
  <c r="AP468"/>
  <c r="AF468"/>
  <c r="AP485"/>
  <c r="AF485"/>
  <c r="AP463"/>
  <c r="AF463"/>
  <c r="AP486"/>
  <c r="AF486"/>
  <c r="AP452"/>
  <c r="AF452"/>
  <c r="AF499"/>
  <c r="AP499"/>
  <c r="AP488"/>
  <c r="AF488"/>
  <c r="AP455"/>
  <c r="AF455"/>
  <c r="AP507"/>
  <c r="AF507"/>
  <c r="AP512"/>
  <c r="AF512"/>
  <c r="AF476"/>
  <c r="AP476"/>
  <c r="AP503"/>
  <c r="AF503"/>
  <c r="AP501"/>
  <c r="AF501"/>
  <c r="AF471"/>
  <c r="G2" i="18"/>
  <c r="G51" s="1"/>
  <c r="C17" i="1"/>
  <c r="B12" i="4"/>
  <c r="I523" i="2"/>
  <c r="G91"/>
  <c r="G90"/>
  <c r="G89"/>
  <c r="G88"/>
  <c r="G87"/>
  <c r="G86"/>
  <c r="G85"/>
  <c r="G84"/>
  <c r="G82"/>
  <c r="G81"/>
  <c r="G80"/>
  <c r="G79"/>
  <c r="G78"/>
  <c r="G77"/>
  <c r="G76"/>
  <c r="G75"/>
  <c r="G74"/>
  <c r="G73"/>
  <c r="G72"/>
  <c r="G71"/>
  <c r="G70"/>
  <c r="G69"/>
  <c r="G68"/>
  <c r="G67"/>
  <c r="G66"/>
  <c r="G65"/>
  <c r="G64"/>
  <c r="G63"/>
  <c r="G62"/>
  <c r="G61"/>
  <c r="G60"/>
  <c r="G59"/>
  <c r="G58"/>
  <c r="G57"/>
  <c r="G56"/>
  <c r="G55"/>
  <c r="G54"/>
  <c r="G53"/>
  <c r="G52"/>
  <c r="G51"/>
  <c r="G50"/>
  <c r="G49"/>
  <c r="G48"/>
  <c r="G46"/>
  <c r="G45"/>
  <c r="G44"/>
  <c r="G43"/>
  <c r="G42"/>
  <c r="G41"/>
  <c r="G40"/>
  <c r="G39"/>
  <c r="G38"/>
  <c r="G37"/>
  <c r="G36"/>
  <c r="G35"/>
  <c r="G34"/>
  <c r="G33"/>
  <c r="G32"/>
  <c r="G31"/>
  <c r="G30"/>
  <c r="G29"/>
  <c r="G28"/>
  <c r="G27"/>
  <c r="G26"/>
  <c r="G25"/>
  <c r="G24"/>
  <c r="G23"/>
  <c r="AP498" l="1"/>
  <c r="H23" i="18"/>
  <c r="H58" s="1"/>
  <c r="H59" s="1"/>
  <c r="AF481" i="2"/>
  <c r="AP459"/>
  <c r="AO489"/>
  <c r="AE489"/>
  <c r="AE484"/>
  <c r="AO484"/>
  <c r="AO470"/>
  <c r="AE470"/>
  <c r="AE462"/>
  <c r="AO462"/>
  <c r="AE496"/>
  <c r="AO496"/>
  <c r="AO495"/>
  <c r="AE495"/>
  <c r="AE444"/>
  <c r="AO444"/>
  <c r="AE453"/>
  <c r="AO453"/>
  <c r="AE480"/>
  <c r="AO480"/>
  <c r="AO487"/>
  <c r="AE487"/>
  <c r="AO443"/>
  <c r="AE443"/>
  <c r="AO518"/>
  <c r="AE518"/>
  <c r="AO513"/>
  <c r="AE513"/>
  <c r="AO461"/>
  <c r="AE461"/>
  <c r="AO447"/>
  <c r="AE447"/>
  <c r="AE492"/>
  <c r="AO492"/>
  <c r="AO483"/>
  <c r="AE483"/>
  <c r="AE506"/>
  <c r="AO506"/>
  <c r="AO505"/>
  <c r="AE505"/>
  <c r="AE454"/>
  <c r="AO454"/>
  <c r="AO490"/>
  <c r="AE490"/>
  <c r="AO508"/>
  <c r="AE508"/>
  <c r="AO472"/>
  <c r="AE472"/>
  <c r="AE511"/>
  <c r="AO511"/>
  <c r="AO460"/>
  <c r="AE460"/>
  <c r="AE441"/>
  <c r="AO441"/>
  <c r="AE448"/>
  <c r="AO448"/>
  <c r="AO517"/>
  <c r="AE517"/>
  <c r="AO473"/>
  <c r="AE473"/>
  <c r="AO493"/>
  <c r="AE493"/>
  <c r="AE466"/>
  <c r="AO466"/>
  <c r="AO514"/>
  <c r="AE514"/>
  <c r="AE450"/>
  <c r="AO450"/>
  <c r="AE458"/>
  <c r="AO458"/>
  <c r="AO504"/>
  <c r="AE504"/>
  <c r="AO446"/>
  <c r="AE446"/>
  <c r="AO477"/>
  <c r="AE477"/>
  <c r="AO442"/>
  <c r="AE442"/>
  <c r="AO497"/>
  <c r="AE497"/>
  <c r="AO491"/>
  <c r="AE491"/>
  <c r="AE515"/>
  <c r="AO515"/>
  <c r="AO457"/>
  <c r="AE457"/>
  <c r="AO456"/>
  <c r="AE456"/>
  <c r="AO478"/>
  <c r="AE478"/>
  <c r="AE467"/>
  <c r="AO467"/>
  <c r="AE516"/>
  <c r="AO516"/>
  <c r="AE445"/>
  <c r="AO445"/>
  <c r="AO451"/>
  <c r="AE451"/>
  <c r="AE500"/>
  <c r="AO500"/>
  <c r="M502"/>
  <c r="S2" i="20"/>
  <c r="R1"/>
  <c r="AG501" i="2"/>
  <c r="AQ501"/>
  <c r="AG512"/>
  <c r="AQ512"/>
  <c r="AQ486"/>
  <c r="AG486"/>
  <c r="AG468"/>
  <c r="AQ468"/>
  <c r="AQ481"/>
  <c r="AG481"/>
  <c r="AG459"/>
  <c r="AQ459"/>
  <c r="AG476"/>
  <c r="AQ476"/>
  <c r="AG499"/>
  <c r="AQ499"/>
  <c r="AG465"/>
  <c r="AQ465"/>
  <c r="AQ475"/>
  <c r="AG475"/>
  <c r="AQ469"/>
  <c r="AG469"/>
  <c r="AQ482"/>
  <c r="AG482"/>
  <c r="AG479"/>
  <c r="AQ479"/>
  <c r="AQ498"/>
  <c r="AG498"/>
  <c r="AQ509"/>
  <c r="AG509"/>
  <c r="AG455"/>
  <c r="AQ455"/>
  <c r="AG471"/>
  <c r="AQ471"/>
  <c r="AG503"/>
  <c r="AQ503"/>
  <c r="AG507"/>
  <c r="AQ507"/>
  <c r="AG488"/>
  <c r="AQ488"/>
  <c r="AQ452"/>
  <c r="AG452"/>
  <c r="AG463"/>
  <c r="AQ463"/>
  <c r="AQ485"/>
  <c r="AG485"/>
  <c r="AQ494"/>
  <c r="AG494"/>
  <c r="AQ464"/>
  <c r="AG464"/>
  <c r="H2" i="18"/>
  <c r="H51" s="1"/>
  <c r="J333" i="2"/>
  <c r="J523"/>
  <c r="I23" i="18" l="1"/>
  <c r="I58" s="1"/>
  <c r="I59" s="1"/>
  <c r="J421" i="2"/>
  <c r="J423"/>
  <c r="J424"/>
  <c r="J427"/>
  <c r="J422"/>
  <c r="J426"/>
  <c r="J425"/>
  <c r="J560"/>
  <c r="J577"/>
  <c r="J601"/>
  <c r="J586"/>
  <c r="J555"/>
  <c r="J556"/>
  <c r="J604"/>
  <c r="J561"/>
  <c r="J595"/>
  <c r="J590"/>
  <c r="J573"/>
  <c r="J547"/>
  <c r="J567"/>
  <c r="J571"/>
  <c r="J599"/>
  <c r="J580"/>
  <c r="J544"/>
  <c r="J557"/>
  <c r="J574"/>
  <c r="J591"/>
  <c r="J563"/>
  <c r="J568"/>
  <c r="J593"/>
  <c r="J578"/>
  <c r="J551"/>
  <c r="J564"/>
  <c r="J581"/>
  <c r="J603"/>
  <c r="J576"/>
  <c r="J552"/>
  <c r="J534"/>
  <c r="J583"/>
  <c r="J562"/>
  <c r="J533"/>
  <c r="J554"/>
  <c r="J540"/>
  <c r="J589"/>
  <c r="J609"/>
  <c r="J610"/>
  <c r="J607"/>
  <c r="J588"/>
  <c r="J549"/>
  <c r="J587"/>
  <c r="J548"/>
  <c r="J605"/>
  <c r="J565"/>
  <c r="J536"/>
  <c r="J585"/>
  <c r="J553"/>
  <c r="J592"/>
  <c r="J570"/>
  <c r="J558"/>
  <c r="J559"/>
  <c r="J606"/>
  <c r="J542"/>
  <c r="J550"/>
  <c r="J608"/>
  <c r="J596"/>
  <c r="J538"/>
  <c r="J537"/>
  <c r="J543"/>
  <c r="J600"/>
  <c r="J535"/>
  <c r="J539"/>
  <c r="J584"/>
  <c r="J545"/>
  <c r="J575"/>
  <c r="J598"/>
  <c r="J597"/>
  <c r="J546"/>
  <c r="J572"/>
  <c r="J579"/>
  <c r="J582"/>
  <c r="J569"/>
  <c r="J594"/>
  <c r="AF443"/>
  <c r="AP443"/>
  <c r="AP445"/>
  <c r="AF445"/>
  <c r="AF467"/>
  <c r="AP467"/>
  <c r="AP515"/>
  <c r="AF515"/>
  <c r="AP450"/>
  <c r="AF450"/>
  <c r="AP466"/>
  <c r="AF466"/>
  <c r="AP448"/>
  <c r="AF448"/>
  <c r="AF480"/>
  <c r="AP480"/>
  <c r="AP444"/>
  <c r="AF444"/>
  <c r="AF496"/>
  <c r="AP496"/>
  <c r="AP497"/>
  <c r="AF497"/>
  <c r="AP460"/>
  <c r="AF460"/>
  <c r="AF505"/>
  <c r="AP505"/>
  <c r="AP513"/>
  <c r="AF513"/>
  <c r="AF470"/>
  <c r="AP470"/>
  <c r="AF516"/>
  <c r="AP516"/>
  <c r="AF458"/>
  <c r="AP458"/>
  <c r="AF441"/>
  <c r="AP441"/>
  <c r="AP511"/>
  <c r="AF511"/>
  <c r="AP454"/>
  <c r="AF454"/>
  <c r="AP506"/>
  <c r="AF506"/>
  <c r="AP492"/>
  <c r="AF492"/>
  <c r="AF453"/>
  <c r="AP453"/>
  <c r="AP462"/>
  <c r="AF462"/>
  <c r="AP484"/>
  <c r="AF484"/>
  <c r="AF456"/>
  <c r="AP456"/>
  <c r="AF477"/>
  <c r="AP477"/>
  <c r="AF504"/>
  <c r="AP504"/>
  <c r="AF473"/>
  <c r="AP473"/>
  <c r="AF472"/>
  <c r="AP472"/>
  <c r="AF490"/>
  <c r="AP490"/>
  <c r="AP483"/>
  <c r="AF483"/>
  <c r="AP447"/>
  <c r="AF447"/>
  <c r="AF489"/>
  <c r="AP489"/>
  <c r="AF451"/>
  <c r="AP451"/>
  <c r="AP478"/>
  <c r="AF478"/>
  <c r="AF457"/>
  <c r="AP457"/>
  <c r="AF491"/>
  <c r="AP491"/>
  <c r="AP442"/>
  <c r="AF442"/>
  <c r="AP446"/>
  <c r="AF446"/>
  <c r="AP514"/>
  <c r="AF514"/>
  <c r="AP493"/>
  <c r="AF493"/>
  <c r="AP517"/>
  <c r="AF517"/>
  <c r="AP508"/>
  <c r="AF508"/>
  <c r="AF461"/>
  <c r="AP461"/>
  <c r="AF518"/>
  <c r="AP518"/>
  <c r="AF487"/>
  <c r="AP487"/>
  <c r="AP495"/>
  <c r="AF495"/>
  <c r="AP500"/>
  <c r="AF500"/>
  <c r="N502"/>
  <c r="O502" s="1"/>
  <c r="P502" s="1"/>
  <c r="Q502" s="1"/>
  <c r="R502" s="1"/>
  <c r="S502" s="1"/>
  <c r="T502" s="1"/>
  <c r="U502" s="1"/>
  <c r="V502" s="1"/>
  <c r="W502" s="1"/>
  <c r="X502" s="1"/>
  <c r="Y502" s="1"/>
  <c r="Z502" s="1"/>
  <c r="AA502" s="1"/>
  <c r="AB502" s="1"/>
  <c r="AC502" s="1"/>
  <c r="T2" i="20"/>
  <c r="S1"/>
  <c r="AH485" i="2"/>
  <c r="AR485"/>
  <c r="AH452"/>
  <c r="AR452"/>
  <c r="AR498"/>
  <c r="AH498"/>
  <c r="AH469"/>
  <c r="AR469"/>
  <c r="AH481"/>
  <c r="AR481"/>
  <c r="AH463"/>
  <c r="AR463"/>
  <c r="AH488"/>
  <c r="AR488"/>
  <c r="AH503"/>
  <c r="AR503"/>
  <c r="AR479"/>
  <c r="AH479"/>
  <c r="AR499"/>
  <c r="AH499"/>
  <c r="AH459"/>
  <c r="AR459"/>
  <c r="AH512"/>
  <c r="AR512"/>
  <c r="AR464"/>
  <c r="AH464"/>
  <c r="AH494"/>
  <c r="AR494"/>
  <c r="AR509"/>
  <c r="AH509"/>
  <c r="AH482"/>
  <c r="AR482"/>
  <c r="AR475"/>
  <c r="AH475"/>
  <c r="AH486"/>
  <c r="AR486"/>
  <c r="AH507"/>
  <c r="AR507"/>
  <c r="AH471"/>
  <c r="AR471"/>
  <c r="AH455"/>
  <c r="AR455"/>
  <c r="AR465"/>
  <c r="AH465"/>
  <c r="AH476"/>
  <c r="AR476"/>
  <c r="AH468"/>
  <c r="AR468"/>
  <c r="AH501"/>
  <c r="AR501"/>
  <c r="I2" i="18"/>
  <c r="I51" s="1"/>
  <c r="I195" i="2"/>
  <c r="J302"/>
  <c r="J301"/>
  <c r="J300"/>
  <c r="J299"/>
  <c r="J298"/>
  <c r="J297"/>
  <c r="J294"/>
  <c r="J293"/>
  <c r="J292"/>
  <c r="J291"/>
  <c r="J290"/>
  <c r="J289"/>
  <c r="J288"/>
  <c r="J287"/>
  <c r="J285"/>
  <c r="J284"/>
  <c r="J283"/>
  <c r="J282"/>
  <c r="J281"/>
  <c r="J280"/>
  <c r="J279"/>
  <c r="J278"/>
  <c r="J277"/>
  <c r="J276"/>
  <c r="J275"/>
  <c r="J274"/>
  <c r="J273"/>
  <c r="J272"/>
  <c r="J271"/>
  <c r="J270"/>
  <c r="J269"/>
  <c r="J268"/>
  <c r="J267"/>
  <c r="J266"/>
  <c r="J265"/>
  <c r="J264"/>
  <c r="J263"/>
  <c r="J262"/>
  <c r="J261"/>
  <c r="J260"/>
  <c r="J259"/>
  <c r="J258"/>
  <c r="J257"/>
  <c r="J256"/>
  <c r="J255"/>
  <c r="J254"/>
  <c r="J253"/>
  <c r="J252"/>
  <c r="J251"/>
  <c r="J249"/>
  <c r="J248"/>
  <c r="J247"/>
  <c r="J246"/>
  <c r="J245"/>
  <c r="J244"/>
  <c r="J243"/>
  <c r="J242"/>
  <c r="J241"/>
  <c r="J240"/>
  <c r="J239"/>
  <c r="J238"/>
  <c r="J237"/>
  <c r="J236"/>
  <c r="J235"/>
  <c r="J234"/>
  <c r="J233"/>
  <c r="J232"/>
  <c r="J231"/>
  <c r="J230"/>
  <c r="J229"/>
  <c r="J228"/>
  <c r="J227"/>
  <c r="J226"/>
  <c r="J224"/>
  <c r="J223"/>
  <c r="J222"/>
  <c r="J221"/>
  <c r="J220"/>
  <c r="J219"/>
  <c r="J218"/>
  <c r="J217"/>
  <c r="J216"/>
  <c r="J215"/>
  <c r="J214"/>
  <c r="J213"/>
  <c r="J212"/>
  <c r="J211"/>
  <c r="J210"/>
  <c r="J209"/>
  <c r="J192"/>
  <c r="J191"/>
  <c r="J190"/>
  <c r="J189"/>
  <c r="J188"/>
  <c r="J187"/>
  <c r="J186"/>
  <c r="J185"/>
  <c r="J183"/>
  <c r="J182"/>
  <c r="J181"/>
  <c r="J180"/>
  <c r="J179"/>
  <c r="J178"/>
  <c r="J177"/>
  <c r="J176"/>
  <c r="J175"/>
  <c r="J174"/>
  <c r="J173"/>
  <c r="J172"/>
  <c r="J171"/>
  <c r="J170"/>
  <c r="J169"/>
  <c r="J168"/>
  <c r="J167"/>
  <c r="J166"/>
  <c r="J165"/>
  <c r="J164"/>
  <c r="J163"/>
  <c r="J162"/>
  <c r="J161"/>
  <c r="J160"/>
  <c r="J159"/>
  <c r="J158"/>
  <c r="J157"/>
  <c r="J156"/>
  <c r="J155"/>
  <c r="J154"/>
  <c r="J153"/>
  <c r="J152"/>
  <c r="J151"/>
  <c r="J150"/>
  <c r="J149"/>
  <c r="J147"/>
  <c r="J146"/>
  <c r="J145"/>
  <c r="J144"/>
  <c r="J143"/>
  <c r="J142"/>
  <c r="J141"/>
  <c r="J140"/>
  <c r="J139"/>
  <c r="J138"/>
  <c r="J137"/>
  <c r="J136"/>
  <c r="J135"/>
  <c r="J134"/>
  <c r="J133"/>
  <c r="J132"/>
  <c r="J131"/>
  <c r="J130"/>
  <c r="J129"/>
  <c r="J128"/>
  <c r="J127"/>
  <c r="J126"/>
  <c r="J125"/>
  <c r="J124"/>
  <c r="J122"/>
  <c r="J121"/>
  <c r="J120"/>
  <c r="J119"/>
  <c r="J118"/>
  <c r="J117"/>
  <c r="J116"/>
  <c r="J115"/>
  <c r="J114"/>
  <c r="J113"/>
  <c r="J112"/>
  <c r="J111"/>
  <c r="J110"/>
  <c r="J109"/>
  <c r="J108"/>
  <c r="J107"/>
  <c r="J94"/>
  <c r="J105" s="1"/>
  <c r="I94"/>
  <c r="I105" s="1"/>
  <c r="I207" s="1"/>
  <c r="I318" s="1"/>
  <c r="K4"/>
  <c r="K431" s="1"/>
  <c r="B292"/>
  <c r="C292"/>
  <c r="B293"/>
  <c r="C293"/>
  <c r="B294"/>
  <c r="C294"/>
  <c r="C291"/>
  <c r="B291"/>
  <c r="B288"/>
  <c r="C288"/>
  <c r="B289"/>
  <c r="C289"/>
  <c r="B290"/>
  <c r="C290"/>
  <c r="C287"/>
  <c r="B287"/>
  <c r="B284"/>
  <c r="C284"/>
  <c r="B285"/>
  <c r="C285"/>
  <c r="C283"/>
  <c r="B283"/>
  <c r="B276"/>
  <c r="C276"/>
  <c r="B277"/>
  <c r="C277"/>
  <c r="B278"/>
  <c r="C278"/>
  <c r="B279"/>
  <c r="C279"/>
  <c r="B280"/>
  <c r="C280"/>
  <c r="B281"/>
  <c r="C281"/>
  <c r="B282"/>
  <c r="C282"/>
  <c r="C275"/>
  <c r="B275"/>
  <c r="B268"/>
  <c r="C268"/>
  <c r="B269"/>
  <c r="C269"/>
  <c r="B270"/>
  <c r="C270"/>
  <c r="B271"/>
  <c r="C271"/>
  <c r="B272"/>
  <c r="C272"/>
  <c r="B273"/>
  <c r="C273"/>
  <c r="B274"/>
  <c r="C274"/>
  <c r="C267"/>
  <c r="B267"/>
  <c r="B260"/>
  <c r="C260"/>
  <c r="B261"/>
  <c r="C261"/>
  <c r="B262"/>
  <c r="C262"/>
  <c r="B263"/>
  <c r="C263"/>
  <c r="B264"/>
  <c r="C264"/>
  <c r="B265"/>
  <c r="C265"/>
  <c r="B266"/>
  <c r="C266"/>
  <c r="C259"/>
  <c r="B259"/>
  <c r="B252"/>
  <c r="C252"/>
  <c r="B253"/>
  <c r="C253"/>
  <c r="B254"/>
  <c r="C254"/>
  <c r="B255"/>
  <c r="C255"/>
  <c r="B256"/>
  <c r="C256"/>
  <c r="B257"/>
  <c r="C257"/>
  <c r="B258"/>
  <c r="C258"/>
  <c r="C251"/>
  <c r="B251"/>
  <c r="B243"/>
  <c r="C243"/>
  <c r="B244"/>
  <c r="C244"/>
  <c r="B245"/>
  <c r="C245"/>
  <c r="B246"/>
  <c r="C246"/>
  <c r="B247"/>
  <c r="C247"/>
  <c r="B248"/>
  <c r="C248"/>
  <c r="B249"/>
  <c r="C249"/>
  <c r="C242"/>
  <c r="B242"/>
  <c r="B235"/>
  <c r="C235"/>
  <c r="B236"/>
  <c r="C236"/>
  <c r="B237"/>
  <c r="C237"/>
  <c r="B238"/>
  <c r="C238"/>
  <c r="B239"/>
  <c r="C239"/>
  <c r="B240"/>
  <c r="C240"/>
  <c r="B241"/>
  <c r="C241"/>
  <c r="C234"/>
  <c r="B234"/>
  <c r="B227"/>
  <c r="C227"/>
  <c r="B228"/>
  <c r="C228"/>
  <c r="B229"/>
  <c r="C229"/>
  <c r="B230"/>
  <c r="C230"/>
  <c r="B231"/>
  <c r="C231"/>
  <c r="B232"/>
  <c r="C232"/>
  <c r="B233"/>
  <c r="C233"/>
  <c r="C226"/>
  <c r="B226"/>
  <c r="B11" i="1"/>
  <c r="B12"/>
  <c r="F12" i="11"/>
  <c r="F13"/>
  <c r="F14"/>
  <c r="F15"/>
  <c r="F17"/>
  <c r="F18"/>
  <c r="F19"/>
  <c r="F11"/>
  <c r="E91" i="2"/>
  <c r="E90"/>
  <c r="E89"/>
  <c r="E88"/>
  <c r="E87"/>
  <c r="E86"/>
  <c r="E85"/>
  <c r="E84"/>
  <c r="E82"/>
  <c r="E81"/>
  <c r="E80"/>
  <c r="E79"/>
  <c r="E78"/>
  <c r="E77"/>
  <c r="E76"/>
  <c r="E75"/>
  <c r="E74"/>
  <c r="E73"/>
  <c r="E72"/>
  <c r="E71"/>
  <c r="E70"/>
  <c r="E69"/>
  <c r="E68"/>
  <c r="E67"/>
  <c r="E66"/>
  <c r="E65"/>
  <c r="E64"/>
  <c r="E63"/>
  <c r="E62"/>
  <c r="E61"/>
  <c r="E60"/>
  <c r="E59"/>
  <c r="E58"/>
  <c r="E57"/>
  <c r="E56"/>
  <c r="E55"/>
  <c r="E54"/>
  <c r="E53"/>
  <c r="E52"/>
  <c r="E51"/>
  <c r="E50"/>
  <c r="E49"/>
  <c r="E48"/>
  <c r="E46"/>
  <c r="E45"/>
  <c r="E44"/>
  <c r="E43"/>
  <c r="E42"/>
  <c r="E41"/>
  <c r="E40"/>
  <c r="E39"/>
  <c r="E38"/>
  <c r="E37"/>
  <c r="E36"/>
  <c r="E35"/>
  <c r="E34"/>
  <c r="E33"/>
  <c r="E32"/>
  <c r="E31"/>
  <c r="E30"/>
  <c r="E29"/>
  <c r="E28"/>
  <c r="E27"/>
  <c r="E26"/>
  <c r="E25"/>
  <c r="E24"/>
  <c r="E23"/>
  <c r="E21"/>
  <c r="E20"/>
  <c r="E19"/>
  <c r="E18"/>
  <c r="E17"/>
  <c r="E16"/>
  <c r="E15"/>
  <c r="E14"/>
  <c r="E13"/>
  <c r="E12"/>
  <c r="E11"/>
  <c r="E10"/>
  <c r="E9"/>
  <c r="E8"/>
  <c r="E7"/>
  <c r="E6"/>
  <c r="C61" i="18" l="1"/>
  <c r="J23"/>
  <c r="J58" s="1"/>
  <c r="J59" s="1"/>
  <c r="AG514" i="2"/>
  <c r="AQ514"/>
  <c r="AQ506"/>
  <c r="AG506"/>
  <c r="AQ450"/>
  <c r="AG450"/>
  <c r="AQ487"/>
  <c r="AG487"/>
  <c r="AQ461"/>
  <c r="AG461"/>
  <c r="AG457"/>
  <c r="AQ457"/>
  <c r="AQ451"/>
  <c r="AG451"/>
  <c r="AG490"/>
  <c r="AQ490"/>
  <c r="AG473"/>
  <c r="AQ473"/>
  <c r="AQ477"/>
  <c r="AG477"/>
  <c r="AQ453"/>
  <c r="AG453"/>
  <c r="AQ458"/>
  <c r="AG458"/>
  <c r="AQ470"/>
  <c r="AG470"/>
  <c r="AG505"/>
  <c r="AQ505"/>
  <c r="AQ467"/>
  <c r="AG467"/>
  <c r="AG443"/>
  <c r="AQ443"/>
  <c r="AG517"/>
  <c r="AQ517"/>
  <c r="AQ442"/>
  <c r="AG442"/>
  <c r="AG447"/>
  <c r="AQ447"/>
  <c r="AQ484"/>
  <c r="AG484"/>
  <c r="AQ511"/>
  <c r="AG511"/>
  <c r="AG497"/>
  <c r="AQ497"/>
  <c r="AQ444"/>
  <c r="AG444"/>
  <c r="AQ448"/>
  <c r="AG448"/>
  <c r="AG518"/>
  <c r="AQ518"/>
  <c r="AQ491"/>
  <c r="AG491"/>
  <c r="AG489"/>
  <c r="AQ489"/>
  <c r="AQ472"/>
  <c r="AG472"/>
  <c r="AG504"/>
  <c r="AQ504"/>
  <c r="AG456"/>
  <c r="AQ456"/>
  <c r="AQ441"/>
  <c r="AG441"/>
  <c r="AQ516"/>
  <c r="AG516"/>
  <c r="AQ496"/>
  <c r="AG496"/>
  <c r="AQ480"/>
  <c r="AG480"/>
  <c r="AQ495"/>
  <c r="AG495"/>
  <c r="AG508"/>
  <c r="AQ508"/>
  <c r="AQ493"/>
  <c r="AG493"/>
  <c r="AG446"/>
  <c r="AQ446"/>
  <c r="AG478"/>
  <c r="AQ478"/>
  <c r="AG483"/>
  <c r="AQ483"/>
  <c r="AQ462"/>
  <c r="AG462"/>
  <c r="AQ492"/>
  <c r="AG492"/>
  <c r="AQ454"/>
  <c r="AG454"/>
  <c r="AQ513"/>
  <c r="AG513"/>
  <c r="AG460"/>
  <c r="AQ460"/>
  <c r="AQ466"/>
  <c r="AG466"/>
  <c r="AQ515"/>
  <c r="AG515"/>
  <c r="AQ445"/>
  <c r="AG445"/>
  <c r="AQ500"/>
  <c r="AG500"/>
  <c r="AN502"/>
  <c r="AD502"/>
  <c r="U2" i="20"/>
  <c r="T1"/>
  <c r="C44" i="18"/>
  <c r="AJ509" i="2"/>
  <c r="AL509" s="1"/>
  <c r="AI509"/>
  <c r="AS509"/>
  <c r="AJ499"/>
  <c r="AL499" s="1"/>
  <c r="AI499"/>
  <c r="AS499"/>
  <c r="AJ479"/>
  <c r="AL479" s="1"/>
  <c r="AI479"/>
  <c r="AS479"/>
  <c r="AI455"/>
  <c r="AS455"/>
  <c r="AJ455"/>
  <c r="AL455" s="1"/>
  <c r="AI463"/>
  <c r="AS463"/>
  <c r="AJ463"/>
  <c r="AL463" s="1"/>
  <c r="AJ501"/>
  <c r="AL501" s="1"/>
  <c r="AI501"/>
  <c r="AS501"/>
  <c r="AS476"/>
  <c r="AI476"/>
  <c r="AJ476"/>
  <c r="AL476" s="1"/>
  <c r="AS471"/>
  <c r="AJ471"/>
  <c r="AL471" s="1"/>
  <c r="AI471"/>
  <c r="AS507"/>
  <c r="AJ507"/>
  <c r="AL507" s="1"/>
  <c r="AI507"/>
  <c r="AI486"/>
  <c r="AS486"/>
  <c r="AJ486"/>
  <c r="AL486" s="1"/>
  <c r="AI482"/>
  <c r="AJ482"/>
  <c r="AL482" s="1"/>
  <c r="AS482"/>
  <c r="AS512"/>
  <c r="AI512"/>
  <c r="AJ512"/>
  <c r="AL512" s="1"/>
  <c r="AJ459"/>
  <c r="AL459" s="1"/>
  <c r="AS459"/>
  <c r="AI459"/>
  <c r="AS488"/>
  <c r="AJ488"/>
  <c r="AL488" s="1"/>
  <c r="AI488"/>
  <c r="AI469"/>
  <c r="AS469"/>
  <c r="AJ469"/>
  <c r="AL469" s="1"/>
  <c r="AJ485"/>
  <c r="AL485" s="1"/>
  <c r="AS485"/>
  <c r="AI485"/>
  <c r="AJ468"/>
  <c r="AL468" s="1"/>
  <c r="AI468"/>
  <c r="AS468"/>
  <c r="AI494"/>
  <c r="AS494"/>
  <c r="AJ494"/>
  <c r="AL494" s="1"/>
  <c r="AS503"/>
  <c r="AI503"/>
  <c r="AJ503"/>
  <c r="AL503" s="1"/>
  <c r="AJ481"/>
  <c r="AL481" s="1"/>
  <c r="AI481"/>
  <c r="AS481"/>
  <c r="AI452"/>
  <c r="AS452"/>
  <c r="AJ452"/>
  <c r="AL452" s="1"/>
  <c r="AJ465"/>
  <c r="AL465" s="1"/>
  <c r="AS465"/>
  <c r="AI465"/>
  <c r="AJ475"/>
  <c r="AL475" s="1"/>
  <c r="AI475"/>
  <c r="AS475"/>
  <c r="AI464"/>
  <c r="AJ464"/>
  <c r="AL464" s="1"/>
  <c r="AS464"/>
  <c r="AI498"/>
  <c r="AJ498"/>
  <c r="AL498" s="1"/>
  <c r="AS498"/>
  <c r="J2" i="18"/>
  <c r="J51" s="1"/>
  <c r="C45" i="1" s="1"/>
  <c r="C39" i="18"/>
  <c r="K333" i="2"/>
  <c r="K421" s="1"/>
  <c r="E341"/>
  <c r="E349"/>
  <c r="E354"/>
  <c r="E362"/>
  <c r="E370"/>
  <c r="E379"/>
  <c r="E387"/>
  <c r="E391"/>
  <c r="E399"/>
  <c r="E407"/>
  <c r="E411"/>
  <c r="E420"/>
  <c r="E336"/>
  <c r="E344"/>
  <c r="E353"/>
  <c r="E361"/>
  <c r="E369"/>
  <c r="E378"/>
  <c r="E386"/>
  <c r="E394"/>
  <c r="E402"/>
  <c r="E410"/>
  <c r="E415"/>
  <c r="E335"/>
  <c r="E339"/>
  <c r="E343"/>
  <c r="E347"/>
  <c r="E352"/>
  <c r="E356"/>
  <c r="E360"/>
  <c r="E364"/>
  <c r="E368"/>
  <c r="E372"/>
  <c r="E377"/>
  <c r="E381"/>
  <c r="E385"/>
  <c r="E389"/>
  <c r="E393"/>
  <c r="E397"/>
  <c r="E401"/>
  <c r="E405"/>
  <c r="E409"/>
  <c r="E414"/>
  <c r="E418"/>
  <c r="E337"/>
  <c r="E345"/>
  <c r="E358"/>
  <c r="E366"/>
  <c r="E374"/>
  <c r="E383"/>
  <c r="E395"/>
  <c r="E403"/>
  <c r="E416"/>
  <c r="E340"/>
  <c r="E348"/>
  <c r="E357"/>
  <c r="E365"/>
  <c r="E373"/>
  <c r="E382"/>
  <c r="E390"/>
  <c r="E398"/>
  <c r="E406"/>
  <c r="E419"/>
  <c r="E338"/>
  <c r="E342"/>
  <c r="E346"/>
  <c r="E350"/>
  <c r="E355"/>
  <c r="E359"/>
  <c r="E363"/>
  <c r="E367"/>
  <c r="E371"/>
  <c r="E375"/>
  <c r="E380"/>
  <c r="E384"/>
  <c r="E388"/>
  <c r="E392"/>
  <c r="E396"/>
  <c r="E400"/>
  <c r="E404"/>
  <c r="E408"/>
  <c r="E413"/>
  <c r="E417"/>
  <c r="C300"/>
  <c r="C425" s="1"/>
  <c r="C301"/>
  <c r="C426" s="1"/>
  <c r="C302"/>
  <c r="C427" s="1"/>
  <c r="C298"/>
  <c r="C423" s="1"/>
  <c r="C297"/>
  <c r="C422" s="1"/>
  <c r="C299"/>
  <c r="C424" s="1"/>
  <c r="L4"/>
  <c r="K523"/>
  <c r="J207"/>
  <c r="J318" s="1"/>
  <c r="J195"/>
  <c r="I304"/>
  <c r="K94"/>
  <c r="K105" s="1"/>
  <c r="I7"/>
  <c r="J434" s="1"/>
  <c r="I8"/>
  <c r="J435" s="1"/>
  <c r="I9"/>
  <c r="J436" s="1"/>
  <c r="I10"/>
  <c r="I11"/>
  <c r="I12"/>
  <c r="I13"/>
  <c r="I6"/>
  <c r="C62" i="18" l="1"/>
  <c r="K23"/>
  <c r="K58" s="1"/>
  <c r="K59" s="1"/>
  <c r="L431" i="2"/>
  <c r="L191"/>
  <c r="L190"/>
  <c r="L181"/>
  <c r="L189"/>
  <c r="L177"/>
  <c r="L169"/>
  <c r="L161"/>
  <c r="L153"/>
  <c r="L144"/>
  <c r="L175"/>
  <c r="L159"/>
  <c r="L135"/>
  <c r="L127"/>
  <c r="L118"/>
  <c r="L110"/>
  <c r="L183"/>
  <c r="L168"/>
  <c r="L156"/>
  <c r="L179"/>
  <c r="L165"/>
  <c r="L187"/>
  <c r="L160"/>
  <c r="L157"/>
  <c r="L114"/>
  <c r="L186"/>
  <c r="L176"/>
  <c r="L188"/>
  <c r="L173"/>
  <c r="L167"/>
  <c r="L146"/>
  <c r="L143"/>
  <c r="L166"/>
  <c r="L137"/>
  <c r="L178"/>
  <c r="L185"/>
  <c r="L174"/>
  <c r="L172"/>
  <c r="L152"/>
  <c r="L139"/>
  <c r="L122"/>
  <c r="L154"/>
  <c r="L134"/>
  <c r="L117"/>
  <c r="L140"/>
  <c r="L132"/>
  <c r="L124"/>
  <c r="L115"/>
  <c r="L107"/>
  <c r="L138"/>
  <c r="L121"/>
  <c r="L109"/>
  <c r="L112"/>
  <c r="L155"/>
  <c r="L125"/>
  <c r="L145"/>
  <c r="L116"/>
  <c r="L164"/>
  <c r="L149"/>
  <c r="L151"/>
  <c r="L170"/>
  <c r="L162"/>
  <c r="L158"/>
  <c r="L141"/>
  <c r="L111"/>
  <c r="L130"/>
  <c r="L108"/>
  <c r="L147"/>
  <c r="L150"/>
  <c r="L128"/>
  <c r="L129"/>
  <c r="L136"/>
  <c r="L182"/>
  <c r="L113"/>
  <c r="L119"/>
  <c r="L192"/>
  <c r="L133"/>
  <c r="L180"/>
  <c r="L163"/>
  <c r="L131"/>
  <c r="L171"/>
  <c r="L126"/>
  <c r="L142"/>
  <c r="L120"/>
  <c r="K436"/>
  <c r="L436" s="1"/>
  <c r="M436" s="1"/>
  <c r="N436" s="1"/>
  <c r="O436" s="1"/>
  <c r="P436" s="1"/>
  <c r="Q436" s="1"/>
  <c r="R436" s="1"/>
  <c r="S436" s="1"/>
  <c r="T436" s="1"/>
  <c r="U436" s="1"/>
  <c r="V436" s="1"/>
  <c r="W436" s="1"/>
  <c r="X436" s="1"/>
  <c r="Y436" s="1"/>
  <c r="Z436" s="1"/>
  <c r="AA436" s="1"/>
  <c r="AB436" s="1"/>
  <c r="AC436" s="1"/>
  <c r="AN436" s="1"/>
  <c r="J528"/>
  <c r="AR454"/>
  <c r="AH454"/>
  <c r="AH495"/>
  <c r="AR495"/>
  <c r="AR450"/>
  <c r="AH450"/>
  <c r="J439"/>
  <c r="AH460"/>
  <c r="AR460"/>
  <c r="AH478"/>
  <c r="AR478"/>
  <c r="AH504"/>
  <c r="AR504"/>
  <c r="AH489"/>
  <c r="AR489"/>
  <c r="AR518"/>
  <c r="AH518"/>
  <c r="AR447"/>
  <c r="AH447"/>
  <c r="AH517"/>
  <c r="AR517"/>
  <c r="AR473"/>
  <c r="AH473"/>
  <c r="AH514"/>
  <c r="AR514"/>
  <c r="J440"/>
  <c r="AR515"/>
  <c r="AH515"/>
  <c r="AR461"/>
  <c r="AH461"/>
  <c r="AR483"/>
  <c r="AH483"/>
  <c r="AH446"/>
  <c r="AR446"/>
  <c r="AR508"/>
  <c r="AH508"/>
  <c r="AH456"/>
  <c r="AR456"/>
  <c r="AH497"/>
  <c r="AR497"/>
  <c r="AR443"/>
  <c r="AH443"/>
  <c r="AR505"/>
  <c r="AH505"/>
  <c r="AR490"/>
  <c r="AH490"/>
  <c r="AR457"/>
  <c r="AH457"/>
  <c r="AH462"/>
  <c r="AR462"/>
  <c r="AH493"/>
  <c r="AR493"/>
  <c r="AH496"/>
  <c r="AR496"/>
  <c r="AH441"/>
  <c r="AR441"/>
  <c r="AR444"/>
  <c r="AH444"/>
  <c r="AR511"/>
  <c r="AH511"/>
  <c r="AH467"/>
  <c r="AR467"/>
  <c r="AR470"/>
  <c r="AH470"/>
  <c r="AR453"/>
  <c r="AH453"/>
  <c r="AH451"/>
  <c r="AR451"/>
  <c r="J437"/>
  <c r="J438"/>
  <c r="K434"/>
  <c r="L434" s="1"/>
  <c r="M434" s="1"/>
  <c r="N434" s="1"/>
  <c r="O434" s="1"/>
  <c r="P434" s="1"/>
  <c r="Q434" s="1"/>
  <c r="R434" s="1"/>
  <c r="S434" s="1"/>
  <c r="T434" s="1"/>
  <c r="U434" s="1"/>
  <c r="V434" s="1"/>
  <c r="W434" s="1"/>
  <c r="X434" s="1"/>
  <c r="Y434" s="1"/>
  <c r="Z434" s="1"/>
  <c r="AA434" s="1"/>
  <c r="AB434" s="1"/>
  <c r="AC434" s="1"/>
  <c r="AD434" s="1"/>
  <c r="J526"/>
  <c r="AH445"/>
  <c r="AR445"/>
  <c r="AH466"/>
  <c r="AR466"/>
  <c r="AH513"/>
  <c r="AR513"/>
  <c r="AH492"/>
  <c r="AR492"/>
  <c r="AH480"/>
  <c r="AR480"/>
  <c r="AH516"/>
  <c r="AR516"/>
  <c r="AH472"/>
  <c r="AR472"/>
  <c r="AR491"/>
  <c r="AH491"/>
  <c r="AR448"/>
  <c r="AH448"/>
  <c r="AR484"/>
  <c r="AH484"/>
  <c r="AR442"/>
  <c r="AH442"/>
  <c r="AH458"/>
  <c r="AR458"/>
  <c r="AR477"/>
  <c r="AH477"/>
  <c r="AR487"/>
  <c r="AH487"/>
  <c r="AR506"/>
  <c r="AH506"/>
  <c r="AH500"/>
  <c r="AR500"/>
  <c r="K435"/>
  <c r="L435" s="1"/>
  <c r="M435" s="1"/>
  <c r="N435" s="1"/>
  <c r="O435" s="1"/>
  <c r="P435" s="1"/>
  <c r="Q435" s="1"/>
  <c r="R435" s="1"/>
  <c r="S435" s="1"/>
  <c r="T435" s="1"/>
  <c r="U435" s="1"/>
  <c r="V435" s="1"/>
  <c r="W435" s="1"/>
  <c r="X435" s="1"/>
  <c r="Y435" s="1"/>
  <c r="Z435" s="1"/>
  <c r="AA435" s="1"/>
  <c r="AB435" s="1"/>
  <c r="AC435" s="1"/>
  <c r="AN435" s="1"/>
  <c r="J527"/>
  <c r="AE502"/>
  <c r="AO502"/>
  <c r="V2" i="20"/>
  <c r="U1"/>
  <c r="J433" i="2"/>
  <c r="AK475"/>
  <c r="AM475" s="1"/>
  <c r="AT475"/>
  <c r="AT486"/>
  <c r="AK486"/>
  <c r="AM486" s="1"/>
  <c r="AT463"/>
  <c r="AK463"/>
  <c r="AM463" s="1"/>
  <c r="AT481"/>
  <c r="AK481"/>
  <c r="AM481" s="1"/>
  <c r="AK469"/>
  <c r="AM469" s="1"/>
  <c r="AT469"/>
  <c r="AT459"/>
  <c r="AK459"/>
  <c r="AM459" s="1"/>
  <c r="AT512"/>
  <c r="AK512"/>
  <c r="AM512" s="1"/>
  <c r="AT509"/>
  <c r="AK509"/>
  <c r="AM509" s="1"/>
  <c r="AK498"/>
  <c r="AM498" s="1"/>
  <c r="AT498"/>
  <c r="AT464"/>
  <c r="AK464"/>
  <c r="AM464" s="1"/>
  <c r="AT503"/>
  <c r="AK503"/>
  <c r="AM503" s="1"/>
  <c r="AT485"/>
  <c r="AK485"/>
  <c r="AM485" s="1"/>
  <c r="AT482"/>
  <c r="AK482"/>
  <c r="AM482" s="1"/>
  <c r="AK465"/>
  <c r="AM465" s="1"/>
  <c r="AT465"/>
  <c r="AK452"/>
  <c r="AM452" s="1"/>
  <c r="AT452"/>
  <c r="AT468"/>
  <c r="AK468"/>
  <c r="AM468" s="1"/>
  <c r="AK501"/>
  <c r="AM501" s="1"/>
  <c r="AT501"/>
  <c r="AK499"/>
  <c r="AM499" s="1"/>
  <c r="AT499"/>
  <c r="AK494"/>
  <c r="AM494" s="1"/>
  <c r="AT494"/>
  <c r="AT507"/>
  <c r="AK507"/>
  <c r="AM507" s="1"/>
  <c r="AD436"/>
  <c r="AK471"/>
  <c r="AM471" s="1"/>
  <c r="AT471"/>
  <c r="AK476"/>
  <c r="AM476" s="1"/>
  <c r="AT476"/>
  <c r="AT455"/>
  <c r="AK455"/>
  <c r="AM455" s="1"/>
  <c r="AK488"/>
  <c r="AM488" s="1"/>
  <c r="AT488"/>
  <c r="AT479"/>
  <c r="AK479"/>
  <c r="AM479" s="1"/>
  <c r="K2" i="18"/>
  <c r="K51" s="1"/>
  <c r="L333" i="2"/>
  <c r="L421" s="1"/>
  <c r="I344"/>
  <c r="J344" s="1"/>
  <c r="I336"/>
  <c r="J336" s="1"/>
  <c r="I369"/>
  <c r="J369" s="1"/>
  <c r="I365"/>
  <c r="J365" s="1"/>
  <c r="I357"/>
  <c r="J357" s="1"/>
  <c r="I353"/>
  <c r="J353" s="1"/>
  <c r="I405"/>
  <c r="J405" s="1"/>
  <c r="I401"/>
  <c r="J401" s="1"/>
  <c r="I393"/>
  <c r="J393" s="1"/>
  <c r="I389"/>
  <c r="J389" s="1"/>
  <c r="I381"/>
  <c r="J381" s="1"/>
  <c r="I413"/>
  <c r="J413" s="1"/>
  <c r="I349"/>
  <c r="J349" s="1"/>
  <c r="I345"/>
  <c r="J345" s="1"/>
  <c r="I341"/>
  <c r="J341" s="1"/>
  <c r="I337"/>
  <c r="J337" s="1"/>
  <c r="I374"/>
  <c r="J374" s="1"/>
  <c r="I370"/>
  <c r="J370" s="1"/>
  <c r="I366"/>
  <c r="J366" s="1"/>
  <c r="I362"/>
  <c r="J362" s="1"/>
  <c r="I358"/>
  <c r="J358" s="1"/>
  <c r="I354"/>
  <c r="J354" s="1"/>
  <c r="I410"/>
  <c r="J410" s="1"/>
  <c r="I406"/>
  <c r="J406" s="1"/>
  <c r="I402"/>
  <c r="J402" s="1"/>
  <c r="I398"/>
  <c r="J398" s="1"/>
  <c r="I394"/>
  <c r="J394" s="1"/>
  <c r="I390"/>
  <c r="J390" s="1"/>
  <c r="I386"/>
  <c r="J386" s="1"/>
  <c r="I382"/>
  <c r="J382" s="1"/>
  <c r="I378"/>
  <c r="J378" s="1"/>
  <c r="I418"/>
  <c r="J418" s="1"/>
  <c r="I414"/>
  <c r="J414" s="1"/>
  <c r="I350"/>
  <c r="J350" s="1"/>
  <c r="I346"/>
  <c r="J346" s="1"/>
  <c r="I342"/>
  <c r="J342" s="1"/>
  <c r="I338"/>
  <c r="J338" s="1"/>
  <c r="I375"/>
  <c r="J375" s="1"/>
  <c r="I371"/>
  <c r="J371" s="1"/>
  <c r="I367"/>
  <c r="J367" s="1"/>
  <c r="I363"/>
  <c r="J363" s="1"/>
  <c r="I359"/>
  <c r="J359" s="1"/>
  <c r="I355"/>
  <c r="J355" s="1"/>
  <c r="I411"/>
  <c r="J411" s="1"/>
  <c r="I407"/>
  <c r="J407" s="1"/>
  <c r="I403"/>
  <c r="J403" s="1"/>
  <c r="I399"/>
  <c r="J399" s="1"/>
  <c r="I395"/>
  <c r="J395" s="1"/>
  <c r="I391"/>
  <c r="J391" s="1"/>
  <c r="I387"/>
  <c r="J387" s="1"/>
  <c r="I383"/>
  <c r="J383" s="1"/>
  <c r="I379"/>
  <c r="J379" s="1"/>
  <c r="I419"/>
  <c r="J419" s="1"/>
  <c r="I415"/>
  <c r="J415" s="1"/>
  <c r="I348"/>
  <c r="J348" s="1"/>
  <c r="I340"/>
  <c r="J340" s="1"/>
  <c r="I373"/>
  <c r="J373" s="1"/>
  <c r="I361"/>
  <c r="J361" s="1"/>
  <c r="I409"/>
  <c r="J409" s="1"/>
  <c r="I397"/>
  <c r="J397" s="1"/>
  <c r="I385"/>
  <c r="J385" s="1"/>
  <c r="I417"/>
  <c r="J417" s="1"/>
  <c r="I335"/>
  <c r="J335" s="1"/>
  <c r="I347"/>
  <c r="J347" s="1"/>
  <c r="I343"/>
  <c r="J343" s="1"/>
  <c r="I339"/>
  <c r="J339" s="1"/>
  <c r="I352"/>
  <c r="J352" s="1"/>
  <c r="I372"/>
  <c r="J372" s="1"/>
  <c r="I368"/>
  <c r="J368" s="1"/>
  <c r="I364"/>
  <c r="J364" s="1"/>
  <c r="I360"/>
  <c r="J360" s="1"/>
  <c r="I356"/>
  <c r="J356" s="1"/>
  <c r="I377"/>
  <c r="J377" s="1"/>
  <c r="I408"/>
  <c r="J408" s="1"/>
  <c r="I404"/>
  <c r="J404" s="1"/>
  <c r="I400"/>
  <c r="J400" s="1"/>
  <c r="I396"/>
  <c r="J396" s="1"/>
  <c r="I392"/>
  <c r="J392" s="1"/>
  <c r="I388"/>
  <c r="J388" s="1"/>
  <c r="I384"/>
  <c r="J384" s="1"/>
  <c r="I380"/>
  <c r="J380" s="1"/>
  <c r="I420"/>
  <c r="J420" s="1"/>
  <c r="I416"/>
  <c r="J416" s="1"/>
  <c r="L523"/>
  <c r="L94"/>
  <c r="L105" s="1"/>
  <c r="L207" s="1"/>
  <c r="M4"/>
  <c r="K207"/>
  <c r="K195"/>
  <c r="J304"/>
  <c r="J6"/>
  <c r="K6" s="1"/>
  <c r="K107" s="1"/>
  <c r="J14"/>
  <c r="K14" s="1"/>
  <c r="J23"/>
  <c r="K23" s="1"/>
  <c r="J39"/>
  <c r="K39" s="1"/>
  <c r="J31"/>
  <c r="K31" s="1"/>
  <c r="J27"/>
  <c r="K27" s="1"/>
  <c r="J79"/>
  <c r="K79" s="1"/>
  <c r="J67"/>
  <c r="K67" s="1"/>
  <c r="J59"/>
  <c r="K59" s="1"/>
  <c r="J51"/>
  <c r="K51" s="1"/>
  <c r="J87"/>
  <c r="K87" s="1"/>
  <c r="J15"/>
  <c r="K15" s="1"/>
  <c r="J7"/>
  <c r="K7" s="1"/>
  <c r="J44"/>
  <c r="K44" s="1"/>
  <c r="J36"/>
  <c r="K36" s="1"/>
  <c r="J24"/>
  <c r="K24" s="1"/>
  <c r="J76"/>
  <c r="K76" s="1"/>
  <c r="J72"/>
  <c r="K72" s="1"/>
  <c r="J64"/>
  <c r="K64" s="1"/>
  <c r="J56"/>
  <c r="K56" s="1"/>
  <c r="J84"/>
  <c r="K84" s="1"/>
  <c r="J20"/>
  <c r="K20" s="1"/>
  <c r="J12"/>
  <c r="K12" s="1"/>
  <c r="K113" s="1"/>
  <c r="J8"/>
  <c r="K8" s="1"/>
  <c r="J45"/>
  <c r="K45" s="1"/>
  <c r="J41"/>
  <c r="K41" s="1"/>
  <c r="J37"/>
  <c r="K37" s="1"/>
  <c r="J33"/>
  <c r="K33" s="1"/>
  <c r="J29"/>
  <c r="K29" s="1"/>
  <c r="J25"/>
  <c r="K25" s="1"/>
  <c r="J81"/>
  <c r="K81" s="1"/>
  <c r="J77"/>
  <c r="K77" s="1"/>
  <c r="J73"/>
  <c r="K73" s="1"/>
  <c r="J69"/>
  <c r="K69" s="1"/>
  <c r="J65"/>
  <c r="K65" s="1"/>
  <c r="J61"/>
  <c r="K61" s="1"/>
  <c r="J57"/>
  <c r="K57" s="1"/>
  <c r="J53"/>
  <c r="K53" s="1"/>
  <c r="J49"/>
  <c r="K49" s="1"/>
  <c r="J89"/>
  <c r="K89" s="1"/>
  <c r="J85"/>
  <c r="K85" s="1"/>
  <c r="J18"/>
  <c r="K18" s="1"/>
  <c r="J10"/>
  <c r="K10" s="1"/>
  <c r="L10" s="1"/>
  <c r="J43"/>
  <c r="K43" s="1"/>
  <c r="J35"/>
  <c r="K35" s="1"/>
  <c r="J48"/>
  <c r="K48" s="1"/>
  <c r="J75"/>
  <c r="K75" s="1"/>
  <c r="J71"/>
  <c r="K71" s="1"/>
  <c r="J63"/>
  <c r="K63" s="1"/>
  <c r="J55"/>
  <c r="K55" s="1"/>
  <c r="J91"/>
  <c r="K91" s="1"/>
  <c r="J19"/>
  <c r="K19" s="1"/>
  <c r="J11"/>
  <c r="K11" s="1"/>
  <c r="J40"/>
  <c r="K40" s="1"/>
  <c r="J32"/>
  <c r="K32" s="1"/>
  <c r="J28"/>
  <c r="K28" s="1"/>
  <c r="J80"/>
  <c r="K80" s="1"/>
  <c r="J68"/>
  <c r="K68" s="1"/>
  <c r="J60"/>
  <c r="K60" s="1"/>
  <c r="J52"/>
  <c r="K52" s="1"/>
  <c r="J88"/>
  <c r="K88" s="1"/>
  <c r="J16"/>
  <c r="K16" s="1"/>
  <c r="J21"/>
  <c r="K21" s="1"/>
  <c r="J17"/>
  <c r="K17" s="1"/>
  <c r="J13"/>
  <c r="K13" s="1"/>
  <c r="J9"/>
  <c r="K9" s="1"/>
  <c r="J46"/>
  <c r="K46" s="1"/>
  <c r="J42"/>
  <c r="K42" s="1"/>
  <c r="J38"/>
  <c r="K38" s="1"/>
  <c r="J34"/>
  <c r="K34" s="1"/>
  <c r="J30"/>
  <c r="K30" s="1"/>
  <c r="J26"/>
  <c r="K26" s="1"/>
  <c r="J82"/>
  <c r="K82" s="1"/>
  <c r="J78"/>
  <c r="K78" s="1"/>
  <c r="J74"/>
  <c r="K74" s="1"/>
  <c r="J70"/>
  <c r="K70" s="1"/>
  <c r="J66"/>
  <c r="K66" s="1"/>
  <c r="J62"/>
  <c r="K62" s="1"/>
  <c r="J58"/>
  <c r="K58" s="1"/>
  <c r="J54"/>
  <c r="K54" s="1"/>
  <c r="J50"/>
  <c r="K50" s="1"/>
  <c r="J90"/>
  <c r="K90" s="1"/>
  <c r="J86"/>
  <c r="K86" s="1"/>
  <c r="AN434" l="1"/>
  <c r="L23" i="18"/>
  <c r="L58" s="1"/>
  <c r="L59" s="1"/>
  <c r="M431" i="2"/>
  <c r="K293"/>
  <c r="K294"/>
  <c r="K267"/>
  <c r="K263"/>
  <c r="K259"/>
  <c r="K385" s="1"/>
  <c r="K255"/>
  <c r="K381" s="1"/>
  <c r="K251"/>
  <c r="K377" s="1"/>
  <c r="K290"/>
  <c r="K288"/>
  <c r="K260"/>
  <c r="K386" s="1"/>
  <c r="K257"/>
  <c r="K254"/>
  <c r="K380" s="1"/>
  <c r="K246"/>
  <c r="K242"/>
  <c r="K368" s="1"/>
  <c r="K238"/>
  <c r="K234"/>
  <c r="K360" s="1"/>
  <c r="K230"/>
  <c r="K277"/>
  <c r="K281"/>
  <c r="K265"/>
  <c r="K261"/>
  <c r="K387" s="1"/>
  <c r="K249"/>
  <c r="K375" s="1"/>
  <c r="K247"/>
  <c r="K373" s="1"/>
  <c r="K244"/>
  <c r="K370" s="1"/>
  <c r="K241"/>
  <c r="K231"/>
  <c r="K357" s="1"/>
  <c r="K273"/>
  <c r="K399" s="1"/>
  <c r="K272"/>
  <c r="K398" s="1"/>
  <c r="K268"/>
  <c r="K394" s="1"/>
  <c r="K291"/>
  <c r="K417" s="1"/>
  <c r="K284"/>
  <c r="K262"/>
  <c r="K388" s="1"/>
  <c r="K258"/>
  <c r="K243"/>
  <c r="K240"/>
  <c r="K237"/>
  <c r="K363" s="1"/>
  <c r="K226"/>
  <c r="K219"/>
  <c r="K345" s="1"/>
  <c r="K215"/>
  <c r="K211"/>
  <c r="K266"/>
  <c r="K392" s="1"/>
  <c r="K279"/>
  <c r="K405" s="1"/>
  <c r="K256"/>
  <c r="K382" s="1"/>
  <c r="K239"/>
  <c r="K365" s="1"/>
  <c r="K233"/>
  <c r="K282"/>
  <c r="K408" s="1"/>
  <c r="K278"/>
  <c r="K404" s="1"/>
  <c r="L404" s="1"/>
  <c r="K222"/>
  <c r="K348" s="1"/>
  <c r="K212"/>
  <c r="K338" s="1"/>
  <c r="K209"/>
  <c r="K335" s="1"/>
  <c r="K269"/>
  <c r="K395" s="1"/>
  <c r="K283"/>
  <c r="K264"/>
  <c r="K390" s="1"/>
  <c r="K253"/>
  <c r="K379" s="1"/>
  <c r="K245"/>
  <c r="K232"/>
  <c r="K358" s="1"/>
  <c r="K270"/>
  <c r="K396" s="1"/>
  <c r="K292"/>
  <c r="K418" s="1"/>
  <c r="K221"/>
  <c r="K218"/>
  <c r="K344" s="1"/>
  <c r="K224"/>
  <c r="K223"/>
  <c r="K276"/>
  <c r="K402" s="1"/>
  <c r="K248"/>
  <c r="K229"/>
  <c r="K355" s="1"/>
  <c r="K275"/>
  <c r="K227"/>
  <c r="K213"/>
  <c r="K285"/>
  <c r="K411" s="1"/>
  <c r="K271"/>
  <c r="K397" s="1"/>
  <c r="K235"/>
  <c r="K361" s="1"/>
  <c r="K214"/>
  <c r="K340" s="1"/>
  <c r="K274"/>
  <c r="K289"/>
  <c r="K252"/>
  <c r="K236"/>
  <c r="K216"/>
  <c r="K342" s="1"/>
  <c r="K228"/>
  <c r="K354" s="1"/>
  <c r="K210"/>
  <c r="K336" s="1"/>
  <c r="K280"/>
  <c r="K406" s="1"/>
  <c r="K220"/>
  <c r="K217"/>
  <c r="K343" s="1"/>
  <c r="K287"/>
  <c r="K413" s="1"/>
  <c r="K300"/>
  <c r="K425" s="1"/>
  <c r="L425" s="1"/>
  <c r="K422"/>
  <c r="L422" s="1"/>
  <c r="K298"/>
  <c r="K423" s="1"/>
  <c r="K301"/>
  <c r="K426" s="1"/>
  <c r="L426" s="1"/>
  <c r="K299"/>
  <c r="K424" s="1"/>
  <c r="L424" s="1"/>
  <c r="K302"/>
  <c r="K427" s="1"/>
  <c r="L427" s="1"/>
  <c r="M10"/>
  <c r="M111" s="1"/>
  <c r="L290"/>
  <c r="L291"/>
  <c r="L287"/>
  <c r="L274"/>
  <c r="L288"/>
  <c r="L285"/>
  <c r="L300"/>
  <c r="L282"/>
  <c r="L278"/>
  <c r="L276"/>
  <c r="L273"/>
  <c r="L281"/>
  <c r="L292"/>
  <c r="L267"/>
  <c r="L263"/>
  <c r="L255"/>
  <c r="L246"/>
  <c r="L238"/>
  <c r="L230"/>
  <c r="L301"/>
  <c r="L268"/>
  <c r="L294"/>
  <c r="L277"/>
  <c r="L269"/>
  <c r="L248"/>
  <c r="L242"/>
  <c r="L236"/>
  <c r="L264"/>
  <c r="L247"/>
  <c r="L231"/>
  <c r="L216"/>
  <c r="L229"/>
  <c r="L297"/>
  <c r="L259"/>
  <c r="L251"/>
  <c r="L223"/>
  <c r="L270"/>
  <c r="L252"/>
  <c r="L239"/>
  <c r="L222"/>
  <c r="L299"/>
  <c r="L272"/>
  <c r="L279"/>
  <c r="L261"/>
  <c r="L253"/>
  <c r="L244"/>
  <c r="L284"/>
  <c r="L227"/>
  <c r="L235"/>
  <c r="L220"/>
  <c r="L214"/>
  <c r="L289"/>
  <c r="L302"/>
  <c r="L240"/>
  <c r="L265"/>
  <c r="L243"/>
  <c r="L210"/>
  <c r="L298"/>
  <c r="L257"/>
  <c r="L212"/>
  <c r="L245"/>
  <c r="L266"/>
  <c r="L271"/>
  <c r="L233"/>
  <c r="L209"/>
  <c r="L237"/>
  <c r="L228"/>
  <c r="L262"/>
  <c r="L249"/>
  <c r="L280"/>
  <c r="L232"/>
  <c r="L260"/>
  <c r="L241"/>
  <c r="L213"/>
  <c r="L254"/>
  <c r="L226"/>
  <c r="L224"/>
  <c r="L293"/>
  <c r="L234"/>
  <c r="L217"/>
  <c r="L275"/>
  <c r="L221"/>
  <c r="L215"/>
  <c r="L218"/>
  <c r="L283"/>
  <c r="L211"/>
  <c r="L219"/>
  <c r="L256"/>
  <c r="L258"/>
  <c r="K339"/>
  <c r="L50"/>
  <c r="M50" s="1"/>
  <c r="M151" s="1"/>
  <c r="K151"/>
  <c r="K139"/>
  <c r="L38"/>
  <c r="M38" s="1"/>
  <c r="M139" s="1"/>
  <c r="K367"/>
  <c r="L13"/>
  <c r="M13" s="1"/>
  <c r="M114" s="1"/>
  <c r="L11"/>
  <c r="M11" s="1"/>
  <c r="M112" s="1"/>
  <c r="K186"/>
  <c r="L85"/>
  <c r="M85" s="1"/>
  <c r="M186" s="1"/>
  <c r="K414"/>
  <c r="L45"/>
  <c r="M45" s="1"/>
  <c r="M146" s="1"/>
  <c r="K146"/>
  <c r="K108"/>
  <c r="L7"/>
  <c r="M7" s="1"/>
  <c r="M108" s="1"/>
  <c r="L31"/>
  <c r="M31" s="1"/>
  <c r="M132" s="1"/>
  <c r="K132"/>
  <c r="AI506"/>
  <c r="AS506"/>
  <c r="AJ506"/>
  <c r="AL506" s="1"/>
  <c r="AS477"/>
  <c r="AI477"/>
  <c r="AJ477"/>
  <c r="AL477" s="1"/>
  <c r="AS442"/>
  <c r="AJ442"/>
  <c r="AL442" s="1"/>
  <c r="AI442"/>
  <c r="AI448"/>
  <c r="AJ448"/>
  <c r="AL448" s="1"/>
  <c r="AS448"/>
  <c r="AI470"/>
  <c r="AJ470"/>
  <c r="AL470" s="1"/>
  <c r="AS470"/>
  <c r="AS511"/>
  <c r="AJ511"/>
  <c r="AL511" s="1"/>
  <c r="AI511"/>
  <c r="AI456"/>
  <c r="AJ456"/>
  <c r="AL456" s="1"/>
  <c r="AS456"/>
  <c r="AI446"/>
  <c r="AS446"/>
  <c r="AJ446"/>
  <c r="AL446" s="1"/>
  <c r="K440"/>
  <c r="L440" s="1"/>
  <c r="M440" s="1"/>
  <c r="N440" s="1"/>
  <c r="O440" s="1"/>
  <c r="P440" s="1"/>
  <c r="Q440" s="1"/>
  <c r="R440" s="1"/>
  <c r="S440" s="1"/>
  <c r="T440" s="1"/>
  <c r="U440" s="1"/>
  <c r="V440" s="1"/>
  <c r="W440" s="1"/>
  <c r="X440" s="1"/>
  <c r="Y440" s="1"/>
  <c r="Z440" s="1"/>
  <c r="AA440" s="1"/>
  <c r="AB440" s="1"/>
  <c r="AC440" s="1"/>
  <c r="J532"/>
  <c r="AS489"/>
  <c r="AI489"/>
  <c r="AJ489"/>
  <c r="AL489" s="1"/>
  <c r="AS478"/>
  <c r="AJ478"/>
  <c r="AL478" s="1"/>
  <c r="AI478"/>
  <c r="K439"/>
  <c r="L439" s="1"/>
  <c r="M439" s="1"/>
  <c r="N439" s="1"/>
  <c r="O439" s="1"/>
  <c r="P439" s="1"/>
  <c r="Q439" s="1"/>
  <c r="R439" s="1"/>
  <c r="S439" s="1"/>
  <c r="T439" s="1"/>
  <c r="U439" s="1"/>
  <c r="V439" s="1"/>
  <c r="W439" s="1"/>
  <c r="X439" s="1"/>
  <c r="Y439" s="1"/>
  <c r="Z439" s="1"/>
  <c r="AA439" s="1"/>
  <c r="AB439" s="1"/>
  <c r="AC439" s="1"/>
  <c r="J531"/>
  <c r="AJ495"/>
  <c r="AL495" s="1"/>
  <c r="AS495"/>
  <c r="AI495"/>
  <c r="K419"/>
  <c r="L90"/>
  <c r="M90" s="1"/>
  <c r="M191" s="1"/>
  <c r="K191"/>
  <c r="K391"/>
  <c r="L62"/>
  <c r="M62" s="1"/>
  <c r="M163" s="1"/>
  <c r="K163"/>
  <c r="K407"/>
  <c r="L78"/>
  <c r="M78" s="1"/>
  <c r="M179" s="1"/>
  <c r="K179"/>
  <c r="L34"/>
  <c r="M34" s="1"/>
  <c r="M135" s="1"/>
  <c r="K135"/>
  <c r="K110"/>
  <c r="L9"/>
  <c r="M9" s="1"/>
  <c r="M110" s="1"/>
  <c r="L16"/>
  <c r="M16" s="1"/>
  <c r="M117" s="1"/>
  <c r="K117"/>
  <c r="L68"/>
  <c r="M68" s="1"/>
  <c r="M169" s="1"/>
  <c r="K169"/>
  <c r="L40"/>
  <c r="M40" s="1"/>
  <c r="M141" s="1"/>
  <c r="K141"/>
  <c r="K156"/>
  <c r="L55"/>
  <c r="M55" s="1"/>
  <c r="M156" s="1"/>
  <c r="K384"/>
  <c r="K149"/>
  <c r="L48"/>
  <c r="M48" s="1"/>
  <c r="M149" s="1"/>
  <c r="L18"/>
  <c r="M18" s="1"/>
  <c r="M119" s="1"/>
  <c r="K347"/>
  <c r="K119"/>
  <c r="L53"/>
  <c r="M53" s="1"/>
  <c r="M154" s="1"/>
  <c r="K154"/>
  <c r="L69"/>
  <c r="M69" s="1"/>
  <c r="M170" s="1"/>
  <c r="K170"/>
  <c r="K126"/>
  <c r="L25"/>
  <c r="M25" s="1"/>
  <c r="M126" s="1"/>
  <c r="K142"/>
  <c r="L41"/>
  <c r="M41" s="1"/>
  <c r="M142" s="1"/>
  <c r="L20"/>
  <c r="M20" s="1"/>
  <c r="M121" s="1"/>
  <c r="K349"/>
  <c r="K121"/>
  <c r="K173"/>
  <c r="L72"/>
  <c r="M72" s="1"/>
  <c r="M173" s="1"/>
  <c r="K401"/>
  <c r="K145"/>
  <c r="L44"/>
  <c r="M44" s="1"/>
  <c r="M145" s="1"/>
  <c r="L51"/>
  <c r="M51" s="1"/>
  <c r="M152" s="1"/>
  <c r="K152"/>
  <c r="L27"/>
  <c r="M27" s="1"/>
  <c r="M128" s="1"/>
  <c r="K356"/>
  <c r="K128"/>
  <c r="L14"/>
  <c r="M14" s="1"/>
  <c r="M115" s="1"/>
  <c r="K115"/>
  <c r="AI458"/>
  <c r="AS458"/>
  <c r="AJ458"/>
  <c r="AL458" s="1"/>
  <c r="AI516"/>
  <c r="AJ516"/>
  <c r="AL516" s="1"/>
  <c r="AS516"/>
  <c r="AI492"/>
  <c r="AS492"/>
  <c r="AJ492"/>
  <c r="AL492" s="1"/>
  <c r="AJ466"/>
  <c r="AL466" s="1"/>
  <c r="AI466"/>
  <c r="AS466"/>
  <c r="K437"/>
  <c r="L437" s="1"/>
  <c r="M437" s="1"/>
  <c r="N437" s="1"/>
  <c r="O437" s="1"/>
  <c r="P437" s="1"/>
  <c r="Q437" s="1"/>
  <c r="R437" s="1"/>
  <c r="S437" s="1"/>
  <c r="T437" s="1"/>
  <c r="U437" s="1"/>
  <c r="V437" s="1"/>
  <c r="W437" s="1"/>
  <c r="X437" s="1"/>
  <c r="Y437" s="1"/>
  <c r="Z437" s="1"/>
  <c r="AA437" s="1"/>
  <c r="AB437" s="1"/>
  <c r="AC437" s="1"/>
  <c r="J529"/>
  <c r="AI467"/>
  <c r="AS467"/>
  <c r="AJ467"/>
  <c r="AL467" s="1"/>
  <c r="AI496"/>
  <c r="AJ496"/>
  <c r="AL496" s="1"/>
  <c r="AS496"/>
  <c r="AS462"/>
  <c r="AI462"/>
  <c r="AJ462"/>
  <c r="AL462" s="1"/>
  <c r="AJ490"/>
  <c r="AL490" s="1"/>
  <c r="AI490"/>
  <c r="AS490"/>
  <c r="AS443"/>
  <c r="AI443"/>
  <c r="AJ443"/>
  <c r="AL443" s="1"/>
  <c r="AS461"/>
  <c r="AJ461"/>
  <c r="AL461" s="1"/>
  <c r="AI461"/>
  <c r="AS473"/>
  <c r="AI473"/>
  <c r="AJ473"/>
  <c r="AL473" s="1"/>
  <c r="AI447"/>
  <c r="AS447"/>
  <c r="AJ447"/>
  <c r="AL447" s="1"/>
  <c r="K112"/>
  <c r="K371"/>
  <c r="K346"/>
  <c r="K369"/>
  <c r="K114"/>
  <c r="K183"/>
  <c r="L82"/>
  <c r="M82" s="1"/>
  <c r="M183" s="1"/>
  <c r="K181"/>
  <c r="K409"/>
  <c r="L80"/>
  <c r="M80" s="1"/>
  <c r="M181" s="1"/>
  <c r="K364"/>
  <c r="L35"/>
  <c r="M35" s="1"/>
  <c r="M136" s="1"/>
  <c r="K136"/>
  <c r="L29"/>
  <c r="M29" s="1"/>
  <c r="M130" s="1"/>
  <c r="K130"/>
  <c r="K177"/>
  <c r="L76"/>
  <c r="M76" s="1"/>
  <c r="M177" s="1"/>
  <c r="L6"/>
  <c r="M6" s="1"/>
  <c r="M107" s="1"/>
  <c r="K150"/>
  <c r="K378"/>
  <c r="L49"/>
  <c r="M49" s="1"/>
  <c r="M150" s="1"/>
  <c r="L65"/>
  <c r="M65" s="1"/>
  <c r="M166" s="1"/>
  <c r="K166"/>
  <c r="K410"/>
  <c r="L81"/>
  <c r="M81" s="1"/>
  <c r="M182" s="1"/>
  <c r="K182"/>
  <c r="K138"/>
  <c r="K366"/>
  <c r="L37"/>
  <c r="M37" s="1"/>
  <c r="M138" s="1"/>
  <c r="L12"/>
  <c r="M12" s="1"/>
  <c r="M113" s="1"/>
  <c r="K341"/>
  <c r="K393"/>
  <c r="L64"/>
  <c r="M64" s="1"/>
  <c r="M165" s="1"/>
  <c r="K165"/>
  <c r="K137"/>
  <c r="L36"/>
  <c r="M36" s="1"/>
  <c r="M137" s="1"/>
  <c r="K416"/>
  <c r="L87"/>
  <c r="M87" s="1"/>
  <c r="M188" s="1"/>
  <c r="K188"/>
  <c r="L79"/>
  <c r="M79" s="1"/>
  <c r="M180" s="1"/>
  <c r="K180"/>
  <c r="K352"/>
  <c r="L23"/>
  <c r="M23" s="1"/>
  <c r="M124" s="1"/>
  <c r="K124"/>
  <c r="K433"/>
  <c r="L433" s="1"/>
  <c r="M433" s="1"/>
  <c r="N433" s="1"/>
  <c r="O433" s="1"/>
  <c r="P433" s="1"/>
  <c r="Q433" s="1"/>
  <c r="R433" s="1"/>
  <c r="S433" s="1"/>
  <c r="T433" s="1"/>
  <c r="U433" s="1"/>
  <c r="V433" s="1"/>
  <c r="W433" s="1"/>
  <c r="X433" s="1"/>
  <c r="Y433" s="1"/>
  <c r="Z433" s="1"/>
  <c r="AA433" s="1"/>
  <c r="AB433" s="1"/>
  <c r="AC433" s="1"/>
  <c r="AN433" s="1"/>
  <c r="J525"/>
  <c r="AI487"/>
  <c r="AJ487"/>
  <c r="AL487" s="1"/>
  <c r="AS487"/>
  <c r="AS484"/>
  <c r="AJ484"/>
  <c r="AL484" s="1"/>
  <c r="AI484"/>
  <c r="AS491"/>
  <c r="AI491"/>
  <c r="AJ491"/>
  <c r="AL491" s="1"/>
  <c r="AJ453"/>
  <c r="AL453" s="1"/>
  <c r="AS453"/>
  <c r="AI453"/>
  <c r="AS444"/>
  <c r="AI444"/>
  <c r="AJ444"/>
  <c r="AL444" s="1"/>
  <c r="AI497"/>
  <c r="AS497"/>
  <c r="AJ497"/>
  <c r="AL497" s="1"/>
  <c r="AS514"/>
  <c r="AI514"/>
  <c r="AJ514"/>
  <c r="AL514" s="1"/>
  <c r="AI517"/>
  <c r="AJ517"/>
  <c r="AL517" s="1"/>
  <c r="AS517"/>
  <c r="AJ504"/>
  <c r="AL504" s="1"/>
  <c r="AI504"/>
  <c r="AS504"/>
  <c r="AI460"/>
  <c r="AS460"/>
  <c r="AJ460"/>
  <c r="AL460" s="1"/>
  <c r="K400"/>
  <c r="K111"/>
  <c r="L66"/>
  <c r="M66" s="1"/>
  <c r="M167" s="1"/>
  <c r="K167"/>
  <c r="L88"/>
  <c r="M88" s="1"/>
  <c r="M189" s="1"/>
  <c r="K189"/>
  <c r="L63"/>
  <c r="M63" s="1"/>
  <c r="M164" s="1"/>
  <c r="K164"/>
  <c r="L57"/>
  <c r="M57" s="1"/>
  <c r="M158" s="1"/>
  <c r="K158"/>
  <c r="L84"/>
  <c r="M84" s="1"/>
  <c r="M185" s="1"/>
  <c r="K185"/>
  <c r="K160"/>
  <c r="L59"/>
  <c r="M59" s="1"/>
  <c r="M160" s="1"/>
  <c r="K415"/>
  <c r="L86"/>
  <c r="M86" s="1"/>
  <c r="M187" s="1"/>
  <c r="K187"/>
  <c r="K159"/>
  <c r="L58"/>
  <c r="M58" s="1"/>
  <c r="M159" s="1"/>
  <c r="K175"/>
  <c r="L74"/>
  <c r="M74" s="1"/>
  <c r="M175" s="1"/>
  <c r="K403"/>
  <c r="K359"/>
  <c r="L30"/>
  <c r="M30" s="1"/>
  <c r="M131" s="1"/>
  <c r="K131"/>
  <c r="L46"/>
  <c r="M46" s="1"/>
  <c r="M147" s="1"/>
  <c r="K147"/>
  <c r="K350"/>
  <c r="L21"/>
  <c r="M21" s="1"/>
  <c r="M122" s="1"/>
  <c r="K122"/>
  <c r="K389"/>
  <c r="L60"/>
  <c r="M60" s="1"/>
  <c r="M161" s="1"/>
  <c r="K161"/>
  <c r="K133"/>
  <c r="L32"/>
  <c r="M32" s="1"/>
  <c r="M133" s="1"/>
  <c r="K420"/>
  <c r="L91"/>
  <c r="M91" s="1"/>
  <c r="M192" s="1"/>
  <c r="K192"/>
  <c r="K155"/>
  <c r="L54"/>
  <c r="M54" s="1"/>
  <c r="M155" s="1"/>
  <c r="K383"/>
  <c r="L70"/>
  <c r="M70" s="1"/>
  <c r="M171" s="1"/>
  <c r="K171"/>
  <c r="L26"/>
  <c r="M26" s="1"/>
  <c r="M127" s="1"/>
  <c r="K127"/>
  <c r="K143"/>
  <c r="L42"/>
  <c r="M42" s="1"/>
  <c r="M143" s="1"/>
  <c r="L17"/>
  <c r="M17" s="1"/>
  <c r="M118" s="1"/>
  <c r="K118"/>
  <c r="K153"/>
  <c r="L52"/>
  <c r="M52" s="1"/>
  <c r="M153" s="1"/>
  <c r="K129"/>
  <c r="L28"/>
  <c r="M28" s="1"/>
  <c r="M129" s="1"/>
  <c r="L19"/>
  <c r="M19" s="1"/>
  <c r="M120" s="1"/>
  <c r="K120"/>
  <c r="K172"/>
  <c r="L71"/>
  <c r="M71" s="1"/>
  <c r="M172" s="1"/>
  <c r="K372"/>
  <c r="L43"/>
  <c r="M43" s="1"/>
  <c r="M144" s="1"/>
  <c r="K144"/>
  <c r="L89"/>
  <c r="M89" s="1"/>
  <c r="M190" s="1"/>
  <c r="K190"/>
  <c r="K162"/>
  <c r="L61"/>
  <c r="M61" s="1"/>
  <c r="M162" s="1"/>
  <c r="L77"/>
  <c r="M77" s="1"/>
  <c r="M178" s="1"/>
  <c r="K178"/>
  <c r="K362"/>
  <c r="L33"/>
  <c r="M33" s="1"/>
  <c r="M134" s="1"/>
  <c r="K134"/>
  <c r="L56"/>
  <c r="M56" s="1"/>
  <c r="M157" s="1"/>
  <c r="K157"/>
  <c r="L24"/>
  <c r="M24" s="1"/>
  <c r="M125" s="1"/>
  <c r="K353"/>
  <c r="K125"/>
  <c r="L15"/>
  <c r="M15" s="1"/>
  <c r="M116" s="1"/>
  <c r="K116"/>
  <c r="K168"/>
  <c r="L67"/>
  <c r="M67" s="1"/>
  <c r="M168" s="1"/>
  <c r="L39"/>
  <c r="M39" s="1"/>
  <c r="M140" s="1"/>
  <c r="K140"/>
  <c r="AI472"/>
  <c r="AS472"/>
  <c r="AJ472"/>
  <c r="AL472" s="1"/>
  <c r="AI480"/>
  <c r="AJ480"/>
  <c r="AL480" s="1"/>
  <c r="AS480"/>
  <c r="AI513"/>
  <c r="AJ513"/>
  <c r="AL513" s="1"/>
  <c r="AS513"/>
  <c r="AI445"/>
  <c r="AS445"/>
  <c r="AJ445"/>
  <c r="AL445" s="1"/>
  <c r="K438"/>
  <c r="L438" s="1"/>
  <c r="M438" s="1"/>
  <c r="N438" s="1"/>
  <c r="O438" s="1"/>
  <c r="P438" s="1"/>
  <c r="Q438" s="1"/>
  <c r="R438" s="1"/>
  <c r="S438" s="1"/>
  <c r="T438" s="1"/>
  <c r="U438" s="1"/>
  <c r="V438" s="1"/>
  <c r="W438" s="1"/>
  <c r="X438" s="1"/>
  <c r="Y438" s="1"/>
  <c r="Z438" s="1"/>
  <c r="AA438" s="1"/>
  <c r="AB438" s="1"/>
  <c r="AC438" s="1"/>
  <c r="J530"/>
  <c r="AI451"/>
  <c r="AJ451"/>
  <c r="AL451" s="1"/>
  <c r="AS451"/>
  <c r="AI441"/>
  <c r="AS441"/>
  <c r="AJ441"/>
  <c r="AL441" s="1"/>
  <c r="AS493"/>
  <c r="AI493"/>
  <c r="AJ493"/>
  <c r="AL493" s="1"/>
  <c r="AS457"/>
  <c r="AI457"/>
  <c r="AJ457"/>
  <c r="AL457" s="1"/>
  <c r="AI505"/>
  <c r="AJ505"/>
  <c r="AL505" s="1"/>
  <c r="AS505"/>
  <c r="AI508"/>
  <c r="AJ508"/>
  <c r="AL508" s="1"/>
  <c r="AS508"/>
  <c r="AI483"/>
  <c r="AS483"/>
  <c r="AJ483"/>
  <c r="AL483" s="1"/>
  <c r="AI515"/>
  <c r="AJ515"/>
  <c r="AL515" s="1"/>
  <c r="AS515"/>
  <c r="AS518"/>
  <c r="AI518"/>
  <c r="AJ518"/>
  <c r="AL518" s="1"/>
  <c r="AS450"/>
  <c r="AJ450"/>
  <c r="AL450" s="1"/>
  <c r="AI450"/>
  <c r="AJ454"/>
  <c r="AL454" s="1"/>
  <c r="AS454"/>
  <c r="AI454"/>
  <c r="K374"/>
  <c r="AI500"/>
  <c r="AJ500"/>
  <c r="AL500" s="1"/>
  <c r="AS500"/>
  <c r="L73"/>
  <c r="M73" s="1"/>
  <c r="M174" s="1"/>
  <c r="K174"/>
  <c r="K109"/>
  <c r="L8"/>
  <c r="M8" s="1"/>
  <c r="M109" s="1"/>
  <c r="K337"/>
  <c r="AD435"/>
  <c r="AE435" s="1"/>
  <c r="L75"/>
  <c r="M75" s="1"/>
  <c r="M176" s="1"/>
  <c r="K176"/>
  <c r="AP502"/>
  <c r="AF502"/>
  <c r="W2" i="20"/>
  <c r="V1"/>
  <c r="AO434" i="2"/>
  <c r="AE434"/>
  <c r="AE436"/>
  <c r="AO436"/>
  <c r="L2" i="18"/>
  <c r="L51" s="1"/>
  <c r="C6"/>
  <c r="D6" s="1"/>
  <c r="C3"/>
  <c r="D3" s="1"/>
  <c r="C5"/>
  <c r="D5" s="1"/>
  <c r="C4"/>
  <c r="D4" s="1"/>
  <c r="K318" i="2"/>
  <c r="M333"/>
  <c r="M421" s="1"/>
  <c r="M94"/>
  <c r="M105" s="1"/>
  <c r="M195" s="1"/>
  <c r="K304"/>
  <c r="L195"/>
  <c r="N4"/>
  <c r="N431" s="1"/>
  <c r="M523"/>
  <c r="L304"/>
  <c r="L318"/>
  <c r="B6"/>
  <c r="B433" s="1"/>
  <c r="B7"/>
  <c r="B434" s="1"/>
  <c r="B8"/>
  <c r="B435" s="1"/>
  <c r="B9"/>
  <c r="B436" s="1"/>
  <c r="B10"/>
  <c r="B437" s="1"/>
  <c r="B11"/>
  <c r="B438" s="1"/>
  <c r="B12"/>
  <c r="B439" s="1"/>
  <c r="B13"/>
  <c r="B440" s="1"/>
  <c r="B14"/>
  <c r="B441" s="1"/>
  <c r="B15"/>
  <c r="B442" s="1"/>
  <c r="B16"/>
  <c r="B443" s="1"/>
  <c r="B17"/>
  <c r="B444" s="1"/>
  <c r="B18"/>
  <c r="B445" s="1"/>
  <c r="B19"/>
  <c r="B446" s="1"/>
  <c r="B20"/>
  <c r="B447" s="1"/>
  <c r="B21"/>
  <c r="B448" s="1"/>
  <c r="C15"/>
  <c r="C442" s="1"/>
  <c r="C16"/>
  <c r="C443" s="1"/>
  <c r="C17"/>
  <c r="C444" s="1"/>
  <c r="C18"/>
  <c r="C445" s="1"/>
  <c r="C19"/>
  <c r="C446" s="1"/>
  <c r="C20"/>
  <c r="C447" s="1"/>
  <c r="C21"/>
  <c r="C448" s="1"/>
  <c r="C14"/>
  <c r="C441" s="1"/>
  <c r="C7"/>
  <c r="C434" s="1"/>
  <c r="C8"/>
  <c r="C435" s="1"/>
  <c r="C9"/>
  <c r="C436" s="1"/>
  <c r="C10"/>
  <c r="C437" s="1"/>
  <c r="C11"/>
  <c r="C438" s="1"/>
  <c r="C12"/>
  <c r="C439" s="1"/>
  <c r="C13"/>
  <c r="C440" s="1"/>
  <c r="C6"/>
  <c r="C433" s="1"/>
  <c r="J94" i="10"/>
  <c r="J76"/>
  <c r="G62"/>
  <c r="G63"/>
  <c r="G64"/>
  <c r="G65"/>
  <c r="G53"/>
  <c r="G54"/>
  <c r="G55"/>
  <c r="G56"/>
  <c r="G57"/>
  <c r="F63"/>
  <c r="F64"/>
  <c r="F65"/>
  <c r="F62"/>
  <c r="F54"/>
  <c r="F55"/>
  <c r="F56"/>
  <c r="F57"/>
  <c r="F53"/>
  <c r="J159"/>
  <c r="J158"/>
  <c r="J155"/>
  <c r="J154"/>
  <c r="J153"/>
  <c r="J137"/>
  <c r="J136"/>
  <c r="J135"/>
  <c r="J129"/>
  <c r="J128"/>
  <c r="J127"/>
  <c r="J126"/>
  <c r="J121"/>
  <c r="J120"/>
  <c r="J119"/>
  <c r="J118"/>
  <c r="J117"/>
  <c r="J113"/>
  <c r="J112"/>
  <c r="J111"/>
  <c r="J110"/>
  <c r="J109"/>
  <c r="J108"/>
  <c r="J101"/>
  <c r="J100"/>
  <c r="J99"/>
  <c r="J98"/>
  <c r="J97"/>
  <c r="J96"/>
  <c r="J95"/>
  <c r="J90"/>
  <c r="J89"/>
  <c r="J88"/>
  <c r="J87"/>
  <c r="J86"/>
  <c r="J85"/>
  <c r="J81"/>
  <c r="J80"/>
  <c r="J79"/>
  <c r="J78"/>
  <c r="J77"/>
  <c r="E65"/>
  <c r="J65" s="1"/>
  <c r="E64"/>
  <c r="J64" s="1"/>
  <c r="E63"/>
  <c r="J63" s="1"/>
  <c r="E62"/>
  <c r="J62" s="1"/>
  <c r="E57"/>
  <c r="J57" s="1"/>
  <c r="E56"/>
  <c r="J56" s="1"/>
  <c r="E55"/>
  <c r="J55" s="1"/>
  <c r="E54"/>
  <c r="J54" s="1"/>
  <c r="E53"/>
  <c r="J53" s="1"/>
  <c r="D65"/>
  <c r="H17" i="2" s="1"/>
  <c r="C65" i="10"/>
  <c r="D64"/>
  <c r="H16" i="2" s="1"/>
  <c r="C64" i="10"/>
  <c r="D63"/>
  <c r="H15" i="2" s="1"/>
  <c r="C63" i="10"/>
  <c r="D62"/>
  <c r="H14" i="2" s="1"/>
  <c r="C62" i="10"/>
  <c r="D57"/>
  <c r="H10" i="2" s="1"/>
  <c r="D56" i="10"/>
  <c r="H9" i="2" s="1"/>
  <c r="D55" i="10"/>
  <c r="H8" i="2" s="1"/>
  <c r="D54" i="10"/>
  <c r="H7" i="2" s="1"/>
  <c r="D53" i="10"/>
  <c r="H6" i="2" s="1"/>
  <c r="C57" i="10"/>
  <c r="C56"/>
  <c r="C55"/>
  <c r="C54"/>
  <c r="C53"/>
  <c r="D14"/>
  <c r="C12" i="9"/>
  <c r="C5"/>
  <c r="K529" i="2" l="1"/>
  <c r="D61" i="18"/>
  <c r="L339" i="2"/>
  <c r="L423"/>
  <c r="E61" i="18" s="1"/>
  <c r="M23"/>
  <c r="M58" s="1"/>
  <c r="M59" s="1"/>
  <c r="N73" i="2"/>
  <c r="N43"/>
  <c r="N21"/>
  <c r="N57"/>
  <c r="N87"/>
  <c r="O87" s="1"/>
  <c r="N6"/>
  <c r="N53"/>
  <c r="N40"/>
  <c r="N90"/>
  <c r="N85"/>
  <c r="N10"/>
  <c r="N42"/>
  <c r="N91"/>
  <c r="N58"/>
  <c r="N36"/>
  <c r="N49"/>
  <c r="N9"/>
  <c r="N7"/>
  <c r="N38"/>
  <c r="N176"/>
  <c r="N75"/>
  <c r="O75" s="1"/>
  <c r="N8"/>
  <c r="N67"/>
  <c r="N15"/>
  <c r="N33"/>
  <c r="O33" s="1"/>
  <c r="N77"/>
  <c r="N70"/>
  <c r="N60"/>
  <c r="N74"/>
  <c r="N59"/>
  <c r="N88"/>
  <c r="N79"/>
  <c r="N12"/>
  <c r="O12" s="1"/>
  <c r="N65"/>
  <c r="N76"/>
  <c r="N29"/>
  <c r="N80"/>
  <c r="O80" s="1"/>
  <c r="N82"/>
  <c r="N27"/>
  <c r="N72"/>
  <c r="N20"/>
  <c r="N55"/>
  <c r="N16"/>
  <c r="N62"/>
  <c r="N31"/>
  <c r="N24"/>
  <c r="N28"/>
  <c r="O28" s="1"/>
  <c r="N54"/>
  <c r="N46"/>
  <c r="N84"/>
  <c r="N66"/>
  <c r="N51"/>
  <c r="N18"/>
  <c r="N34"/>
  <c r="N13"/>
  <c r="N111"/>
  <c r="N26"/>
  <c r="N86"/>
  <c r="N63"/>
  <c r="O63" s="1"/>
  <c r="N35"/>
  <c r="N41"/>
  <c r="N11"/>
  <c r="N50"/>
  <c r="N39"/>
  <c r="N56"/>
  <c r="N61"/>
  <c r="N89"/>
  <c r="N71"/>
  <c r="N19"/>
  <c r="N52"/>
  <c r="N17"/>
  <c r="N32"/>
  <c r="N30"/>
  <c r="N23"/>
  <c r="N64"/>
  <c r="N37"/>
  <c r="N81"/>
  <c r="N14"/>
  <c r="O14" s="1"/>
  <c r="N44"/>
  <c r="N25"/>
  <c r="N69"/>
  <c r="N48"/>
  <c r="O48" s="1"/>
  <c r="N68"/>
  <c r="N78"/>
  <c r="N45"/>
  <c r="AO435"/>
  <c r="AD433"/>
  <c r="AE433" s="1"/>
  <c r="AP433" s="1"/>
  <c r="N174"/>
  <c r="N144"/>
  <c r="N155"/>
  <c r="N147"/>
  <c r="N158"/>
  <c r="N130"/>
  <c r="N183"/>
  <c r="N121"/>
  <c r="N156"/>
  <c r="N143"/>
  <c r="N192"/>
  <c r="N187"/>
  <c r="N107"/>
  <c r="N152"/>
  <c r="N119"/>
  <c r="N135"/>
  <c r="N191"/>
  <c r="N186"/>
  <c r="N114"/>
  <c r="N140"/>
  <c r="N157"/>
  <c r="N162"/>
  <c r="N190"/>
  <c r="N172"/>
  <c r="N120"/>
  <c r="N153"/>
  <c r="N118"/>
  <c r="N133"/>
  <c r="N131"/>
  <c r="N124"/>
  <c r="N165"/>
  <c r="N138"/>
  <c r="N182"/>
  <c r="N136"/>
  <c r="N142"/>
  <c r="N110"/>
  <c r="N108"/>
  <c r="N112"/>
  <c r="N139"/>
  <c r="N151"/>
  <c r="N125"/>
  <c r="N129"/>
  <c r="N122"/>
  <c r="O84"/>
  <c r="N185"/>
  <c r="N167"/>
  <c r="N188"/>
  <c r="N177"/>
  <c r="N181"/>
  <c r="N128"/>
  <c r="O72"/>
  <c r="N173"/>
  <c r="N117"/>
  <c r="O62"/>
  <c r="N163"/>
  <c r="N132"/>
  <c r="O26"/>
  <c r="N127"/>
  <c r="N159"/>
  <c r="N164"/>
  <c r="N137"/>
  <c r="O49"/>
  <c r="N150"/>
  <c r="N154"/>
  <c r="O40"/>
  <c r="N141"/>
  <c r="N109"/>
  <c r="O67"/>
  <c r="N168"/>
  <c r="N116"/>
  <c r="N134"/>
  <c r="N178"/>
  <c r="O70"/>
  <c r="N171"/>
  <c r="N161"/>
  <c r="O74"/>
  <c r="N175"/>
  <c r="N160"/>
  <c r="O88"/>
  <c r="N189"/>
  <c r="N180"/>
  <c r="N113"/>
  <c r="N166"/>
  <c r="N115"/>
  <c r="N145"/>
  <c r="O25"/>
  <c r="N126"/>
  <c r="N170"/>
  <c r="N149"/>
  <c r="N169"/>
  <c r="O78"/>
  <c r="N179"/>
  <c r="N146"/>
  <c r="K579"/>
  <c r="L389"/>
  <c r="K597"/>
  <c r="L407"/>
  <c r="L372"/>
  <c r="K562"/>
  <c r="K538"/>
  <c r="L348"/>
  <c r="L361"/>
  <c r="K551"/>
  <c r="K540"/>
  <c r="L350"/>
  <c r="K603"/>
  <c r="L413"/>
  <c r="K585"/>
  <c r="L395"/>
  <c r="AT504"/>
  <c r="AK504"/>
  <c r="AM504" s="1"/>
  <c r="AK517"/>
  <c r="AM517" s="1"/>
  <c r="AT517"/>
  <c r="AK444"/>
  <c r="AM444" s="1"/>
  <c r="AT444"/>
  <c r="AK484"/>
  <c r="AM484" s="1"/>
  <c r="AT484"/>
  <c r="L416"/>
  <c r="K606"/>
  <c r="L529"/>
  <c r="K599"/>
  <c r="L409"/>
  <c r="L346"/>
  <c r="K536"/>
  <c r="AT473"/>
  <c r="AK473"/>
  <c r="AM473" s="1"/>
  <c r="AK462"/>
  <c r="AM462" s="1"/>
  <c r="AT462"/>
  <c r="AT496"/>
  <c r="AK496"/>
  <c r="AM496" s="1"/>
  <c r="K560"/>
  <c r="L370"/>
  <c r="L345"/>
  <c r="K535"/>
  <c r="L391"/>
  <c r="K581"/>
  <c r="AT495"/>
  <c r="AK495"/>
  <c r="AM495" s="1"/>
  <c r="AD439"/>
  <c r="AN439"/>
  <c r="AN440"/>
  <c r="AD440"/>
  <c r="AK470"/>
  <c r="AM470" s="1"/>
  <c r="AT470"/>
  <c r="AK442"/>
  <c r="AM442" s="1"/>
  <c r="AT442"/>
  <c r="AT477"/>
  <c r="AK477"/>
  <c r="AM477" s="1"/>
  <c r="AT506"/>
  <c r="AK506"/>
  <c r="AM506" s="1"/>
  <c r="K526"/>
  <c r="L336"/>
  <c r="K530"/>
  <c r="L340"/>
  <c r="K557"/>
  <c r="L367"/>
  <c r="K569"/>
  <c r="L379"/>
  <c r="AT454"/>
  <c r="AK454"/>
  <c r="AM454" s="1"/>
  <c r="AK505"/>
  <c r="AM505" s="1"/>
  <c r="AT505"/>
  <c r="AT451"/>
  <c r="AK451"/>
  <c r="AM451" s="1"/>
  <c r="K598"/>
  <c r="L408"/>
  <c r="L365"/>
  <c r="K555"/>
  <c r="AN437"/>
  <c r="AD437"/>
  <c r="AK458"/>
  <c r="AM458" s="1"/>
  <c r="AT458"/>
  <c r="L380"/>
  <c r="K570"/>
  <c r="K537"/>
  <c r="L347"/>
  <c r="L397"/>
  <c r="K587"/>
  <c r="K553"/>
  <c r="L363"/>
  <c r="AT478"/>
  <c r="AK478"/>
  <c r="AM478" s="1"/>
  <c r="AT483"/>
  <c r="AK483"/>
  <c r="AM483" s="1"/>
  <c r="AK457"/>
  <c r="AM457" s="1"/>
  <c r="AT457"/>
  <c r="K534"/>
  <c r="L344"/>
  <c r="K593"/>
  <c r="L403"/>
  <c r="K605"/>
  <c r="L415"/>
  <c r="L400"/>
  <c r="K590"/>
  <c r="L341"/>
  <c r="K531"/>
  <c r="L378"/>
  <c r="K568"/>
  <c r="L405"/>
  <c r="K595"/>
  <c r="AT467"/>
  <c r="AK467"/>
  <c r="AM467" s="1"/>
  <c r="AK466"/>
  <c r="AM466" s="1"/>
  <c r="AT466"/>
  <c r="AK492"/>
  <c r="AM492" s="1"/>
  <c r="AT492"/>
  <c r="L343"/>
  <c r="K533"/>
  <c r="L373"/>
  <c r="K563"/>
  <c r="K544"/>
  <c r="L354"/>
  <c r="K588"/>
  <c r="L398"/>
  <c r="L382"/>
  <c r="K572"/>
  <c r="L377"/>
  <c r="K567"/>
  <c r="L419"/>
  <c r="K609"/>
  <c r="AK446"/>
  <c r="AM446" s="1"/>
  <c r="AT446"/>
  <c r="AT511"/>
  <c r="AK511"/>
  <c r="AM511" s="1"/>
  <c r="AK448"/>
  <c r="AM448" s="1"/>
  <c r="AT448"/>
  <c r="K532"/>
  <c r="L342"/>
  <c r="AK513"/>
  <c r="AM513" s="1"/>
  <c r="AT513"/>
  <c r="L362"/>
  <c r="K552"/>
  <c r="K545"/>
  <c r="L355"/>
  <c r="K589"/>
  <c r="L399"/>
  <c r="K582"/>
  <c r="L392"/>
  <c r="K607"/>
  <c r="L417"/>
  <c r="AK487"/>
  <c r="AM487" s="1"/>
  <c r="AT487"/>
  <c r="K584"/>
  <c r="L394"/>
  <c r="L335"/>
  <c r="K525"/>
  <c r="L371"/>
  <c r="K561"/>
  <c r="AK490"/>
  <c r="AM490" s="1"/>
  <c r="AT490"/>
  <c r="AK489"/>
  <c r="AM489" s="1"/>
  <c r="AT489"/>
  <c r="L414"/>
  <c r="K604"/>
  <c r="L374"/>
  <c r="K564"/>
  <c r="AT450"/>
  <c r="AK450"/>
  <c r="AM450" s="1"/>
  <c r="AK518"/>
  <c r="AM518" s="1"/>
  <c r="AT518"/>
  <c r="AK515"/>
  <c r="AM515" s="1"/>
  <c r="AT515"/>
  <c r="AK480"/>
  <c r="AM480" s="1"/>
  <c r="AT480"/>
  <c r="AN438"/>
  <c r="AD438"/>
  <c r="AT472"/>
  <c r="AK472"/>
  <c r="AM472" s="1"/>
  <c r="L396"/>
  <c r="K586"/>
  <c r="K596"/>
  <c r="L406"/>
  <c r="L420"/>
  <c r="K610"/>
  <c r="L387"/>
  <c r="K577"/>
  <c r="AT508"/>
  <c r="AK508"/>
  <c r="AM508" s="1"/>
  <c r="AT493"/>
  <c r="AK493"/>
  <c r="AM493" s="1"/>
  <c r="AK441"/>
  <c r="AM441" s="1"/>
  <c r="AT441"/>
  <c r="AT445"/>
  <c r="AK445"/>
  <c r="AM445" s="1"/>
  <c r="K558"/>
  <c r="L368"/>
  <c r="L353"/>
  <c r="K543"/>
  <c r="L385"/>
  <c r="K575"/>
  <c r="K580"/>
  <c r="L390"/>
  <c r="K547"/>
  <c r="L357"/>
  <c r="K571"/>
  <c r="L381"/>
  <c r="K573"/>
  <c r="L383"/>
  <c r="K565"/>
  <c r="L375"/>
  <c r="K549"/>
  <c r="L359"/>
  <c r="K576"/>
  <c r="L386"/>
  <c r="K608"/>
  <c r="L418"/>
  <c r="AT460"/>
  <c r="AK460"/>
  <c r="AM460" s="1"/>
  <c r="AK514"/>
  <c r="AM514" s="1"/>
  <c r="AT514"/>
  <c r="AT497"/>
  <c r="AK497"/>
  <c r="AM497" s="1"/>
  <c r="AK453"/>
  <c r="AM453" s="1"/>
  <c r="AT453"/>
  <c r="AK491"/>
  <c r="AM491" s="1"/>
  <c r="AT491"/>
  <c r="K542"/>
  <c r="L352"/>
  <c r="L393"/>
  <c r="K583"/>
  <c r="L366"/>
  <c r="K556"/>
  <c r="L410"/>
  <c r="K600"/>
  <c r="K548"/>
  <c r="L358"/>
  <c r="L364"/>
  <c r="K554"/>
  <c r="L411"/>
  <c r="K601"/>
  <c r="L369"/>
  <c r="K559"/>
  <c r="L388"/>
  <c r="K578"/>
  <c r="AK447"/>
  <c r="AM447" s="1"/>
  <c r="AT447"/>
  <c r="AT461"/>
  <c r="AK461"/>
  <c r="AM461" s="1"/>
  <c r="AK443"/>
  <c r="AM443" s="1"/>
  <c r="AT443"/>
  <c r="AK516"/>
  <c r="AM516" s="1"/>
  <c r="AT516"/>
  <c r="K546"/>
  <c r="L356"/>
  <c r="K591"/>
  <c r="L401"/>
  <c r="L349"/>
  <c r="K539"/>
  <c r="K574"/>
  <c r="L384"/>
  <c r="K528"/>
  <c r="L338"/>
  <c r="AT456"/>
  <c r="AK456"/>
  <c r="AM456" s="1"/>
  <c r="L360"/>
  <c r="K550"/>
  <c r="AK500"/>
  <c r="AM500" s="1"/>
  <c r="AT500"/>
  <c r="L402"/>
  <c r="K592"/>
  <c r="L337"/>
  <c r="K527"/>
  <c r="K594"/>
  <c r="L594"/>
  <c r="AQ502"/>
  <c r="AG502"/>
  <c r="X2" i="20"/>
  <c r="W1"/>
  <c r="E12" i="1"/>
  <c r="B13" s="1"/>
  <c r="B61" i="19"/>
  <c r="AP435" i="2"/>
  <c r="AF435"/>
  <c r="AF436"/>
  <c r="AP436"/>
  <c r="AP434"/>
  <c r="AF434"/>
  <c r="C525"/>
  <c r="C335"/>
  <c r="H335"/>
  <c r="C533"/>
  <c r="C343"/>
  <c r="B122"/>
  <c r="B224" s="1"/>
  <c r="B540"/>
  <c r="B350"/>
  <c r="B532"/>
  <c r="B342"/>
  <c r="C530"/>
  <c r="H340"/>
  <c r="C340"/>
  <c r="C538"/>
  <c r="C348"/>
  <c r="H348"/>
  <c r="B119"/>
  <c r="B221" s="1"/>
  <c r="B347"/>
  <c r="B537"/>
  <c r="B111"/>
  <c r="B213" s="1"/>
  <c r="B339"/>
  <c r="B529"/>
  <c r="C341"/>
  <c r="C531"/>
  <c r="C337"/>
  <c r="C527"/>
  <c r="H337"/>
  <c r="C349"/>
  <c r="C539"/>
  <c r="H349"/>
  <c r="C345"/>
  <c r="C535"/>
  <c r="B120"/>
  <c r="B222" s="1"/>
  <c r="B538"/>
  <c r="B348"/>
  <c r="B534"/>
  <c r="B344"/>
  <c r="B112"/>
  <c r="B214" s="1"/>
  <c r="B530"/>
  <c r="B340"/>
  <c r="B108"/>
  <c r="B210" s="1"/>
  <c r="B526"/>
  <c r="B336"/>
  <c r="C529"/>
  <c r="C339"/>
  <c r="H339"/>
  <c r="C537"/>
  <c r="C347"/>
  <c r="B536"/>
  <c r="B346"/>
  <c r="B110"/>
  <c r="B212" s="1"/>
  <c r="B528"/>
  <c r="B338"/>
  <c r="C526"/>
  <c r="C336"/>
  <c r="H336"/>
  <c r="C534"/>
  <c r="C344"/>
  <c r="B343"/>
  <c r="B533"/>
  <c r="B107"/>
  <c r="B209" s="1"/>
  <c r="B335"/>
  <c r="B525"/>
  <c r="C342"/>
  <c r="C532"/>
  <c r="C338"/>
  <c r="C528"/>
  <c r="H338"/>
  <c r="C350"/>
  <c r="C540"/>
  <c r="H350"/>
  <c r="C346"/>
  <c r="C536"/>
  <c r="B121"/>
  <c r="B223" s="1"/>
  <c r="B539"/>
  <c r="B349"/>
  <c r="B345"/>
  <c r="B535"/>
  <c r="B531"/>
  <c r="B341"/>
  <c r="B109"/>
  <c r="B211" s="1"/>
  <c r="B337"/>
  <c r="B527"/>
  <c r="H347"/>
  <c r="L19" i="10"/>
  <c r="D44" i="18"/>
  <c r="M2"/>
  <c r="M51" s="1"/>
  <c r="C113" i="2"/>
  <c r="C215" s="1"/>
  <c r="C114"/>
  <c r="C216" s="1"/>
  <c r="C7" i="18"/>
  <c r="C11"/>
  <c r="C19" s="1"/>
  <c r="E4"/>
  <c r="F4" s="1"/>
  <c r="G4" s="1"/>
  <c r="H4" s="1"/>
  <c r="I4" s="1"/>
  <c r="J4" s="1"/>
  <c r="K4" s="1"/>
  <c r="L4" s="1"/>
  <c r="M4" s="1"/>
  <c r="N4" s="1"/>
  <c r="O4" s="1"/>
  <c r="P4" s="1"/>
  <c r="Q4" s="1"/>
  <c r="R4" s="1"/>
  <c r="S4" s="1"/>
  <c r="T4" s="1"/>
  <c r="U4" s="1"/>
  <c r="V4" s="1"/>
  <c r="W4" s="1"/>
  <c r="X4" s="1"/>
  <c r="Y4" s="1"/>
  <c r="Z4" s="1"/>
  <c r="AA4" s="1"/>
  <c r="AB4" s="1"/>
  <c r="AC4" s="1"/>
  <c r="C18" i="4"/>
  <c r="D39" i="18"/>
  <c r="E5"/>
  <c r="F5" s="1"/>
  <c r="G5" s="1"/>
  <c r="H5" s="1"/>
  <c r="I5" s="1"/>
  <c r="J5" s="1"/>
  <c r="K5" s="1"/>
  <c r="L5" s="1"/>
  <c r="M5" s="1"/>
  <c r="N5" s="1"/>
  <c r="O5" s="1"/>
  <c r="P5" s="1"/>
  <c r="Q5" s="1"/>
  <c r="R5" s="1"/>
  <c r="S5" s="1"/>
  <c r="T5" s="1"/>
  <c r="U5" s="1"/>
  <c r="V5" s="1"/>
  <c r="W5" s="1"/>
  <c r="X5" s="1"/>
  <c r="Y5" s="1"/>
  <c r="Z5" s="1"/>
  <c r="AA5" s="1"/>
  <c r="AB5" s="1"/>
  <c r="AC5" s="1"/>
  <c r="E6"/>
  <c r="F6" s="1"/>
  <c r="G6" s="1"/>
  <c r="H6" s="1"/>
  <c r="I6" s="1"/>
  <c r="J6" s="1"/>
  <c r="K6" s="1"/>
  <c r="L6" s="1"/>
  <c r="M6" s="1"/>
  <c r="N6" s="1"/>
  <c r="O6" s="1"/>
  <c r="P6" s="1"/>
  <c r="Q6" s="1"/>
  <c r="R6" s="1"/>
  <c r="S6" s="1"/>
  <c r="T6" s="1"/>
  <c r="U6" s="1"/>
  <c r="V6" s="1"/>
  <c r="W6" s="1"/>
  <c r="X6" s="1"/>
  <c r="Y6" s="1"/>
  <c r="Z6" s="1"/>
  <c r="AA6" s="1"/>
  <c r="AB6" s="1"/>
  <c r="AC6" s="1"/>
  <c r="E39"/>
  <c r="C111" i="2"/>
  <c r="C213" s="1"/>
  <c r="C119"/>
  <c r="C221" s="1"/>
  <c r="E3" i="18"/>
  <c r="D7"/>
  <c r="D11"/>
  <c r="C112" i="2"/>
  <c r="C214" s="1"/>
  <c r="C108"/>
  <c r="C210" s="1"/>
  <c r="C120"/>
  <c r="C222" s="1"/>
  <c r="C116"/>
  <c r="C218" s="1"/>
  <c r="B116"/>
  <c r="B218" s="1"/>
  <c r="C107"/>
  <c r="C209" s="1"/>
  <c r="B115"/>
  <c r="B217" s="1"/>
  <c r="C121"/>
  <c r="C223" s="1"/>
  <c r="C115"/>
  <c r="C217" s="1"/>
  <c r="C109"/>
  <c r="C211" s="1"/>
  <c r="C117"/>
  <c r="C219" s="1"/>
  <c r="B117"/>
  <c r="B219" s="1"/>
  <c r="B113"/>
  <c r="B215" s="1"/>
  <c r="C110"/>
  <c r="C212" s="1"/>
  <c r="C122"/>
  <c r="C224" s="1"/>
  <c r="C118"/>
  <c r="C220" s="1"/>
  <c r="B118"/>
  <c r="B220" s="1"/>
  <c r="B114"/>
  <c r="B216" s="1"/>
  <c r="C16" i="9"/>
  <c r="D16"/>
  <c r="D9"/>
  <c r="B51" i="19" s="1"/>
  <c r="E9" i="9"/>
  <c r="B52" i="19" s="1"/>
  <c r="N333" i="2"/>
  <c r="H357"/>
  <c r="H365"/>
  <c r="H373"/>
  <c r="H382"/>
  <c r="H390"/>
  <c r="H398"/>
  <c r="H406"/>
  <c r="H358"/>
  <c r="H366"/>
  <c r="H374"/>
  <c r="H383"/>
  <c r="H391"/>
  <c r="H399"/>
  <c r="H407"/>
  <c r="H410"/>
  <c r="H359"/>
  <c r="H355"/>
  <c r="H367"/>
  <c r="H363"/>
  <c r="H375"/>
  <c r="H371"/>
  <c r="H384"/>
  <c r="H380"/>
  <c r="H392"/>
  <c r="H388"/>
  <c r="H400"/>
  <c r="H396"/>
  <c r="H408"/>
  <c r="H404"/>
  <c r="H411"/>
  <c r="H419"/>
  <c r="H353"/>
  <c r="H361"/>
  <c r="H369"/>
  <c r="H378"/>
  <c r="H386"/>
  <c r="H394"/>
  <c r="H402"/>
  <c r="H354"/>
  <c r="H362"/>
  <c r="H370"/>
  <c r="H379"/>
  <c r="H387"/>
  <c r="H395"/>
  <c r="H403"/>
  <c r="H352"/>
  <c r="H356"/>
  <c r="H360"/>
  <c r="H364"/>
  <c r="H368"/>
  <c r="H372"/>
  <c r="H377"/>
  <c r="H381"/>
  <c r="H385"/>
  <c r="H389"/>
  <c r="H393"/>
  <c r="H397"/>
  <c r="H401"/>
  <c r="H405"/>
  <c r="H409"/>
  <c r="H420"/>
  <c r="M207"/>
  <c r="N523"/>
  <c r="N94"/>
  <c r="N105" s="1"/>
  <c r="O4"/>
  <c r="E13" i="9"/>
  <c r="E15"/>
  <c r="E14"/>
  <c r="E12"/>
  <c r="C9"/>
  <c r="L18" i="10" s="1"/>
  <c r="D16" i="4"/>
  <c r="D17" i="1"/>
  <c r="D62" i="18" l="1"/>
  <c r="N23"/>
  <c r="N58" s="1"/>
  <c r="N59" s="1"/>
  <c r="N421" i="2"/>
  <c r="O431"/>
  <c r="O189"/>
  <c r="O188"/>
  <c r="O179"/>
  <c r="O175"/>
  <c r="O167"/>
  <c r="O159"/>
  <c r="O151"/>
  <c r="O142"/>
  <c r="O133"/>
  <c r="O125"/>
  <c r="O116"/>
  <c r="O108"/>
  <c r="O166"/>
  <c r="O154"/>
  <c r="O163"/>
  <c r="O185"/>
  <c r="O158"/>
  <c r="O180"/>
  <c r="O155"/>
  <c r="O112"/>
  <c r="O162"/>
  <c r="O177"/>
  <c r="O170"/>
  <c r="O147"/>
  <c r="O137"/>
  <c r="O120"/>
  <c r="O128"/>
  <c r="O107"/>
  <c r="O187"/>
  <c r="O144"/>
  <c r="O132"/>
  <c r="O115"/>
  <c r="O157"/>
  <c r="O141"/>
  <c r="O110"/>
  <c r="O127"/>
  <c r="O183"/>
  <c r="O191"/>
  <c r="O182"/>
  <c r="O161"/>
  <c r="O178"/>
  <c r="O172"/>
  <c r="O143"/>
  <c r="O124"/>
  <c r="O131"/>
  <c r="O192"/>
  <c r="O190"/>
  <c r="O146"/>
  <c r="O181"/>
  <c r="O169"/>
  <c r="O186"/>
  <c r="O168"/>
  <c r="O152"/>
  <c r="O138"/>
  <c r="O130"/>
  <c r="O121"/>
  <c r="O113"/>
  <c r="O156"/>
  <c r="O139"/>
  <c r="O149"/>
  <c r="O114"/>
  <c r="O118"/>
  <c r="O173"/>
  <c r="O165"/>
  <c r="O174"/>
  <c r="O129"/>
  <c r="O140"/>
  <c r="O136"/>
  <c r="O119"/>
  <c r="O145"/>
  <c r="O164"/>
  <c r="O111"/>
  <c r="O171"/>
  <c r="O109"/>
  <c r="O153"/>
  <c r="O150"/>
  <c r="O160"/>
  <c r="O117"/>
  <c r="O176"/>
  <c r="O126"/>
  <c r="O135"/>
  <c r="O134"/>
  <c r="O122"/>
  <c r="O10"/>
  <c r="O38"/>
  <c r="O7"/>
  <c r="O41"/>
  <c r="P41" s="1"/>
  <c r="O81"/>
  <c r="O64"/>
  <c r="O30"/>
  <c r="O17"/>
  <c r="P17" s="1"/>
  <c r="O19"/>
  <c r="O89"/>
  <c r="O56"/>
  <c r="O13"/>
  <c r="P13" s="1"/>
  <c r="O90"/>
  <c r="O18"/>
  <c r="O6"/>
  <c r="O91"/>
  <c r="P91" s="1"/>
  <c r="O55"/>
  <c r="O82"/>
  <c r="O57"/>
  <c r="O54"/>
  <c r="P54" s="1"/>
  <c r="O73"/>
  <c r="M301"/>
  <c r="M426" s="1"/>
  <c r="M302"/>
  <c r="M427" s="1"/>
  <c r="N427" s="1"/>
  <c r="M288"/>
  <c r="M290"/>
  <c r="M283"/>
  <c r="M282"/>
  <c r="M275"/>
  <c r="M271"/>
  <c r="M267"/>
  <c r="M294"/>
  <c r="M285"/>
  <c r="M277"/>
  <c r="M274"/>
  <c r="M284"/>
  <c r="M281"/>
  <c r="M261"/>
  <c r="M253"/>
  <c r="M244"/>
  <c r="M300"/>
  <c r="M425" s="1"/>
  <c r="M279"/>
  <c r="M289"/>
  <c r="M297"/>
  <c r="M422" s="1"/>
  <c r="M293"/>
  <c r="M287"/>
  <c r="M276"/>
  <c r="M272"/>
  <c r="M268"/>
  <c r="M224"/>
  <c r="M265"/>
  <c r="M259"/>
  <c r="M238"/>
  <c r="M236"/>
  <c r="M299"/>
  <c r="M424" s="1"/>
  <c r="N424" s="1"/>
  <c r="M254"/>
  <c r="M237"/>
  <c r="M226"/>
  <c r="M219"/>
  <c r="M211"/>
  <c r="M260"/>
  <c r="M222"/>
  <c r="M269"/>
  <c r="M234"/>
  <c r="M262"/>
  <c r="M249"/>
  <c r="M213"/>
  <c r="M339" s="1"/>
  <c r="M243"/>
  <c r="M210"/>
  <c r="M266"/>
  <c r="M263"/>
  <c r="M255"/>
  <c r="M246"/>
  <c r="M232"/>
  <c r="M258"/>
  <c r="M245"/>
  <c r="M233"/>
  <c r="M235"/>
  <c r="M291"/>
  <c r="M298"/>
  <c r="M423" s="1"/>
  <c r="M278"/>
  <c r="M404" s="1"/>
  <c r="M270"/>
  <c r="M251"/>
  <c r="M221"/>
  <c r="M209"/>
  <c r="M252"/>
  <c r="M214"/>
  <c r="M292"/>
  <c r="M248"/>
  <c r="M227"/>
  <c r="M215"/>
  <c r="M239"/>
  <c r="M220"/>
  <c r="M217"/>
  <c r="M231"/>
  <c r="M247"/>
  <c r="M273"/>
  <c r="M257"/>
  <c r="M240"/>
  <c r="M230"/>
  <c r="M280"/>
  <c r="M212"/>
  <c r="M228"/>
  <c r="M223"/>
  <c r="M241"/>
  <c r="M229"/>
  <c r="M242"/>
  <c r="M216"/>
  <c r="M256"/>
  <c r="M218"/>
  <c r="M264"/>
  <c r="P25"/>
  <c r="P87"/>
  <c r="O45"/>
  <c r="O68"/>
  <c r="O69"/>
  <c r="O44"/>
  <c r="P44" s="1"/>
  <c r="O65"/>
  <c r="O79"/>
  <c r="O59"/>
  <c r="O60"/>
  <c r="P60" s="1"/>
  <c r="O77"/>
  <c r="O15"/>
  <c r="O8"/>
  <c r="O53"/>
  <c r="P53" s="1"/>
  <c r="O36"/>
  <c r="O58"/>
  <c r="O31"/>
  <c r="O16"/>
  <c r="P16" s="1"/>
  <c r="O27"/>
  <c r="O76"/>
  <c r="O66"/>
  <c r="O21"/>
  <c r="P21" s="1"/>
  <c r="O24"/>
  <c r="N425"/>
  <c r="N426"/>
  <c r="N422"/>
  <c r="O422" s="1"/>
  <c r="P62"/>
  <c r="O50"/>
  <c r="O11"/>
  <c r="O9"/>
  <c r="P9" s="1"/>
  <c r="O35"/>
  <c r="O37"/>
  <c r="O23"/>
  <c r="O32"/>
  <c r="P32" s="1"/>
  <c r="O52"/>
  <c r="O71"/>
  <c r="O61"/>
  <c r="O39"/>
  <c r="P39" s="1"/>
  <c r="O85"/>
  <c r="O34"/>
  <c r="O51"/>
  <c r="O86"/>
  <c r="P86" s="1"/>
  <c r="O42"/>
  <c r="O20"/>
  <c r="O29"/>
  <c r="O46"/>
  <c r="P46" s="1"/>
  <c r="O43"/>
  <c r="AF433"/>
  <c r="AO433"/>
  <c r="L608"/>
  <c r="M418"/>
  <c r="L573"/>
  <c r="M383"/>
  <c r="L558"/>
  <c r="M368"/>
  <c r="M399"/>
  <c r="L589"/>
  <c r="L532"/>
  <c r="M342"/>
  <c r="M354"/>
  <c r="L544"/>
  <c r="L605"/>
  <c r="M415"/>
  <c r="M363"/>
  <c r="L553"/>
  <c r="M408"/>
  <c r="L598"/>
  <c r="L560"/>
  <c r="M370"/>
  <c r="M350"/>
  <c r="L540"/>
  <c r="L539"/>
  <c r="M349"/>
  <c r="L578"/>
  <c r="M388"/>
  <c r="L601"/>
  <c r="M411"/>
  <c r="L600"/>
  <c r="M410"/>
  <c r="M393"/>
  <c r="L583"/>
  <c r="L575"/>
  <c r="M385"/>
  <c r="L577"/>
  <c r="M387"/>
  <c r="L610"/>
  <c r="M420"/>
  <c r="M374"/>
  <c r="L564"/>
  <c r="L604"/>
  <c r="M414"/>
  <c r="L525"/>
  <c r="M335"/>
  <c r="M382"/>
  <c r="L572"/>
  <c r="L568"/>
  <c r="M378"/>
  <c r="M346"/>
  <c r="L536"/>
  <c r="M529"/>
  <c r="N339"/>
  <c r="L551"/>
  <c r="M361"/>
  <c r="M358"/>
  <c r="L548"/>
  <c r="M357"/>
  <c r="L547"/>
  <c r="L557"/>
  <c r="M367"/>
  <c r="AE440"/>
  <c r="AO440"/>
  <c r="L550"/>
  <c r="M360"/>
  <c r="M369"/>
  <c r="L559"/>
  <c r="M364"/>
  <c r="L554"/>
  <c r="L556"/>
  <c r="M366"/>
  <c r="L543"/>
  <c r="M353"/>
  <c r="L586"/>
  <c r="M396"/>
  <c r="M371"/>
  <c r="L561"/>
  <c r="M362"/>
  <c r="L552"/>
  <c r="M419"/>
  <c r="L609"/>
  <c r="M377"/>
  <c r="L567"/>
  <c r="L563"/>
  <c r="M373"/>
  <c r="L533"/>
  <c r="M343"/>
  <c r="L595"/>
  <c r="M405"/>
  <c r="M341"/>
  <c r="L531"/>
  <c r="M400"/>
  <c r="L590"/>
  <c r="M397"/>
  <c r="L587"/>
  <c r="M380"/>
  <c r="L570"/>
  <c r="L555"/>
  <c r="M365"/>
  <c r="AE439"/>
  <c r="AO439"/>
  <c r="L581"/>
  <c r="M391"/>
  <c r="L535"/>
  <c r="M345"/>
  <c r="L606"/>
  <c r="M416"/>
  <c r="L562"/>
  <c r="M372"/>
  <c r="L542"/>
  <c r="M352"/>
  <c r="L576"/>
  <c r="M386"/>
  <c r="L565"/>
  <c r="M375"/>
  <c r="L582"/>
  <c r="M392"/>
  <c r="L534"/>
  <c r="M344"/>
  <c r="L537"/>
  <c r="M347"/>
  <c r="L538"/>
  <c r="M348"/>
  <c r="M407"/>
  <c r="L597"/>
  <c r="L528"/>
  <c r="M338"/>
  <c r="M384"/>
  <c r="L574"/>
  <c r="M401"/>
  <c r="L591"/>
  <c r="L546"/>
  <c r="M356"/>
  <c r="M359"/>
  <c r="L549"/>
  <c r="L571"/>
  <c r="M381"/>
  <c r="L580"/>
  <c r="M390"/>
  <c r="M406"/>
  <c r="L596"/>
  <c r="AO438"/>
  <c r="AE438"/>
  <c r="M394"/>
  <c r="L584"/>
  <c r="L607"/>
  <c r="M417"/>
  <c r="M355"/>
  <c r="L545"/>
  <c r="M398"/>
  <c r="L588"/>
  <c r="M403"/>
  <c r="L593"/>
  <c r="AE437"/>
  <c r="AO437"/>
  <c r="L569"/>
  <c r="M379"/>
  <c r="L530"/>
  <c r="M340"/>
  <c r="L526"/>
  <c r="M336"/>
  <c r="M409"/>
  <c r="L599"/>
  <c r="M395"/>
  <c r="L585"/>
  <c r="L603"/>
  <c r="M413"/>
  <c r="M389"/>
  <c r="L579"/>
  <c r="L592"/>
  <c r="M402"/>
  <c r="L527"/>
  <c r="M337"/>
  <c r="M594"/>
  <c r="N404"/>
  <c r="AH502"/>
  <c r="AR502"/>
  <c r="Y2" i="20"/>
  <c r="X1"/>
  <c r="C19" i="4"/>
  <c r="C20"/>
  <c r="F14" i="19"/>
  <c r="C74"/>
  <c r="F74" s="1"/>
  <c r="C75"/>
  <c r="F75" s="1"/>
  <c r="F15"/>
  <c r="AG433" i="2"/>
  <c r="AQ433"/>
  <c r="AG434"/>
  <c r="AQ434"/>
  <c r="AQ435"/>
  <c r="AG435"/>
  <c r="AQ436"/>
  <c r="AG436"/>
  <c r="AD4" i="18"/>
  <c r="AD5"/>
  <c r="AD6"/>
  <c r="E44"/>
  <c r="F5" i="9"/>
  <c r="N2" i="18"/>
  <c r="N51" s="1"/>
  <c r="C13"/>
  <c r="C14" s="1"/>
  <c r="D45" i="1"/>
  <c r="E11" i="18"/>
  <c r="E19" s="1"/>
  <c r="F3"/>
  <c r="E7"/>
  <c r="D19"/>
  <c r="D20" i="4"/>
  <c r="D18"/>
  <c r="D19"/>
  <c r="M304" i="2"/>
  <c r="E17" i="1"/>
  <c r="F17" s="1"/>
  <c r="G17" s="1"/>
  <c r="H17" s="1"/>
  <c r="I17" s="1"/>
  <c r="J17" s="1"/>
  <c r="K17" s="1"/>
  <c r="L17" s="1"/>
  <c r="M17" s="1"/>
  <c r="N17" s="1"/>
  <c r="O17" s="1"/>
  <c r="P17" s="1"/>
  <c r="Q17" s="1"/>
  <c r="R17" s="1"/>
  <c r="S17" s="1"/>
  <c r="T17" s="1"/>
  <c r="U17" s="1"/>
  <c r="E16" i="9"/>
  <c r="E16" i="4"/>
  <c r="O333" i="2"/>
  <c r="O421" s="1"/>
  <c r="M318"/>
  <c r="F382"/>
  <c r="F381"/>
  <c r="F388"/>
  <c r="F410"/>
  <c r="F383"/>
  <c r="F349"/>
  <c r="F386"/>
  <c r="F340"/>
  <c r="F343"/>
  <c r="F371"/>
  <c r="H345"/>
  <c r="H344"/>
  <c r="F357"/>
  <c r="F347"/>
  <c r="F367"/>
  <c r="F395"/>
  <c r="F362"/>
  <c r="F345"/>
  <c r="F394"/>
  <c r="F336"/>
  <c r="F352"/>
  <c r="F380"/>
  <c r="H341"/>
  <c r="H418"/>
  <c r="H415"/>
  <c r="F365"/>
  <c r="F397"/>
  <c r="F360"/>
  <c r="F404"/>
  <c r="F375"/>
  <c r="F414"/>
  <c r="F407"/>
  <c r="F391"/>
  <c r="F374"/>
  <c r="F358"/>
  <c r="F341"/>
  <c r="F406"/>
  <c r="F378"/>
  <c r="F344"/>
  <c r="F420"/>
  <c r="F385"/>
  <c r="F356"/>
  <c r="F415"/>
  <c r="F392"/>
  <c r="F355"/>
  <c r="H342"/>
  <c r="F348"/>
  <c r="F335"/>
  <c r="F346"/>
  <c r="F399"/>
  <c r="F366"/>
  <c r="F417"/>
  <c r="F361"/>
  <c r="F401"/>
  <c r="F368"/>
  <c r="F408"/>
  <c r="F350"/>
  <c r="H346"/>
  <c r="F398"/>
  <c r="F389"/>
  <c r="F396"/>
  <c r="F418"/>
  <c r="F379"/>
  <c r="F413"/>
  <c r="F369"/>
  <c r="F405"/>
  <c r="F377"/>
  <c r="F411"/>
  <c r="F359"/>
  <c r="H417"/>
  <c r="F373"/>
  <c r="F409"/>
  <c r="F372"/>
  <c r="F419"/>
  <c r="F384"/>
  <c r="F338"/>
  <c r="F403"/>
  <c r="F387"/>
  <c r="F370"/>
  <c r="F354"/>
  <c r="F337"/>
  <c r="F402"/>
  <c r="F390"/>
  <c r="F353"/>
  <c r="F416"/>
  <c r="F393"/>
  <c r="F364"/>
  <c r="F339"/>
  <c r="F400"/>
  <c r="F363"/>
  <c r="F342"/>
  <c r="H343"/>
  <c r="H414"/>
  <c r="H413"/>
  <c r="H416"/>
  <c r="O523"/>
  <c r="P4"/>
  <c r="P70" s="1"/>
  <c r="O94"/>
  <c r="O105" s="1"/>
  <c r="N195"/>
  <c r="N207"/>
  <c r="F61" i="18" l="1"/>
  <c r="E62"/>
  <c r="O23"/>
  <c r="O58" s="1"/>
  <c r="O59" s="1"/>
  <c r="P28" i="2"/>
  <c r="P49"/>
  <c r="P14"/>
  <c r="P43"/>
  <c r="P42"/>
  <c r="P85"/>
  <c r="P52"/>
  <c r="P35"/>
  <c r="P84"/>
  <c r="P48"/>
  <c r="P24"/>
  <c r="P27"/>
  <c r="P36"/>
  <c r="P77"/>
  <c r="P65"/>
  <c r="P45"/>
  <c r="P74"/>
  <c r="P73"/>
  <c r="P55"/>
  <c r="P90"/>
  <c r="P19"/>
  <c r="P81"/>
  <c r="P75"/>
  <c r="P63"/>
  <c r="P12"/>
  <c r="O427"/>
  <c r="N297"/>
  <c r="N291"/>
  <c r="N287"/>
  <c r="N282"/>
  <c r="N278"/>
  <c r="N275"/>
  <c r="N301"/>
  <c r="N293"/>
  <c r="N290"/>
  <c r="N283"/>
  <c r="N280"/>
  <c r="N270"/>
  <c r="N263"/>
  <c r="N259"/>
  <c r="N255"/>
  <c r="N251"/>
  <c r="N246"/>
  <c r="N242"/>
  <c r="N238"/>
  <c r="N234"/>
  <c r="N230"/>
  <c r="N226"/>
  <c r="N219"/>
  <c r="N215"/>
  <c r="N211"/>
  <c r="N294"/>
  <c r="N277"/>
  <c r="N269"/>
  <c r="N256"/>
  <c r="N253"/>
  <c r="N249"/>
  <c r="N239"/>
  <c r="N236"/>
  <c r="N233"/>
  <c r="N292"/>
  <c r="N288"/>
  <c r="N284"/>
  <c r="N265"/>
  <c r="N262"/>
  <c r="N252"/>
  <c r="N248"/>
  <c r="N245"/>
  <c r="N235"/>
  <c r="N232"/>
  <c r="N229"/>
  <c r="N272"/>
  <c r="N220"/>
  <c r="N217"/>
  <c r="N214"/>
  <c r="N299"/>
  <c r="N289"/>
  <c r="N281"/>
  <c r="N264"/>
  <c r="N258"/>
  <c r="N244"/>
  <c r="N231"/>
  <c r="N222"/>
  <c r="N218"/>
  <c r="N274"/>
  <c r="N257"/>
  <c r="N243"/>
  <c r="N237"/>
  <c r="N227"/>
  <c r="N216"/>
  <c r="N212"/>
  <c r="N276"/>
  <c r="N271"/>
  <c r="N266"/>
  <c r="N261"/>
  <c r="N241"/>
  <c r="N228"/>
  <c r="N213"/>
  <c r="N300"/>
  <c r="N279"/>
  <c r="N260"/>
  <c r="N240"/>
  <c r="N224"/>
  <c r="N221"/>
  <c r="N285"/>
  <c r="N273"/>
  <c r="N247"/>
  <c r="N209"/>
  <c r="N267"/>
  <c r="N268"/>
  <c r="N254"/>
  <c r="N210"/>
  <c r="N223"/>
  <c r="N298"/>
  <c r="N423" s="1"/>
  <c r="G61" i="18" s="1"/>
  <c r="N302" i="2"/>
  <c r="P20"/>
  <c r="P34"/>
  <c r="P71"/>
  <c r="P37"/>
  <c r="P50"/>
  <c r="P88"/>
  <c r="O425"/>
  <c r="P76"/>
  <c r="P58"/>
  <c r="P15"/>
  <c r="P79"/>
  <c r="P68"/>
  <c r="P40"/>
  <c r="O424"/>
  <c r="P82"/>
  <c r="P18"/>
  <c r="P89"/>
  <c r="P64"/>
  <c r="P38"/>
  <c r="P72"/>
  <c r="P10"/>
  <c r="P431"/>
  <c r="P190"/>
  <c r="P189"/>
  <c r="P180"/>
  <c r="P188"/>
  <c r="P182"/>
  <c r="P176"/>
  <c r="P168"/>
  <c r="P160"/>
  <c r="P152"/>
  <c r="P143"/>
  <c r="P174"/>
  <c r="P158"/>
  <c r="P145"/>
  <c r="P134"/>
  <c r="P126"/>
  <c r="P117"/>
  <c r="P109"/>
  <c r="P171"/>
  <c r="P151"/>
  <c r="P187"/>
  <c r="P186"/>
  <c r="P147"/>
  <c r="P185"/>
  <c r="P175"/>
  <c r="P163"/>
  <c r="P172"/>
  <c r="P130"/>
  <c r="P178"/>
  <c r="P155"/>
  <c r="P121"/>
  <c r="P177"/>
  <c r="P169"/>
  <c r="P161"/>
  <c r="P150"/>
  <c r="P165"/>
  <c r="P119"/>
  <c r="P115"/>
  <c r="P159"/>
  <c r="P164"/>
  <c r="P113"/>
  <c r="P192"/>
  <c r="P157"/>
  <c r="P191"/>
  <c r="P167"/>
  <c r="P138"/>
  <c r="P142"/>
  <c r="P133"/>
  <c r="P116"/>
  <c r="P149"/>
  <c r="P141"/>
  <c r="P139"/>
  <c r="P131"/>
  <c r="P122"/>
  <c r="P114"/>
  <c r="P137"/>
  <c r="P120"/>
  <c r="P108"/>
  <c r="P144"/>
  <c r="P128"/>
  <c r="P179"/>
  <c r="P140"/>
  <c r="P107"/>
  <c r="P136"/>
  <c r="P166"/>
  <c r="P173"/>
  <c r="P132"/>
  <c r="P170"/>
  <c r="P162"/>
  <c r="P183"/>
  <c r="P127"/>
  <c r="P153"/>
  <c r="P124"/>
  <c r="P110"/>
  <c r="P129"/>
  <c r="P146"/>
  <c r="P181"/>
  <c r="P135"/>
  <c r="P111"/>
  <c r="P154"/>
  <c r="P125"/>
  <c r="P112"/>
  <c r="P156"/>
  <c r="P118"/>
  <c r="P29"/>
  <c r="P51"/>
  <c r="P61"/>
  <c r="P23"/>
  <c r="P11"/>
  <c r="P67"/>
  <c r="O426"/>
  <c r="P66"/>
  <c r="P31"/>
  <c r="P8"/>
  <c r="P59"/>
  <c r="P69"/>
  <c r="P26"/>
  <c r="P57"/>
  <c r="P6"/>
  <c r="P56"/>
  <c r="P30"/>
  <c r="P7"/>
  <c r="P80"/>
  <c r="P33"/>
  <c r="P78"/>
  <c r="N336"/>
  <c r="M526"/>
  <c r="M565"/>
  <c r="N375"/>
  <c r="M606"/>
  <c r="N416"/>
  <c r="M595"/>
  <c r="N405"/>
  <c r="N409"/>
  <c r="M599"/>
  <c r="M593"/>
  <c r="N403"/>
  <c r="M588"/>
  <c r="N398"/>
  <c r="M584"/>
  <c r="N394"/>
  <c r="M596"/>
  <c r="N406"/>
  <c r="M591"/>
  <c r="N401"/>
  <c r="M574"/>
  <c r="N384"/>
  <c r="AP439"/>
  <c r="AF439"/>
  <c r="M570"/>
  <c r="N380"/>
  <c r="M531"/>
  <c r="N341"/>
  <c r="M567"/>
  <c r="N377"/>
  <c r="M609"/>
  <c r="N419"/>
  <c r="N369"/>
  <c r="M559"/>
  <c r="AP440"/>
  <c r="AF440"/>
  <c r="M548"/>
  <c r="N358"/>
  <c r="N346"/>
  <c r="M536"/>
  <c r="M540"/>
  <c r="N350"/>
  <c r="N363"/>
  <c r="M553"/>
  <c r="N354"/>
  <c r="M544"/>
  <c r="M589"/>
  <c r="N399"/>
  <c r="M603"/>
  <c r="N413"/>
  <c r="N379"/>
  <c r="M569"/>
  <c r="M607"/>
  <c r="N417"/>
  <c r="M542"/>
  <c r="N352"/>
  <c r="M577"/>
  <c r="N387"/>
  <c r="M601"/>
  <c r="N411"/>
  <c r="N383"/>
  <c r="M573"/>
  <c r="M579"/>
  <c r="N389"/>
  <c r="N395"/>
  <c r="M585"/>
  <c r="AF437"/>
  <c r="AP437"/>
  <c r="N355"/>
  <c r="M545"/>
  <c r="M549"/>
  <c r="N359"/>
  <c r="M597"/>
  <c r="N407"/>
  <c r="M587"/>
  <c r="N397"/>
  <c r="N400"/>
  <c r="M590"/>
  <c r="N362"/>
  <c r="M552"/>
  <c r="N371"/>
  <c r="M561"/>
  <c r="M554"/>
  <c r="N364"/>
  <c r="M547"/>
  <c r="N357"/>
  <c r="M572"/>
  <c r="N382"/>
  <c r="M564"/>
  <c r="N374"/>
  <c r="M583"/>
  <c r="N393"/>
  <c r="M598"/>
  <c r="N408"/>
  <c r="N381"/>
  <c r="M571"/>
  <c r="N348"/>
  <c r="M538"/>
  <c r="M535"/>
  <c r="N345"/>
  <c r="M563"/>
  <c r="N373"/>
  <c r="M556"/>
  <c r="N366"/>
  <c r="N414"/>
  <c r="M604"/>
  <c r="M600"/>
  <c r="N410"/>
  <c r="M539"/>
  <c r="N349"/>
  <c r="M530"/>
  <c r="N340"/>
  <c r="AP438"/>
  <c r="AF438"/>
  <c r="M580"/>
  <c r="N390"/>
  <c r="N356"/>
  <c r="M546"/>
  <c r="M528"/>
  <c r="N338"/>
  <c r="N347"/>
  <c r="M537"/>
  <c r="N344"/>
  <c r="M534"/>
  <c r="N392"/>
  <c r="M582"/>
  <c r="M576"/>
  <c r="N386"/>
  <c r="M562"/>
  <c r="N372"/>
  <c r="M581"/>
  <c r="N391"/>
  <c r="N365"/>
  <c r="M555"/>
  <c r="M533"/>
  <c r="N343"/>
  <c r="N396"/>
  <c r="M586"/>
  <c r="M543"/>
  <c r="N353"/>
  <c r="M550"/>
  <c r="N360"/>
  <c r="N367"/>
  <c r="M557"/>
  <c r="M551"/>
  <c r="N361"/>
  <c r="N529"/>
  <c r="O339"/>
  <c r="M568"/>
  <c r="N378"/>
  <c r="M525"/>
  <c r="N335"/>
  <c r="M610"/>
  <c r="N420"/>
  <c r="N385"/>
  <c r="M575"/>
  <c r="N388"/>
  <c r="M578"/>
  <c r="M560"/>
  <c r="N370"/>
  <c r="M605"/>
  <c r="N415"/>
  <c r="N342"/>
  <c r="M532"/>
  <c r="N368"/>
  <c r="M558"/>
  <c r="M608"/>
  <c r="N418"/>
  <c r="M592"/>
  <c r="N402"/>
  <c r="N337"/>
  <c r="M527"/>
  <c r="O404"/>
  <c r="N594"/>
  <c r="AJ502"/>
  <c r="AL502" s="1"/>
  <c r="AS502"/>
  <c r="AI502"/>
  <c r="Z2" i="20"/>
  <c r="Y1"/>
  <c r="P21" i="19"/>
  <c r="O21"/>
  <c r="N21"/>
  <c r="D21"/>
  <c r="P20"/>
  <c r="O20"/>
  <c r="N20"/>
  <c r="D20"/>
  <c r="AH434" i="2"/>
  <c r="AR434"/>
  <c r="AR433"/>
  <c r="AH433"/>
  <c r="AR436"/>
  <c r="AH436"/>
  <c r="AH435"/>
  <c r="AR435"/>
  <c r="AE6" i="18"/>
  <c r="AE5"/>
  <c r="AE4"/>
  <c r="V17" i="1"/>
  <c r="O2" i="18"/>
  <c r="O51" s="1"/>
  <c r="F39"/>
  <c r="E45" i="1"/>
  <c r="G3" i="18"/>
  <c r="F11"/>
  <c r="F19" s="1"/>
  <c r="F7"/>
  <c r="C15"/>
  <c r="D13"/>
  <c r="D14" s="1"/>
  <c r="F16" i="4"/>
  <c r="E18"/>
  <c r="E19"/>
  <c r="E20"/>
  <c r="F9" i="9"/>
  <c r="B53" i="19" s="1"/>
  <c r="B59" s="1"/>
  <c r="P333" i="2"/>
  <c r="P421" s="1"/>
  <c r="N304"/>
  <c r="N318"/>
  <c r="P523"/>
  <c r="P94"/>
  <c r="P105" s="1"/>
  <c r="Q4"/>
  <c r="Q39" s="1"/>
  <c r="O195"/>
  <c r="O207"/>
  <c r="O423" l="1"/>
  <c r="H61" i="18" s="1"/>
  <c r="P23"/>
  <c r="P58" s="1"/>
  <c r="P59" s="1"/>
  <c r="R39" i="2"/>
  <c r="O280"/>
  <c r="O279"/>
  <c r="O262"/>
  <c r="O258"/>
  <c r="O254"/>
  <c r="O249"/>
  <c r="O299"/>
  <c r="O293"/>
  <c r="O289"/>
  <c r="O291"/>
  <c r="O282"/>
  <c r="O270"/>
  <c r="O266"/>
  <c r="O264"/>
  <c r="O261"/>
  <c r="O251"/>
  <c r="O245"/>
  <c r="O241"/>
  <c r="O237"/>
  <c r="O233"/>
  <c r="O229"/>
  <c r="O276"/>
  <c r="O267"/>
  <c r="O275"/>
  <c r="O226"/>
  <c r="O302"/>
  <c r="O284"/>
  <c r="O290"/>
  <c r="O257"/>
  <c r="O253"/>
  <c r="O248"/>
  <c r="O238"/>
  <c r="O235"/>
  <c r="O232"/>
  <c r="O281"/>
  <c r="O274"/>
  <c r="O271"/>
  <c r="O298"/>
  <c r="O265"/>
  <c r="O247"/>
  <c r="O244"/>
  <c r="O234"/>
  <c r="O231"/>
  <c r="O278"/>
  <c r="O222"/>
  <c r="O218"/>
  <c r="O214"/>
  <c r="O210"/>
  <c r="O277"/>
  <c r="O292"/>
  <c r="O283"/>
  <c r="O259"/>
  <c r="O246"/>
  <c r="O240"/>
  <c r="O272"/>
  <c r="O219"/>
  <c r="O216"/>
  <c r="O213"/>
  <c r="O287"/>
  <c r="O288"/>
  <c r="O297"/>
  <c r="O300"/>
  <c r="O256"/>
  <c r="O239"/>
  <c r="O301"/>
  <c r="O215"/>
  <c r="O212"/>
  <c r="O209"/>
  <c r="O268"/>
  <c r="O273"/>
  <c r="O263"/>
  <c r="O230"/>
  <c r="O252"/>
  <c r="O236"/>
  <c r="O294"/>
  <c r="O269"/>
  <c r="O224"/>
  <c r="O220"/>
  <c r="O285"/>
  <c r="O217"/>
  <c r="O211"/>
  <c r="O260"/>
  <c r="O221"/>
  <c r="O228"/>
  <c r="O242"/>
  <c r="O223"/>
  <c r="O255"/>
  <c r="O243"/>
  <c r="O227"/>
  <c r="Q78"/>
  <c r="Q30"/>
  <c r="Q26"/>
  <c r="R26" s="1"/>
  <c r="Q31"/>
  <c r="Q11"/>
  <c r="Q29"/>
  <c r="Q46"/>
  <c r="R46" s="1"/>
  <c r="Q64"/>
  <c r="P424"/>
  <c r="Q15"/>
  <c r="Q88"/>
  <c r="R88" s="1"/>
  <c r="Q34"/>
  <c r="Q16"/>
  <c r="P427"/>
  <c r="Q81"/>
  <c r="Q73"/>
  <c r="Q77"/>
  <c r="Q48"/>
  <c r="R48" s="1"/>
  <c r="Q85"/>
  <c r="Q49"/>
  <c r="Q54"/>
  <c r="Q21"/>
  <c r="R21" s="1"/>
  <c r="Q70"/>
  <c r="Q7"/>
  <c r="Q57"/>
  <c r="Q8"/>
  <c r="R8" s="1"/>
  <c r="Q67"/>
  <c r="Q51"/>
  <c r="P422"/>
  <c r="Q38"/>
  <c r="R38" s="1"/>
  <c r="Q82"/>
  <c r="Q79"/>
  <c r="P425"/>
  <c r="Q71"/>
  <c r="R71" s="1"/>
  <c r="Q25"/>
  <c r="Q75"/>
  <c r="Q55"/>
  <c r="Q65"/>
  <c r="R65" s="1"/>
  <c r="Q24"/>
  <c r="Q52"/>
  <c r="Q14"/>
  <c r="Q91"/>
  <c r="R91" s="1"/>
  <c r="Q53"/>
  <c r="Q86"/>
  <c r="Q80"/>
  <c r="Q6"/>
  <c r="R6" s="1"/>
  <c r="Q59"/>
  <c r="P426"/>
  <c r="Q61"/>
  <c r="Q60"/>
  <c r="R60" s="1"/>
  <c r="Q72"/>
  <c r="Q18"/>
  <c r="Q68"/>
  <c r="Q76"/>
  <c r="R76" s="1"/>
  <c r="Q37"/>
  <c r="Q13"/>
  <c r="Q32"/>
  <c r="Q63"/>
  <c r="R63" s="1"/>
  <c r="Q90"/>
  <c r="Q45"/>
  <c r="Q27"/>
  <c r="Q35"/>
  <c r="R35" s="1"/>
  <c r="Q43"/>
  <c r="Q41"/>
  <c r="Q44"/>
  <c r="Q431"/>
  <c r="Q187"/>
  <c r="Q172"/>
  <c r="Q164"/>
  <c r="Q156"/>
  <c r="Q183"/>
  <c r="Q188"/>
  <c r="Q185"/>
  <c r="Q191"/>
  <c r="Q186"/>
  <c r="Q178"/>
  <c r="Q176"/>
  <c r="Q192"/>
  <c r="Q173"/>
  <c r="Q153"/>
  <c r="Q190"/>
  <c r="Q168"/>
  <c r="Q177"/>
  <c r="Q165"/>
  <c r="Q144"/>
  <c r="Q155"/>
  <c r="Q135"/>
  <c r="Q122"/>
  <c r="Q152"/>
  <c r="Q149"/>
  <c r="Q160"/>
  <c r="Q131"/>
  <c r="Q127"/>
  <c r="Q110"/>
  <c r="Q130"/>
  <c r="Q113"/>
  <c r="Q109"/>
  <c r="Q146"/>
  <c r="Q136"/>
  <c r="Q128"/>
  <c r="Q119"/>
  <c r="Q111"/>
  <c r="Q189"/>
  <c r="Q134"/>
  <c r="Q117"/>
  <c r="Q133"/>
  <c r="Q150"/>
  <c r="Q112"/>
  <c r="Q132"/>
  <c r="Q126"/>
  <c r="Q116"/>
  <c r="Q108"/>
  <c r="Q120"/>
  <c r="Q159"/>
  <c r="Q129"/>
  <c r="Q181"/>
  <c r="Q157"/>
  <c r="Q170"/>
  <c r="Q154"/>
  <c r="Q174"/>
  <c r="Q158"/>
  <c r="Q147"/>
  <c r="Q151"/>
  <c r="Q125"/>
  <c r="Q169"/>
  <c r="Q171"/>
  <c r="Q163"/>
  <c r="Q143"/>
  <c r="Q141"/>
  <c r="Q139"/>
  <c r="Q118"/>
  <c r="Q138"/>
  <c r="Q121"/>
  <c r="Q179"/>
  <c r="Q140"/>
  <c r="Q124"/>
  <c r="Q115"/>
  <c r="Q107"/>
  <c r="Q167"/>
  <c r="Q182"/>
  <c r="Q137"/>
  <c r="Q180"/>
  <c r="Q175"/>
  <c r="Q114"/>
  <c r="Q161"/>
  <c r="Q145"/>
  <c r="Q162"/>
  <c r="Q166"/>
  <c r="Q142"/>
  <c r="Q33"/>
  <c r="R33" s="1"/>
  <c r="Q56"/>
  <c r="Q69"/>
  <c r="Q66"/>
  <c r="Q23"/>
  <c r="R23" s="1"/>
  <c r="Q17"/>
  <c r="Q10"/>
  <c r="Q89"/>
  <c r="Q40"/>
  <c r="R40" s="1"/>
  <c r="Q58"/>
  <c r="Q50"/>
  <c r="Q20"/>
  <c r="Q62"/>
  <c r="R62" s="1"/>
  <c r="Q12"/>
  <c r="Q19"/>
  <c r="R19" s="1"/>
  <c r="Q74"/>
  <c r="R74" s="1"/>
  <c r="Q36"/>
  <c r="R36" s="1"/>
  <c r="Q84"/>
  <c r="Q42"/>
  <c r="R42" s="1"/>
  <c r="Q28"/>
  <c r="R28" s="1"/>
  <c r="Q87"/>
  <c r="R87" s="1"/>
  <c r="Q9"/>
  <c r="O368"/>
  <c r="N558"/>
  <c r="O396"/>
  <c r="N586"/>
  <c r="N555"/>
  <c r="O365"/>
  <c r="N534"/>
  <c r="O344"/>
  <c r="O356"/>
  <c r="N546"/>
  <c r="N571"/>
  <c r="O381"/>
  <c r="N552"/>
  <c r="O362"/>
  <c r="O400"/>
  <c r="N590"/>
  <c r="AG437"/>
  <c r="AQ437"/>
  <c r="N585"/>
  <c r="O395"/>
  <c r="N573"/>
  <c r="O383"/>
  <c r="O354"/>
  <c r="N544"/>
  <c r="O346"/>
  <c r="N536"/>
  <c r="O369"/>
  <c r="N559"/>
  <c r="N605"/>
  <c r="O415"/>
  <c r="N610"/>
  <c r="O420"/>
  <c r="O378"/>
  <c r="N568"/>
  <c r="P339"/>
  <c r="O529"/>
  <c r="N528"/>
  <c r="O338"/>
  <c r="AG438"/>
  <c r="AQ438"/>
  <c r="O340"/>
  <c r="N530"/>
  <c r="O349"/>
  <c r="N539"/>
  <c r="O366"/>
  <c r="N556"/>
  <c r="N535"/>
  <c r="O345"/>
  <c r="N598"/>
  <c r="O408"/>
  <c r="N564"/>
  <c r="O374"/>
  <c r="O397"/>
  <c r="N587"/>
  <c r="N577"/>
  <c r="O387"/>
  <c r="O417"/>
  <c r="N607"/>
  <c r="N603"/>
  <c r="O413"/>
  <c r="AG440"/>
  <c r="AQ440"/>
  <c r="O377"/>
  <c r="N567"/>
  <c r="O380"/>
  <c r="N570"/>
  <c r="O384"/>
  <c r="N574"/>
  <c r="O406"/>
  <c r="N596"/>
  <c r="O403"/>
  <c r="N593"/>
  <c r="O416"/>
  <c r="N606"/>
  <c r="N532"/>
  <c r="O342"/>
  <c r="N578"/>
  <c r="O388"/>
  <c r="N575"/>
  <c r="O385"/>
  <c r="O367"/>
  <c r="N557"/>
  <c r="O392"/>
  <c r="N582"/>
  <c r="O347"/>
  <c r="N537"/>
  <c r="O414"/>
  <c r="N604"/>
  <c r="O348"/>
  <c r="N538"/>
  <c r="O371"/>
  <c r="N561"/>
  <c r="O355"/>
  <c r="N545"/>
  <c r="O379"/>
  <c r="N569"/>
  <c r="O363"/>
  <c r="N553"/>
  <c r="O409"/>
  <c r="N599"/>
  <c r="N526"/>
  <c r="O336"/>
  <c r="O418"/>
  <c r="N608"/>
  <c r="O370"/>
  <c r="N560"/>
  <c r="O335"/>
  <c r="N525"/>
  <c r="N551"/>
  <c r="O361"/>
  <c r="O360"/>
  <c r="N550"/>
  <c r="O353"/>
  <c r="N543"/>
  <c r="O343"/>
  <c r="N533"/>
  <c r="O391"/>
  <c r="N581"/>
  <c r="N562"/>
  <c r="O372"/>
  <c r="O386"/>
  <c r="N576"/>
  <c r="O390"/>
  <c r="N580"/>
  <c r="O410"/>
  <c r="N600"/>
  <c r="O373"/>
  <c r="N563"/>
  <c r="N583"/>
  <c r="O393"/>
  <c r="O382"/>
  <c r="N572"/>
  <c r="O357"/>
  <c r="N547"/>
  <c r="O364"/>
  <c r="N554"/>
  <c r="N597"/>
  <c r="O407"/>
  <c r="O359"/>
  <c r="N549"/>
  <c r="O389"/>
  <c r="N579"/>
  <c r="O411"/>
  <c r="N601"/>
  <c r="O352"/>
  <c r="N542"/>
  <c r="O399"/>
  <c r="N589"/>
  <c r="O350"/>
  <c r="N540"/>
  <c r="O358"/>
  <c r="N548"/>
  <c r="N609"/>
  <c r="O419"/>
  <c r="O341"/>
  <c r="N531"/>
  <c r="AG439"/>
  <c r="AQ439"/>
  <c r="O401"/>
  <c r="N591"/>
  <c r="O394"/>
  <c r="N584"/>
  <c r="O398"/>
  <c r="N588"/>
  <c r="O405"/>
  <c r="N595"/>
  <c r="O375"/>
  <c r="N565"/>
  <c r="O402"/>
  <c r="N592"/>
  <c r="O337"/>
  <c r="N527"/>
  <c r="O594"/>
  <c r="P404"/>
  <c r="AT502"/>
  <c r="AK502"/>
  <c r="AM502" s="1"/>
  <c r="AA2" i="20"/>
  <c r="Z1"/>
  <c r="W17" i="1"/>
  <c r="F44" i="18"/>
  <c r="O51" i="19"/>
  <c r="L51"/>
  <c r="P51"/>
  <c r="R51"/>
  <c r="N51"/>
  <c r="K51"/>
  <c r="M51"/>
  <c r="Q51"/>
  <c r="M52"/>
  <c r="R52"/>
  <c r="N52"/>
  <c r="L52"/>
  <c r="Q52"/>
  <c r="O52"/>
  <c r="K52"/>
  <c r="P52"/>
  <c r="V51"/>
  <c r="AL51"/>
  <c r="T51"/>
  <c r="AA51"/>
  <c r="Y51"/>
  <c r="S51"/>
  <c r="AH51"/>
  <c r="AK51"/>
  <c r="W51"/>
  <c r="AM51"/>
  <c r="AF51"/>
  <c r="Z51"/>
  <c r="U51"/>
  <c r="AB51"/>
  <c r="AE51"/>
  <c r="AG51"/>
  <c r="AD51"/>
  <c r="AC51"/>
  <c r="AJ51"/>
  <c r="AI51"/>
  <c r="X51"/>
  <c r="AE52"/>
  <c r="AC52"/>
  <c r="AB52"/>
  <c r="Z52"/>
  <c r="Y52"/>
  <c r="AA52"/>
  <c r="U52"/>
  <c r="V52"/>
  <c r="AL52"/>
  <c r="S52"/>
  <c r="AI52"/>
  <c r="AK52"/>
  <c r="AF52"/>
  <c r="AD52"/>
  <c r="AG52"/>
  <c r="X52"/>
  <c r="W52"/>
  <c r="AM52"/>
  <c r="T52"/>
  <c r="AJ52"/>
  <c r="AH52"/>
  <c r="H51"/>
  <c r="J51"/>
  <c r="I51"/>
  <c r="F51"/>
  <c r="S20"/>
  <c r="G51"/>
  <c r="D51"/>
  <c r="E51"/>
  <c r="C51"/>
  <c r="G52"/>
  <c r="H52"/>
  <c r="C52"/>
  <c r="D52"/>
  <c r="I52"/>
  <c r="S21"/>
  <c r="F52"/>
  <c r="E52"/>
  <c r="J52"/>
  <c r="F16"/>
  <c r="P22" s="1"/>
  <c r="C76"/>
  <c r="F76" s="1"/>
  <c r="F78" s="1"/>
  <c r="AS434" i="2"/>
  <c r="AI434"/>
  <c r="AJ434"/>
  <c r="AL434" s="1"/>
  <c r="AJ436"/>
  <c r="AL436" s="1"/>
  <c r="AI436"/>
  <c r="AS436"/>
  <c r="AS433"/>
  <c r="AJ433"/>
  <c r="AL433" s="1"/>
  <c r="AI433"/>
  <c r="AI435"/>
  <c r="AJ435"/>
  <c r="AL435" s="1"/>
  <c r="AS435"/>
  <c r="AF4" i="18"/>
  <c r="AF6"/>
  <c r="AF5"/>
  <c r="P2"/>
  <c r="P51" s="1"/>
  <c r="G39"/>
  <c r="F45" i="1"/>
  <c r="G7" i="18"/>
  <c r="H3"/>
  <c r="G11"/>
  <c r="G19" s="1"/>
  <c r="G16" i="4"/>
  <c r="F18"/>
  <c r="F19"/>
  <c r="F20"/>
  <c r="D15" i="18"/>
  <c r="E13"/>
  <c r="E14" s="1"/>
  <c r="Q333" i="2"/>
  <c r="Q421" s="1"/>
  <c r="Q523"/>
  <c r="R4"/>
  <c r="Q94"/>
  <c r="Q105" s="1"/>
  <c r="O304"/>
  <c r="O318"/>
  <c r="P195"/>
  <c r="P207"/>
  <c r="F62" i="18" l="1"/>
  <c r="P423" i="2"/>
  <c r="I61" i="18" s="1"/>
  <c r="Q23"/>
  <c r="Q58" s="1"/>
  <c r="Q59" s="1"/>
  <c r="R431" i="2"/>
  <c r="R188"/>
  <c r="R192"/>
  <c r="R187"/>
  <c r="R178"/>
  <c r="R181"/>
  <c r="R179"/>
  <c r="R174"/>
  <c r="R166"/>
  <c r="R158"/>
  <c r="R150"/>
  <c r="R141"/>
  <c r="R180"/>
  <c r="R140"/>
  <c r="R132"/>
  <c r="R124"/>
  <c r="R115"/>
  <c r="R107"/>
  <c r="R191"/>
  <c r="R169"/>
  <c r="R145"/>
  <c r="R176"/>
  <c r="R182"/>
  <c r="R183"/>
  <c r="R173"/>
  <c r="R161"/>
  <c r="R170"/>
  <c r="R160"/>
  <c r="R128"/>
  <c r="R177"/>
  <c r="R157"/>
  <c r="R154"/>
  <c r="R186"/>
  <c r="R165"/>
  <c r="R153"/>
  <c r="R189"/>
  <c r="R149"/>
  <c r="R136"/>
  <c r="R185"/>
  <c r="R127"/>
  <c r="R144"/>
  <c r="R142"/>
  <c r="R163"/>
  <c r="R131"/>
  <c r="R114"/>
  <c r="R113"/>
  <c r="R172"/>
  <c r="R135"/>
  <c r="R118"/>
  <c r="R110"/>
  <c r="R147"/>
  <c r="R190"/>
  <c r="R162"/>
  <c r="R152"/>
  <c r="R146"/>
  <c r="R111"/>
  <c r="R167"/>
  <c r="R151"/>
  <c r="R137"/>
  <c r="R129"/>
  <c r="R120"/>
  <c r="R112"/>
  <c r="R143"/>
  <c r="R121"/>
  <c r="R130"/>
  <c r="R134"/>
  <c r="R171"/>
  <c r="R139"/>
  <c r="R122"/>
  <c r="R164"/>
  <c r="R168"/>
  <c r="R159"/>
  <c r="R125"/>
  <c r="R116"/>
  <c r="R126"/>
  <c r="R119"/>
  <c r="R175"/>
  <c r="R133"/>
  <c r="R155"/>
  <c r="R156"/>
  <c r="R117"/>
  <c r="R108"/>
  <c r="R138"/>
  <c r="R109"/>
  <c r="Q427"/>
  <c r="R9"/>
  <c r="R84"/>
  <c r="R12"/>
  <c r="R58"/>
  <c r="R17"/>
  <c r="R56"/>
  <c r="R43"/>
  <c r="R90"/>
  <c r="R37"/>
  <c r="R72"/>
  <c r="R59"/>
  <c r="R53"/>
  <c r="R24"/>
  <c r="R25"/>
  <c r="R82"/>
  <c r="R67"/>
  <c r="R70"/>
  <c r="R85"/>
  <c r="R81"/>
  <c r="R34"/>
  <c r="R64"/>
  <c r="R31"/>
  <c r="P277"/>
  <c r="P273"/>
  <c r="P297"/>
  <c r="P279"/>
  <c r="P271"/>
  <c r="P299"/>
  <c r="P293"/>
  <c r="P289"/>
  <c r="P285"/>
  <c r="P281"/>
  <c r="P284"/>
  <c r="P280"/>
  <c r="P288"/>
  <c r="P278"/>
  <c r="P262"/>
  <c r="P254"/>
  <c r="P245"/>
  <c r="P237"/>
  <c r="P229"/>
  <c r="P269"/>
  <c r="P302"/>
  <c r="P276"/>
  <c r="P267"/>
  <c r="P301"/>
  <c r="P300"/>
  <c r="P287"/>
  <c r="P272"/>
  <c r="P268"/>
  <c r="P256"/>
  <c r="P249"/>
  <c r="P243"/>
  <c r="P255"/>
  <c r="P238"/>
  <c r="P215"/>
  <c r="P291"/>
  <c r="P236"/>
  <c r="P274"/>
  <c r="P282"/>
  <c r="P247"/>
  <c r="P239"/>
  <c r="P231"/>
  <c r="P227"/>
  <c r="P226"/>
  <c r="P259"/>
  <c r="P246"/>
  <c r="P234"/>
  <c r="P209"/>
  <c r="P228"/>
  <c r="P266"/>
  <c r="P264"/>
  <c r="P241"/>
  <c r="P233"/>
  <c r="P270"/>
  <c r="P242"/>
  <c r="P230"/>
  <c r="P221"/>
  <c r="P261"/>
  <c r="P253"/>
  <c r="P292"/>
  <c r="P290"/>
  <c r="P275"/>
  <c r="P252"/>
  <c r="P263"/>
  <c r="P217"/>
  <c r="P251"/>
  <c r="P222"/>
  <c r="P240"/>
  <c r="P216"/>
  <c r="P244"/>
  <c r="P283"/>
  <c r="P223"/>
  <c r="P210"/>
  <c r="P257"/>
  <c r="P214"/>
  <c r="P235"/>
  <c r="P294"/>
  <c r="P258"/>
  <c r="P219"/>
  <c r="P213"/>
  <c r="P298"/>
  <c r="P248"/>
  <c r="P224"/>
  <c r="P220"/>
  <c r="P260"/>
  <c r="P218"/>
  <c r="P232"/>
  <c r="P211"/>
  <c r="P265"/>
  <c r="P212"/>
  <c r="R50"/>
  <c r="R10"/>
  <c r="R69"/>
  <c r="R41"/>
  <c r="R45"/>
  <c r="R13"/>
  <c r="R18"/>
  <c r="Q426"/>
  <c r="R86"/>
  <c r="R52"/>
  <c r="R75"/>
  <c r="R79"/>
  <c r="R51"/>
  <c r="R7"/>
  <c r="R49"/>
  <c r="R73"/>
  <c r="R16"/>
  <c r="Q424"/>
  <c r="R11"/>
  <c r="R78"/>
  <c r="R20"/>
  <c r="R89"/>
  <c r="R66"/>
  <c r="R44"/>
  <c r="R27"/>
  <c r="R32"/>
  <c r="R68"/>
  <c r="R61"/>
  <c r="R80"/>
  <c r="R14"/>
  <c r="R55"/>
  <c r="Q425"/>
  <c r="Q422"/>
  <c r="R57"/>
  <c r="R54"/>
  <c r="R77"/>
  <c r="R15"/>
  <c r="R29"/>
  <c r="R30"/>
  <c r="P375"/>
  <c r="O565"/>
  <c r="O588"/>
  <c r="P398"/>
  <c r="AR439"/>
  <c r="AH439"/>
  <c r="O548"/>
  <c r="P358"/>
  <c r="P399"/>
  <c r="O589"/>
  <c r="O542"/>
  <c r="P352"/>
  <c r="O579"/>
  <c r="P389"/>
  <c r="O554"/>
  <c r="P364"/>
  <c r="P357"/>
  <c r="O547"/>
  <c r="P343"/>
  <c r="O533"/>
  <c r="O550"/>
  <c r="P360"/>
  <c r="O560"/>
  <c r="P370"/>
  <c r="O553"/>
  <c r="P363"/>
  <c r="O545"/>
  <c r="P355"/>
  <c r="O538"/>
  <c r="P348"/>
  <c r="P414"/>
  <c r="O604"/>
  <c r="P392"/>
  <c r="O582"/>
  <c r="P384"/>
  <c r="O574"/>
  <c r="P380"/>
  <c r="O570"/>
  <c r="AR440"/>
  <c r="AH440"/>
  <c r="P349"/>
  <c r="O539"/>
  <c r="P340"/>
  <c r="O530"/>
  <c r="Q339"/>
  <c r="P529"/>
  <c r="O559"/>
  <c r="P369"/>
  <c r="O536"/>
  <c r="P346"/>
  <c r="P396"/>
  <c r="O586"/>
  <c r="O558"/>
  <c r="P368"/>
  <c r="O609"/>
  <c r="P419"/>
  <c r="O597"/>
  <c r="P407"/>
  <c r="O583"/>
  <c r="P393"/>
  <c r="O562"/>
  <c r="P372"/>
  <c r="O526"/>
  <c r="P336"/>
  <c r="O575"/>
  <c r="P385"/>
  <c r="O532"/>
  <c r="P342"/>
  <c r="O603"/>
  <c r="P413"/>
  <c r="P387"/>
  <c r="O577"/>
  <c r="O598"/>
  <c r="P408"/>
  <c r="O528"/>
  <c r="P338"/>
  <c r="O610"/>
  <c r="P420"/>
  <c r="O585"/>
  <c r="P395"/>
  <c r="O552"/>
  <c r="P362"/>
  <c r="P381"/>
  <c r="O571"/>
  <c r="P344"/>
  <c r="O534"/>
  <c r="O595"/>
  <c r="P405"/>
  <c r="O584"/>
  <c r="P394"/>
  <c r="P401"/>
  <c r="O591"/>
  <c r="O531"/>
  <c r="P341"/>
  <c r="O540"/>
  <c r="P350"/>
  <c r="P411"/>
  <c r="O601"/>
  <c r="P359"/>
  <c r="O549"/>
  <c r="O572"/>
  <c r="P382"/>
  <c r="O563"/>
  <c r="P373"/>
  <c r="O600"/>
  <c r="P410"/>
  <c r="O580"/>
  <c r="P390"/>
  <c r="P386"/>
  <c r="O576"/>
  <c r="O581"/>
  <c r="P391"/>
  <c r="P353"/>
  <c r="O543"/>
  <c r="O525"/>
  <c r="P335"/>
  <c r="P418"/>
  <c r="O608"/>
  <c r="O599"/>
  <c r="P409"/>
  <c r="O569"/>
  <c r="P379"/>
  <c r="O561"/>
  <c r="P371"/>
  <c r="P347"/>
  <c r="O537"/>
  <c r="P367"/>
  <c r="O557"/>
  <c r="O606"/>
  <c r="P416"/>
  <c r="O593"/>
  <c r="P403"/>
  <c r="O596"/>
  <c r="P406"/>
  <c r="O567"/>
  <c r="P377"/>
  <c r="P417"/>
  <c r="O607"/>
  <c r="O587"/>
  <c r="P397"/>
  <c r="P366"/>
  <c r="O556"/>
  <c r="AR438"/>
  <c r="AH438"/>
  <c r="P378"/>
  <c r="O568"/>
  <c r="O544"/>
  <c r="P354"/>
  <c r="AR437"/>
  <c r="AH437"/>
  <c r="O590"/>
  <c r="P400"/>
  <c r="O546"/>
  <c r="P356"/>
  <c r="O551"/>
  <c r="P361"/>
  <c r="P388"/>
  <c r="O578"/>
  <c r="O564"/>
  <c r="P374"/>
  <c r="O535"/>
  <c r="P345"/>
  <c r="O605"/>
  <c r="P415"/>
  <c r="O573"/>
  <c r="P383"/>
  <c r="O555"/>
  <c r="P365"/>
  <c r="O592"/>
  <c r="P402"/>
  <c r="O527"/>
  <c r="P337"/>
  <c r="Q404"/>
  <c r="P594"/>
  <c r="AB2" i="20"/>
  <c r="AA1"/>
  <c r="F426" i="2"/>
  <c r="X17" i="1"/>
  <c r="O22" i="19"/>
  <c r="Q53" s="1"/>
  <c r="C78"/>
  <c r="I78" s="1"/>
  <c r="B3" s="1"/>
  <c r="D22"/>
  <c r="N22"/>
  <c r="C53" s="1"/>
  <c r="F18"/>
  <c r="AT434" i="2"/>
  <c r="AK434"/>
  <c r="AM434" s="1"/>
  <c r="AT435"/>
  <c r="AK435"/>
  <c r="AM435" s="1"/>
  <c r="AK433"/>
  <c r="AM433" s="1"/>
  <c r="AT433"/>
  <c r="AK436"/>
  <c r="AM436" s="1"/>
  <c r="AT436"/>
  <c r="AG5" i="18"/>
  <c r="AG4"/>
  <c r="AG6"/>
  <c r="V53" i="19"/>
  <c r="Z53"/>
  <c r="AD53"/>
  <c r="AH53"/>
  <c r="AL53"/>
  <c r="AG53"/>
  <c r="X53"/>
  <c r="AF53"/>
  <c r="S53"/>
  <c r="W53"/>
  <c r="AA53"/>
  <c r="AE53"/>
  <c r="AI53"/>
  <c r="AM53"/>
  <c r="U53"/>
  <c r="Y53"/>
  <c r="AC53"/>
  <c r="AK53"/>
  <c r="T53"/>
  <c r="AB53"/>
  <c r="AJ53"/>
  <c r="F423" i="2"/>
  <c r="Q2" i="18"/>
  <c r="H39"/>
  <c r="G44"/>
  <c r="G45" i="1"/>
  <c r="H7" i="18"/>
  <c r="H11"/>
  <c r="H19" s="1"/>
  <c r="I3"/>
  <c r="H16" i="4"/>
  <c r="G18"/>
  <c r="G19"/>
  <c r="G20"/>
  <c r="E15" i="18"/>
  <c r="F13"/>
  <c r="R333" i="2"/>
  <c r="R421" s="1"/>
  <c r="Q195"/>
  <c r="Q207"/>
  <c r="R523"/>
  <c r="S4"/>
  <c r="S36" s="1"/>
  <c r="R94"/>
  <c r="R105" s="1"/>
  <c r="P318"/>
  <c r="P304"/>
  <c r="G62" i="18" l="1"/>
  <c r="Q423" i="2"/>
  <c r="J61" i="18" s="1"/>
  <c r="R23"/>
  <c r="R58" s="1"/>
  <c r="R59" s="1"/>
  <c r="Q294" i="2"/>
  <c r="Q297"/>
  <c r="Q302"/>
  <c r="Q274"/>
  <c r="Q270"/>
  <c r="Q266"/>
  <c r="Q292"/>
  <c r="Q271"/>
  <c r="Q268"/>
  <c r="Q279"/>
  <c r="Q260"/>
  <c r="Q252"/>
  <c r="Q243"/>
  <c r="Q300"/>
  <c r="Q289"/>
  <c r="Q282"/>
  <c r="Q267"/>
  <c r="Q298"/>
  <c r="Q301"/>
  <c r="Q278"/>
  <c r="Q285"/>
  <c r="Q275"/>
  <c r="Q284"/>
  <c r="Q283"/>
  <c r="Q228"/>
  <c r="Q223"/>
  <c r="Q245"/>
  <c r="Q239"/>
  <c r="Q235"/>
  <c r="Q227"/>
  <c r="Q261"/>
  <c r="Q244"/>
  <c r="Q218"/>
  <c r="Q210"/>
  <c r="Q234"/>
  <c r="Q213"/>
  <c r="Q290"/>
  <c r="Q281"/>
  <c r="Q272"/>
  <c r="Q288"/>
  <c r="Q264"/>
  <c r="Q256"/>
  <c r="Q247"/>
  <c r="Q226"/>
  <c r="Q280"/>
  <c r="Q257"/>
  <c r="Q224"/>
  <c r="Q220"/>
  <c r="Q214"/>
  <c r="Q217"/>
  <c r="Q291"/>
  <c r="Q287"/>
  <c r="Q277"/>
  <c r="Q269"/>
  <c r="Q258"/>
  <c r="Q249"/>
  <c r="Q241"/>
  <c r="Q233"/>
  <c r="Q265"/>
  <c r="Q253"/>
  <c r="Q240"/>
  <c r="Q212"/>
  <c r="Q259"/>
  <c r="Q293"/>
  <c r="Q299"/>
  <c r="Q273"/>
  <c r="Q254"/>
  <c r="Q232"/>
  <c r="Q216"/>
  <c r="Q242"/>
  <c r="Q209"/>
  <c r="Q229"/>
  <c r="Q263"/>
  <c r="Q238"/>
  <c r="Q255"/>
  <c r="Q237"/>
  <c r="Q231"/>
  <c r="Q248"/>
  <c r="Q211"/>
  <c r="Q246"/>
  <c r="Q276"/>
  <c r="Q222"/>
  <c r="Q221"/>
  <c r="Q219"/>
  <c r="Q262"/>
  <c r="Q230"/>
  <c r="Q236"/>
  <c r="Q251"/>
  <c r="Q215"/>
  <c r="S29"/>
  <c r="S54"/>
  <c r="S55"/>
  <c r="S68"/>
  <c r="S66"/>
  <c r="S28"/>
  <c r="S16"/>
  <c r="S51"/>
  <c r="S86"/>
  <c r="S45"/>
  <c r="S50"/>
  <c r="S31"/>
  <c r="S85"/>
  <c r="S25"/>
  <c r="S72"/>
  <c r="S56"/>
  <c r="S84"/>
  <c r="S46"/>
  <c r="S21"/>
  <c r="S65"/>
  <c r="S76"/>
  <c r="S23"/>
  <c r="S87"/>
  <c r="S30"/>
  <c r="S77"/>
  <c r="R425"/>
  <c r="S61"/>
  <c r="S44"/>
  <c r="S74"/>
  <c r="R424"/>
  <c r="S7"/>
  <c r="S52"/>
  <c r="S13"/>
  <c r="S10"/>
  <c r="S81"/>
  <c r="S82"/>
  <c r="S59"/>
  <c r="S43"/>
  <c r="S12"/>
  <c r="S26"/>
  <c r="S48"/>
  <c r="S71"/>
  <c r="S60"/>
  <c r="S33"/>
  <c r="S431"/>
  <c r="S187"/>
  <c r="S170"/>
  <c r="S162"/>
  <c r="S154"/>
  <c r="S173"/>
  <c r="S157"/>
  <c r="S183"/>
  <c r="S174"/>
  <c r="S185"/>
  <c r="S171"/>
  <c r="S151"/>
  <c r="S188"/>
  <c r="S166"/>
  <c r="S175"/>
  <c r="S163"/>
  <c r="S142"/>
  <c r="S165"/>
  <c r="S144"/>
  <c r="S133"/>
  <c r="S120"/>
  <c r="S192"/>
  <c r="S159"/>
  <c r="S189"/>
  <c r="S179"/>
  <c r="S158"/>
  <c r="S191"/>
  <c r="S182"/>
  <c r="S164"/>
  <c r="S150"/>
  <c r="S134"/>
  <c r="S126"/>
  <c r="S117"/>
  <c r="S109"/>
  <c r="S180"/>
  <c r="S153"/>
  <c r="S135"/>
  <c r="S146"/>
  <c r="S168"/>
  <c r="S160"/>
  <c r="S141"/>
  <c r="S172"/>
  <c r="S130"/>
  <c r="S178"/>
  <c r="S181"/>
  <c r="S167"/>
  <c r="S155"/>
  <c r="S137"/>
  <c r="S116"/>
  <c r="S149"/>
  <c r="S132"/>
  <c r="S115"/>
  <c r="S111"/>
  <c r="S152"/>
  <c r="S136"/>
  <c r="S119"/>
  <c r="S107"/>
  <c r="S177"/>
  <c r="S110"/>
  <c r="S143"/>
  <c r="S131"/>
  <c r="S169"/>
  <c r="S122"/>
  <c r="S161"/>
  <c r="S112"/>
  <c r="S176"/>
  <c r="S156"/>
  <c r="S138"/>
  <c r="S121"/>
  <c r="S113"/>
  <c r="S190"/>
  <c r="S129"/>
  <c r="S108"/>
  <c r="S145"/>
  <c r="S139"/>
  <c r="S114"/>
  <c r="S124"/>
  <c r="S127"/>
  <c r="S186"/>
  <c r="S128"/>
  <c r="S125"/>
  <c r="S147"/>
  <c r="S140"/>
  <c r="S118"/>
  <c r="R423"/>
  <c r="R422"/>
  <c r="S80"/>
  <c r="S27"/>
  <c r="S20"/>
  <c r="S11"/>
  <c r="S49"/>
  <c r="S75"/>
  <c r="S18"/>
  <c r="S69"/>
  <c r="S42"/>
  <c r="S34"/>
  <c r="S67"/>
  <c r="S53"/>
  <c r="S90"/>
  <c r="S58"/>
  <c r="S39"/>
  <c r="R427"/>
  <c r="S38"/>
  <c r="S6"/>
  <c r="S35"/>
  <c r="S62"/>
  <c r="S15"/>
  <c r="S57"/>
  <c r="S14"/>
  <c r="S32"/>
  <c r="S89"/>
  <c r="S78"/>
  <c r="S73"/>
  <c r="S79"/>
  <c r="R426"/>
  <c r="S426" s="1"/>
  <c r="S41"/>
  <c r="S19"/>
  <c r="S64"/>
  <c r="S70"/>
  <c r="S24"/>
  <c r="S37"/>
  <c r="S17"/>
  <c r="S9"/>
  <c r="S88"/>
  <c r="S8"/>
  <c r="S91"/>
  <c r="S63"/>
  <c r="S40"/>
  <c r="Q345"/>
  <c r="P535"/>
  <c r="P590"/>
  <c r="Q400"/>
  <c r="AJ437"/>
  <c r="AL437" s="1"/>
  <c r="AI437"/>
  <c r="AS437"/>
  <c r="Q406"/>
  <c r="P596"/>
  <c r="P526"/>
  <c r="Q336"/>
  <c r="Q369"/>
  <c r="P559"/>
  <c r="P550"/>
  <c r="Q360"/>
  <c r="Q365"/>
  <c r="P555"/>
  <c r="Q383"/>
  <c r="P573"/>
  <c r="Q415"/>
  <c r="P605"/>
  <c r="P568"/>
  <c r="Q378"/>
  <c r="P607"/>
  <c r="Q417"/>
  <c r="Q347"/>
  <c r="P537"/>
  <c r="P608"/>
  <c r="Q418"/>
  <c r="P543"/>
  <c r="Q353"/>
  <c r="P576"/>
  <c r="Q386"/>
  <c r="P549"/>
  <c r="Q359"/>
  <c r="P577"/>
  <c r="Q387"/>
  <c r="P586"/>
  <c r="Q396"/>
  <c r="R339"/>
  <c r="Q529"/>
  <c r="Q340"/>
  <c r="P530"/>
  <c r="P570"/>
  <c r="Q380"/>
  <c r="Q392"/>
  <c r="P582"/>
  <c r="Q357"/>
  <c r="P547"/>
  <c r="Q399"/>
  <c r="P589"/>
  <c r="Q375"/>
  <c r="P565"/>
  <c r="P546"/>
  <c r="Q356"/>
  <c r="Q416"/>
  <c r="P606"/>
  <c r="P561"/>
  <c r="Q371"/>
  <c r="P563"/>
  <c r="Q373"/>
  <c r="P531"/>
  <c r="Q341"/>
  <c r="Q362"/>
  <c r="P552"/>
  <c r="P583"/>
  <c r="Q393"/>
  <c r="P545"/>
  <c r="Q355"/>
  <c r="P560"/>
  <c r="Q370"/>
  <c r="Q389"/>
  <c r="P579"/>
  <c r="P578"/>
  <c r="Q388"/>
  <c r="Q366"/>
  <c r="P556"/>
  <c r="Q367"/>
  <c r="P557"/>
  <c r="P601"/>
  <c r="Q411"/>
  <c r="P591"/>
  <c r="Q401"/>
  <c r="P534"/>
  <c r="Q344"/>
  <c r="P571"/>
  <c r="Q381"/>
  <c r="P539"/>
  <c r="Q349"/>
  <c r="P574"/>
  <c r="Q384"/>
  <c r="P604"/>
  <c r="Q414"/>
  <c r="Q343"/>
  <c r="P533"/>
  <c r="P544"/>
  <c r="Q354"/>
  <c r="P584"/>
  <c r="Q394"/>
  <c r="Q420"/>
  <c r="P610"/>
  <c r="P575"/>
  <c r="Q385"/>
  <c r="P597"/>
  <c r="Q407"/>
  <c r="Q358"/>
  <c r="P548"/>
  <c r="Q374"/>
  <c r="P564"/>
  <c r="Q361"/>
  <c r="P551"/>
  <c r="AI438"/>
  <c r="AS438"/>
  <c r="AJ438"/>
  <c r="AL438" s="1"/>
  <c r="P587"/>
  <c r="Q397"/>
  <c r="Q377"/>
  <c r="P567"/>
  <c r="P593"/>
  <c r="Q403"/>
  <c r="P569"/>
  <c r="Q379"/>
  <c r="Q409"/>
  <c r="P599"/>
  <c r="P525"/>
  <c r="Q335"/>
  <c r="Q391"/>
  <c r="P581"/>
  <c r="Q390"/>
  <c r="P580"/>
  <c r="Q410"/>
  <c r="P600"/>
  <c r="P572"/>
  <c r="Q382"/>
  <c r="Q350"/>
  <c r="P540"/>
  <c r="Q405"/>
  <c r="P595"/>
  <c r="Q395"/>
  <c r="P585"/>
  <c r="P528"/>
  <c r="Q338"/>
  <c r="P598"/>
  <c r="Q408"/>
  <c r="Q413"/>
  <c r="P603"/>
  <c r="Q342"/>
  <c r="P532"/>
  <c r="Q372"/>
  <c r="P562"/>
  <c r="Q419"/>
  <c r="P609"/>
  <c r="Q368"/>
  <c r="P558"/>
  <c r="P536"/>
  <c r="Q346"/>
  <c r="AJ440"/>
  <c r="AL440" s="1"/>
  <c r="AS440"/>
  <c r="AI440"/>
  <c r="Q348"/>
  <c r="P538"/>
  <c r="Q363"/>
  <c r="P553"/>
  <c r="P554"/>
  <c r="Q364"/>
  <c r="P542"/>
  <c r="Q352"/>
  <c r="AS439"/>
  <c r="AI439"/>
  <c r="AJ439"/>
  <c r="AL439" s="1"/>
  <c r="Q398"/>
  <c r="P588"/>
  <c r="P592"/>
  <c r="Q402"/>
  <c r="Q337"/>
  <c r="P527"/>
  <c r="R404"/>
  <c r="Q594"/>
  <c r="AC2" i="20"/>
  <c r="AB1"/>
  <c r="F14" i="18"/>
  <c r="Y17" i="1"/>
  <c r="Q51" i="18"/>
  <c r="P53" i="19"/>
  <c r="L53"/>
  <c r="J53"/>
  <c r="K53"/>
  <c r="N53"/>
  <c r="O53"/>
  <c r="R53"/>
  <c r="M53"/>
  <c r="G53"/>
  <c r="D53"/>
  <c r="F53"/>
  <c r="F22"/>
  <c r="J22" s="1"/>
  <c r="S22"/>
  <c r="F21"/>
  <c r="J21" s="1"/>
  <c r="E53"/>
  <c r="H53"/>
  <c r="F20"/>
  <c r="J20" s="1"/>
  <c r="I53"/>
  <c r="AH6" i="18"/>
  <c r="AH5"/>
  <c r="AH4"/>
  <c r="F424" i="2"/>
  <c r="F425"/>
  <c r="F427"/>
  <c r="X43" i="19"/>
  <c r="S43"/>
  <c r="C43"/>
  <c r="AI42"/>
  <c r="F42"/>
  <c r="AD41"/>
  <c r="Q41"/>
  <c r="AE43"/>
  <c r="V42"/>
  <c r="E42"/>
  <c r="L41"/>
  <c r="AC43"/>
  <c r="P43"/>
  <c r="X42"/>
  <c r="S42"/>
  <c r="C42"/>
  <c r="AI41"/>
  <c r="F41"/>
  <c r="R43"/>
  <c r="Q42"/>
  <c r="P41"/>
  <c r="AD43"/>
  <c r="Q43"/>
  <c r="Y42"/>
  <c r="L42"/>
  <c r="T41"/>
  <c r="AJ41"/>
  <c r="G41"/>
  <c r="T43"/>
  <c r="AJ43"/>
  <c r="G43"/>
  <c r="AE42"/>
  <c r="R42"/>
  <c r="Z41"/>
  <c r="M41"/>
  <c r="W43"/>
  <c r="F43"/>
  <c r="M42"/>
  <c r="AG41"/>
  <c r="Y43"/>
  <c r="L43"/>
  <c r="T42"/>
  <c r="AJ42"/>
  <c r="G42"/>
  <c r="AE41"/>
  <c r="R41"/>
  <c r="AM43"/>
  <c r="AL42"/>
  <c r="AK41"/>
  <c r="Z43"/>
  <c r="M43"/>
  <c r="U42"/>
  <c r="AK42"/>
  <c r="H42"/>
  <c r="AF41"/>
  <c r="K41"/>
  <c r="AI43"/>
  <c r="AB42"/>
  <c r="W41"/>
  <c r="J41"/>
  <c r="U41"/>
  <c r="AH43"/>
  <c r="AC42"/>
  <c r="X41"/>
  <c r="C41"/>
  <c r="AF43"/>
  <c r="K43"/>
  <c r="AA42"/>
  <c r="N42"/>
  <c r="V41"/>
  <c r="AL41"/>
  <c r="I41"/>
  <c r="N43"/>
  <c r="AH42"/>
  <c r="Y41"/>
  <c r="U43"/>
  <c r="AK43"/>
  <c r="H43"/>
  <c r="AF42"/>
  <c r="K42"/>
  <c r="AA41"/>
  <c r="N41"/>
  <c r="AA43"/>
  <c r="AD42"/>
  <c r="AC41"/>
  <c r="V43"/>
  <c r="AL43"/>
  <c r="I43"/>
  <c r="AG42"/>
  <c r="D42"/>
  <c r="AB41"/>
  <c r="O41"/>
  <c r="AB43"/>
  <c r="O43"/>
  <c r="W42"/>
  <c r="AM42"/>
  <c r="J42"/>
  <c r="AH41"/>
  <c r="E41"/>
  <c r="Z42"/>
  <c r="I42"/>
  <c r="D41"/>
  <c r="AG43"/>
  <c r="D43"/>
  <c r="O42"/>
  <c r="AM41"/>
  <c r="J43"/>
  <c r="H41"/>
  <c r="E43"/>
  <c r="P42"/>
  <c r="S41"/>
  <c r="R2" i="18"/>
  <c r="H45" i="1"/>
  <c r="H44" i="18"/>
  <c r="I39"/>
  <c r="I7"/>
  <c r="I11"/>
  <c r="I19" s="1"/>
  <c r="J3"/>
  <c r="C17" i="4" s="1"/>
  <c r="I16"/>
  <c r="H18"/>
  <c r="H19"/>
  <c r="H20"/>
  <c r="G13" i="18"/>
  <c r="F15"/>
  <c r="S333" i="2"/>
  <c r="S421" s="1"/>
  <c r="S523"/>
  <c r="S94"/>
  <c r="S105" s="1"/>
  <c r="T4"/>
  <c r="T36" s="1"/>
  <c r="Q304"/>
  <c r="Q318"/>
  <c r="R195"/>
  <c r="R207"/>
  <c r="K61" i="18" l="1"/>
  <c r="H62"/>
  <c r="S23"/>
  <c r="S58" s="1"/>
  <c r="S59" s="1"/>
  <c r="T63" i="2"/>
  <c r="T70"/>
  <c r="T15"/>
  <c r="T49"/>
  <c r="T81"/>
  <c r="T87"/>
  <c r="T50"/>
  <c r="T55"/>
  <c r="T40"/>
  <c r="T88"/>
  <c r="T24"/>
  <c r="T41"/>
  <c r="T78"/>
  <c r="T57"/>
  <c r="T6"/>
  <c r="T58"/>
  <c r="T34"/>
  <c r="T75"/>
  <c r="T27"/>
  <c r="T33"/>
  <c r="T26"/>
  <c r="T82"/>
  <c r="T52"/>
  <c r="T44"/>
  <c r="T30"/>
  <c r="T65"/>
  <c r="T56"/>
  <c r="T31"/>
  <c r="T51"/>
  <c r="T68"/>
  <c r="T9"/>
  <c r="T89"/>
  <c r="T42"/>
  <c r="T60"/>
  <c r="T61"/>
  <c r="T21"/>
  <c r="T16"/>
  <c r="T8"/>
  <c r="T37"/>
  <c r="T19"/>
  <c r="T73"/>
  <c r="T14"/>
  <c r="T35"/>
  <c r="T39"/>
  <c r="T67"/>
  <c r="T18"/>
  <c r="T20"/>
  <c r="S423"/>
  <c r="T48"/>
  <c r="T59"/>
  <c r="T13"/>
  <c r="T74"/>
  <c r="T77"/>
  <c r="T76"/>
  <c r="T84"/>
  <c r="T85"/>
  <c r="T86"/>
  <c r="T66"/>
  <c r="T29"/>
  <c r="R302"/>
  <c r="R301"/>
  <c r="R294"/>
  <c r="R290"/>
  <c r="R285"/>
  <c r="R281"/>
  <c r="R277"/>
  <c r="R274"/>
  <c r="R268"/>
  <c r="R298"/>
  <c r="R284"/>
  <c r="R276"/>
  <c r="R262"/>
  <c r="R258"/>
  <c r="R254"/>
  <c r="R249"/>
  <c r="R245"/>
  <c r="R241"/>
  <c r="R237"/>
  <c r="R233"/>
  <c r="R229"/>
  <c r="R224"/>
  <c r="R222"/>
  <c r="R218"/>
  <c r="R214"/>
  <c r="R210"/>
  <c r="R300"/>
  <c r="R283"/>
  <c r="R279"/>
  <c r="R272"/>
  <c r="R263"/>
  <c r="R260"/>
  <c r="R257"/>
  <c r="R246"/>
  <c r="R243"/>
  <c r="R240"/>
  <c r="R297"/>
  <c r="R291"/>
  <c r="R280"/>
  <c r="R259"/>
  <c r="R256"/>
  <c r="R253"/>
  <c r="R242"/>
  <c r="R239"/>
  <c r="R236"/>
  <c r="R226"/>
  <c r="R221"/>
  <c r="R211"/>
  <c r="R292"/>
  <c r="R265"/>
  <c r="R252"/>
  <c r="R238"/>
  <c r="R232"/>
  <c r="R275"/>
  <c r="R299"/>
  <c r="R289"/>
  <c r="R287"/>
  <c r="R278"/>
  <c r="R264"/>
  <c r="R251"/>
  <c r="R244"/>
  <c r="R231"/>
  <c r="R230"/>
  <c r="R219"/>
  <c r="R215"/>
  <c r="R266"/>
  <c r="R267"/>
  <c r="R270"/>
  <c r="R269"/>
  <c r="R248"/>
  <c r="R216"/>
  <c r="R282"/>
  <c r="R247"/>
  <c r="R223"/>
  <c r="R217"/>
  <c r="R209"/>
  <c r="R273"/>
  <c r="R261"/>
  <c r="R228"/>
  <c r="R271"/>
  <c r="R293"/>
  <c r="R213"/>
  <c r="R288"/>
  <c r="R255"/>
  <c r="R235"/>
  <c r="R227"/>
  <c r="R220"/>
  <c r="R212"/>
  <c r="R234"/>
  <c r="T431"/>
  <c r="T171"/>
  <c r="T163"/>
  <c r="T155"/>
  <c r="T190"/>
  <c r="T180"/>
  <c r="T159"/>
  <c r="T168"/>
  <c r="T156"/>
  <c r="T192"/>
  <c r="T179"/>
  <c r="T151"/>
  <c r="T191"/>
  <c r="T160"/>
  <c r="T147"/>
  <c r="T187"/>
  <c r="T170"/>
  <c r="T150"/>
  <c r="T138"/>
  <c r="T117"/>
  <c r="T167"/>
  <c r="T164"/>
  <c r="T143"/>
  <c r="T185"/>
  <c r="T175"/>
  <c r="T162"/>
  <c r="T126"/>
  <c r="T157"/>
  <c r="T144"/>
  <c r="T129"/>
  <c r="T112"/>
  <c r="T108"/>
  <c r="T135"/>
  <c r="T127"/>
  <c r="T118"/>
  <c r="T110"/>
  <c r="T133"/>
  <c r="T116"/>
  <c r="T115"/>
  <c r="T128"/>
  <c r="T181"/>
  <c r="T124"/>
  <c r="T149"/>
  <c r="T142"/>
  <c r="T137"/>
  <c r="T120"/>
  <c r="T131"/>
  <c r="T132"/>
  <c r="T172"/>
  <c r="T152"/>
  <c r="T154"/>
  <c r="T121"/>
  <c r="T169"/>
  <c r="T153"/>
  <c r="T165"/>
  <c r="T166"/>
  <c r="T107"/>
  <c r="T119"/>
  <c r="T158"/>
  <c r="T140"/>
  <c r="T136"/>
  <c r="T189"/>
  <c r="T134"/>
  <c r="T186"/>
  <c r="T139"/>
  <c r="T122"/>
  <c r="T114"/>
  <c r="T146"/>
  <c r="T125"/>
  <c r="T111"/>
  <c r="T174"/>
  <c r="T178"/>
  <c r="T145"/>
  <c r="T173"/>
  <c r="T130"/>
  <c r="T109"/>
  <c r="T188"/>
  <c r="T141"/>
  <c r="T182"/>
  <c r="T183"/>
  <c r="T113"/>
  <c r="T161"/>
  <c r="T176"/>
  <c r="T177"/>
  <c r="T38"/>
  <c r="T90"/>
  <c r="T80"/>
  <c r="T12"/>
  <c r="T7"/>
  <c r="T72"/>
  <c r="T91"/>
  <c r="T17"/>
  <c r="T64"/>
  <c r="T79"/>
  <c r="T32"/>
  <c r="T62"/>
  <c r="S427"/>
  <c r="T427" s="1"/>
  <c r="T53"/>
  <c r="T69"/>
  <c r="T11"/>
  <c r="S422"/>
  <c r="T422" s="1"/>
  <c r="T71"/>
  <c r="T43"/>
  <c r="T10"/>
  <c r="S424"/>
  <c r="T424" s="1"/>
  <c r="S425"/>
  <c r="T23"/>
  <c r="T46"/>
  <c r="T25"/>
  <c r="T45"/>
  <c r="T28"/>
  <c r="T54"/>
  <c r="R364"/>
  <c r="Q554"/>
  <c r="R346"/>
  <c r="Q536"/>
  <c r="R419"/>
  <c r="Q609"/>
  <c r="R413"/>
  <c r="Q603"/>
  <c r="R405"/>
  <c r="Q595"/>
  <c r="R377"/>
  <c r="Q567"/>
  <c r="Q587"/>
  <c r="R397"/>
  <c r="AT438"/>
  <c r="AK438"/>
  <c r="AM438" s="1"/>
  <c r="Q564"/>
  <c r="R374"/>
  <c r="Q597"/>
  <c r="R407"/>
  <c r="R420"/>
  <c r="Q610"/>
  <c r="Q544"/>
  <c r="R354"/>
  <c r="Q574"/>
  <c r="R384"/>
  <c r="Q539"/>
  <c r="R349"/>
  <c r="R381"/>
  <c r="Q571"/>
  <c r="Q591"/>
  <c r="R401"/>
  <c r="R389"/>
  <c r="Q579"/>
  <c r="Q560"/>
  <c r="R370"/>
  <c r="R373"/>
  <c r="Q563"/>
  <c r="S339"/>
  <c r="R529"/>
  <c r="Q586"/>
  <c r="R396"/>
  <c r="Q568"/>
  <c r="R378"/>
  <c r="Q573"/>
  <c r="R383"/>
  <c r="R345"/>
  <c r="Q535"/>
  <c r="R398"/>
  <c r="Q588"/>
  <c r="AK440"/>
  <c r="AM440" s="1"/>
  <c r="AT440"/>
  <c r="Q528"/>
  <c r="R338"/>
  <c r="R390"/>
  <c r="Q580"/>
  <c r="R394"/>
  <c r="Q584"/>
  <c r="Q557"/>
  <c r="R367"/>
  <c r="R399"/>
  <c r="Q589"/>
  <c r="Q570"/>
  <c r="R380"/>
  <c r="R387"/>
  <c r="Q577"/>
  <c r="R359"/>
  <c r="Q549"/>
  <c r="R353"/>
  <c r="Q543"/>
  <c r="Q607"/>
  <c r="R417"/>
  <c r="Q526"/>
  <c r="R336"/>
  <c r="AT437"/>
  <c r="AK437"/>
  <c r="AM437" s="1"/>
  <c r="Q542"/>
  <c r="R352"/>
  <c r="Q553"/>
  <c r="R363"/>
  <c r="R348"/>
  <c r="Q538"/>
  <c r="Q558"/>
  <c r="R368"/>
  <c r="R372"/>
  <c r="Q562"/>
  <c r="Q532"/>
  <c r="R342"/>
  <c r="R395"/>
  <c r="Q585"/>
  <c r="R382"/>
  <c r="Q572"/>
  <c r="R335"/>
  <c r="Q525"/>
  <c r="Q569"/>
  <c r="R379"/>
  <c r="Q551"/>
  <c r="R361"/>
  <c r="Q548"/>
  <c r="R358"/>
  <c r="Q604"/>
  <c r="R414"/>
  <c r="Q534"/>
  <c r="R344"/>
  <c r="R411"/>
  <c r="Q601"/>
  <c r="Q545"/>
  <c r="R355"/>
  <c r="Q583"/>
  <c r="R393"/>
  <c r="Q531"/>
  <c r="R341"/>
  <c r="R371"/>
  <c r="Q561"/>
  <c r="Q546"/>
  <c r="R356"/>
  <c r="R392"/>
  <c r="Q582"/>
  <c r="R340"/>
  <c r="Q530"/>
  <c r="R347"/>
  <c r="Q537"/>
  <c r="R415"/>
  <c r="Q605"/>
  <c r="R365"/>
  <c r="Q555"/>
  <c r="Q559"/>
  <c r="R369"/>
  <c r="Q596"/>
  <c r="R406"/>
  <c r="AT439"/>
  <c r="AK439"/>
  <c r="AM439" s="1"/>
  <c r="R408"/>
  <c r="Q598"/>
  <c r="Q540"/>
  <c r="R350"/>
  <c r="R410"/>
  <c r="Q600"/>
  <c r="R391"/>
  <c r="Q581"/>
  <c r="Q599"/>
  <c r="R409"/>
  <c r="Q593"/>
  <c r="R403"/>
  <c r="Q575"/>
  <c r="R385"/>
  <c r="Q533"/>
  <c r="R343"/>
  <c r="R366"/>
  <c r="Q556"/>
  <c r="Q578"/>
  <c r="R388"/>
  <c r="Q552"/>
  <c r="R362"/>
  <c r="R416"/>
  <c r="Q606"/>
  <c r="Q565"/>
  <c r="R375"/>
  <c r="Q547"/>
  <c r="R357"/>
  <c r="R386"/>
  <c r="Q576"/>
  <c r="Q608"/>
  <c r="R418"/>
  <c r="Q550"/>
  <c r="R360"/>
  <c r="R400"/>
  <c r="Q590"/>
  <c r="R402"/>
  <c r="Q592"/>
  <c r="R337"/>
  <c r="Q527"/>
  <c r="R594"/>
  <c r="S404"/>
  <c r="AD2" i="20"/>
  <c r="AC1"/>
  <c r="G14" i="18"/>
  <c r="Z17" i="1"/>
  <c r="R51" i="18"/>
  <c r="AI5"/>
  <c r="AI4"/>
  <c r="AI6"/>
  <c r="G55" i="19"/>
  <c r="G10" i="18" s="1"/>
  <c r="N55" i="19"/>
  <c r="R55"/>
  <c r="AI55"/>
  <c r="T55"/>
  <c r="U55"/>
  <c r="AH55"/>
  <c r="Y55"/>
  <c r="O55"/>
  <c r="L56"/>
  <c r="K56"/>
  <c r="M56"/>
  <c r="G56"/>
  <c r="AE56"/>
  <c r="P56"/>
  <c r="AA56"/>
  <c r="H56"/>
  <c r="C55"/>
  <c r="C10" i="18" s="1"/>
  <c r="Z56" i="19"/>
  <c r="W56"/>
  <c r="E56"/>
  <c r="V56"/>
  <c r="S56"/>
  <c r="AD56"/>
  <c r="Y56"/>
  <c r="X56"/>
  <c r="F56"/>
  <c r="Q56"/>
  <c r="C56"/>
  <c r="T56"/>
  <c r="J56"/>
  <c r="AC56"/>
  <c r="D56"/>
  <c r="AG56"/>
  <c r="AK56"/>
  <c r="O56"/>
  <c r="AJ56"/>
  <c r="AL56"/>
  <c r="AH56"/>
  <c r="AI56"/>
  <c r="AB56"/>
  <c r="N56"/>
  <c r="AM56"/>
  <c r="I56"/>
  <c r="U56"/>
  <c r="R56"/>
  <c r="AF56"/>
  <c r="L55"/>
  <c r="Z55"/>
  <c r="I55"/>
  <c r="I10" i="18" s="1"/>
  <c r="I18" s="1"/>
  <c r="AA55" i="19"/>
  <c r="AM55"/>
  <c r="K55"/>
  <c r="K10" i="18" s="1"/>
  <c r="K18" s="1"/>
  <c r="AC55" i="19"/>
  <c r="AE55"/>
  <c r="J55"/>
  <c r="Q55"/>
  <c r="V55"/>
  <c r="AL55"/>
  <c r="X55"/>
  <c r="AK55"/>
  <c r="D55"/>
  <c r="D10" i="18" s="1"/>
  <c r="AF55" i="19"/>
  <c r="S55"/>
  <c r="F55"/>
  <c r="F10" i="18" s="1"/>
  <c r="M55" i="19"/>
  <c r="AG55"/>
  <c r="W55"/>
  <c r="P55"/>
  <c r="P10" i="18" s="1"/>
  <c r="AB55" i="19"/>
  <c r="E55"/>
  <c r="E10" i="18" s="1"/>
  <c r="AD55" i="19"/>
  <c r="AJ55"/>
  <c r="H55"/>
  <c r="H10" i="18" s="1"/>
  <c r="S2"/>
  <c r="I44"/>
  <c r="F422" i="2"/>
  <c r="G63" i="18" s="1"/>
  <c r="G64" s="1"/>
  <c r="I45" i="1"/>
  <c r="J39" i="18"/>
  <c r="K3"/>
  <c r="D17" i="4" s="1"/>
  <c r="J11" i="18"/>
  <c r="J7"/>
  <c r="J16" i="4"/>
  <c r="I18"/>
  <c r="I19"/>
  <c r="I20"/>
  <c r="G15" i="18"/>
  <c r="H13"/>
  <c r="H14" s="1"/>
  <c r="T333" i="2"/>
  <c r="T421" s="1"/>
  <c r="T523"/>
  <c r="U4"/>
  <c r="T94"/>
  <c r="T105" s="1"/>
  <c r="S207"/>
  <c r="S195"/>
  <c r="R304"/>
  <c r="R318"/>
  <c r="L61" i="18" l="1"/>
  <c r="L60"/>
  <c r="C60"/>
  <c r="G60"/>
  <c r="K60"/>
  <c r="O60"/>
  <c r="S60"/>
  <c r="AA60"/>
  <c r="AI60"/>
  <c r="F60"/>
  <c r="J60"/>
  <c r="N60"/>
  <c r="R60"/>
  <c r="V60"/>
  <c r="Z60"/>
  <c r="AD60"/>
  <c r="E60"/>
  <c r="I60"/>
  <c r="M60"/>
  <c r="Q60"/>
  <c r="U60"/>
  <c r="Y60"/>
  <c r="AC60"/>
  <c r="AG60"/>
  <c r="D60"/>
  <c r="H60"/>
  <c r="P60"/>
  <c r="T60"/>
  <c r="X60"/>
  <c r="AB60"/>
  <c r="AF60"/>
  <c r="AJ60"/>
  <c r="W60"/>
  <c r="AE60"/>
  <c r="AH60"/>
  <c r="C63"/>
  <c r="C64" s="1"/>
  <c r="C65" s="1"/>
  <c r="C66" s="1"/>
  <c r="C54" s="1"/>
  <c r="D63"/>
  <c r="D64" s="1"/>
  <c r="E63"/>
  <c r="E64" s="1"/>
  <c r="E65" s="1"/>
  <c r="E66" s="1"/>
  <c r="E54" s="1"/>
  <c r="F63"/>
  <c r="F64" s="1"/>
  <c r="H63"/>
  <c r="H64" s="1"/>
  <c r="I62"/>
  <c r="I63" s="1"/>
  <c r="I64" s="1"/>
  <c r="S10"/>
  <c r="F429" i="2"/>
  <c r="T23" i="18"/>
  <c r="T58" s="1"/>
  <c r="T59" s="1"/>
  <c r="U431" i="2"/>
  <c r="U187"/>
  <c r="U186"/>
  <c r="U173"/>
  <c r="U165"/>
  <c r="U157"/>
  <c r="U149"/>
  <c r="U139"/>
  <c r="U131"/>
  <c r="U122"/>
  <c r="U114"/>
  <c r="U189"/>
  <c r="U182"/>
  <c r="U164"/>
  <c r="U152"/>
  <c r="U188"/>
  <c r="U178"/>
  <c r="U161"/>
  <c r="U191"/>
  <c r="U176"/>
  <c r="U156"/>
  <c r="U153"/>
  <c r="U192"/>
  <c r="U179"/>
  <c r="U175"/>
  <c r="U151"/>
  <c r="U110"/>
  <c r="U181"/>
  <c r="U172"/>
  <c r="U169"/>
  <c r="U190"/>
  <c r="U168"/>
  <c r="U126"/>
  <c r="U170"/>
  <c r="U150"/>
  <c r="U130"/>
  <c r="U113"/>
  <c r="U129"/>
  <c r="U163"/>
  <c r="U185"/>
  <c r="U162"/>
  <c r="U142"/>
  <c r="U121"/>
  <c r="U155"/>
  <c r="U125"/>
  <c r="U160"/>
  <c r="U177"/>
  <c r="U144"/>
  <c r="U167"/>
  <c r="U159"/>
  <c r="U147"/>
  <c r="U145"/>
  <c r="U127"/>
  <c r="U166"/>
  <c r="U136"/>
  <c r="U128"/>
  <c r="U119"/>
  <c r="U111"/>
  <c r="U183"/>
  <c r="U154"/>
  <c r="U137"/>
  <c r="U116"/>
  <c r="U134"/>
  <c r="U117"/>
  <c r="U141"/>
  <c r="U138"/>
  <c r="U109"/>
  <c r="U108"/>
  <c r="U146"/>
  <c r="U118"/>
  <c r="U174"/>
  <c r="U140"/>
  <c r="U107"/>
  <c r="U124"/>
  <c r="U135"/>
  <c r="U158"/>
  <c r="U132"/>
  <c r="U171"/>
  <c r="U180"/>
  <c r="U143"/>
  <c r="U115"/>
  <c r="U112"/>
  <c r="U133"/>
  <c r="U120"/>
  <c r="S291"/>
  <c r="S292"/>
  <c r="S289"/>
  <c r="S287"/>
  <c r="S265"/>
  <c r="S261"/>
  <c r="S257"/>
  <c r="S253"/>
  <c r="S248"/>
  <c r="S298"/>
  <c r="S294"/>
  <c r="S269"/>
  <c r="S258"/>
  <c r="S255"/>
  <c r="S252"/>
  <c r="S244"/>
  <c r="S240"/>
  <c r="S236"/>
  <c r="S232"/>
  <c r="S275"/>
  <c r="S268"/>
  <c r="S301"/>
  <c r="S288"/>
  <c r="S283"/>
  <c r="S300"/>
  <c r="S281"/>
  <c r="S264"/>
  <c r="S260"/>
  <c r="S256"/>
  <c r="S245"/>
  <c r="S242"/>
  <c r="S239"/>
  <c r="S229"/>
  <c r="S302"/>
  <c r="S279"/>
  <c r="S299"/>
  <c r="S254"/>
  <c r="S249"/>
  <c r="S241"/>
  <c r="S238"/>
  <c r="S235"/>
  <c r="S293"/>
  <c r="S273"/>
  <c r="S274"/>
  <c r="S271"/>
  <c r="S223"/>
  <c r="S221"/>
  <c r="S217"/>
  <c r="S213"/>
  <c r="S209"/>
  <c r="S262"/>
  <c r="S251"/>
  <c r="S247"/>
  <c r="S234"/>
  <c r="S224"/>
  <c r="S220"/>
  <c r="S210"/>
  <c r="S284"/>
  <c r="S290"/>
  <c r="S259"/>
  <c r="S246"/>
  <c r="S233"/>
  <c r="S270"/>
  <c r="S222"/>
  <c r="S219"/>
  <c r="S216"/>
  <c r="S297"/>
  <c r="S282"/>
  <c r="S237"/>
  <c r="S243"/>
  <c r="S228"/>
  <c r="S214"/>
  <c r="S276"/>
  <c r="S263"/>
  <c r="S230"/>
  <c r="S266"/>
  <c r="S277"/>
  <c r="S226"/>
  <c r="S218"/>
  <c r="S227"/>
  <c r="S231"/>
  <c r="S211"/>
  <c r="S272"/>
  <c r="S278"/>
  <c r="S267"/>
  <c r="S280"/>
  <c r="S285"/>
  <c r="S212"/>
  <c r="S215"/>
  <c r="U422"/>
  <c r="U38"/>
  <c r="U66"/>
  <c r="U87"/>
  <c r="U28"/>
  <c r="U23"/>
  <c r="U43"/>
  <c r="U69"/>
  <c r="U32"/>
  <c r="U91"/>
  <c r="U80"/>
  <c r="U85"/>
  <c r="U74"/>
  <c r="T423"/>
  <c r="U39"/>
  <c r="U19"/>
  <c r="U21"/>
  <c r="U89"/>
  <c r="U31"/>
  <c r="U44"/>
  <c r="U33"/>
  <c r="U58"/>
  <c r="U41"/>
  <c r="U55"/>
  <c r="U49"/>
  <c r="U36"/>
  <c r="U25"/>
  <c r="U64"/>
  <c r="U59"/>
  <c r="U18"/>
  <c r="U14"/>
  <c r="U8"/>
  <c r="U60"/>
  <c r="U68"/>
  <c r="U65"/>
  <c r="U82"/>
  <c r="U75"/>
  <c r="U57"/>
  <c r="U70"/>
  <c r="U54"/>
  <c r="U46"/>
  <c r="U10"/>
  <c r="U11"/>
  <c r="U62"/>
  <c r="U17"/>
  <c r="U12"/>
  <c r="T426"/>
  <c r="U86"/>
  <c r="U77"/>
  <c r="U48"/>
  <c r="U67"/>
  <c r="U73"/>
  <c r="U16"/>
  <c r="U42"/>
  <c r="U51"/>
  <c r="U30"/>
  <c r="U26"/>
  <c r="U34"/>
  <c r="U78"/>
  <c r="U40"/>
  <c r="U81"/>
  <c r="U63"/>
  <c r="U7"/>
  <c r="U76"/>
  <c r="U88"/>
  <c r="U45"/>
  <c r="T425"/>
  <c r="U425" s="1"/>
  <c r="U71"/>
  <c r="U53"/>
  <c r="U79"/>
  <c r="U72"/>
  <c r="U90"/>
  <c r="U29"/>
  <c r="U84"/>
  <c r="U13"/>
  <c r="U20"/>
  <c r="U35"/>
  <c r="U37"/>
  <c r="U61"/>
  <c r="U9"/>
  <c r="U56"/>
  <c r="U52"/>
  <c r="U27"/>
  <c r="U6"/>
  <c r="U24"/>
  <c r="U50"/>
  <c r="U15"/>
  <c r="R590"/>
  <c r="S400"/>
  <c r="R576"/>
  <c r="S386"/>
  <c r="R581"/>
  <c r="S391"/>
  <c r="R605"/>
  <c r="S415"/>
  <c r="R537"/>
  <c r="S347"/>
  <c r="R530"/>
  <c r="S340"/>
  <c r="R601"/>
  <c r="S411"/>
  <c r="R572"/>
  <c r="S382"/>
  <c r="R585"/>
  <c r="S395"/>
  <c r="S372"/>
  <c r="R562"/>
  <c r="S353"/>
  <c r="R543"/>
  <c r="S387"/>
  <c r="R577"/>
  <c r="S394"/>
  <c r="R584"/>
  <c r="S390"/>
  <c r="R580"/>
  <c r="S345"/>
  <c r="R535"/>
  <c r="S381"/>
  <c r="R571"/>
  <c r="S420"/>
  <c r="R610"/>
  <c r="R567"/>
  <c r="S377"/>
  <c r="S413"/>
  <c r="R603"/>
  <c r="S419"/>
  <c r="R609"/>
  <c r="R536"/>
  <c r="S346"/>
  <c r="R552"/>
  <c r="S362"/>
  <c r="S352"/>
  <c r="R542"/>
  <c r="R526"/>
  <c r="S336"/>
  <c r="S378"/>
  <c r="R568"/>
  <c r="R586"/>
  <c r="S396"/>
  <c r="S416"/>
  <c r="R606"/>
  <c r="R556"/>
  <c r="S366"/>
  <c r="S410"/>
  <c r="R600"/>
  <c r="S408"/>
  <c r="R598"/>
  <c r="S365"/>
  <c r="R555"/>
  <c r="R582"/>
  <c r="S392"/>
  <c r="S371"/>
  <c r="R561"/>
  <c r="R525"/>
  <c r="S335"/>
  <c r="R538"/>
  <c r="S348"/>
  <c r="S359"/>
  <c r="R549"/>
  <c r="S399"/>
  <c r="R589"/>
  <c r="S398"/>
  <c r="R588"/>
  <c r="S529"/>
  <c r="T339"/>
  <c r="S373"/>
  <c r="R563"/>
  <c r="R579"/>
  <c r="S389"/>
  <c r="R595"/>
  <c r="S405"/>
  <c r="R554"/>
  <c r="S364"/>
  <c r="R565"/>
  <c r="S375"/>
  <c r="S388"/>
  <c r="R578"/>
  <c r="R533"/>
  <c r="S343"/>
  <c r="R593"/>
  <c r="S403"/>
  <c r="R540"/>
  <c r="S350"/>
  <c r="S356"/>
  <c r="R546"/>
  <c r="S341"/>
  <c r="R531"/>
  <c r="S414"/>
  <c r="R604"/>
  <c r="S358"/>
  <c r="R548"/>
  <c r="S379"/>
  <c r="R569"/>
  <c r="R553"/>
  <c r="S363"/>
  <c r="R570"/>
  <c r="S380"/>
  <c r="S367"/>
  <c r="R557"/>
  <c r="S370"/>
  <c r="R560"/>
  <c r="R574"/>
  <c r="S384"/>
  <c r="R550"/>
  <c r="S360"/>
  <c r="S418"/>
  <c r="R608"/>
  <c r="S357"/>
  <c r="R547"/>
  <c r="R575"/>
  <c r="S385"/>
  <c r="R599"/>
  <c r="S409"/>
  <c r="S406"/>
  <c r="R596"/>
  <c r="S369"/>
  <c r="R559"/>
  <c r="S393"/>
  <c r="R583"/>
  <c r="R545"/>
  <c r="S355"/>
  <c r="R534"/>
  <c r="S344"/>
  <c r="S361"/>
  <c r="R551"/>
  <c r="R532"/>
  <c r="S342"/>
  <c r="S368"/>
  <c r="R558"/>
  <c r="R607"/>
  <c r="S417"/>
  <c r="S338"/>
  <c r="R528"/>
  <c r="S383"/>
  <c r="R573"/>
  <c r="R591"/>
  <c r="S401"/>
  <c r="R539"/>
  <c r="S349"/>
  <c r="R544"/>
  <c r="S354"/>
  <c r="S407"/>
  <c r="R597"/>
  <c r="R564"/>
  <c r="S374"/>
  <c r="R587"/>
  <c r="S397"/>
  <c r="R592"/>
  <c r="S402"/>
  <c r="R527"/>
  <c r="S337"/>
  <c r="T404"/>
  <c r="S594"/>
  <c r="AE2" i="20"/>
  <c r="AD1"/>
  <c r="Q10" i="18"/>
  <c r="O10"/>
  <c r="R10"/>
  <c r="J19"/>
  <c r="C25" i="4"/>
  <c r="C21"/>
  <c r="M10" i="18"/>
  <c r="F24" i="4" s="1"/>
  <c r="N10" i="18"/>
  <c r="J10"/>
  <c r="J18" s="1"/>
  <c r="L10"/>
  <c r="L18" s="1"/>
  <c r="C33" i="1"/>
  <c r="I24" i="4"/>
  <c r="G18" i="18"/>
  <c r="G24" i="4"/>
  <c r="H18" i="18"/>
  <c r="H24" i="4"/>
  <c r="D18" i="18"/>
  <c r="D24" i="4"/>
  <c r="C18" i="18"/>
  <c r="C24" i="4"/>
  <c r="F18" i="18"/>
  <c r="E18"/>
  <c r="E24" i="4"/>
  <c r="AA17" i="1"/>
  <c r="S51" i="18"/>
  <c r="C43"/>
  <c r="AJ6"/>
  <c r="AJ4"/>
  <c r="AJ5"/>
  <c r="T2"/>
  <c r="T10" s="1"/>
  <c r="K39"/>
  <c r="D33" i="1" s="1"/>
  <c r="J44" i="18"/>
  <c r="J45" i="1"/>
  <c r="L3" i="18"/>
  <c r="E17" i="4" s="1"/>
  <c r="K7" i="18"/>
  <c r="K11"/>
  <c r="K16" i="4"/>
  <c r="J18"/>
  <c r="J19"/>
  <c r="J20"/>
  <c r="I13" i="18"/>
  <c r="I14" s="1"/>
  <c r="H15"/>
  <c r="U333" i="2"/>
  <c r="U421" s="1"/>
  <c r="U523"/>
  <c r="V4"/>
  <c r="U94"/>
  <c r="U105" s="1"/>
  <c r="S318"/>
  <c r="S304"/>
  <c r="T207"/>
  <c r="T195"/>
  <c r="H65" i="18" l="1"/>
  <c r="H66" s="1"/>
  <c r="H54" s="1"/>
  <c r="I65"/>
  <c r="I66" s="1"/>
  <c r="I54" s="1"/>
  <c r="M61"/>
  <c r="G65"/>
  <c r="G66" s="1"/>
  <c r="G54" s="1"/>
  <c r="F65"/>
  <c r="F66" s="1"/>
  <c r="F54" s="1"/>
  <c r="D65"/>
  <c r="D66" s="1"/>
  <c r="D54" s="1"/>
  <c r="C38" i="1"/>
  <c r="J62" i="18"/>
  <c r="C48"/>
  <c r="U23"/>
  <c r="U58" s="1"/>
  <c r="U59" s="1"/>
  <c r="V61" i="2"/>
  <c r="V72"/>
  <c r="W72" s="1"/>
  <c r="V30"/>
  <c r="V62"/>
  <c r="V64"/>
  <c r="V422"/>
  <c r="V50"/>
  <c r="V52"/>
  <c r="V37"/>
  <c r="V84"/>
  <c r="W84" s="1"/>
  <c r="V79"/>
  <c r="V45"/>
  <c r="U424"/>
  <c r="V78"/>
  <c r="W78" s="1"/>
  <c r="V51"/>
  <c r="V67"/>
  <c r="U426"/>
  <c r="V11"/>
  <c r="W11" s="1"/>
  <c r="V70"/>
  <c r="V65"/>
  <c r="V14"/>
  <c r="U427"/>
  <c r="V427" s="1"/>
  <c r="V55"/>
  <c r="V44"/>
  <c r="V19"/>
  <c r="V85"/>
  <c r="W85" s="1"/>
  <c r="V69"/>
  <c r="V87"/>
  <c r="T302"/>
  <c r="T288"/>
  <c r="T289"/>
  <c r="T291"/>
  <c r="T284"/>
  <c r="T276"/>
  <c r="T272"/>
  <c r="T283"/>
  <c r="T287"/>
  <c r="T298"/>
  <c r="T292"/>
  <c r="T301"/>
  <c r="T274"/>
  <c r="T285"/>
  <c r="T271"/>
  <c r="T261"/>
  <c r="T253"/>
  <c r="T244"/>
  <c r="T236"/>
  <c r="T275"/>
  <c r="T270"/>
  <c r="T267"/>
  <c r="T280"/>
  <c r="T273"/>
  <c r="T297"/>
  <c r="T266"/>
  <c r="T290"/>
  <c r="T263"/>
  <c r="T257"/>
  <c r="T251"/>
  <c r="T230"/>
  <c r="T268"/>
  <c r="T262"/>
  <c r="T245"/>
  <c r="T229"/>
  <c r="T222"/>
  <c r="T214"/>
  <c r="T227"/>
  <c r="T243"/>
  <c r="T299"/>
  <c r="T278"/>
  <c r="T265"/>
  <c r="T242"/>
  <c r="T234"/>
  <c r="T226"/>
  <c r="T224"/>
  <c r="T254"/>
  <c r="T241"/>
  <c r="T216"/>
  <c r="T210"/>
  <c r="T293"/>
  <c r="T294"/>
  <c r="T279"/>
  <c r="T259"/>
  <c r="T249"/>
  <c r="T237"/>
  <c r="T228"/>
  <c r="T277"/>
  <c r="T246"/>
  <c r="T248"/>
  <c r="T232"/>
  <c r="T258"/>
  <c r="T212"/>
  <c r="T218"/>
  <c r="T247"/>
  <c r="T260"/>
  <c r="T252"/>
  <c r="T240"/>
  <c r="T220"/>
  <c r="T281"/>
  <c r="T300"/>
  <c r="T264"/>
  <c r="T215"/>
  <c r="T238"/>
  <c r="T233"/>
  <c r="T223"/>
  <c r="T209"/>
  <c r="T256"/>
  <c r="T211"/>
  <c r="T213"/>
  <c r="T282"/>
  <c r="T269"/>
  <c r="T217"/>
  <c r="T231"/>
  <c r="T255"/>
  <c r="T221"/>
  <c r="T235"/>
  <c r="T239"/>
  <c r="T219"/>
  <c r="V27"/>
  <c r="W27" s="1"/>
  <c r="V13"/>
  <c r="V7"/>
  <c r="V73"/>
  <c r="V82"/>
  <c r="W82" s="1"/>
  <c r="V33"/>
  <c r="V32"/>
  <c r="V6"/>
  <c r="V9"/>
  <c r="W9" s="1"/>
  <c r="V20"/>
  <c r="V90"/>
  <c r="V71"/>
  <c r="V76"/>
  <c r="W76" s="1"/>
  <c r="V81"/>
  <c r="V26"/>
  <c r="V16"/>
  <c r="V77"/>
  <c r="W77" s="1"/>
  <c r="V17"/>
  <c r="V46"/>
  <c r="V75"/>
  <c r="V60"/>
  <c r="W60" s="1"/>
  <c r="V59"/>
  <c r="V36"/>
  <c r="V58"/>
  <c r="V89"/>
  <c r="W89" s="1"/>
  <c r="U423"/>
  <c r="N61" i="18" s="1"/>
  <c r="V91" i="2"/>
  <c r="V23"/>
  <c r="V38"/>
  <c r="W38" s="1"/>
  <c r="V431"/>
  <c r="V180"/>
  <c r="V177"/>
  <c r="V169"/>
  <c r="V161"/>
  <c r="V153"/>
  <c r="V172"/>
  <c r="V156"/>
  <c r="V143"/>
  <c r="V178"/>
  <c r="V157"/>
  <c r="V166"/>
  <c r="V154"/>
  <c r="V191"/>
  <c r="V186"/>
  <c r="V158"/>
  <c r="V145"/>
  <c r="V136"/>
  <c r="V115"/>
  <c r="V192"/>
  <c r="V188"/>
  <c r="V187"/>
  <c r="V183"/>
  <c r="V174"/>
  <c r="V182"/>
  <c r="V173"/>
  <c r="V119"/>
  <c r="V179"/>
  <c r="V175"/>
  <c r="V167"/>
  <c r="V159"/>
  <c r="V163"/>
  <c r="V133"/>
  <c r="V125"/>
  <c r="V116"/>
  <c r="V108"/>
  <c r="V176"/>
  <c r="V130"/>
  <c r="V168"/>
  <c r="V144"/>
  <c r="V160"/>
  <c r="V128"/>
  <c r="V111"/>
  <c r="V155"/>
  <c r="V149"/>
  <c r="V129"/>
  <c r="V120"/>
  <c r="V112"/>
  <c r="V152"/>
  <c r="V165"/>
  <c r="V170"/>
  <c r="V150"/>
  <c r="V164"/>
  <c r="V132"/>
  <c r="V131"/>
  <c r="V114"/>
  <c r="V110"/>
  <c r="V181"/>
  <c r="V146"/>
  <c r="V135"/>
  <c r="V118"/>
  <c r="V126"/>
  <c r="V138"/>
  <c r="V189"/>
  <c r="V162"/>
  <c r="V141"/>
  <c r="V107"/>
  <c r="V147"/>
  <c r="V190"/>
  <c r="V171"/>
  <c r="V137"/>
  <c r="V142"/>
  <c r="V117"/>
  <c r="V113"/>
  <c r="V122"/>
  <c r="V185"/>
  <c r="V109"/>
  <c r="V134"/>
  <c r="V140"/>
  <c r="V139"/>
  <c r="V127"/>
  <c r="V124"/>
  <c r="V151"/>
  <c r="V121"/>
  <c r="V15"/>
  <c r="V40"/>
  <c r="V86"/>
  <c r="W86" s="1"/>
  <c r="V54"/>
  <c r="V8"/>
  <c r="V49"/>
  <c r="V21"/>
  <c r="W21" s="1"/>
  <c r="V74"/>
  <c r="V28"/>
  <c r="V24"/>
  <c r="V56"/>
  <c r="W56" s="1"/>
  <c r="V35"/>
  <c r="V29"/>
  <c r="V53"/>
  <c r="V88"/>
  <c r="W88" s="1"/>
  <c r="V63"/>
  <c r="V34"/>
  <c r="V42"/>
  <c r="V48"/>
  <c r="W48" s="1"/>
  <c r="V12"/>
  <c r="V10"/>
  <c r="V57"/>
  <c r="V68"/>
  <c r="W68" s="1"/>
  <c r="V18"/>
  <c r="V25"/>
  <c r="V41"/>
  <c r="V31"/>
  <c r="W31" s="1"/>
  <c r="V39"/>
  <c r="V80"/>
  <c r="V43"/>
  <c r="V66"/>
  <c r="W66" s="1"/>
  <c r="T338"/>
  <c r="S528"/>
  <c r="T368"/>
  <c r="S558"/>
  <c r="T361"/>
  <c r="S551"/>
  <c r="S559"/>
  <c r="T369"/>
  <c r="S547"/>
  <c r="T357"/>
  <c r="T370"/>
  <c r="S560"/>
  <c r="S569"/>
  <c r="T379"/>
  <c r="T414"/>
  <c r="S604"/>
  <c r="T356"/>
  <c r="S546"/>
  <c r="S578"/>
  <c r="T388"/>
  <c r="S589"/>
  <c r="T399"/>
  <c r="S561"/>
  <c r="T371"/>
  <c r="T365"/>
  <c r="S555"/>
  <c r="S600"/>
  <c r="T410"/>
  <c r="T416"/>
  <c r="S606"/>
  <c r="T378"/>
  <c r="S568"/>
  <c r="T352"/>
  <c r="S542"/>
  <c r="S603"/>
  <c r="T413"/>
  <c r="T420"/>
  <c r="S610"/>
  <c r="T345"/>
  <c r="S535"/>
  <c r="T394"/>
  <c r="S584"/>
  <c r="S543"/>
  <c r="T353"/>
  <c r="T401"/>
  <c r="S591"/>
  <c r="S599"/>
  <c r="T409"/>
  <c r="T380"/>
  <c r="S570"/>
  <c r="S554"/>
  <c r="T364"/>
  <c r="T395"/>
  <c r="S585"/>
  <c r="T391"/>
  <c r="S581"/>
  <c r="S597"/>
  <c r="T407"/>
  <c r="S573"/>
  <c r="T383"/>
  <c r="S583"/>
  <c r="T393"/>
  <c r="T406"/>
  <c r="S596"/>
  <c r="S608"/>
  <c r="T418"/>
  <c r="T367"/>
  <c r="S557"/>
  <c r="S548"/>
  <c r="T358"/>
  <c r="T341"/>
  <c r="S531"/>
  <c r="T373"/>
  <c r="S563"/>
  <c r="S588"/>
  <c r="T398"/>
  <c r="T359"/>
  <c r="S549"/>
  <c r="T408"/>
  <c r="S598"/>
  <c r="T419"/>
  <c r="S609"/>
  <c r="S571"/>
  <c r="T381"/>
  <c r="S580"/>
  <c r="T390"/>
  <c r="T387"/>
  <c r="S577"/>
  <c r="S562"/>
  <c r="T372"/>
  <c r="S564"/>
  <c r="T374"/>
  <c r="T354"/>
  <c r="S544"/>
  <c r="T355"/>
  <c r="S545"/>
  <c r="T360"/>
  <c r="S550"/>
  <c r="T403"/>
  <c r="S593"/>
  <c r="T389"/>
  <c r="S579"/>
  <c r="U339"/>
  <c r="T529"/>
  <c r="T348"/>
  <c r="S538"/>
  <c r="T346"/>
  <c r="S536"/>
  <c r="S601"/>
  <c r="T411"/>
  <c r="T347"/>
  <c r="S537"/>
  <c r="T400"/>
  <c r="S590"/>
  <c r="S587"/>
  <c r="T397"/>
  <c r="S539"/>
  <c r="T349"/>
  <c r="S607"/>
  <c r="T417"/>
  <c r="T342"/>
  <c r="S532"/>
  <c r="T344"/>
  <c r="S534"/>
  <c r="S575"/>
  <c r="T385"/>
  <c r="T384"/>
  <c r="S574"/>
  <c r="T363"/>
  <c r="S553"/>
  <c r="T350"/>
  <c r="S540"/>
  <c r="S533"/>
  <c r="T343"/>
  <c r="S565"/>
  <c r="T375"/>
  <c r="S595"/>
  <c r="T405"/>
  <c r="T335"/>
  <c r="S525"/>
  <c r="S582"/>
  <c r="T392"/>
  <c r="S556"/>
  <c r="T366"/>
  <c r="T396"/>
  <c r="S586"/>
  <c r="S526"/>
  <c r="T336"/>
  <c r="S552"/>
  <c r="T362"/>
  <c r="T377"/>
  <c r="S567"/>
  <c r="S572"/>
  <c r="T382"/>
  <c r="T340"/>
  <c r="S530"/>
  <c r="S605"/>
  <c r="T415"/>
  <c r="T386"/>
  <c r="S576"/>
  <c r="T402"/>
  <c r="S592"/>
  <c r="S527"/>
  <c r="T337"/>
  <c r="T594"/>
  <c r="U404"/>
  <c r="D32" i="4"/>
  <c r="J24"/>
  <c r="AF2" i="20"/>
  <c r="AE1"/>
  <c r="D21" i="4"/>
  <c r="C33"/>
  <c r="K19" i="18"/>
  <c r="D25" i="4"/>
  <c r="E32"/>
  <c r="C32"/>
  <c r="AB17" i="1"/>
  <c r="T51" i="18"/>
  <c r="U2"/>
  <c r="U10" s="1"/>
  <c r="K45" i="1"/>
  <c r="K44" i="18"/>
  <c r="L39"/>
  <c r="E33" i="1" s="1"/>
  <c r="M3" i="18"/>
  <c r="F17" i="4" s="1"/>
  <c r="L7" i="18"/>
  <c r="L11"/>
  <c r="L16" i="4"/>
  <c r="K24"/>
  <c r="K18"/>
  <c r="K19"/>
  <c r="K20"/>
  <c r="I15" i="18"/>
  <c r="J13"/>
  <c r="V333" i="2"/>
  <c r="V421" s="1"/>
  <c r="M18" i="18"/>
  <c r="F32" i="4" s="1"/>
  <c r="T318" i="2"/>
  <c r="T304"/>
  <c r="V523"/>
  <c r="W4"/>
  <c r="V94"/>
  <c r="V105" s="1"/>
  <c r="U207"/>
  <c r="U195"/>
  <c r="D38" i="1" l="1"/>
  <c r="K62" i="18"/>
  <c r="K63" s="1"/>
  <c r="K64" s="1"/>
  <c r="J63"/>
  <c r="J64" s="1"/>
  <c r="H55"/>
  <c r="F56"/>
  <c r="I55"/>
  <c r="C55"/>
  <c r="C56"/>
  <c r="E55"/>
  <c r="E56"/>
  <c r="C48" i="1"/>
  <c r="J39" i="20" s="1"/>
  <c r="G55" i="18"/>
  <c r="G56"/>
  <c r="D55"/>
  <c r="D56"/>
  <c r="V23"/>
  <c r="V58" s="1"/>
  <c r="V59" s="1"/>
  <c r="W431" i="2"/>
  <c r="W192"/>
  <c r="W183"/>
  <c r="W186"/>
  <c r="W190"/>
  <c r="W171"/>
  <c r="W163"/>
  <c r="W155"/>
  <c r="W146"/>
  <c r="W169"/>
  <c r="W153"/>
  <c r="W149"/>
  <c r="W137"/>
  <c r="W129"/>
  <c r="W120"/>
  <c r="W112"/>
  <c r="W189"/>
  <c r="W162"/>
  <c r="W159"/>
  <c r="W182"/>
  <c r="W177"/>
  <c r="W178"/>
  <c r="W174"/>
  <c r="W154"/>
  <c r="W151"/>
  <c r="W161"/>
  <c r="W108"/>
  <c r="W191"/>
  <c r="W158"/>
  <c r="W188"/>
  <c r="W142"/>
  <c r="W125"/>
  <c r="W176"/>
  <c r="W160"/>
  <c r="W165"/>
  <c r="W131"/>
  <c r="W118"/>
  <c r="W157"/>
  <c r="W110"/>
  <c r="W139"/>
  <c r="W135"/>
  <c r="W167"/>
  <c r="W133"/>
  <c r="W156"/>
  <c r="W168"/>
  <c r="W152"/>
  <c r="W187"/>
  <c r="W150"/>
  <c r="W173"/>
  <c r="W179"/>
  <c r="W170"/>
  <c r="W181"/>
  <c r="W175"/>
  <c r="W143"/>
  <c r="W128"/>
  <c r="W107"/>
  <c r="W144"/>
  <c r="W134"/>
  <c r="W126"/>
  <c r="W117"/>
  <c r="W109"/>
  <c r="W172"/>
  <c r="W132"/>
  <c r="W115"/>
  <c r="W147"/>
  <c r="W180"/>
  <c r="W116"/>
  <c r="W114"/>
  <c r="W127"/>
  <c r="W166"/>
  <c r="W138"/>
  <c r="W122"/>
  <c r="W121"/>
  <c r="W124"/>
  <c r="W145"/>
  <c r="W164"/>
  <c r="W119"/>
  <c r="W185"/>
  <c r="W113"/>
  <c r="W111"/>
  <c r="W141"/>
  <c r="W140"/>
  <c r="W136"/>
  <c r="W130"/>
  <c r="W43"/>
  <c r="W41"/>
  <c r="W57"/>
  <c r="W42"/>
  <c r="W53"/>
  <c r="W24"/>
  <c r="W49"/>
  <c r="W40"/>
  <c r="W23"/>
  <c r="W58"/>
  <c r="W75"/>
  <c r="W16"/>
  <c r="W71"/>
  <c r="W6"/>
  <c r="W73"/>
  <c r="W19"/>
  <c r="W14"/>
  <c r="V426"/>
  <c r="V424"/>
  <c r="W424" s="1"/>
  <c r="W37"/>
  <c r="W64"/>
  <c r="W61"/>
  <c r="W39"/>
  <c r="W18"/>
  <c r="W12"/>
  <c r="W63"/>
  <c r="W35"/>
  <c r="W74"/>
  <c r="W54"/>
  <c r="W15"/>
  <c r="V423"/>
  <c r="W59"/>
  <c r="W17"/>
  <c r="W81"/>
  <c r="W20"/>
  <c r="W33"/>
  <c r="W13"/>
  <c r="W69"/>
  <c r="W55"/>
  <c r="W70"/>
  <c r="W51"/>
  <c r="X51" s="1"/>
  <c r="W79"/>
  <c r="W50"/>
  <c r="W30"/>
  <c r="U299"/>
  <c r="U300"/>
  <c r="U298"/>
  <c r="U281"/>
  <c r="U280"/>
  <c r="U273"/>
  <c r="U269"/>
  <c r="U265"/>
  <c r="U277"/>
  <c r="U275"/>
  <c r="U272"/>
  <c r="U287"/>
  <c r="U227"/>
  <c r="U302"/>
  <c r="U259"/>
  <c r="U251"/>
  <c r="U242"/>
  <c r="U290"/>
  <c r="U285"/>
  <c r="U301"/>
  <c r="U274"/>
  <c r="U270"/>
  <c r="U266"/>
  <c r="U283"/>
  <c r="U271"/>
  <c r="U267"/>
  <c r="U253"/>
  <c r="U246"/>
  <c r="U240"/>
  <c r="U234"/>
  <c r="U252"/>
  <c r="U235"/>
  <c r="U217"/>
  <c r="U209"/>
  <c r="U241"/>
  <c r="U220"/>
  <c r="U297"/>
  <c r="U279"/>
  <c r="U244"/>
  <c r="U278"/>
  <c r="U264"/>
  <c r="U221"/>
  <c r="U215"/>
  <c r="U258"/>
  <c r="U233"/>
  <c r="U212"/>
  <c r="U282"/>
  <c r="U261"/>
  <c r="U238"/>
  <c r="U226"/>
  <c r="U260"/>
  <c r="U247"/>
  <c r="U219"/>
  <c r="U213"/>
  <c r="U249"/>
  <c r="U268"/>
  <c r="U255"/>
  <c r="U289"/>
  <c r="U294"/>
  <c r="U276"/>
  <c r="U257"/>
  <c r="U230"/>
  <c r="U232"/>
  <c r="U231"/>
  <c r="U228"/>
  <c r="U218"/>
  <c r="U254"/>
  <c r="U210"/>
  <c r="U223"/>
  <c r="U291"/>
  <c r="U288"/>
  <c r="U284"/>
  <c r="U292"/>
  <c r="U248"/>
  <c r="U236"/>
  <c r="U239"/>
  <c r="U229"/>
  <c r="U216"/>
  <c r="U262"/>
  <c r="U245"/>
  <c r="U214"/>
  <c r="U293"/>
  <c r="U263"/>
  <c r="U256"/>
  <c r="U237"/>
  <c r="U224"/>
  <c r="U243"/>
  <c r="U211"/>
  <c r="U222"/>
  <c r="X56"/>
  <c r="X9"/>
  <c r="X11"/>
  <c r="W80"/>
  <c r="X80" s="1"/>
  <c r="W25"/>
  <c r="W10"/>
  <c r="W34"/>
  <c r="W29"/>
  <c r="X29" s="1"/>
  <c r="W28"/>
  <c r="W8"/>
  <c r="V425"/>
  <c r="W91"/>
  <c r="X91" s="1"/>
  <c r="W36"/>
  <c r="W46"/>
  <c r="W26"/>
  <c r="W90"/>
  <c r="X90" s="1"/>
  <c r="W32"/>
  <c r="W7"/>
  <c r="W87"/>
  <c r="W44"/>
  <c r="X44" s="1"/>
  <c r="W65"/>
  <c r="W67"/>
  <c r="W45"/>
  <c r="W52"/>
  <c r="X52" s="1"/>
  <c r="W62"/>
  <c r="T586"/>
  <c r="U396"/>
  <c r="T553"/>
  <c r="U363"/>
  <c r="U342"/>
  <c r="T532"/>
  <c r="U400"/>
  <c r="T590"/>
  <c r="T538"/>
  <c r="U348"/>
  <c r="T579"/>
  <c r="U389"/>
  <c r="U360"/>
  <c r="T550"/>
  <c r="T544"/>
  <c r="U354"/>
  <c r="T609"/>
  <c r="U419"/>
  <c r="T549"/>
  <c r="U359"/>
  <c r="T563"/>
  <c r="U373"/>
  <c r="U395"/>
  <c r="T585"/>
  <c r="U380"/>
  <c r="T570"/>
  <c r="U401"/>
  <c r="T591"/>
  <c r="T584"/>
  <c r="U394"/>
  <c r="U420"/>
  <c r="T610"/>
  <c r="U352"/>
  <c r="T542"/>
  <c r="T606"/>
  <c r="U416"/>
  <c r="U365"/>
  <c r="T555"/>
  <c r="U356"/>
  <c r="T546"/>
  <c r="U361"/>
  <c r="T551"/>
  <c r="T528"/>
  <c r="U338"/>
  <c r="T605"/>
  <c r="U415"/>
  <c r="U343"/>
  <c r="T533"/>
  <c r="T562"/>
  <c r="U372"/>
  <c r="T608"/>
  <c r="U418"/>
  <c r="U386"/>
  <c r="T576"/>
  <c r="T530"/>
  <c r="U340"/>
  <c r="T567"/>
  <c r="U377"/>
  <c r="U335"/>
  <c r="T525"/>
  <c r="T540"/>
  <c r="U350"/>
  <c r="T574"/>
  <c r="U384"/>
  <c r="T534"/>
  <c r="U344"/>
  <c r="T537"/>
  <c r="U347"/>
  <c r="U346"/>
  <c r="T536"/>
  <c r="V339"/>
  <c r="U529"/>
  <c r="U403"/>
  <c r="T593"/>
  <c r="U355"/>
  <c r="T545"/>
  <c r="U387"/>
  <c r="T577"/>
  <c r="T598"/>
  <c r="U408"/>
  <c r="U341"/>
  <c r="T531"/>
  <c r="U367"/>
  <c r="T557"/>
  <c r="U406"/>
  <c r="T596"/>
  <c r="T581"/>
  <c r="U391"/>
  <c r="U345"/>
  <c r="T535"/>
  <c r="U378"/>
  <c r="T568"/>
  <c r="U414"/>
  <c r="T604"/>
  <c r="U370"/>
  <c r="T560"/>
  <c r="U368"/>
  <c r="T558"/>
  <c r="U382"/>
  <c r="T572"/>
  <c r="U362"/>
  <c r="T552"/>
  <c r="U392"/>
  <c r="T582"/>
  <c r="T595"/>
  <c r="U405"/>
  <c r="U385"/>
  <c r="T575"/>
  <c r="U349"/>
  <c r="T539"/>
  <c r="U411"/>
  <c r="T601"/>
  <c r="T580"/>
  <c r="U390"/>
  <c r="U358"/>
  <c r="T548"/>
  <c r="T583"/>
  <c r="U393"/>
  <c r="T597"/>
  <c r="U407"/>
  <c r="T589"/>
  <c r="U399"/>
  <c r="T569"/>
  <c r="U379"/>
  <c r="T547"/>
  <c r="U357"/>
  <c r="T526"/>
  <c r="U336"/>
  <c r="T556"/>
  <c r="U366"/>
  <c r="T565"/>
  <c r="U375"/>
  <c r="T607"/>
  <c r="U417"/>
  <c r="U397"/>
  <c r="T587"/>
  <c r="T564"/>
  <c r="U374"/>
  <c r="T571"/>
  <c r="U381"/>
  <c r="T588"/>
  <c r="U398"/>
  <c r="T573"/>
  <c r="U383"/>
  <c r="T554"/>
  <c r="U364"/>
  <c r="T599"/>
  <c r="U409"/>
  <c r="U353"/>
  <c r="T543"/>
  <c r="U413"/>
  <c r="T603"/>
  <c r="T600"/>
  <c r="U410"/>
  <c r="T561"/>
  <c r="U371"/>
  <c r="T578"/>
  <c r="U388"/>
  <c r="U369"/>
  <c r="T559"/>
  <c r="U402"/>
  <c r="T592"/>
  <c r="T527"/>
  <c r="U337"/>
  <c r="U594"/>
  <c r="V404"/>
  <c r="AG2" i="20"/>
  <c r="AF1"/>
  <c r="J14" i="18"/>
  <c r="C28" i="4" s="1"/>
  <c r="J24" i="20" s="1"/>
  <c r="C27" i="4"/>
  <c r="J37" i="20" s="1"/>
  <c r="E21" i="4"/>
  <c r="L19" i="18"/>
  <c r="E25" i="4"/>
  <c r="D33"/>
  <c r="AC17" i="1"/>
  <c r="U51" i="18"/>
  <c r="V2"/>
  <c r="V10" s="1"/>
  <c r="L45" i="1"/>
  <c r="L44" i="18"/>
  <c r="M39"/>
  <c r="N3"/>
  <c r="G17" i="4" s="1"/>
  <c r="M11" i="18"/>
  <c r="M7"/>
  <c r="M16" i="4"/>
  <c r="L24"/>
  <c r="L20"/>
  <c r="L18"/>
  <c r="L19"/>
  <c r="K13" i="18"/>
  <c r="J15"/>
  <c r="C29" i="4" s="1"/>
  <c r="J41" i="20" s="1"/>
  <c r="W333" i="2"/>
  <c r="W421" s="1"/>
  <c r="N18" i="18"/>
  <c r="G32" i="4" s="1"/>
  <c r="U304" i="2"/>
  <c r="U318"/>
  <c r="W523"/>
  <c r="X4"/>
  <c r="X86" s="1"/>
  <c r="W94"/>
  <c r="W105" s="1"/>
  <c r="V207"/>
  <c r="V195"/>
  <c r="O61" i="18" l="1"/>
  <c r="H56"/>
  <c r="E38" i="1"/>
  <c r="L62" i="18"/>
  <c r="L63" s="1"/>
  <c r="L64" s="1"/>
  <c r="J65"/>
  <c r="J66" s="1"/>
  <c r="J54" s="1"/>
  <c r="J56" s="1"/>
  <c r="K65"/>
  <c r="K66" s="1"/>
  <c r="K54" s="1"/>
  <c r="D48" i="1"/>
  <c r="F55" i="18"/>
  <c r="I56"/>
  <c r="W23"/>
  <c r="W58" s="1"/>
  <c r="W59" s="1"/>
  <c r="V300" i="2"/>
  <c r="V293"/>
  <c r="V289"/>
  <c r="V284"/>
  <c r="V280"/>
  <c r="V273"/>
  <c r="V299"/>
  <c r="V294"/>
  <c r="V291"/>
  <c r="V288"/>
  <c r="V281"/>
  <c r="V278"/>
  <c r="V268"/>
  <c r="V261"/>
  <c r="V257"/>
  <c r="V253"/>
  <c r="V248"/>
  <c r="V244"/>
  <c r="V240"/>
  <c r="V236"/>
  <c r="V232"/>
  <c r="V228"/>
  <c r="V223"/>
  <c r="V221"/>
  <c r="V217"/>
  <c r="V213"/>
  <c r="V209"/>
  <c r="V290"/>
  <c r="V287"/>
  <c r="V282"/>
  <c r="V271"/>
  <c r="V264"/>
  <c r="V254"/>
  <c r="V251"/>
  <c r="V247"/>
  <c r="V237"/>
  <c r="V234"/>
  <c r="V231"/>
  <c r="V301"/>
  <c r="V283"/>
  <c r="V279"/>
  <c r="V267"/>
  <c r="V263"/>
  <c r="V260"/>
  <c r="V249"/>
  <c r="V246"/>
  <c r="V243"/>
  <c r="V233"/>
  <c r="V230"/>
  <c r="V227"/>
  <c r="V270"/>
  <c r="V218"/>
  <c r="V215"/>
  <c r="V212"/>
  <c r="V269"/>
  <c r="V302"/>
  <c r="V297"/>
  <c r="V259"/>
  <c r="V245"/>
  <c r="V239"/>
  <c r="V229"/>
  <c r="V224"/>
  <c r="V214"/>
  <c r="V210"/>
  <c r="V276"/>
  <c r="V292"/>
  <c r="V275"/>
  <c r="V258"/>
  <c r="V252"/>
  <c r="V238"/>
  <c r="V226"/>
  <c r="V222"/>
  <c r="V211"/>
  <c r="V298"/>
  <c r="V277"/>
  <c r="V256"/>
  <c r="V219"/>
  <c r="V285"/>
  <c r="V255"/>
  <c r="V235"/>
  <c r="V220"/>
  <c r="V241"/>
  <c r="V274"/>
  <c r="V265"/>
  <c r="V272"/>
  <c r="V266"/>
  <c r="V262"/>
  <c r="V242"/>
  <c r="V216"/>
  <c r="X13"/>
  <c r="X17"/>
  <c r="X54"/>
  <c r="X12"/>
  <c r="X68"/>
  <c r="X73"/>
  <c r="X75"/>
  <c r="X49"/>
  <c r="X57"/>
  <c r="X82"/>
  <c r="X48"/>
  <c r="X62"/>
  <c r="X65"/>
  <c r="X32"/>
  <c r="X36"/>
  <c r="X28"/>
  <c r="X25"/>
  <c r="X78"/>
  <c r="X27"/>
  <c r="X38"/>
  <c r="X66"/>
  <c r="X79"/>
  <c r="X69"/>
  <c r="X81"/>
  <c r="X15"/>
  <c r="X63"/>
  <c r="X21"/>
  <c r="X37"/>
  <c r="X19"/>
  <c r="X16"/>
  <c r="X40"/>
  <c r="X42"/>
  <c r="W422"/>
  <c r="X431"/>
  <c r="X190"/>
  <c r="X185"/>
  <c r="X183"/>
  <c r="X172"/>
  <c r="X164"/>
  <c r="X156"/>
  <c r="X147"/>
  <c r="X186"/>
  <c r="X146"/>
  <c r="X138"/>
  <c r="X130"/>
  <c r="X121"/>
  <c r="X113"/>
  <c r="X189"/>
  <c r="X181"/>
  <c r="X167"/>
  <c r="X176"/>
  <c r="X143"/>
  <c r="X191"/>
  <c r="X180"/>
  <c r="X188"/>
  <c r="X171"/>
  <c r="X159"/>
  <c r="X187"/>
  <c r="X179"/>
  <c r="X168"/>
  <c r="X166"/>
  <c r="X126"/>
  <c r="X163"/>
  <c r="X109"/>
  <c r="X192"/>
  <c r="X125"/>
  <c r="X177"/>
  <c r="X161"/>
  <c r="X129"/>
  <c r="X112"/>
  <c r="X144"/>
  <c r="X117"/>
  <c r="X116"/>
  <c r="X169"/>
  <c r="X137"/>
  <c r="X108"/>
  <c r="X175"/>
  <c r="X155"/>
  <c r="X160"/>
  <c r="X174"/>
  <c r="X182"/>
  <c r="X165"/>
  <c r="X150"/>
  <c r="X142"/>
  <c r="X135"/>
  <c r="X127"/>
  <c r="X118"/>
  <c r="X110"/>
  <c r="X149"/>
  <c r="X154"/>
  <c r="X119"/>
  <c r="X162"/>
  <c r="X107"/>
  <c r="X132"/>
  <c r="X124"/>
  <c r="X152"/>
  <c r="X133"/>
  <c r="X120"/>
  <c r="X111"/>
  <c r="X170"/>
  <c r="X122"/>
  <c r="X141"/>
  <c r="X115"/>
  <c r="X157"/>
  <c r="X139"/>
  <c r="X136"/>
  <c r="X173"/>
  <c r="X178"/>
  <c r="X131"/>
  <c r="X128"/>
  <c r="X158"/>
  <c r="X134"/>
  <c r="X145"/>
  <c r="X151"/>
  <c r="X153"/>
  <c r="X114"/>
  <c r="X140"/>
  <c r="X67"/>
  <c r="X7"/>
  <c r="X46"/>
  <c r="X8"/>
  <c r="X10"/>
  <c r="X84"/>
  <c r="X85"/>
  <c r="X60"/>
  <c r="X31"/>
  <c r="X50"/>
  <c r="X55"/>
  <c r="X20"/>
  <c r="W423"/>
  <c r="X35"/>
  <c r="X39"/>
  <c r="X64"/>
  <c r="X14"/>
  <c r="X71"/>
  <c r="Y71" s="1"/>
  <c r="X23"/>
  <c r="X53"/>
  <c r="X43"/>
  <c r="X89"/>
  <c r="Y89" s="1"/>
  <c r="X45"/>
  <c r="Y45" s="1"/>
  <c r="X87"/>
  <c r="X26"/>
  <c r="W425"/>
  <c r="X34"/>
  <c r="Y34" s="1"/>
  <c r="X72"/>
  <c r="W427"/>
  <c r="X77"/>
  <c r="X88"/>
  <c r="Y88" s="1"/>
  <c r="X30"/>
  <c r="X70"/>
  <c r="X33"/>
  <c r="X59"/>
  <c r="Y59" s="1"/>
  <c r="X74"/>
  <c r="X18"/>
  <c r="X61"/>
  <c r="W426"/>
  <c r="X6"/>
  <c r="X58"/>
  <c r="X24"/>
  <c r="X41"/>
  <c r="Y41" s="1"/>
  <c r="X76"/>
  <c r="V353"/>
  <c r="U543"/>
  <c r="V349"/>
  <c r="U539"/>
  <c r="V362"/>
  <c r="U552"/>
  <c r="U558"/>
  <c r="V368"/>
  <c r="U604"/>
  <c r="V414"/>
  <c r="U535"/>
  <c r="V345"/>
  <c r="U596"/>
  <c r="V406"/>
  <c r="U531"/>
  <c r="V341"/>
  <c r="V387"/>
  <c r="U577"/>
  <c r="U593"/>
  <c r="V403"/>
  <c r="U536"/>
  <c r="V346"/>
  <c r="U576"/>
  <c r="V386"/>
  <c r="V361"/>
  <c r="U551"/>
  <c r="U555"/>
  <c r="V365"/>
  <c r="U542"/>
  <c r="V352"/>
  <c r="U570"/>
  <c r="V380"/>
  <c r="V360"/>
  <c r="U550"/>
  <c r="U532"/>
  <c r="V342"/>
  <c r="U578"/>
  <c r="V388"/>
  <c r="V410"/>
  <c r="U600"/>
  <c r="V364"/>
  <c r="U554"/>
  <c r="V398"/>
  <c r="U588"/>
  <c r="U564"/>
  <c r="V374"/>
  <c r="U607"/>
  <c r="V417"/>
  <c r="U556"/>
  <c r="V366"/>
  <c r="V357"/>
  <c r="U547"/>
  <c r="U589"/>
  <c r="V399"/>
  <c r="V393"/>
  <c r="U583"/>
  <c r="U580"/>
  <c r="V390"/>
  <c r="V405"/>
  <c r="U595"/>
  <c r="V344"/>
  <c r="U534"/>
  <c r="V350"/>
  <c r="U540"/>
  <c r="V377"/>
  <c r="U567"/>
  <c r="V372"/>
  <c r="U562"/>
  <c r="V415"/>
  <c r="U605"/>
  <c r="V394"/>
  <c r="U584"/>
  <c r="V373"/>
  <c r="U563"/>
  <c r="U609"/>
  <c r="V419"/>
  <c r="V348"/>
  <c r="U538"/>
  <c r="V396"/>
  <c r="U586"/>
  <c r="V369"/>
  <c r="U559"/>
  <c r="V413"/>
  <c r="U603"/>
  <c r="U587"/>
  <c r="V397"/>
  <c r="V358"/>
  <c r="U548"/>
  <c r="V411"/>
  <c r="U601"/>
  <c r="U575"/>
  <c r="V385"/>
  <c r="V392"/>
  <c r="U582"/>
  <c r="V382"/>
  <c r="U572"/>
  <c r="V370"/>
  <c r="U560"/>
  <c r="U568"/>
  <c r="V378"/>
  <c r="U557"/>
  <c r="V367"/>
  <c r="V355"/>
  <c r="U545"/>
  <c r="V529"/>
  <c r="W339"/>
  <c r="U525"/>
  <c r="V335"/>
  <c r="U533"/>
  <c r="V343"/>
  <c r="V356"/>
  <c r="U546"/>
  <c r="V420"/>
  <c r="U610"/>
  <c r="V401"/>
  <c r="U591"/>
  <c r="U585"/>
  <c r="V395"/>
  <c r="V400"/>
  <c r="U590"/>
  <c r="U561"/>
  <c r="V371"/>
  <c r="V409"/>
  <c r="U599"/>
  <c r="V383"/>
  <c r="U573"/>
  <c r="U571"/>
  <c r="V381"/>
  <c r="V375"/>
  <c r="U565"/>
  <c r="V336"/>
  <c r="U526"/>
  <c r="U569"/>
  <c r="V379"/>
  <c r="U597"/>
  <c r="V407"/>
  <c r="V391"/>
  <c r="U581"/>
  <c r="V408"/>
  <c r="U598"/>
  <c r="V347"/>
  <c r="U537"/>
  <c r="V384"/>
  <c r="U574"/>
  <c r="V340"/>
  <c r="U530"/>
  <c r="U608"/>
  <c r="V418"/>
  <c r="U528"/>
  <c r="V338"/>
  <c r="U606"/>
  <c r="V416"/>
  <c r="V359"/>
  <c r="U549"/>
  <c r="V354"/>
  <c r="U544"/>
  <c r="U579"/>
  <c r="V389"/>
  <c r="U553"/>
  <c r="V363"/>
  <c r="U592"/>
  <c r="V402"/>
  <c r="U527"/>
  <c r="V337"/>
  <c r="V594"/>
  <c r="W404"/>
  <c r="AH2" i="20"/>
  <c r="AG1"/>
  <c r="E33" i="4"/>
  <c r="K14" i="18"/>
  <c r="D28" i="4" s="1"/>
  <c r="D27"/>
  <c r="M19" i="18"/>
  <c r="F25" i="4"/>
  <c r="F21"/>
  <c r="C50" i="1"/>
  <c r="J43" i="20" s="1"/>
  <c r="C49" i="1"/>
  <c r="J31" i="20" s="1"/>
  <c r="F33" i="1"/>
  <c r="E48"/>
  <c r="AD17"/>
  <c r="V51" i="18"/>
  <c r="W2"/>
  <c r="W10" s="1"/>
  <c r="M44"/>
  <c r="N39"/>
  <c r="G33" i="1" s="1"/>
  <c r="M45"/>
  <c r="N11" i="18"/>
  <c r="N7"/>
  <c r="O3"/>
  <c r="H17" i="4" s="1"/>
  <c r="N16"/>
  <c r="M24"/>
  <c r="M18"/>
  <c r="M19"/>
  <c r="M20"/>
  <c r="L13" i="18"/>
  <c r="K15"/>
  <c r="X333" i="2"/>
  <c r="X421" s="1"/>
  <c r="O18" i="18"/>
  <c r="W195" i="2"/>
  <c r="W207"/>
  <c r="V304"/>
  <c r="V318"/>
  <c r="X523"/>
  <c r="Y4"/>
  <c r="Y44" s="1"/>
  <c r="X94"/>
  <c r="X105" s="1"/>
  <c r="P61" i="18" l="1"/>
  <c r="J55"/>
  <c r="L65"/>
  <c r="L66" s="1"/>
  <c r="L54" s="1"/>
  <c r="L56" s="1"/>
  <c r="F38" i="1"/>
  <c r="M62" i="18"/>
  <c r="M63" s="1"/>
  <c r="M64" s="1"/>
  <c r="M65" s="1"/>
  <c r="M66" s="1"/>
  <c r="M54" s="1"/>
  <c r="K56"/>
  <c r="K55"/>
  <c r="X23"/>
  <c r="X58" s="1"/>
  <c r="X59" s="1"/>
  <c r="X426" i="2"/>
  <c r="Y35"/>
  <c r="Y50"/>
  <c r="Y84"/>
  <c r="Y7"/>
  <c r="X422"/>
  <c r="Y19"/>
  <c r="Y15"/>
  <c r="Y66"/>
  <c r="Y25"/>
  <c r="Y65"/>
  <c r="Y57"/>
  <c r="X424"/>
  <c r="Y424" s="1"/>
  <c r="Y17"/>
  <c r="Y80"/>
  <c r="Y86"/>
  <c r="Y76"/>
  <c r="Y6"/>
  <c r="Y74"/>
  <c r="Y30"/>
  <c r="Y72"/>
  <c r="Y87"/>
  <c r="Y52"/>
  <c r="Y23"/>
  <c r="Y39"/>
  <c r="Y55"/>
  <c r="Y85"/>
  <c r="Y46"/>
  <c r="Y91"/>
  <c r="Y16"/>
  <c r="Y63"/>
  <c r="Y79"/>
  <c r="Y78"/>
  <c r="Y32"/>
  <c r="Y82"/>
  <c r="Y73"/>
  <c r="Y54"/>
  <c r="Y9"/>
  <c r="Y58"/>
  <c r="Y18"/>
  <c r="Y70"/>
  <c r="X427"/>
  <c r="Y427" s="1"/>
  <c r="Y26"/>
  <c r="Y29"/>
  <c r="Y53"/>
  <c r="Y64"/>
  <c r="Y20"/>
  <c r="Y60"/>
  <c r="Y8"/>
  <c r="Y11"/>
  <c r="Y40"/>
  <c r="Y21"/>
  <c r="Y69"/>
  <c r="Y27"/>
  <c r="Y36"/>
  <c r="Y48"/>
  <c r="Y75"/>
  <c r="Y12"/>
  <c r="Y51"/>
  <c r="Y431"/>
  <c r="Y176"/>
  <c r="Y168"/>
  <c r="Y160"/>
  <c r="Y152"/>
  <c r="Y192"/>
  <c r="Y185"/>
  <c r="Y182"/>
  <c r="Y171"/>
  <c r="Y155"/>
  <c r="Y181"/>
  <c r="Y172"/>
  <c r="Y169"/>
  <c r="Y149"/>
  <c r="Y186"/>
  <c r="Y164"/>
  <c r="Y173"/>
  <c r="Y161"/>
  <c r="Y131"/>
  <c r="Y118"/>
  <c r="Y187"/>
  <c r="Y144"/>
  <c r="Y153"/>
  <c r="Y150"/>
  <c r="Y135"/>
  <c r="Y114"/>
  <c r="Y189"/>
  <c r="Y162"/>
  <c r="Y147"/>
  <c r="Y145"/>
  <c r="Y140"/>
  <c r="Y132"/>
  <c r="Y124"/>
  <c r="Y115"/>
  <c r="Y107"/>
  <c r="Y143"/>
  <c r="Y177"/>
  <c r="Y157"/>
  <c r="Y122"/>
  <c r="Y180"/>
  <c r="Y170"/>
  <c r="Y154"/>
  <c r="Y128"/>
  <c r="Y119"/>
  <c r="Y111"/>
  <c r="Y141"/>
  <c r="Y133"/>
  <c r="Y191"/>
  <c r="Y190"/>
  <c r="Y179"/>
  <c r="Y165"/>
  <c r="Y110"/>
  <c r="Y130"/>
  <c r="Y113"/>
  <c r="Y109"/>
  <c r="Y134"/>
  <c r="Y117"/>
  <c r="Y188"/>
  <c r="Y108"/>
  <c r="Y120"/>
  <c r="Y116"/>
  <c r="Y112"/>
  <c r="Y127"/>
  <c r="Y174"/>
  <c r="Y166"/>
  <c r="Y158"/>
  <c r="Y136"/>
  <c r="Y178"/>
  <c r="Y139"/>
  <c r="Y138"/>
  <c r="Y126"/>
  <c r="Y125"/>
  <c r="Y129"/>
  <c r="Y159"/>
  <c r="Y142"/>
  <c r="Y146"/>
  <c r="Y121"/>
  <c r="Y163"/>
  <c r="Y151"/>
  <c r="Y183"/>
  <c r="Y167"/>
  <c r="Y156"/>
  <c r="Y175"/>
  <c r="Y137"/>
  <c r="W278"/>
  <c r="W298"/>
  <c r="W277"/>
  <c r="W289"/>
  <c r="W280"/>
  <c r="W264"/>
  <c r="W260"/>
  <c r="W256"/>
  <c r="W252"/>
  <c r="W262"/>
  <c r="W259"/>
  <c r="W248"/>
  <c r="W247"/>
  <c r="W243"/>
  <c r="W239"/>
  <c r="W235"/>
  <c r="W231"/>
  <c r="W279"/>
  <c r="W274"/>
  <c r="W265"/>
  <c r="W273"/>
  <c r="W223"/>
  <c r="W270"/>
  <c r="W291"/>
  <c r="W293"/>
  <c r="W287"/>
  <c r="W288"/>
  <c r="W263"/>
  <c r="W246"/>
  <c r="W236"/>
  <c r="W233"/>
  <c r="W230"/>
  <c r="W300"/>
  <c r="W282"/>
  <c r="W268"/>
  <c r="W261"/>
  <c r="W257"/>
  <c r="W253"/>
  <c r="W245"/>
  <c r="W242"/>
  <c r="W232"/>
  <c r="W229"/>
  <c r="W302"/>
  <c r="W267"/>
  <c r="W220"/>
  <c r="W216"/>
  <c r="W212"/>
  <c r="W224"/>
  <c r="W294"/>
  <c r="W301"/>
  <c r="W285"/>
  <c r="W254"/>
  <c r="W241"/>
  <c r="W228"/>
  <c r="W217"/>
  <c r="W214"/>
  <c r="W211"/>
  <c r="W290"/>
  <c r="W297"/>
  <c r="W281"/>
  <c r="W251"/>
  <c r="W240"/>
  <c r="W234"/>
  <c r="W276"/>
  <c r="W283"/>
  <c r="W213"/>
  <c r="W210"/>
  <c r="W249"/>
  <c r="W244"/>
  <c r="W272"/>
  <c r="W255"/>
  <c r="W221"/>
  <c r="W215"/>
  <c r="W292"/>
  <c r="W266"/>
  <c r="W227"/>
  <c r="W209"/>
  <c r="W237"/>
  <c r="W269"/>
  <c r="W238"/>
  <c r="W218"/>
  <c r="W258"/>
  <c r="W222"/>
  <c r="W219"/>
  <c r="W275"/>
  <c r="W271"/>
  <c r="W299"/>
  <c r="W284"/>
  <c r="W226"/>
  <c r="Y24"/>
  <c r="Y61"/>
  <c r="Y33"/>
  <c r="Y77"/>
  <c r="X425"/>
  <c r="Y425" s="1"/>
  <c r="Y56"/>
  <c r="Y43"/>
  <c r="Y14"/>
  <c r="X423"/>
  <c r="Q61" i="18" s="1"/>
  <c r="Y31" i="2"/>
  <c r="Y10"/>
  <c r="Y67"/>
  <c r="Y42"/>
  <c r="Y37"/>
  <c r="Y81"/>
  <c r="Y38"/>
  <c r="Y28"/>
  <c r="Y62"/>
  <c r="Y49"/>
  <c r="Y68"/>
  <c r="Y13"/>
  <c r="Y90"/>
  <c r="V549"/>
  <c r="W359"/>
  <c r="W340"/>
  <c r="V530"/>
  <c r="W347"/>
  <c r="V537"/>
  <c r="V581"/>
  <c r="W391"/>
  <c r="V565"/>
  <c r="W375"/>
  <c r="W383"/>
  <c r="V573"/>
  <c r="V610"/>
  <c r="W420"/>
  <c r="W370"/>
  <c r="V560"/>
  <c r="W392"/>
  <c r="V582"/>
  <c r="V601"/>
  <c r="W411"/>
  <c r="W369"/>
  <c r="V559"/>
  <c r="V538"/>
  <c r="W348"/>
  <c r="W373"/>
  <c r="V563"/>
  <c r="W415"/>
  <c r="V605"/>
  <c r="V567"/>
  <c r="W377"/>
  <c r="W344"/>
  <c r="V534"/>
  <c r="W364"/>
  <c r="V554"/>
  <c r="W360"/>
  <c r="V550"/>
  <c r="W361"/>
  <c r="V551"/>
  <c r="W387"/>
  <c r="V577"/>
  <c r="W362"/>
  <c r="V552"/>
  <c r="W353"/>
  <c r="V543"/>
  <c r="V569"/>
  <c r="W379"/>
  <c r="W395"/>
  <c r="V585"/>
  <c r="W367"/>
  <c r="V557"/>
  <c r="W397"/>
  <c r="V587"/>
  <c r="V564"/>
  <c r="W374"/>
  <c r="V544"/>
  <c r="W354"/>
  <c r="W384"/>
  <c r="V574"/>
  <c r="W408"/>
  <c r="V598"/>
  <c r="W336"/>
  <c r="V526"/>
  <c r="V599"/>
  <c r="W409"/>
  <c r="W400"/>
  <c r="V590"/>
  <c r="V591"/>
  <c r="W401"/>
  <c r="W356"/>
  <c r="V546"/>
  <c r="W355"/>
  <c r="V545"/>
  <c r="W382"/>
  <c r="V572"/>
  <c r="W358"/>
  <c r="V548"/>
  <c r="W413"/>
  <c r="V603"/>
  <c r="W396"/>
  <c r="V586"/>
  <c r="W394"/>
  <c r="V584"/>
  <c r="W372"/>
  <c r="V562"/>
  <c r="W350"/>
  <c r="V540"/>
  <c r="V595"/>
  <c r="W405"/>
  <c r="W393"/>
  <c r="V583"/>
  <c r="W357"/>
  <c r="V547"/>
  <c r="V588"/>
  <c r="W398"/>
  <c r="W410"/>
  <c r="V600"/>
  <c r="V539"/>
  <c r="W349"/>
  <c r="W389"/>
  <c r="V579"/>
  <c r="V528"/>
  <c r="W338"/>
  <c r="V561"/>
  <c r="W371"/>
  <c r="V533"/>
  <c r="W343"/>
  <c r="X339"/>
  <c r="W529"/>
  <c r="W390"/>
  <c r="V580"/>
  <c r="W399"/>
  <c r="V589"/>
  <c r="W366"/>
  <c r="V556"/>
  <c r="W388"/>
  <c r="V578"/>
  <c r="W352"/>
  <c r="V542"/>
  <c r="W346"/>
  <c r="V536"/>
  <c r="V596"/>
  <c r="W406"/>
  <c r="V604"/>
  <c r="W414"/>
  <c r="W363"/>
  <c r="V553"/>
  <c r="V606"/>
  <c r="W416"/>
  <c r="W418"/>
  <c r="V608"/>
  <c r="W407"/>
  <c r="V597"/>
  <c r="V571"/>
  <c r="W381"/>
  <c r="W335"/>
  <c r="V525"/>
  <c r="W378"/>
  <c r="V568"/>
  <c r="V575"/>
  <c r="W385"/>
  <c r="V609"/>
  <c r="W419"/>
  <c r="V607"/>
  <c r="W417"/>
  <c r="V532"/>
  <c r="W342"/>
  <c r="V570"/>
  <c r="W380"/>
  <c r="V555"/>
  <c r="W365"/>
  <c r="W386"/>
  <c r="V576"/>
  <c r="W403"/>
  <c r="V593"/>
  <c r="W341"/>
  <c r="V531"/>
  <c r="W345"/>
  <c r="V535"/>
  <c r="W368"/>
  <c r="V558"/>
  <c r="W402"/>
  <c r="V592"/>
  <c r="W337"/>
  <c r="V527"/>
  <c r="X404"/>
  <c r="W594"/>
  <c r="AI2" i="20"/>
  <c r="AH1"/>
  <c r="L14" i="18"/>
  <c r="E28" i="4" s="1"/>
  <c r="E27"/>
  <c r="N19" i="18"/>
  <c r="G25" i="4"/>
  <c r="D29"/>
  <c r="F33"/>
  <c r="G21"/>
  <c r="D49" i="1"/>
  <c r="D50"/>
  <c r="H32" i="4"/>
  <c r="F48" i="1"/>
  <c r="AE17"/>
  <c r="W51" i="18"/>
  <c r="X2"/>
  <c r="X10" s="1"/>
  <c r="O39"/>
  <c r="N44"/>
  <c r="N45" i="1"/>
  <c r="O7" i="18"/>
  <c r="O11"/>
  <c r="P3"/>
  <c r="I17" i="4" s="1"/>
  <c r="M13" i="18"/>
  <c r="L15"/>
  <c r="O16" i="4"/>
  <c r="N24"/>
  <c r="N18"/>
  <c r="N19"/>
  <c r="N20"/>
  <c r="Y333" i="2"/>
  <c r="Y421" s="1"/>
  <c r="P18" i="18"/>
  <c r="I32" i="4" s="1"/>
  <c r="X195" i="2"/>
  <c r="X207"/>
  <c r="W304"/>
  <c r="W318"/>
  <c r="Y523"/>
  <c r="Z4"/>
  <c r="Y94"/>
  <c r="Y105" s="1"/>
  <c r="L55" i="18" l="1"/>
  <c r="G38" i="1"/>
  <c r="N62" i="18"/>
  <c r="N63" s="1"/>
  <c r="N64" s="1"/>
  <c r="Y423" i="2"/>
  <c r="Y23" i="18"/>
  <c r="Y58" s="1"/>
  <c r="Y59" s="1"/>
  <c r="Z431" i="2"/>
  <c r="Z192"/>
  <c r="Z188"/>
  <c r="Z191"/>
  <c r="Z182"/>
  <c r="Z189"/>
  <c r="Z180"/>
  <c r="Z170"/>
  <c r="Z162"/>
  <c r="Z154"/>
  <c r="Z145"/>
  <c r="Z181"/>
  <c r="Z168"/>
  <c r="Z152"/>
  <c r="Z136"/>
  <c r="Z128"/>
  <c r="Z119"/>
  <c r="Z111"/>
  <c r="Z187"/>
  <c r="Z190"/>
  <c r="Z177"/>
  <c r="Z165"/>
  <c r="Z174"/>
  <c r="Z141"/>
  <c r="Z178"/>
  <c r="Z169"/>
  <c r="Z157"/>
  <c r="Z166"/>
  <c r="Z176"/>
  <c r="Z147"/>
  <c r="Z124"/>
  <c r="Z173"/>
  <c r="Z153"/>
  <c r="Z150"/>
  <c r="Z158"/>
  <c r="Z160"/>
  <c r="Z140"/>
  <c r="Z155"/>
  <c r="Z183"/>
  <c r="Z175"/>
  <c r="Z159"/>
  <c r="Z143"/>
  <c r="Z149"/>
  <c r="Z113"/>
  <c r="Z146"/>
  <c r="Z126"/>
  <c r="Z109"/>
  <c r="Z121"/>
  <c r="Z115"/>
  <c r="Z171"/>
  <c r="Z163"/>
  <c r="Z127"/>
  <c r="Z133"/>
  <c r="Z125"/>
  <c r="Z116"/>
  <c r="Z108"/>
  <c r="Z186"/>
  <c r="Z144"/>
  <c r="Z131"/>
  <c r="Z114"/>
  <c r="Z172"/>
  <c r="Z132"/>
  <c r="Z142"/>
  <c r="Z167"/>
  <c r="Z151"/>
  <c r="Z130"/>
  <c r="Z118"/>
  <c r="Z120"/>
  <c r="Z110"/>
  <c r="Z138"/>
  <c r="Z156"/>
  <c r="Z107"/>
  <c r="Z112"/>
  <c r="Z179"/>
  <c r="Z161"/>
  <c r="Z135"/>
  <c r="Z129"/>
  <c r="Z122"/>
  <c r="Z117"/>
  <c r="Z134"/>
  <c r="Z185"/>
  <c r="Z137"/>
  <c r="Z139"/>
  <c r="Z164"/>
  <c r="Z12"/>
  <c r="Z71"/>
  <c r="Z91"/>
  <c r="Z39"/>
  <c r="Z72"/>
  <c r="Z76"/>
  <c r="Z66"/>
  <c r="Z89"/>
  <c r="Z90"/>
  <c r="Z62"/>
  <c r="Z37"/>
  <c r="Z31"/>
  <c r="Z56"/>
  <c r="Z61"/>
  <c r="Z51"/>
  <c r="Z36"/>
  <c r="Z40"/>
  <c r="Z20"/>
  <c r="Z26"/>
  <c r="Z58"/>
  <c r="Z9"/>
  <c r="Z32"/>
  <c r="Z16"/>
  <c r="Z55"/>
  <c r="Z87"/>
  <c r="Z6"/>
  <c r="Z17"/>
  <c r="Z25"/>
  <c r="Y422"/>
  <c r="Z35"/>
  <c r="Y426"/>
  <c r="Z426" s="1"/>
  <c r="Z27"/>
  <c r="Z11"/>
  <c r="Z64"/>
  <c r="Z78"/>
  <c r="Z7"/>
  <c r="Z44"/>
  <c r="Z49"/>
  <c r="Z81"/>
  <c r="Z10"/>
  <c r="Z43"/>
  <c r="Z33"/>
  <c r="Z48"/>
  <c r="Z21"/>
  <c r="Z60"/>
  <c r="Z29"/>
  <c r="Z18"/>
  <c r="Z41"/>
  <c r="Z82"/>
  <c r="Z63"/>
  <c r="Z85"/>
  <c r="Z52"/>
  <c r="Z74"/>
  <c r="Z80"/>
  <c r="Z65"/>
  <c r="Z19"/>
  <c r="Z50"/>
  <c r="Z59"/>
  <c r="X297"/>
  <c r="X298"/>
  <c r="X275"/>
  <c r="X269"/>
  <c r="X302"/>
  <c r="X292"/>
  <c r="X288"/>
  <c r="X285"/>
  <c r="X277"/>
  <c r="X265"/>
  <c r="X299"/>
  <c r="X260"/>
  <c r="X252"/>
  <c r="X243"/>
  <c r="X235"/>
  <c r="X278"/>
  <c r="X284"/>
  <c r="X270"/>
  <c r="X266"/>
  <c r="X301"/>
  <c r="X300"/>
  <c r="X283"/>
  <c r="X276"/>
  <c r="X272"/>
  <c r="X264"/>
  <c r="X258"/>
  <c r="X237"/>
  <c r="X231"/>
  <c r="X228"/>
  <c r="X268"/>
  <c r="X253"/>
  <c r="X236"/>
  <c r="X221"/>
  <c r="X213"/>
  <c r="X251"/>
  <c r="X290"/>
  <c r="X279"/>
  <c r="X293"/>
  <c r="X262"/>
  <c r="X254"/>
  <c r="X245"/>
  <c r="X261"/>
  <c r="X248"/>
  <c r="X217"/>
  <c r="X211"/>
  <c r="X274"/>
  <c r="X289"/>
  <c r="X256"/>
  <c r="X247"/>
  <c r="X239"/>
  <c r="X224"/>
  <c r="X257"/>
  <c r="X244"/>
  <c r="X232"/>
  <c r="X215"/>
  <c r="X209"/>
  <c r="X281"/>
  <c r="X273"/>
  <c r="X287"/>
  <c r="X249"/>
  <c r="X233"/>
  <c r="X229"/>
  <c r="X267"/>
  <c r="X219"/>
  <c r="X282"/>
  <c r="X294"/>
  <c r="X226"/>
  <c r="X255"/>
  <c r="X214"/>
  <c r="X212"/>
  <c r="X220"/>
  <c r="X222"/>
  <c r="X280"/>
  <c r="X240"/>
  <c r="X227"/>
  <c r="X271"/>
  <c r="X259"/>
  <c r="X234"/>
  <c r="X216"/>
  <c r="X263"/>
  <c r="X230"/>
  <c r="X218"/>
  <c r="X291"/>
  <c r="X238"/>
  <c r="X241"/>
  <c r="X223"/>
  <c r="X246"/>
  <c r="X242"/>
  <c r="X210"/>
  <c r="Z13"/>
  <c r="Z28"/>
  <c r="Z42"/>
  <c r="Z24"/>
  <c r="Z54"/>
  <c r="Z68"/>
  <c r="Z38"/>
  <c r="Z67"/>
  <c r="Z14"/>
  <c r="Z77"/>
  <c r="Z45"/>
  <c r="Z75"/>
  <c r="Z69"/>
  <c r="Z8"/>
  <c r="Z53"/>
  <c r="Z70"/>
  <c r="Z88"/>
  <c r="Z73"/>
  <c r="Z79"/>
  <c r="Z46"/>
  <c r="Z23"/>
  <c r="Z30"/>
  <c r="Z86"/>
  <c r="Z57"/>
  <c r="Z15"/>
  <c r="Z84"/>
  <c r="Z34"/>
  <c r="W535"/>
  <c r="X345"/>
  <c r="W593"/>
  <c r="X403"/>
  <c r="X378"/>
  <c r="W568"/>
  <c r="X418"/>
  <c r="W608"/>
  <c r="W553"/>
  <c r="X363"/>
  <c r="W542"/>
  <c r="X352"/>
  <c r="W556"/>
  <c r="X366"/>
  <c r="X390"/>
  <c r="W580"/>
  <c r="W583"/>
  <c r="X393"/>
  <c r="X350"/>
  <c r="W540"/>
  <c r="W584"/>
  <c r="X394"/>
  <c r="W603"/>
  <c r="X413"/>
  <c r="W572"/>
  <c r="X382"/>
  <c r="W546"/>
  <c r="X356"/>
  <c r="X400"/>
  <c r="W590"/>
  <c r="W526"/>
  <c r="X336"/>
  <c r="W574"/>
  <c r="X384"/>
  <c r="X367"/>
  <c r="W557"/>
  <c r="X362"/>
  <c r="W552"/>
  <c r="X361"/>
  <c r="W551"/>
  <c r="W554"/>
  <c r="X364"/>
  <c r="X373"/>
  <c r="W563"/>
  <c r="X369"/>
  <c r="W559"/>
  <c r="X392"/>
  <c r="W582"/>
  <c r="W537"/>
  <c r="X347"/>
  <c r="W555"/>
  <c r="X365"/>
  <c r="W596"/>
  <c r="X406"/>
  <c r="W539"/>
  <c r="X349"/>
  <c r="X379"/>
  <c r="W569"/>
  <c r="W558"/>
  <c r="X368"/>
  <c r="X341"/>
  <c r="W531"/>
  <c r="X386"/>
  <c r="W576"/>
  <c r="W525"/>
  <c r="X335"/>
  <c r="X407"/>
  <c r="W597"/>
  <c r="X346"/>
  <c r="W536"/>
  <c r="X388"/>
  <c r="W578"/>
  <c r="X399"/>
  <c r="W589"/>
  <c r="X529"/>
  <c r="Y339"/>
  <c r="W579"/>
  <c r="X389"/>
  <c r="X410"/>
  <c r="W600"/>
  <c r="X357"/>
  <c r="W547"/>
  <c r="W562"/>
  <c r="X372"/>
  <c r="W586"/>
  <c r="X396"/>
  <c r="W548"/>
  <c r="X358"/>
  <c r="X355"/>
  <c r="W545"/>
  <c r="X408"/>
  <c r="W598"/>
  <c r="W587"/>
  <c r="X397"/>
  <c r="W585"/>
  <c r="X395"/>
  <c r="X353"/>
  <c r="W543"/>
  <c r="W577"/>
  <c r="X387"/>
  <c r="W550"/>
  <c r="X360"/>
  <c r="W534"/>
  <c r="X344"/>
  <c r="X415"/>
  <c r="W605"/>
  <c r="X370"/>
  <c r="W560"/>
  <c r="W573"/>
  <c r="X383"/>
  <c r="W530"/>
  <c r="X340"/>
  <c r="W532"/>
  <c r="X342"/>
  <c r="W609"/>
  <c r="X419"/>
  <c r="X381"/>
  <c r="W571"/>
  <c r="X343"/>
  <c r="W533"/>
  <c r="W528"/>
  <c r="X338"/>
  <c r="X398"/>
  <c r="W588"/>
  <c r="X374"/>
  <c r="W564"/>
  <c r="W567"/>
  <c r="X377"/>
  <c r="W610"/>
  <c r="X420"/>
  <c r="W565"/>
  <c r="X375"/>
  <c r="X359"/>
  <c r="W549"/>
  <c r="X380"/>
  <c r="W570"/>
  <c r="X417"/>
  <c r="W607"/>
  <c r="X385"/>
  <c r="W575"/>
  <c r="W606"/>
  <c r="X416"/>
  <c r="X414"/>
  <c r="W604"/>
  <c r="W561"/>
  <c r="X371"/>
  <c r="X405"/>
  <c r="W595"/>
  <c r="X401"/>
  <c r="W591"/>
  <c r="X409"/>
  <c r="W599"/>
  <c r="W544"/>
  <c r="X354"/>
  <c r="X348"/>
  <c r="W538"/>
  <c r="W601"/>
  <c r="X411"/>
  <c r="W581"/>
  <c r="X391"/>
  <c r="X402"/>
  <c r="W592"/>
  <c r="W527"/>
  <c r="X337"/>
  <c r="Y404"/>
  <c r="X594"/>
  <c r="AJ2" i="20"/>
  <c r="AI1"/>
  <c r="H21" i="4"/>
  <c r="O19" i="18"/>
  <c r="H25" i="4"/>
  <c r="M14" i="18"/>
  <c r="F28" i="4" s="1"/>
  <c r="F27"/>
  <c r="G33"/>
  <c r="E29"/>
  <c r="E49" i="1"/>
  <c r="E50"/>
  <c r="H33"/>
  <c r="M55" i="18"/>
  <c r="G48" i="1"/>
  <c r="AF17"/>
  <c r="M56" i="18"/>
  <c r="X51"/>
  <c r="Y2"/>
  <c r="Y10" s="1"/>
  <c r="P39"/>
  <c r="O44"/>
  <c r="O45" i="1"/>
  <c r="P7" i="18"/>
  <c r="I21" i="4" s="1"/>
  <c r="Q3" i="18"/>
  <c r="J17" i="4" s="1"/>
  <c r="P11" i="18"/>
  <c r="P16" i="4"/>
  <c r="O24"/>
  <c r="O18"/>
  <c r="O19"/>
  <c r="O20"/>
  <c r="N13" i="18"/>
  <c r="M15"/>
  <c r="Z333" i="2"/>
  <c r="Z421" s="1"/>
  <c r="Q18" i="18"/>
  <c r="J32" i="4" s="1"/>
  <c r="Z523" i="2"/>
  <c r="AA4"/>
  <c r="Z94"/>
  <c r="Z105" s="1"/>
  <c r="Y207"/>
  <c r="Y195"/>
  <c r="X318"/>
  <c r="X304"/>
  <c r="R61" i="18" l="1"/>
  <c r="N65"/>
  <c r="N66" s="1"/>
  <c r="N54" s="1"/>
  <c r="N55" s="1"/>
  <c r="H38" i="1"/>
  <c r="O62" i="18"/>
  <c r="O63" s="1"/>
  <c r="O64" s="1"/>
  <c r="O65" s="1"/>
  <c r="O66" s="1"/>
  <c r="O54" s="1"/>
  <c r="Z423" i="2"/>
  <c r="Z23" i="18"/>
  <c r="Z58" s="1"/>
  <c r="Z59" s="1"/>
  <c r="AA84" i="2"/>
  <c r="AB84" s="1"/>
  <c r="AA77"/>
  <c r="AA50"/>
  <c r="AA43"/>
  <c r="AA44"/>
  <c r="AB44" s="1"/>
  <c r="AA64"/>
  <c r="AA26"/>
  <c r="AA34"/>
  <c r="AB34" s="1"/>
  <c r="AA86"/>
  <c r="AA79"/>
  <c r="AA53"/>
  <c r="AA45"/>
  <c r="AB45" s="1"/>
  <c r="AA38"/>
  <c r="AA42"/>
  <c r="AA59"/>
  <c r="AA80"/>
  <c r="AB80" s="1"/>
  <c r="AA63"/>
  <c r="AA29"/>
  <c r="AA33"/>
  <c r="AA49"/>
  <c r="AB49" s="1"/>
  <c r="AA78"/>
  <c r="Z425"/>
  <c r="AA25"/>
  <c r="AA55"/>
  <c r="AB55" s="1"/>
  <c r="AA58"/>
  <c r="AA36"/>
  <c r="AA31"/>
  <c r="AA89"/>
  <c r="AB89" s="1"/>
  <c r="AA39"/>
  <c r="AA12"/>
  <c r="Y292"/>
  <c r="Y293"/>
  <c r="Y290"/>
  <c r="Y276"/>
  <c r="Y272"/>
  <c r="Y268"/>
  <c r="Y302"/>
  <c r="Y288"/>
  <c r="Y284"/>
  <c r="Y280"/>
  <c r="Y300"/>
  <c r="Y283"/>
  <c r="Y279"/>
  <c r="Y269"/>
  <c r="Y266"/>
  <c r="Y294"/>
  <c r="Y258"/>
  <c r="Y249"/>
  <c r="Y241"/>
  <c r="Y289"/>
  <c r="Y297"/>
  <c r="Y273"/>
  <c r="Y274"/>
  <c r="Y270"/>
  <c r="Y301"/>
  <c r="Y281"/>
  <c r="Y260"/>
  <c r="Y254"/>
  <c r="Y247"/>
  <c r="Y233"/>
  <c r="Y224"/>
  <c r="Y223"/>
  <c r="Y291"/>
  <c r="Y259"/>
  <c r="Y242"/>
  <c r="Y216"/>
  <c r="Y248"/>
  <c r="Y211"/>
  <c r="Y298"/>
  <c r="Y275"/>
  <c r="Y267"/>
  <c r="Y282"/>
  <c r="Y262"/>
  <c r="Y239"/>
  <c r="Y235"/>
  <c r="Y229"/>
  <c r="Y230"/>
  <c r="Y222"/>
  <c r="Y219"/>
  <c r="Y299"/>
  <c r="Y226"/>
  <c r="Y264"/>
  <c r="Y256"/>
  <c r="Y285"/>
  <c r="Y255"/>
  <c r="Y220"/>
  <c r="Y214"/>
  <c r="Y278"/>
  <c r="Y215"/>
  <c r="Y271"/>
  <c r="Y287"/>
  <c r="Y237"/>
  <c r="Y246"/>
  <c r="Y232"/>
  <c r="Y243"/>
  <c r="Y251"/>
  <c r="Y238"/>
  <c r="Y218"/>
  <c r="Y212"/>
  <c r="Y240"/>
  <c r="Y253"/>
  <c r="Y217"/>
  <c r="Y245"/>
  <c r="Y234"/>
  <c r="Y213"/>
  <c r="Y221"/>
  <c r="Y257"/>
  <c r="Y244"/>
  <c r="Y209"/>
  <c r="Y265"/>
  <c r="Y277"/>
  <c r="Y210"/>
  <c r="Y227"/>
  <c r="Y252"/>
  <c r="Y231"/>
  <c r="Y263"/>
  <c r="Y228"/>
  <c r="Y261"/>
  <c r="Y236"/>
  <c r="AA73"/>
  <c r="AB73" s="1"/>
  <c r="AA68"/>
  <c r="AA82"/>
  <c r="AA57"/>
  <c r="AA46"/>
  <c r="AB46" s="1"/>
  <c r="AA70"/>
  <c r="AA75"/>
  <c r="AA67"/>
  <c r="AA24"/>
  <c r="AB24" s="1"/>
  <c r="AA65"/>
  <c r="AA85"/>
  <c r="AA18"/>
  <c r="AA48"/>
  <c r="AB48" s="1"/>
  <c r="AA81"/>
  <c r="Z424"/>
  <c r="AA27"/>
  <c r="Z422"/>
  <c r="AA87"/>
  <c r="AA9"/>
  <c r="AA40"/>
  <c r="AA56"/>
  <c r="AB56" s="1"/>
  <c r="AA90"/>
  <c r="AA72"/>
  <c r="Z427"/>
  <c r="AA431"/>
  <c r="AA174"/>
  <c r="AA166"/>
  <c r="AA158"/>
  <c r="AA192"/>
  <c r="AA179"/>
  <c r="AA170"/>
  <c r="AA167"/>
  <c r="AA146"/>
  <c r="AA189"/>
  <c r="AA183"/>
  <c r="AA182"/>
  <c r="AA162"/>
  <c r="AA178"/>
  <c r="AA171"/>
  <c r="AA159"/>
  <c r="AA185"/>
  <c r="AA143"/>
  <c r="AA129"/>
  <c r="AA116"/>
  <c r="AA188"/>
  <c r="AA180"/>
  <c r="AA175"/>
  <c r="AA155"/>
  <c r="AA186"/>
  <c r="AA163"/>
  <c r="AA151"/>
  <c r="AA165"/>
  <c r="AA108"/>
  <c r="AA124"/>
  <c r="AA138"/>
  <c r="AA130"/>
  <c r="AA121"/>
  <c r="AA113"/>
  <c r="AA168"/>
  <c r="AA140"/>
  <c r="AA128"/>
  <c r="AA153"/>
  <c r="AA122"/>
  <c r="AA132"/>
  <c r="AA111"/>
  <c r="AA126"/>
  <c r="AA117"/>
  <c r="AA109"/>
  <c r="AA181"/>
  <c r="AA176"/>
  <c r="AA147"/>
  <c r="AA119"/>
  <c r="AA177"/>
  <c r="AA187"/>
  <c r="AA142"/>
  <c r="AA157"/>
  <c r="AA125"/>
  <c r="AA120"/>
  <c r="AA152"/>
  <c r="AA150"/>
  <c r="AA164"/>
  <c r="AA135"/>
  <c r="AA110"/>
  <c r="AA114"/>
  <c r="AA169"/>
  <c r="AA145"/>
  <c r="AA137"/>
  <c r="AA115"/>
  <c r="AA134"/>
  <c r="AA160"/>
  <c r="AA136"/>
  <c r="AA107"/>
  <c r="AA144"/>
  <c r="AA127"/>
  <c r="AA139"/>
  <c r="AA191"/>
  <c r="AA131"/>
  <c r="AA172"/>
  <c r="AA161"/>
  <c r="AA154"/>
  <c r="AA133"/>
  <c r="AA112"/>
  <c r="AA156"/>
  <c r="AA149"/>
  <c r="AA118"/>
  <c r="AA141"/>
  <c r="AA190"/>
  <c r="AA173"/>
  <c r="AA30"/>
  <c r="AB30" s="1"/>
  <c r="AA8"/>
  <c r="AA28"/>
  <c r="AA74"/>
  <c r="AA60"/>
  <c r="AB60" s="1"/>
  <c r="AA17"/>
  <c r="AA16"/>
  <c r="AA51"/>
  <c r="AB51" s="1"/>
  <c r="AA37"/>
  <c r="AA66"/>
  <c r="AA91"/>
  <c r="AA15"/>
  <c r="AB15" s="1"/>
  <c r="AA23"/>
  <c r="AA88"/>
  <c r="AA69"/>
  <c r="AA14"/>
  <c r="AB14" s="1"/>
  <c r="AA54"/>
  <c r="AA13"/>
  <c r="AA19"/>
  <c r="AA52"/>
  <c r="AB52" s="1"/>
  <c r="AA41"/>
  <c r="AA21"/>
  <c r="AA10"/>
  <c r="AA7"/>
  <c r="AB7" s="1"/>
  <c r="AA11"/>
  <c r="AA35"/>
  <c r="AA6"/>
  <c r="AA32"/>
  <c r="AB32" s="1"/>
  <c r="AA20"/>
  <c r="AA61"/>
  <c r="AA62"/>
  <c r="AA76"/>
  <c r="AB76" s="1"/>
  <c r="AA71"/>
  <c r="X544"/>
  <c r="Y354"/>
  <c r="X528"/>
  <c r="Y338"/>
  <c r="X586"/>
  <c r="Y396"/>
  <c r="Y364"/>
  <c r="X554"/>
  <c r="X584"/>
  <c r="Y394"/>
  <c r="X553"/>
  <c r="Y363"/>
  <c r="X591"/>
  <c r="Y401"/>
  <c r="Y417"/>
  <c r="X607"/>
  <c r="Y359"/>
  <c r="X549"/>
  <c r="Y374"/>
  <c r="X564"/>
  <c r="Y381"/>
  <c r="X571"/>
  <c r="Y415"/>
  <c r="X605"/>
  <c r="Y353"/>
  <c r="X543"/>
  <c r="Y355"/>
  <c r="X545"/>
  <c r="Y357"/>
  <c r="X547"/>
  <c r="X589"/>
  <c r="Y399"/>
  <c r="Y346"/>
  <c r="X536"/>
  <c r="X531"/>
  <c r="Y341"/>
  <c r="X569"/>
  <c r="Y379"/>
  <c r="Y369"/>
  <c r="X559"/>
  <c r="Y362"/>
  <c r="X552"/>
  <c r="X590"/>
  <c r="Y400"/>
  <c r="X568"/>
  <c r="Y378"/>
  <c r="Y411"/>
  <c r="X601"/>
  <c r="Y416"/>
  <c r="X606"/>
  <c r="X573"/>
  <c r="Y383"/>
  <c r="X587"/>
  <c r="Y397"/>
  <c r="Y348"/>
  <c r="X538"/>
  <c r="X599"/>
  <c r="Y409"/>
  <c r="X595"/>
  <c r="Y405"/>
  <c r="X604"/>
  <c r="Y414"/>
  <c r="X575"/>
  <c r="Y385"/>
  <c r="Y380"/>
  <c r="X570"/>
  <c r="X588"/>
  <c r="Y398"/>
  <c r="X533"/>
  <c r="Y343"/>
  <c r="X560"/>
  <c r="Y370"/>
  <c r="X598"/>
  <c r="Y408"/>
  <c r="X600"/>
  <c r="Y410"/>
  <c r="Y388"/>
  <c r="X578"/>
  <c r="Y407"/>
  <c r="X597"/>
  <c r="X576"/>
  <c r="Y386"/>
  <c r="X582"/>
  <c r="Y392"/>
  <c r="Y373"/>
  <c r="X563"/>
  <c r="X551"/>
  <c r="Y361"/>
  <c r="X557"/>
  <c r="Y367"/>
  <c r="X540"/>
  <c r="Y350"/>
  <c r="Y390"/>
  <c r="X580"/>
  <c r="X608"/>
  <c r="Y418"/>
  <c r="X561"/>
  <c r="Y371"/>
  <c r="X610"/>
  <c r="Y420"/>
  <c r="X532"/>
  <c r="Y342"/>
  <c r="Y360"/>
  <c r="X550"/>
  <c r="X579"/>
  <c r="Y389"/>
  <c r="X525"/>
  <c r="Y335"/>
  <c r="X596"/>
  <c r="Y406"/>
  <c r="Y347"/>
  <c r="X537"/>
  <c r="Y384"/>
  <c r="X574"/>
  <c r="X572"/>
  <c r="Y382"/>
  <c r="X583"/>
  <c r="Y393"/>
  <c r="Y366"/>
  <c r="X556"/>
  <c r="X535"/>
  <c r="Y345"/>
  <c r="X581"/>
  <c r="Y391"/>
  <c r="Y375"/>
  <c r="X565"/>
  <c r="X567"/>
  <c r="Y377"/>
  <c r="Y419"/>
  <c r="X609"/>
  <c r="Y340"/>
  <c r="X530"/>
  <c r="X534"/>
  <c r="Y344"/>
  <c r="Y387"/>
  <c r="X577"/>
  <c r="X585"/>
  <c r="Y395"/>
  <c r="X548"/>
  <c r="Y358"/>
  <c r="Y372"/>
  <c r="X562"/>
  <c r="Z339"/>
  <c r="Y529"/>
  <c r="X558"/>
  <c r="Y368"/>
  <c r="X539"/>
  <c r="Y349"/>
  <c r="Y365"/>
  <c r="X555"/>
  <c r="X526"/>
  <c r="Y336"/>
  <c r="X546"/>
  <c r="Y356"/>
  <c r="X603"/>
  <c r="Y413"/>
  <c r="X542"/>
  <c r="Y352"/>
  <c r="X593"/>
  <c r="Y403"/>
  <c r="X592"/>
  <c r="Y402"/>
  <c r="Y337"/>
  <c r="X527"/>
  <c r="Z404"/>
  <c r="Y594"/>
  <c r="AK2" i="20"/>
  <c r="AJ1"/>
  <c r="N14" i="18"/>
  <c r="G28" i="4" s="1"/>
  <c r="G27"/>
  <c r="F29"/>
  <c r="H33"/>
  <c r="P19" i="18"/>
  <c r="I25" i="4"/>
  <c r="F50" i="1"/>
  <c r="F49"/>
  <c r="I33"/>
  <c r="H48"/>
  <c r="AG17"/>
  <c r="Y51" i="18"/>
  <c r="Z2"/>
  <c r="Z10" s="1"/>
  <c r="P44"/>
  <c r="Q39"/>
  <c r="P45" i="1"/>
  <c r="Q11" i="18"/>
  <c r="R3"/>
  <c r="K17" i="4" s="1"/>
  <c r="Q7" i="18"/>
  <c r="N15"/>
  <c r="O13"/>
  <c r="Q16" i="4"/>
  <c r="P18"/>
  <c r="P19"/>
  <c r="P24"/>
  <c r="P20"/>
  <c r="AA333" i="2"/>
  <c r="AA421" s="1"/>
  <c r="R18" i="18"/>
  <c r="Z195" i="2"/>
  <c r="Z207"/>
  <c r="Y318"/>
  <c r="Y304"/>
  <c r="AA523"/>
  <c r="AB4"/>
  <c r="AA94"/>
  <c r="AA105" s="1"/>
  <c r="S61" i="18" l="1"/>
  <c r="N56"/>
  <c r="I38" i="1"/>
  <c r="P62" i="18"/>
  <c r="P63" s="1"/>
  <c r="P64" s="1"/>
  <c r="P65" s="1"/>
  <c r="P66" s="1"/>
  <c r="P54" s="1"/>
  <c r="AA23"/>
  <c r="AA58" s="1"/>
  <c r="AA59" s="1"/>
  <c r="AC7" i="2"/>
  <c r="AA422"/>
  <c r="AC49"/>
  <c r="AB71"/>
  <c r="AB20"/>
  <c r="AC20" s="1"/>
  <c r="AB11"/>
  <c r="AB41"/>
  <c r="AB54"/>
  <c r="AB23"/>
  <c r="AC23" s="1"/>
  <c r="AB37"/>
  <c r="AA426"/>
  <c r="AB8"/>
  <c r="AB90"/>
  <c r="AC90" s="1"/>
  <c r="AB87"/>
  <c r="AB81"/>
  <c r="AB65"/>
  <c r="AB70"/>
  <c r="AC70" s="1"/>
  <c r="AB68"/>
  <c r="AB39"/>
  <c r="AB58"/>
  <c r="AB78"/>
  <c r="AC78" s="1"/>
  <c r="AB63"/>
  <c r="AB38"/>
  <c r="AB86"/>
  <c r="AB64"/>
  <c r="AC64" s="1"/>
  <c r="AB77"/>
  <c r="AC60"/>
  <c r="AC80"/>
  <c r="AB61"/>
  <c r="AB35"/>
  <c r="AB21"/>
  <c r="AC21" s="1"/>
  <c r="AB13"/>
  <c r="AB88"/>
  <c r="AB66"/>
  <c r="AB17"/>
  <c r="AC17" s="1"/>
  <c r="AB28"/>
  <c r="AB72"/>
  <c r="AB9"/>
  <c r="AA424"/>
  <c r="AB85"/>
  <c r="AB75"/>
  <c r="AB82"/>
  <c r="AB12"/>
  <c r="AC12" s="1"/>
  <c r="AB36"/>
  <c r="AA425"/>
  <c r="AB29"/>
  <c r="AB42"/>
  <c r="AC42" s="1"/>
  <c r="AB79"/>
  <c r="AB26"/>
  <c r="AB50"/>
  <c r="AB431"/>
  <c r="AB178"/>
  <c r="AB175"/>
  <c r="AB167"/>
  <c r="AB159"/>
  <c r="AB151"/>
  <c r="AB191"/>
  <c r="AB170"/>
  <c r="AB154"/>
  <c r="AB141"/>
  <c r="AB155"/>
  <c r="AB183"/>
  <c r="AB164"/>
  <c r="AB152"/>
  <c r="AB190"/>
  <c r="AB189"/>
  <c r="AB176"/>
  <c r="AB156"/>
  <c r="AB143"/>
  <c r="AB149"/>
  <c r="AB134"/>
  <c r="AB113"/>
  <c r="AB163"/>
  <c r="AB181"/>
  <c r="AB160"/>
  <c r="AB168"/>
  <c r="AB147"/>
  <c r="AB130"/>
  <c r="AB173"/>
  <c r="AB165"/>
  <c r="AB145"/>
  <c r="AB177"/>
  <c r="AB161"/>
  <c r="AB139"/>
  <c r="AB131"/>
  <c r="AB122"/>
  <c r="AB114"/>
  <c r="AB187"/>
  <c r="AB115"/>
  <c r="AB111"/>
  <c r="AB138"/>
  <c r="AB188"/>
  <c r="AB144"/>
  <c r="AB127"/>
  <c r="AB118"/>
  <c r="AB110"/>
  <c r="AB128"/>
  <c r="AB166"/>
  <c r="AB158"/>
  <c r="AB186"/>
  <c r="AB185"/>
  <c r="AB162"/>
  <c r="AB126"/>
  <c r="AB109"/>
  <c r="AB129"/>
  <c r="AB112"/>
  <c r="AB108"/>
  <c r="AB133"/>
  <c r="AB116"/>
  <c r="AB124"/>
  <c r="AB142"/>
  <c r="AB136"/>
  <c r="AB182"/>
  <c r="AB132"/>
  <c r="AB150"/>
  <c r="AB172"/>
  <c r="AB121"/>
  <c r="AB169"/>
  <c r="AB153"/>
  <c r="AB146"/>
  <c r="AB135"/>
  <c r="AB174"/>
  <c r="AB192"/>
  <c r="AB140"/>
  <c r="AB157"/>
  <c r="AB171"/>
  <c r="AB137"/>
  <c r="AB179"/>
  <c r="AB120"/>
  <c r="AB119"/>
  <c r="AB180"/>
  <c r="AB117"/>
  <c r="AB125"/>
  <c r="AB107"/>
  <c r="Z299"/>
  <c r="Z292"/>
  <c r="Z288"/>
  <c r="Z283"/>
  <c r="Z279"/>
  <c r="Z272"/>
  <c r="Z266"/>
  <c r="Z302"/>
  <c r="Z297"/>
  <c r="Z285"/>
  <c r="Z282"/>
  <c r="Z264"/>
  <c r="Z260"/>
  <c r="Z256"/>
  <c r="Z252"/>
  <c r="Z247"/>
  <c r="Z243"/>
  <c r="Z239"/>
  <c r="Z235"/>
  <c r="Z231"/>
  <c r="Z227"/>
  <c r="Z222"/>
  <c r="Z269"/>
  <c r="Z220"/>
  <c r="Z216"/>
  <c r="Z212"/>
  <c r="Z293"/>
  <c r="Z289"/>
  <c r="Z278"/>
  <c r="Z261"/>
  <c r="Z258"/>
  <c r="Z255"/>
  <c r="Z244"/>
  <c r="Z241"/>
  <c r="Z238"/>
  <c r="Z300"/>
  <c r="Z294"/>
  <c r="Z290"/>
  <c r="Z287"/>
  <c r="Z274"/>
  <c r="Z270"/>
  <c r="Z271"/>
  <c r="Z267"/>
  <c r="Z257"/>
  <c r="Z254"/>
  <c r="Z251"/>
  <c r="Z240"/>
  <c r="Z237"/>
  <c r="Z234"/>
  <c r="Z223"/>
  <c r="Z219"/>
  <c r="Z209"/>
  <c r="Z273"/>
  <c r="Z284"/>
  <c r="Z253"/>
  <c r="Z246"/>
  <c r="Z233"/>
  <c r="Z228"/>
  <c r="Z221"/>
  <c r="Z217"/>
  <c r="Z213"/>
  <c r="Z281"/>
  <c r="Z259"/>
  <c r="Z245"/>
  <c r="Z232"/>
  <c r="Z229"/>
  <c r="Z224"/>
  <c r="Z218"/>
  <c r="Z214"/>
  <c r="Z210"/>
  <c r="Z301"/>
  <c r="Z280"/>
  <c r="Z276"/>
  <c r="Z263"/>
  <c r="Z236"/>
  <c r="Z226"/>
  <c r="Z211"/>
  <c r="Z262"/>
  <c r="Z242"/>
  <c r="Z298"/>
  <c r="Z277"/>
  <c r="Z248"/>
  <c r="Z291"/>
  <c r="Z215"/>
  <c r="Z265"/>
  <c r="Z268"/>
  <c r="Z275"/>
  <c r="Z249"/>
  <c r="Z230"/>
  <c r="AC30"/>
  <c r="AC84"/>
  <c r="AB62"/>
  <c r="AB6"/>
  <c r="AB10"/>
  <c r="AB19"/>
  <c r="AC19" s="1"/>
  <c r="AB69"/>
  <c r="AB91"/>
  <c r="AB16"/>
  <c r="AB74"/>
  <c r="AC74" s="1"/>
  <c r="AA427"/>
  <c r="AB40"/>
  <c r="AB27"/>
  <c r="AB18"/>
  <c r="AC18" s="1"/>
  <c r="AB67"/>
  <c r="AB57"/>
  <c r="AB31"/>
  <c r="AB25"/>
  <c r="AC25" s="1"/>
  <c r="AB33"/>
  <c r="AB59"/>
  <c r="AB53"/>
  <c r="AA423"/>
  <c r="T61" i="18" s="1"/>
  <c r="AB43" i="2"/>
  <c r="Y585"/>
  <c r="Z395"/>
  <c r="Z393"/>
  <c r="Y583"/>
  <c r="Z389"/>
  <c r="Y579"/>
  <c r="Z408"/>
  <c r="Y598"/>
  <c r="Y604"/>
  <c r="Z414"/>
  <c r="Z379"/>
  <c r="Y569"/>
  <c r="Y586"/>
  <c r="Z396"/>
  <c r="Z365"/>
  <c r="Y555"/>
  <c r="Y562"/>
  <c r="Z372"/>
  <c r="Z419"/>
  <c r="Y609"/>
  <c r="Y565"/>
  <c r="Z375"/>
  <c r="Y574"/>
  <c r="Z384"/>
  <c r="Z390"/>
  <c r="Y580"/>
  <c r="Z373"/>
  <c r="Y563"/>
  <c r="Z388"/>
  <c r="Y578"/>
  <c r="Z380"/>
  <c r="Y570"/>
  <c r="Y606"/>
  <c r="Z416"/>
  <c r="Y552"/>
  <c r="Z362"/>
  <c r="Z346"/>
  <c r="Y536"/>
  <c r="Z357"/>
  <c r="Y547"/>
  <c r="Y543"/>
  <c r="Z353"/>
  <c r="Z381"/>
  <c r="Y571"/>
  <c r="Y549"/>
  <c r="Z359"/>
  <c r="Z529"/>
  <c r="AA339"/>
  <c r="Y577"/>
  <c r="Z387"/>
  <c r="Z340"/>
  <c r="Y530"/>
  <c r="Z366"/>
  <c r="Y556"/>
  <c r="Z347"/>
  <c r="Y537"/>
  <c r="Z360"/>
  <c r="Y550"/>
  <c r="Y597"/>
  <c r="Z407"/>
  <c r="Z348"/>
  <c r="Y538"/>
  <c r="Z411"/>
  <c r="Y601"/>
  <c r="Y559"/>
  <c r="Z369"/>
  <c r="Z355"/>
  <c r="Y545"/>
  <c r="Z415"/>
  <c r="Y605"/>
  <c r="Z374"/>
  <c r="Y564"/>
  <c r="Y607"/>
  <c r="Z417"/>
  <c r="Z364"/>
  <c r="Y554"/>
  <c r="Z352"/>
  <c r="Y542"/>
  <c r="Z356"/>
  <c r="Y546"/>
  <c r="Z368"/>
  <c r="Y558"/>
  <c r="Z344"/>
  <c r="Y534"/>
  <c r="Z345"/>
  <c r="Y535"/>
  <c r="Z406"/>
  <c r="Y596"/>
  <c r="Z342"/>
  <c r="Y532"/>
  <c r="Y561"/>
  <c r="Z371"/>
  <c r="Y557"/>
  <c r="Z367"/>
  <c r="Y576"/>
  <c r="Z386"/>
  <c r="Z343"/>
  <c r="Y533"/>
  <c r="Y599"/>
  <c r="Z409"/>
  <c r="Y587"/>
  <c r="Z397"/>
  <c r="Y568"/>
  <c r="Z378"/>
  <c r="Y591"/>
  <c r="Z401"/>
  <c r="Z394"/>
  <c r="Y584"/>
  <c r="Y544"/>
  <c r="Z354"/>
  <c r="Z403"/>
  <c r="Y593"/>
  <c r="Z413"/>
  <c r="Y603"/>
  <c r="Z336"/>
  <c r="Y526"/>
  <c r="Z349"/>
  <c r="Y539"/>
  <c r="Z358"/>
  <c r="Y548"/>
  <c r="Y567"/>
  <c r="Z377"/>
  <c r="Z391"/>
  <c r="Y581"/>
  <c r="Z382"/>
  <c r="Y572"/>
  <c r="Z335"/>
  <c r="Y525"/>
  <c r="Y610"/>
  <c r="Z420"/>
  <c r="Y608"/>
  <c r="Z418"/>
  <c r="Z350"/>
  <c r="Y540"/>
  <c r="Z361"/>
  <c r="Y551"/>
  <c r="Y582"/>
  <c r="Z392"/>
  <c r="Z410"/>
  <c r="Y600"/>
  <c r="Y560"/>
  <c r="Z370"/>
  <c r="Y588"/>
  <c r="Z398"/>
  <c r="Z385"/>
  <c r="Y575"/>
  <c r="Z405"/>
  <c r="Y595"/>
  <c r="Y573"/>
  <c r="Z383"/>
  <c r="Z400"/>
  <c r="Y590"/>
  <c r="Y531"/>
  <c r="Z341"/>
  <c r="Y589"/>
  <c r="Z399"/>
  <c r="Z363"/>
  <c r="Y553"/>
  <c r="Z338"/>
  <c r="Y528"/>
  <c r="Y592"/>
  <c r="Z402"/>
  <c r="Y527"/>
  <c r="Z337"/>
  <c r="Z594"/>
  <c r="AA404"/>
  <c r="AL2" i="20"/>
  <c r="AK1"/>
  <c r="Q19" i="18"/>
  <c r="J25" i="4"/>
  <c r="I33"/>
  <c r="O14" i="18"/>
  <c r="H28" i="4" s="1"/>
  <c r="H27"/>
  <c r="G29"/>
  <c r="J21"/>
  <c r="G49" i="1"/>
  <c r="G50"/>
  <c r="J33"/>
  <c r="K32" i="4"/>
  <c r="O55" i="18"/>
  <c r="I48" i="1"/>
  <c r="AH17"/>
  <c r="O56" i="18"/>
  <c r="Z51"/>
  <c r="AA2"/>
  <c r="AA10" s="1"/>
  <c r="Q45" i="1"/>
  <c r="Q44" i="18"/>
  <c r="R39"/>
  <c r="R11"/>
  <c r="S3"/>
  <c r="L17" i="4" s="1"/>
  <c r="R7" i="18"/>
  <c r="R16" i="4"/>
  <c r="Q18"/>
  <c r="Q19"/>
  <c r="Q20"/>
  <c r="Q24"/>
  <c r="O15" i="18"/>
  <c r="P13"/>
  <c r="AB333" i="2"/>
  <c r="AB421" s="1"/>
  <c r="S18" i="18"/>
  <c r="AB523" i="2"/>
  <c r="AC4"/>
  <c r="AB94"/>
  <c r="AB105" s="1"/>
  <c r="AA207"/>
  <c r="AA195"/>
  <c r="Z318"/>
  <c r="Z304"/>
  <c r="J38" i="1" l="1"/>
  <c r="Q62" i="18"/>
  <c r="Q63" s="1"/>
  <c r="Q64" s="1"/>
  <c r="AB423" i="2"/>
  <c r="AB23" i="18"/>
  <c r="AB58" s="1"/>
  <c r="AB59" s="1"/>
  <c r="AC431" i="2"/>
  <c r="AC191"/>
  <c r="AC190"/>
  <c r="AC181"/>
  <c r="AC188"/>
  <c r="AC177"/>
  <c r="AC169"/>
  <c r="AC161"/>
  <c r="AC153"/>
  <c r="AC144"/>
  <c r="AC167"/>
  <c r="AC151"/>
  <c r="AC135"/>
  <c r="AC127"/>
  <c r="AC118"/>
  <c r="AC110"/>
  <c r="AC160"/>
  <c r="AC157"/>
  <c r="AC180"/>
  <c r="AC189"/>
  <c r="AC172"/>
  <c r="AC152"/>
  <c r="AC149"/>
  <c r="AC139"/>
  <c r="AC168"/>
  <c r="AC165"/>
  <c r="AC156"/>
  <c r="AC173"/>
  <c r="AC140"/>
  <c r="AC174"/>
  <c r="AC158"/>
  <c r="AC129"/>
  <c r="AC108"/>
  <c r="AC187"/>
  <c r="AC146"/>
  <c r="AC166"/>
  <c r="AC150"/>
  <c r="AC163"/>
  <c r="AC112"/>
  <c r="AC145"/>
  <c r="AC125"/>
  <c r="AC133"/>
  <c r="AC183"/>
  <c r="AC131"/>
  <c r="AC114"/>
  <c r="AC126"/>
  <c r="AC182"/>
  <c r="AC132"/>
  <c r="AC124"/>
  <c r="AC115"/>
  <c r="AC107"/>
  <c r="AC130"/>
  <c r="AC113"/>
  <c r="AC171"/>
  <c r="AC120"/>
  <c r="AC179"/>
  <c r="AC159"/>
  <c r="AC154"/>
  <c r="AC142"/>
  <c r="AC143"/>
  <c r="AC116"/>
  <c r="AC155"/>
  <c r="AC137"/>
  <c r="AC175"/>
  <c r="AC170"/>
  <c r="AC162"/>
  <c r="AC134"/>
  <c r="AC136"/>
  <c r="AC185"/>
  <c r="AC121"/>
  <c r="AC178"/>
  <c r="AC192"/>
  <c r="AC128"/>
  <c r="AC122"/>
  <c r="AC111"/>
  <c r="AC138"/>
  <c r="AC186"/>
  <c r="AC176"/>
  <c r="AC119"/>
  <c r="AC147"/>
  <c r="AC164"/>
  <c r="AC141"/>
  <c r="AC117"/>
  <c r="AC109"/>
  <c r="AC423"/>
  <c r="AB424"/>
  <c r="AC424" s="1"/>
  <c r="AD7"/>
  <c r="AC43"/>
  <c r="AC33"/>
  <c r="AC67"/>
  <c r="AB427"/>
  <c r="AC427" s="1"/>
  <c r="AC69"/>
  <c r="AC62"/>
  <c r="AC48"/>
  <c r="AC32"/>
  <c r="AC79"/>
  <c r="AC36"/>
  <c r="AC85"/>
  <c r="AC28"/>
  <c r="AC13"/>
  <c r="AC34"/>
  <c r="AC56"/>
  <c r="AC77"/>
  <c r="AC63"/>
  <c r="AC68"/>
  <c r="AC87"/>
  <c r="AC37"/>
  <c r="AD37" s="1"/>
  <c r="AC11"/>
  <c r="AC45"/>
  <c r="AC51"/>
  <c r="AC59"/>
  <c r="AC57"/>
  <c r="AC40"/>
  <c r="AC91"/>
  <c r="AC6"/>
  <c r="AD6" s="1"/>
  <c r="AC73"/>
  <c r="AC52"/>
  <c r="AC26"/>
  <c r="AB425"/>
  <c r="AC425" s="1"/>
  <c r="AC75"/>
  <c r="AC72"/>
  <c r="AC88"/>
  <c r="AC61"/>
  <c r="AD61" s="1"/>
  <c r="AC24"/>
  <c r="AC76"/>
  <c r="AC38"/>
  <c r="AC39"/>
  <c r="AC81"/>
  <c r="AB426"/>
  <c r="AC41"/>
  <c r="AC44"/>
  <c r="AD44" s="1"/>
  <c r="AB422"/>
  <c r="AA289"/>
  <c r="AA290"/>
  <c r="AA292"/>
  <c r="AA285"/>
  <c r="AA284"/>
  <c r="AA298"/>
  <c r="AA263"/>
  <c r="AA259"/>
  <c r="AA255"/>
  <c r="AA251"/>
  <c r="AA297"/>
  <c r="AA256"/>
  <c r="AA253"/>
  <c r="AA249"/>
  <c r="AA246"/>
  <c r="AA242"/>
  <c r="AA238"/>
  <c r="AA234"/>
  <c r="AA230"/>
  <c r="AA287"/>
  <c r="AA273"/>
  <c r="AA283"/>
  <c r="AA294"/>
  <c r="AA279"/>
  <c r="AA252"/>
  <c r="AA243"/>
  <c r="AA240"/>
  <c r="AA237"/>
  <c r="AA275"/>
  <c r="AA299"/>
  <c r="AA302"/>
  <c r="AA281"/>
  <c r="AA271"/>
  <c r="AA264"/>
  <c r="AA260"/>
  <c r="AA248"/>
  <c r="AA239"/>
  <c r="AA236"/>
  <c r="AA233"/>
  <c r="AA278"/>
  <c r="AA276"/>
  <c r="AA227"/>
  <c r="AA222"/>
  <c r="AA219"/>
  <c r="AA215"/>
  <c r="AA211"/>
  <c r="AA228"/>
  <c r="AA277"/>
  <c r="AA267"/>
  <c r="AA257"/>
  <c r="AA235"/>
  <c r="AA229"/>
  <c r="AA268"/>
  <c r="AA288"/>
  <c r="AA221"/>
  <c r="AA218"/>
  <c r="AA262"/>
  <c r="AA254"/>
  <c r="AA247"/>
  <c r="AA241"/>
  <c r="AA291"/>
  <c r="AA272"/>
  <c r="AA220"/>
  <c r="AA217"/>
  <c r="AA214"/>
  <c r="AA301"/>
  <c r="AA274"/>
  <c r="AA224"/>
  <c r="AA232"/>
  <c r="AA266"/>
  <c r="AA293"/>
  <c r="AA280"/>
  <c r="AA258"/>
  <c r="AA231"/>
  <c r="AA209"/>
  <c r="AA244"/>
  <c r="AA212"/>
  <c r="AA269"/>
  <c r="AA300"/>
  <c r="AA261"/>
  <c r="AA245"/>
  <c r="AA216"/>
  <c r="AA213"/>
  <c r="AA282"/>
  <c r="AA226"/>
  <c r="AA265"/>
  <c r="AA270"/>
  <c r="AA223"/>
  <c r="AA210"/>
  <c r="AC53"/>
  <c r="AD53" s="1"/>
  <c r="AC31"/>
  <c r="AC27"/>
  <c r="AC16"/>
  <c r="AC10"/>
  <c r="AD10" s="1"/>
  <c r="AC89"/>
  <c r="AC15"/>
  <c r="AC50"/>
  <c r="AC29"/>
  <c r="AC82"/>
  <c r="AC9"/>
  <c r="AC66"/>
  <c r="AC35"/>
  <c r="AC55"/>
  <c r="AC14"/>
  <c r="AC86"/>
  <c r="AC58"/>
  <c r="AD58" s="1"/>
  <c r="AC65"/>
  <c r="AC8"/>
  <c r="AC54"/>
  <c r="AC71"/>
  <c r="AD71" s="1"/>
  <c r="AC46"/>
  <c r="AA363"/>
  <c r="Z553"/>
  <c r="Z575"/>
  <c r="AA385"/>
  <c r="Z540"/>
  <c r="AA350"/>
  <c r="Z572"/>
  <c r="AA382"/>
  <c r="AA349"/>
  <c r="Z539"/>
  <c r="Z603"/>
  <c r="AA413"/>
  <c r="AA343"/>
  <c r="Z533"/>
  <c r="Z532"/>
  <c r="AA342"/>
  <c r="Z535"/>
  <c r="AA345"/>
  <c r="Z558"/>
  <c r="AA368"/>
  <c r="Z542"/>
  <c r="AA352"/>
  <c r="Z605"/>
  <c r="AA415"/>
  <c r="Z538"/>
  <c r="AA348"/>
  <c r="Z550"/>
  <c r="AA360"/>
  <c r="Z556"/>
  <c r="AA366"/>
  <c r="Z536"/>
  <c r="AA346"/>
  <c r="Z578"/>
  <c r="AA388"/>
  <c r="AA390"/>
  <c r="Z580"/>
  <c r="AA389"/>
  <c r="Z579"/>
  <c r="Z573"/>
  <c r="AA383"/>
  <c r="AA392"/>
  <c r="Z582"/>
  <c r="Z587"/>
  <c r="AA397"/>
  <c r="Z607"/>
  <c r="AA417"/>
  <c r="Z577"/>
  <c r="AA387"/>
  <c r="Z590"/>
  <c r="AA400"/>
  <c r="AA410"/>
  <c r="Z600"/>
  <c r="Z551"/>
  <c r="AA361"/>
  <c r="Z525"/>
  <c r="AA335"/>
  <c r="AA391"/>
  <c r="Z581"/>
  <c r="Z548"/>
  <c r="AA358"/>
  <c r="Z526"/>
  <c r="AA336"/>
  <c r="AA403"/>
  <c r="Z593"/>
  <c r="Z584"/>
  <c r="AA394"/>
  <c r="Z596"/>
  <c r="AA406"/>
  <c r="AA344"/>
  <c r="Z534"/>
  <c r="AA356"/>
  <c r="Z546"/>
  <c r="Z554"/>
  <c r="AA364"/>
  <c r="AA374"/>
  <c r="Z564"/>
  <c r="AA355"/>
  <c r="Z545"/>
  <c r="AA411"/>
  <c r="Z601"/>
  <c r="Z537"/>
  <c r="AA347"/>
  <c r="AA340"/>
  <c r="Z530"/>
  <c r="AA381"/>
  <c r="Z571"/>
  <c r="AA357"/>
  <c r="Z547"/>
  <c r="AA380"/>
  <c r="Z570"/>
  <c r="AA373"/>
  <c r="Z563"/>
  <c r="Z609"/>
  <c r="AA419"/>
  <c r="Z555"/>
  <c r="AA365"/>
  <c r="AA379"/>
  <c r="Z569"/>
  <c r="Z598"/>
  <c r="AA408"/>
  <c r="Z583"/>
  <c r="AA393"/>
  <c r="AA341"/>
  <c r="Z531"/>
  <c r="AA370"/>
  <c r="Z560"/>
  <c r="AA420"/>
  <c r="Z610"/>
  <c r="Z567"/>
  <c r="AA377"/>
  <c r="AA354"/>
  <c r="Z544"/>
  <c r="AA401"/>
  <c r="Z591"/>
  <c r="AA367"/>
  <c r="Z557"/>
  <c r="Z559"/>
  <c r="AA369"/>
  <c r="Z549"/>
  <c r="AA359"/>
  <c r="AA353"/>
  <c r="Z543"/>
  <c r="AA416"/>
  <c r="Z606"/>
  <c r="AA375"/>
  <c r="Z565"/>
  <c r="Z562"/>
  <c r="AA372"/>
  <c r="Z586"/>
  <c r="AA396"/>
  <c r="AA414"/>
  <c r="Z604"/>
  <c r="Z585"/>
  <c r="AA395"/>
  <c r="AA338"/>
  <c r="Z528"/>
  <c r="Z595"/>
  <c r="AA405"/>
  <c r="Z589"/>
  <c r="AA399"/>
  <c r="Z588"/>
  <c r="AA398"/>
  <c r="AA418"/>
  <c r="Z608"/>
  <c r="AA378"/>
  <c r="Z568"/>
  <c r="AA409"/>
  <c r="Z599"/>
  <c r="Z576"/>
  <c r="AA386"/>
  <c r="AA371"/>
  <c r="Z561"/>
  <c r="Z597"/>
  <c r="AA407"/>
  <c r="AB339"/>
  <c r="AA529"/>
  <c r="Z552"/>
  <c r="AA362"/>
  <c r="Z574"/>
  <c r="AA384"/>
  <c r="Z592"/>
  <c r="AA402"/>
  <c r="Z527"/>
  <c r="AA337"/>
  <c r="AB404"/>
  <c r="AA594"/>
  <c r="AM2" i="20"/>
  <c r="AL1"/>
  <c r="H29" i="4"/>
  <c r="R19" i="18"/>
  <c r="K25" i="4"/>
  <c r="P14" i="18"/>
  <c r="I28" i="4" s="1"/>
  <c r="I27"/>
  <c r="J33"/>
  <c r="K21"/>
  <c r="H50" i="1"/>
  <c r="H49"/>
  <c r="M43" i="20"/>
  <c r="M39"/>
  <c r="K33" i="1"/>
  <c r="L39" i="20"/>
  <c r="L32" i="4"/>
  <c r="N31" i="20"/>
  <c r="J48" i="1"/>
  <c r="Q39" i="20" s="1"/>
  <c r="P55" i="18"/>
  <c r="AI17" i="1"/>
  <c r="P56" i="18"/>
  <c r="AA51"/>
  <c r="AB2"/>
  <c r="AB10" s="1"/>
  <c r="R44"/>
  <c r="S39"/>
  <c r="R45" i="1"/>
  <c r="T3" i="18"/>
  <c r="M17" i="4" s="1"/>
  <c r="S7" i="18"/>
  <c r="S11"/>
  <c r="S16" i="4"/>
  <c r="R24"/>
  <c r="R18"/>
  <c r="R19"/>
  <c r="R20"/>
  <c r="Q13" i="18"/>
  <c r="P15"/>
  <c r="AC333" i="2"/>
  <c r="AC421" s="1"/>
  <c r="T18" i="18"/>
  <c r="AB207" i="2"/>
  <c r="AB195"/>
  <c r="AA318"/>
  <c r="AA304"/>
  <c r="AC523"/>
  <c r="AD4"/>
  <c r="AC94"/>
  <c r="AC105" s="1"/>
  <c r="U61" i="18" l="1"/>
  <c r="Q65"/>
  <c r="Q66" s="1"/>
  <c r="Q54" s="1"/>
  <c r="Q55" s="1"/>
  <c r="K38" i="1"/>
  <c r="R62" i="18"/>
  <c r="R63" s="1"/>
  <c r="R64" s="1"/>
  <c r="AC23"/>
  <c r="AC58" s="1"/>
  <c r="AC59" s="1"/>
  <c r="AD431" i="2"/>
  <c r="AD181"/>
  <c r="AD173"/>
  <c r="AD165"/>
  <c r="AD157"/>
  <c r="AD144"/>
  <c r="AD188"/>
  <c r="AD153"/>
  <c r="AD162"/>
  <c r="AD150"/>
  <c r="AD187"/>
  <c r="AD177"/>
  <c r="AD185"/>
  <c r="AD174"/>
  <c r="AD154"/>
  <c r="AD141"/>
  <c r="AD189"/>
  <c r="AD156"/>
  <c r="AD142"/>
  <c r="AD132"/>
  <c r="AD111"/>
  <c r="AD182"/>
  <c r="AD186"/>
  <c r="AD170"/>
  <c r="AD183"/>
  <c r="AD192"/>
  <c r="AD161"/>
  <c r="AD166"/>
  <c r="AD145"/>
  <c r="AD124"/>
  <c r="AD107"/>
  <c r="AD139"/>
  <c r="AD122"/>
  <c r="AD137"/>
  <c r="AD129"/>
  <c r="AD120"/>
  <c r="AD112"/>
  <c r="AD175"/>
  <c r="AD159"/>
  <c r="AD127"/>
  <c r="AD143"/>
  <c r="AD160"/>
  <c r="AD168"/>
  <c r="AD179"/>
  <c r="AD164"/>
  <c r="AD190"/>
  <c r="AD149"/>
  <c r="AD114"/>
  <c r="AD125"/>
  <c r="AD116"/>
  <c r="AD108"/>
  <c r="AD135"/>
  <c r="AD158"/>
  <c r="AD172"/>
  <c r="AD136"/>
  <c r="AD119"/>
  <c r="AD163"/>
  <c r="AD147"/>
  <c r="AD140"/>
  <c r="AD117"/>
  <c r="AD126"/>
  <c r="AD138"/>
  <c r="AD176"/>
  <c r="AD130"/>
  <c r="AD115"/>
  <c r="AD180"/>
  <c r="AD131"/>
  <c r="AD110"/>
  <c r="AD133"/>
  <c r="AD167"/>
  <c r="AD118"/>
  <c r="AD109"/>
  <c r="AD155"/>
  <c r="AD146"/>
  <c r="AD152"/>
  <c r="AD128"/>
  <c r="AD113"/>
  <c r="AD191"/>
  <c r="AD171"/>
  <c r="AD134"/>
  <c r="AD178"/>
  <c r="AD169"/>
  <c r="AD121"/>
  <c r="AD151"/>
  <c r="AD35"/>
  <c r="AD17"/>
  <c r="AD24"/>
  <c r="AD65"/>
  <c r="AD56"/>
  <c r="AD77"/>
  <c r="AD16"/>
  <c r="AD50"/>
  <c r="AD36"/>
  <c r="AD69"/>
  <c r="AD46"/>
  <c r="AD75"/>
  <c r="AD60"/>
  <c r="AD68"/>
  <c r="AD59"/>
  <c r="AD21"/>
  <c r="AD38"/>
  <c r="AD84"/>
  <c r="AD72"/>
  <c r="AD9"/>
  <c r="AD23"/>
  <c r="AD64"/>
  <c r="AD63"/>
  <c r="AD62"/>
  <c r="AD67"/>
  <c r="AD14"/>
  <c r="AD39"/>
  <c r="AD90"/>
  <c r="AD33"/>
  <c r="AD88"/>
  <c r="AD11"/>
  <c r="AD91"/>
  <c r="AD28"/>
  <c r="AD26"/>
  <c r="AD89"/>
  <c r="AD29"/>
  <c r="AD32"/>
  <c r="AD13"/>
  <c r="AD54"/>
  <c r="AD19"/>
  <c r="AD81"/>
  <c r="AD20"/>
  <c r="AD41"/>
  <c r="AD55"/>
  <c r="AD82"/>
  <c r="AD31"/>
  <c r="AC422"/>
  <c r="V61" i="18" s="1"/>
  <c r="AD73" i="2"/>
  <c r="AD57"/>
  <c r="AD79"/>
  <c r="AD43"/>
  <c r="AD30"/>
  <c r="AD25"/>
  <c r="AB300"/>
  <c r="AB301"/>
  <c r="AB299"/>
  <c r="AB282"/>
  <c r="AB274"/>
  <c r="AB281"/>
  <c r="AB297"/>
  <c r="AB291"/>
  <c r="AB289"/>
  <c r="AB275"/>
  <c r="AB272"/>
  <c r="AB302"/>
  <c r="AB268"/>
  <c r="AB269"/>
  <c r="AB298"/>
  <c r="AB259"/>
  <c r="AB251"/>
  <c r="AB242"/>
  <c r="AB234"/>
  <c r="AB228"/>
  <c r="AB290"/>
  <c r="AB292"/>
  <c r="AB277"/>
  <c r="AB293"/>
  <c r="AB287"/>
  <c r="AB244"/>
  <c r="AB238"/>
  <c r="AB232"/>
  <c r="AB266"/>
  <c r="AB260"/>
  <c r="AB243"/>
  <c r="AB220"/>
  <c r="AB212"/>
  <c r="AB258"/>
  <c r="AB271"/>
  <c r="AB257"/>
  <c r="AB248"/>
  <c r="AB240"/>
  <c r="AB256"/>
  <c r="AB218"/>
  <c r="AB270"/>
  <c r="AB294"/>
  <c r="AB285"/>
  <c r="AB265"/>
  <c r="AB236"/>
  <c r="AB223"/>
  <c r="AB279"/>
  <c r="AB264"/>
  <c r="AB252"/>
  <c r="AB239"/>
  <c r="AB226"/>
  <c r="AB216"/>
  <c r="AB210"/>
  <c r="AB224"/>
  <c r="AB241"/>
  <c r="AB276"/>
  <c r="AB284"/>
  <c r="AB283"/>
  <c r="AB253"/>
  <c r="AB230"/>
  <c r="AB280"/>
  <c r="AB288"/>
  <c r="AB255"/>
  <c r="AB222"/>
  <c r="AB263"/>
  <c r="AB231"/>
  <c r="AB215"/>
  <c r="AB262"/>
  <c r="AB229"/>
  <c r="AB221"/>
  <c r="AB261"/>
  <c r="AB278"/>
  <c r="AB227"/>
  <c r="AB219"/>
  <c r="AB267"/>
  <c r="AB237"/>
  <c r="AB209"/>
  <c r="AB273"/>
  <c r="AB246"/>
  <c r="AB247"/>
  <c r="AB235"/>
  <c r="AB245"/>
  <c r="AB213"/>
  <c r="AB233"/>
  <c r="AB217"/>
  <c r="AB249"/>
  <c r="AB214"/>
  <c r="AB254"/>
  <c r="AB211"/>
  <c r="AD8"/>
  <c r="AD15"/>
  <c r="AD27"/>
  <c r="AC426"/>
  <c r="AD76"/>
  <c r="AD52"/>
  <c r="AD40"/>
  <c r="AD45"/>
  <c r="AD34"/>
  <c r="AD78"/>
  <c r="AD42"/>
  <c r="AD74"/>
  <c r="AD86"/>
  <c r="AD66"/>
  <c r="AD18"/>
  <c r="AD51"/>
  <c r="AD87"/>
  <c r="AD85"/>
  <c r="AD48"/>
  <c r="AD49"/>
  <c r="AD70"/>
  <c r="AD80"/>
  <c r="AD12"/>
  <c r="AB353"/>
  <c r="AA543"/>
  <c r="AB370"/>
  <c r="AA560"/>
  <c r="AB380"/>
  <c r="AA570"/>
  <c r="AA534"/>
  <c r="AB344"/>
  <c r="AA579"/>
  <c r="AB389"/>
  <c r="AB343"/>
  <c r="AA533"/>
  <c r="AA553"/>
  <c r="AB363"/>
  <c r="AB362"/>
  <c r="AA552"/>
  <c r="AA597"/>
  <c r="AB407"/>
  <c r="AA576"/>
  <c r="AB386"/>
  <c r="AA588"/>
  <c r="AB398"/>
  <c r="AB405"/>
  <c r="AA595"/>
  <c r="AA585"/>
  <c r="AB395"/>
  <c r="AA586"/>
  <c r="AB396"/>
  <c r="AB369"/>
  <c r="AA559"/>
  <c r="AB377"/>
  <c r="AA567"/>
  <c r="AB393"/>
  <c r="AA583"/>
  <c r="AA609"/>
  <c r="AB419"/>
  <c r="AA537"/>
  <c r="AB347"/>
  <c r="AB364"/>
  <c r="AA554"/>
  <c r="AB394"/>
  <c r="AA584"/>
  <c r="AB336"/>
  <c r="AA526"/>
  <c r="AA551"/>
  <c r="AB361"/>
  <c r="AA590"/>
  <c r="AB400"/>
  <c r="AB417"/>
  <c r="AA607"/>
  <c r="AB388"/>
  <c r="AA578"/>
  <c r="AA556"/>
  <c r="AB366"/>
  <c r="AB348"/>
  <c r="AA538"/>
  <c r="AA542"/>
  <c r="AB352"/>
  <c r="AA535"/>
  <c r="AB345"/>
  <c r="AB350"/>
  <c r="AA540"/>
  <c r="AB381"/>
  <c r="AA571"/>
  <c r="AB391"/>
  <c r="AA581"/>
  <c r="AA582"/>
  <c r="AB392"/>
  <c r="AA539"/>
  <c r="AB349"/>
  <c r="AC339"/>
  <c r="AB529"/>
  <c r="AB371"/>
  <c r="AA561"/>
  <c r="AB409"/>
  <c r="AA599"/>
  <c r="AB418"/>
  <c r="AA608"/>
  <c r="AA528"/>
  <c r="AB338"/>
  <c r="AB414"/>
  <c r="AA604"/>
  <c r="AA606"/>
  <c r="AB416"/>
  <c r="AB367"/>
  <c r="AA557"/>
  <c r="AB354"/>
  <c r="AA544"/>
  <c r="AB420"/>
  <c r="AA610"/>
  <c r="AA531"/>
  <c r="AB341"/>
  <c r="AA563"/>
  <c r="AB373"/>
  <c r="AA547"/>
  <c r="AB357"/>
  <c r="AB340"/>
  <c r="AA530"/>
  <c r="AB411"/>
  <c r="AA601"/>
  <c r="AA564"/>
  <c r="AB374"/>
  <c r="AB356"/>
  <c r="AA546"/>
  <c r="AA593"/>
  <c r="AB403"/>
  <c r="AB410"/>
  <c r="AA600"/>
  <c r="AB390"/>
  <c r="AA580"/>
  <c r="AA568"/>
  <c r="AB378"/>
  <c r="AA565"/>
  <c r="AB375"/>
  <c r="AA591"/>
  <c r="AB401"/>
  <c r="AB379"/>
  <c r="AA569"/>
  <c r="AB355"/>
  <c r="AA545"/>
  <c r="AA574"/>
  <c r="AB384"/>
  <c r="AB399"/>
  <c r="AA589"/>
  <c r="AA562"/>
  <c r="AB372"/>
  <c r="AA549"/>
  <c r="AB359"/>
  <c r="AA598"/>
  <c r="AB408"/>
  <c r="AA555"/>
  <c r="AB365"/>
  <c r="AB406"/>
  <c r="AA596"/>
  <c r="AB358"/>
  <c r="AA548"/>
  <c r="AB335"/>
  <c r="AA525"/>
  <c r="AA577"/>
  <c r="AB387"/>
  <c r="AA587"/>
  <c r="AB397"/>
  <c r="AB383"/>
  <c r="AA573"/>
  <c r="AA536"/>
  <c r="AB346"/>
  <c r="AA550"/>
  <c r="AB360"/>
  <c r="AA605"/>
  <c r="AB415"/>
  <c r="AB368"/>
  <c r="AA558"/>
  <c r="AA532"/>
  <c r="AB342"/>
  <c r="AA603"/>
  <c r="AB413"/>
  <c r="AA572"/>
  <c r="AB382"/>
  <c r="AB385"/>
  <c r="AA575"/>
  <c r="AA592"/>
  <c r="AB402"/>
  <c r="AA527"/>
  <c r="AB337"/>
  <c r="AC404"/>
  <c r="AB594"/>
  <c r="AN2" i="20"/>
  <c r="AM1"/>
  <c r="K33" i="4"/>
  <c r="L21"/>
  <c r="I29"/>
  <c r="S19" i="18"/>
  <c r="L25" i="4"/>
  <c r="Q14" i="18"/>
  <c r="J28" i="4" s="1"/>
  <c r="Q24" i="20" s="1"/>
  <c r="J27" i="4"/>
  <c r="Q37" i="20" s="1"/>
  <c r="I50" i="1"/>
  <c r="P43" i="20" s="1"/>
  <c r="I49" i="1"/>
  <c r="P31" i="20" s="1"/>
  <c r="P39"/>
  <c r="O39"/>
  <c r="N43"/>
  <c r="L31"/>
  <c r="M31"/>
  <c r="O31"/>
  <c r="N39"/>
  <c r="M32" i="4"/>
  <c r="O43" i="20"/>
  <c r="L33" i="1"/>
  <c r="K48"/>
  <c r="R39" i="20" s="1"/>
  <c r="AB18" i="18"/>
  <c r="AB51"/>
  <c r="AC2"/>
  <c r="AC10" s="1"/>
  <c r="T39"/>
  <c r="S45" i="1"/>
  <c r="S44" i="18"/>
  <c r="T7"/>
  <c r="T11"/>
  <c r="U3"/>
  <c r="N17" i="4" s="1"/>
  <c r="R13" i="18"/>
  <c r="Q15"/>
  <c r="T16" i="4"/>
  <c r="S24"/>
  <c r="S18"/>
  <c r="S19"/>
  <c r="S20"/>
  <c r="AD333" i="2"/>
  <c r="U18" i="18"/>
  <c r="N32" i="4" s="1"/>
  <c r="AD523" i="2"/>
  <c r="AE4"/>
  <c r="AD94"/>
  <c r="AD105" s="1"/>
  <c r="AB318"/>
  <c r="AB304"/>
  <c r="AC195"/>
  <c r="AC207"/>
  <c r="Q56" i="18" l="1"/>
  <c r="R65"/>
  <c r="R66" s="1"/>
  <c r="R54" s="1"/>
  <c r="R55" s="1"/>
  <c r="L38" i="1"/>
  <c r="S62" i="18"/>
  <c r="S63" s="1"/>
  <c r="S64" s="1"/>
  <c r="S65" s="1"/>
  <c r="S66" s="1"/>
  <c r="S54" s="1"/>
  <c r="AD23"/>
  <c r="AD58" s="1"/>
  <c r="AD59" s="1"/>
  <c r="AE81" i="2"/>
  <c r="AE67"/>
  <c r="AE23"/>
  <c r="AE38"/>
  <c r="AE64"/>
  <c r="AE431"/>
  <c r="AE189"/>
  <c r="AE188"/>
  <c r="AE179"/>
  <c r="AE185"/>
  <c r="AE175"/>
  <c r="AE167"/>
  <c r="AE159"/>
  <c r="AE151"/>
  <c r="AE142"/>
  <c r="AE147"/>
  <c r="AE133"/>
  <c r="AE125"/>
  <c r="AE116"/>
  <c r="AE108"/>
  <c r="AE191"/>
  <c r="AE158"/>
  <c r="AE182"/>
  <c r="AE155"/>
  <c r="AE192"/>
  <c r="AE170"/>
  <c r="AE150"/>
  <c r="AE146"/>
  <c r="AE177"/>
  <c r="AE137"/>
  <c r="AE154"/>
  <c r="AE190"/>
  <c r="AE166"/>
  <c r="AE180"/>
  <c r="AE171"/>
  <c r="AE153"/>
  <c r="AE129"/>
  <c r="AE112"/>
  <c r="AE136"/>
  <c r="AE119"/>
  <c r="AE178"/>
  <c r="AE124"/>
  <c r="AE111"/>
  <c r="AE186"/>
  <c r="AE122"/>
  <c r="AE141"/>
  <c r="AE135"/>
  <c r="AE131"/>
  <c r="AE162"/>
  <c r="AE120"/>
  <c r="AE128"/>
  <c r="AE107"/>
  <c r="AE115"/>
  <c r="AE139"/>
  <c r="AE163"/>
  <c r="AE140"/>
  <c r="AE144"/>
  <c r="AE187"/>
  <c r="AE176"/>
  <c r="AE160"/>
  <c r="AE145"/>
  <c r="AE143"/>
  <c r="AE138"/>
  <c r="AE130"/>
  <c r="AE121"/>
  <c r="AE113"/>
  <c r="AE173"/>
  <c r="AE127"/>
  <c r="AE165"/>
  <c r="AE157"/>
  <c r="AE169"/>
  <c r="AE156"/>
  <c r="AE132"/>
  <c r="AE181"/>
  <c r="AE118"/>
  <c r="AE161"/>
  <c r="AE134"/>
  <c r="AE149"/>
  <c r="AE117"/>
  <c r="AE114"/>
  <c r="AE183"/>
  <c r="AE174"/>
  <c r="AE172"/>
  <c r="AE152"/>
  <c r="AE109"/>
  <c r="AE168"/>
  <c r="AE164"/>
  <c r="AE126"/>
  <c r="AE110"/>
  <c r="AE10"/>
  <c r="AE78"/>
  <c r="AE58"/>
  <c r="AE55"/>
  <c r="AE35"/>
  <c r="AE37"/>
  <c r="AE49"/>
  <c r="AE57"/>
  <c r="AE71"/>
  <c r="AE12"/>
  <c r="AE50"/>
  <c r="AE44"/>
  <c r="AE74"/>
  <c r="AE27"/>
  <c r="AE21"/>
  <c r="AE43"/>
  <c r="AE24"/>
  <c r="AE73"/>
  <c r="AE18"/>
  <c r="AE15"/>
  <c r="AE69"/>
  <c r="AE6"/>
  <c r="AE70"/>
  <c r="AE33"/>
  <c r="AE40"/>
  <c r="AE42"/>
  <c r="AE87"/>
  <c r="AE68"/>
  <c r="AE31"/>
  <c r="AE76"/>
  <c r="AE48"/>
  <c r="AE8"/>
  <c r="AE28"/>
  <c r="AE46"/>
  <c r="AE30"/>
  <c r="AE82"/>
  <c r="AE66"/>
  <c r="AE52"/>
  <c r="AE79"/>
  <c r="AE34"/>
  <c r="AE17"/>
  <c r="AE77"/>
  <c r="AE16"/>
  <c r="AE20"/>
  <c r="AE65"/>
  <c r="AE13"/>
  <c r="AE86"/>
  <c r="AE84"/>
  <c r="AE25"/>
  <c r="AE75"/>
  <c r="AE85"/>
  <c r="AE45"/>
  <c r="AE51"/>
  <c r="AE59"/>
  <c r="AE36"/>
  <c r="AE7"/>
  <c r="AE80"/>
  <c r="AE61"/>
  <c r="AE60"/>
  <c r="AE56"/>
  <c r="AE53"/>
  <c r="AE88"/>
  <c r="AE41"/>
  <c r="AE9"/>
  <c r="AE14"/>
  <c r="AE72"/>
  <c r="AE26"/>
  <c r="AE54"/>
  <c r="AE32"/>
  <c r="AE89"/>
  <c r="AE11"/>
  <c r="AE39"/>
  <c r="AE63"/>
  <c r="AC279"/>
  <c r="AC299"/>
  <c r="AC278"/>
  <c r="AC275"/>
  <c r="AC271"/>
  <c r="AC267"/>
  <c r="AC281"/>
  <c r="AC301"/>
  <c r="AC297"/>
  <c r="AC291"/>
  <c r="AC283"/>
  <c r="AC287"/>
  <c r="AC282"/>
  <c r="AC276"/>
  <c r="AC273"/>
  <c r="AC270"/>
  <c r="AC280"/>
  <c r="AC224"/>
  <c r="AC257"/>
  <c r="AC248"/>
  <c r="AC240"/>
  <c r="AC292"/>
  <c r="AC269"/>
  <c r="AC265"/>
  <c r="AC288"/>
  <c r="AC266"/>
  <c r="AC290"/>
  <c r="AC261"/>
  <c r="AC255"/>
  <c r="AC232"/>
  <c r="AC249"/>
  <c r="AC233"/>
  <c r="AC215"/>
  <c r="AC256"/>
  <c r="AC218"/>
  <c r="AC294"/>
  <c r="AC289"/>
  <c r="AC259"/>
  <c r="AC251"/>
  <c r="AC242"/>
  <c r="AC236"/>
  <c r="AC230"/>
  <c r="AC228"/>
  <c r="AC223"/>
  <c r="AC300"/>
  <c r="AC237"/>
  <c r="AC209"/>
  <c r="AC247"/>
  <c r="AC214"/>
  <c r="AC272"/>
  <c r="AC253"/>
  <c r="AC244"/>
  <c r="AC234"/>
  <c r="AC222"/>
  <c r="AC262"/>
  <c r="AC221"/>
  <c r="AC264"/>
  <c r="AC239"/>
  <c r="AC226"/>
  <c r="AC210"/>
  <c r="AC302"/>
  <c r="AC274"/>
  <c r="AC284"/>
  <c r="AC277"/>
  <c r="AC263"/>
  <c r="AC241"/>
  <c r="AC211"/>
  <c r="AC268"/>
  <c r="AC258"/>
  <c r="AC252"/>
  <c r="AC298"/>
  <c r="AC246"/>
  <c r="AC238"/>
  <c r="AC245"/>
  <c r="AC219"/>
  <c r="AC231"/>
  <c r="AC260"/>
  <c r="AC293"/>
  <c r="AC227"/>
  <c r="AC243"/>
  <c r="AC212"/>
  <c r="AC254"/>
  <c r="AC213"/>
  <c r="AC220"/>
  <c r="AC217"/>
  <c r="AC235"/>
  <c r="AC285"/>
  <c r="AC216"/>
  <c r="AC229"/>
  <c r="AD421"/>
  <c r="AD425"/>
  <c r="AD422"/>
  <c r="AD424"/>
  <c r="AD426"/>
  <c r="AD423"/>
  <c r="W61" i="18" s="1"/>
  <c r="AD427" i="2"/>
  <c r="AE19"/>
  <c r="AE29"/>
  <c r="AE91"/>
  <c r="AE90"/>
  <c r="AE62"/>
  <c r="AC335"/>
  <c r="AB525"/>
  <c r="AC406"/>
  <c r="AB596"/>
  <c r="AB569"/>
  <c r="AC379"/>
  <c r="AB580"/>
  <c r="AC390"/>
  <c r="AB530"/>
  <c r="AC340"/>
  <c r="AC420"/>
  <c r="AB610"/>
  <c r="AB557"/>
  <c r="AC367"/>
  <c r="AB604"/>
  <c r="AC414"/>
  <c r="AB608"/>
  <c r="AC418"/>
  <c r="AC371"/>
  <c r="AB561"/>
  <c r="AC391"/>
  <c r="AB581"/>
  <c r="AC350"/>
  <c r="AB540"/>
  <c r="AB607"/>
  <c r="AC417"/>
  <c r="AB584"/>
  <c r="AC394"/>
  <c r="AC393"/>
  <c r="AB583"/>
  <c r="AC369"/>
  <c r="AB559"/>
  <c r="AB570"/>
  <c r="AC380"/>
  <c r="AB543"/>
  <c r="AC353"/>
  <c r="AC415"/>
  <c r="AB605"/>
  <c r="AB587"/>
  <c r="AC397"/>
  <c r="AC408"/>
  <c r="AB598"/>
  <c r="AC403"/>
  <c r="AB593"/>
  <c r="AB537"/>
  <c r="AC347"/>
  <c r="AB597"/>
  <c r="AC407"/>
  <c r="AB579"/>
  <c r="AC389"/>
  <c r="AC385"/>
  <c r="AB575"/>
  <c r="AB558"/>
  <c r="AC368"/>
  <c r="AB573"/>
  <c r="AC383"/>
  <c r="AC358"/>
  <c r="AB548"/>
  <c r="AB589"/>
  <c r="AC399"/>
  <c r="AB545"/>
  <c r="AC355"/>
  <c r="AC410"/>
  <c r="AB600"/>
  <c r="AB546"/>
  <c r="AC356"/>
  <c r="AC411"/>
  <c r="AB601"/>
  <c r="AC354"/>
  <c r="AB544"/>
  <c r="AC409"/>
  <c r="AB599"/>
  <c r="AC529"/>
  <c r="AD339"/>
  <c r="AB571"/>
  <c r="AC381"/>
  <c r="AC348"/>
  <c r="AB538"/>
  <c r="AB578"/>
  <c r="AC388"/>
  <c r="AC336"/>
  <c r="AB526"/>
  <c r="AB554"/>
  <c r="AC364"/>
  <c r="AB567"/>
  <c r="AC377"/>
  <c r="AB595"/>
  <c r="AC405"/>
  <c r="AC362"/>
  <c r="AB552"/>
  <c r="AB533"/>
  <c r="AC343"/>
  <c r="AC370"/>
  <c r="AB560"/>
  <c r="AC382"/>
  <c r="AB572"/>
  <c r="AC342"/>
  <c r="AB532"/>
  <c r="AC346"/>
  <c r="AB536"/>
  <c r="AC372"/>
  <c r="AB562"/>
  <c r="AC384"/>
  <c r="AB574"/>
  <c r="AB565"/>
  <c r="AC375"/>
  <c r="AB564"/>
  <c r="AC374"/>
  <c r="AB563"/>
  <c r="AC373"/>
  <c r="AC349"/>
  <c r="AB539"/>
  <c r="AB542"/>
  <c r="AC352"/>
  <c r="AC366"/>
  <c r="AB556"/>
  <c r="AB551"/>
  <c r="AC361"/>
  <c r="AB585"/>
  <c r="AC395"/>
  <c r="AB588"/>
  <c r="AC398"/>
  <c r="AC363"/>
  <c r="AB553"/>
  <c r="AC413"/>
  <c r="AB603"/>
  <c r="AC360"/>
  <c r="AB550"/>
  <c r="AC387"/>
  <c r="AB577"/>
  <c r="AB555"/>
  <c r="AC365"/>
  <c r="AC359"/>
  <c r="AB549"/>
  <c r="AC401"/>
  <c r="AB591"/>
  <c r="AB568"/>
  <c r="AC378"/>
  <c r="AC357"/>
  <c r="AB547"/>
  <c r="AB531"/>
  <c r="AC341"/>
  <c r="AC416"/>
  <c r="AB606"/>
  <c r="AB528"/>
  <c r="AC338"/>
  <c r="AB582"/>
  <c r="AC392"/>
  <c r="AC345"/>
  <c r="AB535"/>
  <c r="AC400"/>
  <c r="AB590"/>
  <c r="AB609"/>
  <c r="AC419"/>
  <c r="AC396"/>
  <c r="AB586"/>
  <c r="AC386"/>
  <c r="AB576"/>
  <c r="AB534"/>
  <c r="AC344"/>
  <c r="AB592"/>
  <c r="AC402"/>
  <c r="AB527"/>
  <c r="AC337"/>
  <c r="AC594"/>
  <c r="AD404"/>
  <c r="AO2" i="20"/>
  <c r="AN1"/>
  <c r="T19" i="18"/>
  <c r="M25" i="4"/>
  <c r="R14" i="18"/>
  <c r="K28" i="4" s="1"/>
  <c r="R24" i="20" s="1"/>
  <c r="K27" i="4"/>
  <c r="R37" i="20" s="1"/>
  <c r="M21" i="4"/>
  <c r="J29"/>
  <c r="Q41" i="20" s="1"/>
  <c r="L33" i="4"/>
  <c r="J50" i="1"/>
  <c r="Q43" i="20" s="1"/>
  <c r="J49" i="1"/>
  <c r="Q31" i="20" s="1"/>
  <c r="M33" i="1"/>
  <c r="L48"/>
  <c r="S39" i="20" s="1"/>
  <c r="AC18" i="18"/>
  <c r="AC51"/>
  <c r="AD2"/>
  <c r="AD10" s="1"/>
  <c r="T45" i="1"/>
  <c r="T44" i="18"/>
  <c r="U39"/>
  <c r="N33" i="1" s="1"/>
  <c r="V3" i="18"/>
  <c r="O17" i="4" s="1"/>
  <c r="U7" i="18"/>
  <c r="U11"/>
  <c r="R15"/>
  <c r="S13"/>
  <c r="U16" i="4"/>
  <c r="T24"/>
  <c r="T20"/>
  <c r="T18"/>
  <c r="T19"/>
  <c r="AE333" i="2"/>
  <c r="AD207"/>
  <c r="AD195"/>
  <c r="AC304"/>
  <c r="AC318"/>
  <c r="AE523"/>
  <c r="AF4"/>
  <c r="AE94"/>
  <c r="AE105" s="1"/>
  <c r="R56" i="18" l="1"/>
  <c r="M38" i="1"/>
  <c r="T62" i="18"/>
  <c r="T63" s="1"/>
  <c r="T64" s="1"/>
  <c r="AE23"/>
  <c r="AE58" s="1"/>
  <c r="AE59" s="1"/>
  <c r="AE421" i="2"/>
  <c r="AE425"/>
  <c r="AE422"/>
  <c r="AE424"/>
  <c r="AE423"/>
  <c r="AE426"/>
  <c r="AE427"/>
  <c r="AD298"/>
  <c r="AD297"/>
  <c r="AD291"/>
  <c r="AD287"/>
  <c r="AD282"/>
  <c r="AD278"/>
  <c r="AD300"/>
  <c r="AD292"/>
  <c r="AD289"/>
  <c r="AD279"/>
  <c r="AD266"/>
  <c r="AD263"/>
  <c r="AD259"/>
  <c r="AD255"/>
  <c r="AD251"/>
  <c r="AD246"/>
  <c r="AD242"/>
  <c r="AD238"/>
  <c r="AD234"/>
  <c r="AD230"/>
  <c r="AD226"/>
  <c r="AD219"/>
  <c r="AD215"/>
  <c r="AD211"/>
  <c r="AD276"/>
  <c r="AD271"/>
  <c r="AD299"/>
  <c r="AD285"/>
  <c r="AD281"/>
  <c r="AD277"/>
  <c r="AD275"/>
  <c r="AD262"/>
  <c r="AD252"/>
  <c r="AD248"/>
  <c r="AD245"/>
  <c r="AD235"/>
  <c r="AD232"/>
  <c r="AD293"/>
  <c r="AD269"/>
  <c r="AD270"/>
  <c r="AD264"/>
  <c r="AD261"/>
  <c r="AD258"/>
  <c r="AD247"/>
  <c r="AD244"/>
  <c r="AD241"/>
  <c r="AD231"/>
  <c r="AD228"/>
  <c r="AD224"/>
  <c r="AD216"/>
  <c r="AD213"/>
  <c r="AD210"/>
  <c r="AD290"/>
  <c r="AD265"/>
  <c r="AD260"/>
  <c r="AD254"/>
  <c r="AD240"/>
  <c r="AD223"/>
  <c r="AD220"/>
  <c r="AD209"/>
  <c r="AD267"/>
  <c r="AD302"/>
  <c r="AD284"/>
  <c r="AD253"/>
  <c r="AD239"/>
  <c r="AD233"/>
  <c r="AD221"/>
  <c r="AD217"/>
  <c r="AD272"/>
  <c r="AD283"/>
  <c r="AD243"/>
  <c r="AD229"/>
  <c r="AD214"/>
  <c r="AD288"/>
  <c r="AD273"/>
  <c r="AD249"/>
  <c r="AD227"/>
  <c r="AD212"/>
  <c r="AD274"/>
  <c r="AD256"/>
  <c r="AD236"/>
  <c r="AD280"/>
  <c r="AD222"/>
  <c r="AD294"/>
  <c r="AD257"/>
  <c r="AD237"/>
  <c r="AD218"/>
  <c r="AD301"/>
  <c r="AD268"/>
  <c r="AF54"/>
  <c r="AF14"/>
  <c r="AF88"/>
  <c r="AF431"/>
  <c r="AF190"/>
  <c r="AF186"/>
  <c r="AF189"/>
  <c r="AF180"/>
  <c r="AF187"/>
  <c r="AF178"/>
  <c r="AF176"/>
  <c r="AF168"/>
  <c r="AF160"/>
  <c r="AF152"/>
  <c r="AF143"/>
  <c r="AF166"/>
  <c r="AF150"/>
  <c r="AF134"/>
  <c r="AF126"/>
  <c r="AF117"/>
  <c r="AF109"/>
  <c r="AF185"/>
  <c r="AF175"/>
  <c r="AF163"/>
  <c r="AF172"/>
  <c r="AF167"/>
  <c r="AF155"/>
  <c r="AF164"/>
  <c r="AF121"/>
  <c r="AF171"/>
  <c r="AF151"/>
  <c r="AF156"/>
  <c r="AF179"/>
  <c r="AF158"/>
  <c r="AF113"/>
  <c r="AF140"/>
  <c r="AF173"/>
  <c r="AF157"/>
  <c r="AF149"/>
  <c r="AF141"/>
  <c r="AF153"/>
  <c r="AF111"/>
  <c r="AF124"/>
  <c r="AF170"/>
  <c r="AF181"/>
  <c r="AF128"/>
  <c r="AF147"/>
  <c r="AF130"/>
  <c r="AF177"/>
  <c r="AF169"/>
  <c r="AF161"/>
  <c r="AF125"/>
  <c r="AF139"/>
  <c r="AF131"/>
  <c r="AF122"/>
  <c r="AF114"/>
  <c r="AF129"/>
  <c r="AF112"/>
  <c r="AF162"/>
  <c r="AF146"/>
  <c r="AF191"/>
  <c r="AF115"/>
  <c r="AF154"/>
  <c r="AF144"/>
  <c r="AF132"/>
  <c r="AF174"/>
  <c r="AF165"/>
  <c r="AF119"/>
  <c r="AF107"/>
  <c r="AF159"/>
  <c r="AF118"/>
  <c r="AF137"/>
  <c r="AF116"/>
  <c r="AF135"/>
  <c r="AF108"/>
  <c r="AF120"/>
  <c r="AF136"/>
  <c r="AF182"/>
  <c r="AF192"/>
  <c r="AF127"/>
  <c r="AF142"/>
  <c r="AF145"/>
  <c r="AF183"/>
  <c r="AF188"/>
  <c r="AF138"/>
  <c r="AF133"/>
  <c r="AF110"/>
  <c r="AF10"/>
  <c r="AF90"/>
  <c r="AF91"/>
  <c r="AF87"/>
  <c r="AF33"/>
  <c r="AF34"/>
  <c r="AF39"/>
  <c r="AF23"/>
  <c r="AF81"/>
  <c r="AF31"/>
  <c r="AF64"/>
  <c r="AF17"/>
  <c r="AF82"/>
  <c r="AF30"/>
  <c r="AF59"/>
  <c r="AF62"/>
  <c r="AF74"/>
  <c r="AF75"/>
  <c r="AF12"/>
  <c r="AF32"/>
  <c r="AF52"/>
  <c r="AF55"/>
  <c r="AF84"/>
  <c r="AF56"/>
  <c r="AF16"/>
  <c r="AF37"/>
  <c r="AF89"/>
  <c r="AF57"/>
  <c r="AF27"/>
  <c r="AF28"/>
  <c r="AF40"/>
  <c r="AF36"/>
  <c r="AF51"/>
  <c r="AF18"/>
  <c r="AF8"/>
  <c r="AF7"/>
  <c r="AF19"/>
  <c r="AF70"/>
  <c r="AF79"/>
  <c r="AF63"/>
  <c r="AF15"/>
  <c r="AF48"/>
  <c r="AF76"/>
  <c r="AF61"/>
  <c r="AF43"/>
  <c r="AF80"/>
  <c r="AF72"/>
  <c r="AF6"/>
  <c r="AF85"/>
  <c r="AF44"/>
  <c r="AF42"/>
  <c r="AF65"/>
  <c r="AF69"/>
  <c r="AF11"/>
  <c r="AF50"/>
  <c r="AF68"/>
  <c r="AF86"/>
  <c r="AF38"/>
  <c r="AF71"/>
  <c r="AF66"/>
  <c r="AF58"/>
  <c r="AF78"/>
  <c r="AF13"/>
  <c r="AF60"/>
  <c r="AF20"/>
  <c r="AF49"/>
  <c r="AF77"/>
  <c r="AF35"/>
  <c r="AF25"/>
  <c r="AF24"/>
  <c r="AF67"/>
  <c r="AF46"/>
  <c r="AF21"/>
  <c r="AF29"/>
  <c r="AF9"/>
  <c r="AF53"/>
  <c r="AF45"/>
  <c r="AF73"/>
  <c r="AF26"/>
  <c r="AF41"/>
  <c r="AD386"/>
  <c r="AC576"/>
  <c r="AD359"/>
  <c r="AC549"/>
  <c r="AC534"/>
  <c r="AD344"/>
  <c r="AC582"/>
  <c r="AD392"/>
  <c r="AC555"/>
  <c r="AD365"/>
  <c r="AC585"/>
  <c r="AD395"/>
  <c r="AC564"/>
  <c r="AD374"/>
  <c r="AD343"/>
  <c r="AC533"/>
  <c r="AC595"/>
  <c r="AD405"/>
  <c r="AC554"/>
  <c r="AD364"/>
  <c r="AC578"/>
  <c r="AD388"/>
  <c r="AD381"/>
  <c r="AC571"/>
  <c r="AC544"/>
  <c r="AD354"/>
  <c r="AD358"/>
  <c r="AC548"/>
  <c r="AD408"/>
  <c r="AC598"/>
  <c r="AD415"/>
  <c r="AC605"/>
  <c r="AC583"/>
  <c r="AD393"/>
  <c r="AD391"/>
  <c r="AC581"/>
  <c r="AD335"/>
  <c r="AC525"/>
  <c r="AD413"/>
  <c r="AC603"/>
  <c r="AD372"/>
  <c r="AC562"/>
  <c r="AC560"/>
  <c r="AD370"/>
  <c r="AC526"/>
  <c r="AD336"/>
  <c r="AC557"/>
  <c r="AD367"/>
  <c r="AD419"/>
  <c r="AC609"/>
  <c r="AC528"/>
  <c r="AD338"/>
  <c r="AC531"/>
  <c r="AD341"/>
  <c r="AC568"/>
  <c r="AD378"/>
  <c r="AD398"/>
  <c r="AC588"/>
  <c r="AC551"/>
  <c r="AD361"/>
  <c r="AD352"/>
  <c r="AC542"/>
  <c r="AC563"/>
  <c r="AD373"/>
  <c r="AC565"/>
  <c r="AD375"/>
  <c r="AD377"/>
  <c r="AC567"/>
  <c r="AD529"/>
  <c r="AE339"/>
  <c r="AC599"/>
  <c r="AD409"/>
  <c r="AC601"/>
  <c r="AD411"/>
  <c r="AC600"/>
  <c r="AD410"/>
  <c r="AD385"/>
  <c r="AC575"/>
  <c r="AD403"/>
  <c r="AC593"/>
  <c r="AC559"/>
  <c r="AD369"/>
  <c r="AD350"/>
  <c r="AC540"/>
  <c r="AD371"/>
  <c r="AC561"/>
  <c r="AD420"/>
  <c r="AC610"/>
  <c r="AD406"/>
  <c r="AC596"/>
  <c r="AD345"/>
  <c r="AC535"/>
  <c r="AC577"/>
  <c r="AD387"/>
  <c r="AD342"/>
  <c r="AC532"/>
  <c r="AC552"/>
  <c r="AD362"/>
  <c r="AD348"/>
  <c r="AC538"/>
  <c r="AD356"/>
  <c r="AC546"/>
  <c r="AD355"/>
  <c r="AC545"/>
  <c r="AC558"/>
  <c r="AD368"/>
  <c r="AD389"/>
  <c r="AC579"/>
  <c r="AC537"/>
  <c r="AD347"/>
  <c r="AC570"/>
  <c r="AD380"/>
  <c r="AD417"/>
  <c r="AC607"/>
  <c r="AC608"/>
  <c r="AD418"/>
  <c r="AD340"/>
  <c r="AC530"/>
  <c r="AD379"/>
  <c r="AC569"/>
  <c r="AC586"/>
  <c r="AD396"/>
  <c r="AD400"/>
  <c r="AC590"/>
  <c r="AC606"/>
  <c r="AD416"/>
  <c r="AD357"/>
  <c r="AC547"/>
  <c r="AD401"/>
  <c r="AC591"/>
  <c r="AC550"/>
  <c r="AD360"/>
  <c r="AC553"/>
  <c r="AD363"/>
  <c r="AD366"/>
  <c r="AC556"/>
  <c r="AD349"/>
  <c r="AC539"/>
  <c r="AC574"/>
  <c r="AD384"/>
  <c r="AD346"/>
  <c r="AC536"/>
  <c r="AC572"/>
  <c r="AD382"/>
  <c r="AD399"/>
  <c r="AC589"/>
  <c r="AC573"/>
  <c r="AD383"/>
  <c r="AD407"/>
  <c r="AC597"/>
  <c r="AC587"/>
  <c r="AD397"/>
  <c r="AC543"/>
  <c r="AD353"/>
  <c r="AC584"/>
  <c r="AD394"/>
  <c r="AD414"/>
  <c r="AC604"/>
  <c r="AD390"/>
  <c r="AC580"/>
  <c r="AC592"/>
  <c r="AD402"/>
  <c r="AC527"/>
  <c r="AD337"/>
  <c r="AD594"/>
  <c r="AE404"/>
  <c r="AP2" i="20"/>
  <c r="AO1"/>
  <c r="S14" i="18"/>
  <c r="L28" i="4" s="1"/>
  <c r="S24" i="20" s="1"/>
  <c r="L27" i="4"/>
  <c r="S37" i="20" s="1"/>
  <c r="N21" i="4"/>
  <c r="M33"/>
  <c r="U19" i="18"/>
  <c r="N25" i="4"/>
  <c r="K29"/>
  <c r="R41" i="20" s="1"/>
  <c r="K50" i="1"/>
  <c r="R43" i="20" s="1"/>
  <c r="K49" i="1"/>
  <c r="R31" i="20" s="1"/>
  <c r="M48" i="1"/>
  <c r="T39" i="20" s="1"/>
  <c r="S55" i="18"/>
  <c r="S56"/>
  <c r="AD18"/>
  <c r="AD51"/>
  <c r="AE2"/>
  <c r="AE10" s="1"/>
  <c r="U45" i="1"/>
  <c r="U44" i="18"/>
  <c r="V39"/>
  <c r="V18"/>
  <c r="O32" i="4" s="1"/>
  <c r="V11" i="18"/>
  <c r="V7"/>
  <c r="W3"/>
  <c r="P17" i="4" s="1"/>
  <c r="V16"/>
  <c r="U18"/>
  <c r="U19"/>
  <c r="U20"/>
  <c r="S15" i="18"/>
  <c r="T13"/>
  <c r="AF333" i="2"/>
  <c r="AD318"/>
  <c r="AD304"/>
  <c r="AE195"/>
  <c r="AE207"/>
  <c r="AF523"/>
  <c r="AF94"/>
  <c r="AF105" s="1"/>
  <c r="AG4"/>
  <c r="X61" i="18" l="1"/>
  <c r="T65"/>
  <c r="T66" s="1"/>
  <c r="T54" s="1"/>
  <c r="T56" s="1"/>
  <c r="N38" i="1"/>
  <c r="U62" i="18"/>
  <c r="U63" s="1"/>
  <c r="U64" s="1"/>
  <c r="U65" s="1"/>
  <c r="U66" s="1"/>
  <c r="U54" s="1"/>
  <c r="AF23"/>
  <c r="AF58" s="1"/>
  <c r="AF59" s="1"/>
  <c r="AG41" i="2"/>
  <c r="AG431"/>
  <c r="AG191"/>
  <c r="AG172"/>
  <c r="AG164"/>
  <c r="AG156"/>
  <c r="AG187"/>
  <c r="AG190"/>
  <c r="AG180"/>
  <c r="AG168"/>
  <c r="AG177"/>
  <c r="AG165"/>
  <c r="AG144"/>
  <c r="AG181"/>
  <c r="AG160"/>
  <c r="AG192"/>
  <c r="AG183"/>
  <c r="AG169"/>
  <c r="AG157"/>
  <c r="AG182"/>
  <c r="AG171"/>
  <c r="AG127"/>
  <c r="AG114"/>
  <c r="AG140"/>
  <c r="AG188"/>
  <c r="AG186"/>
  <c r="AG178"/>
  <c r="AG176"/>
  <c r="AG161"/>
  <c r="AG163"/>
  <c r="AG155"/>
  <c r="AG141"/>
  <c r="AG139"/>
  <c r="AG122"/>
  <c r="AG118"/>
  <c r="AG138"/>
  <c r="AG121"/>
  <c r="AG136"/>
  <c r="AG128"/>
  <c r="AG119"/>
  <c r="AG111"/>
  <c r="AG166"/>
  <c r="AG145"/>
  <c r="AG126"/>
  <c r="AG125"/>
  <c r="AG137"/>
  <c r="AG185"/>
  <c r="AG175"/>
  <c r="AG152"/>
  <c r="AG131"/>
  <c r="AG130"/>
  <c r="AG109"/>
  <c r="AG124"/>
  <c r="AG115"/>
  <c r="AG107"/>
  <c r="AG158"/>
  <c r="AG117"/>
  <c r="AG173"/>
  <c r="AG153"/>
  <c r="AG135"/>
  <c r="AG189"/>
  <c r="AG162"/>
  <c r="AG150"/>
  <c r="AG133"/>
  <c r="AG112"/>
  <c r="AG108"/>
  <c r="AG110"/>
  <c r="AG113"/>
  <c r="AG132"/>
  <c r="AG174"/>
  <c r="AG134"/>
  <c r="AG151"/>
  <c r="AG167"/>
  <c r="AG159"/>
  <c r="AG120"/>
  <c r="AG143"/>
  <c r="AG147"/>
  <c r="AG170"/>
  <c r="AG116"/>
  <c r="AG149"/>
  <c r="AG129"/>
  <c r="AG142"/>
  <c r="AG146"/>
  <c r="AG179"/>
  <c r="AG154"/>
  <c r="AG10"/>
  <c r="AG69"/>
  <c r="AG42"/>
  <c r="AG27"/>
  <c r="AG89"/>
  <c r="AG37"/>
  <c r="AG64"/>
  <c r="AG23"/>
  <c r="AG34"/>
  <c r="AG71"/>
  <c r="AG86"/>
  <c r="AG51"/>
  <c r="AG40"/>
  <c r="AG62"/>
  <c r="AG49"/>
  <c r="AG78"/>
  <c r="AG66"/>
  <c r="AG29"/>
  <c r="AG46"/>
  <c r="AG25"/>
  <c r="AG43"/>
  <c r="AG54"/>
  <c r="AG76"/>
  <c r="AG15"/>
  <c r="AG79"/>
  <c r="AG44"/>
  <c r="AG72"/>
  <c r="AG55"/>
  <c r="AG91"/>
  <c r="AG75"/>
  <c r="AG28"/>
  <c r="AG26"/>
  <c r="AG31"/>
  <c r="AG81"/>
  <c r="AG38"/>
  <c r="AG30"/>
  <c r="AG58"/>
  <c r="AG19"/>
  <c r="AG7"/>
  <c r="AG67"/>
  <c r="AG80"/>
  <c r="AG12"/>
  <c r="AG33"/>
  <c r="AG73"/>
  <c r="AG8"/>
  <c r="AG17"/>
  <c r="AG24"/>
  <c r="AG87"/>
  <c r="AG65"/>
  <c r="AG57"/>
  <c r="AG88"/>
  <c r="AG39"/>
  <c r="AG68"/>
  <c r="AG11"/>
  <c r="AG18"/>
  <c r="AG36"/>
  <c r="AG59"/>
  <c r="AG82"/>
  <c r="AG77"/>
  <c r="AG20"/>
  <c r="AG60"/>
  <c r="AG21"/>
  <c r="AG35"/>
  <c r="AG61"/>
  <c r="AG48"/>
  <c r="AG63"/>
  <c r="AG45"/>
  <c r="AG53"/>
  <c r="AG9"/>
  <c r="AG85"/>
  <c r="AG6"/>
  <c r="AG14"/>
  <c r="AG84"/>
  <c r="AG52"/>
  <c r="AG32"/>
  <c r="AG90"/>
  <c r="AG13"/>
  <c r="AG50"/>
  <c r="AG74"/>
  <c r="AG56"/>
  <c r="AG70"/>
  <c r="AG16"/>
  <c r="AE298"/>
  <c r="AE299"/>
  <c r="AE270"/>
  <c r="AE262"/>
  <c r="AE258"/>
  <c r="AE254"/>
  <c r="AE249"/>
  <c r="AE287"/>
  <c r="AE263"/>
  <c r="AE260"/>
  <c r="AE257"/>
  <c r="AE245"/>
  <c r="AE241"/>
  <c r="AE237"/>
  <c r="AE233"/>
  <c r="AE229"/>
  <c r="AE272"/>
  <c r="AE281"/>
  <c r="AE297"/>
  <c r="AE288"/>
  <c r="AE293"/>
  <c r="AE291"/>
  <c r="AE294"/>
  <c r="AE279"/>
  <c r="AE259"/>
  <c r="AE255"/>
  <c r="AE251"/>
  <c r="AE247"/>
  <c r="AE244"/>
  <c r="AE234"/>
  <c r="AE231"/>
  <c r="AE276"/>
  <c r="AE302"/>
  <c r="AE289"/>
  <c r="AE284"/>
  <c r="AE256"/>
  <c r="AE252"/>
  <c r="AE246"/>
  <c r="AE243"/>
  <c r="AE240"/>
  <c r="AE230"/>
  <c r="AE274"/>
  <c r="AE265"/>
  <c r="AE226"/>
  <c r="AE218"/>
  <c r="AE214"/>
  <c r="AE210"/>
  <c r="AE273"/>
  <c r="AE248"/>
  <c r="AE242"/>
  <c r="AE236"/>
  <c r="AE271"/>
  <c r="AE215"/>
  <c r="AE212"/>
  <c r="AE209"/>
  <c r="AE269"/>
  <c r="AE292"/>
  <c r="AE301"/>
  <c r="AE283"/>
  <c r="AE278"/>
  <c r="AE235"/>
  <c r="AE300"/>
  <c r="AE285"/>
  <c r="AE275"/>
  <c r="AE268"/>
  <c r="AE224"/>
  <c r="AE221"/>
  <c r="AE211"/>
  <c r="AE222"/>
  <c r="AE280"/>
  <c r="AE266"/>
  <c r="AE253"/>
  <c r="AE239"/>
  <c r="AE261"/>
  <c r="AE238"/>
  <c r="AE216"/>
  <c r="AE220"/>
  <c r="AE223"/>
  <c r="AE228"/>
  <c r="AE264"/>
  <c r="AE267"/>
  <c r="AE290"/>
  <c r="AE217"/>
  <c r="AE227"/>
  <c r="AE232"/>
  <c r="AE277"/>
  <c r="AE219"/>
  <c r="AE213"/>
  <c r="AE282"/>
  <c r="AF421"/>
  <c r="AF425"/>
  <c r="AF422"/>
  <c r="AF426"/>
  <c r="AF423"/>
  <c r="AF424"/>
  <c r="AF427"/>
  <c r="AD589"/>
  <c r="AE399"/>
  <c r="AD539"/>
  <c r="AE349"/>
  <c r="AD553"/>
  <c r="AE363"/>
  <c r="AE416"/>
  <c r="AD606"/>
  <c r="AD608"/>
  <c r="AE418"/>
  <c r="AD607"/>
  <c r="AE417"/>
  <c r="AE347"/>
  <c r="AD537"/>
  <c r="AD577"/>
  <c r="AE387"/>
  <c r="AD596"/>
  <c r="AE406"/>
  <c r="AE410"/>
  <c r="AD600"/>
  <c r="AF339"/>
  <c r="AE529"/>
  <c r="AD588"/>
  <c r="AE398"/>
  <c r="AE341"/>
  <c r="AD531"/>
  <c r="AE338"/>
  <c r="AD528"/>
  <c r="AD609"/>
  <c r="AE419"/>
  <c r="AE370"/>
  <c r="AD560"/>
  <c r="AD564"/>
  <c r="AE374"/>
  <c r="AE386"/>
  <c r="AD576"/>
  <c r="AD580"/>
  <c r="AE390"/>
  <c r="AE394"/>
  <c r="AD584"/>
  <c r="AE383"/>
  <c r="AD573"/>
  <c r="AD574"/>
  <c r="AE384"/>
  <c r="AE360"/>
  <c r="AD550"/>
  <c r="AD591"/>
  <c r="AE401"/>
  <c r="AD547"/>
  <c r="AE357"/>
  <c r="AE342"/>
  <c r="AD532"/>
  <c r="AD610"/>
  <c r="AE420"/>
  <c r="AE403"/>
  <c r="AD593"/>
  <c r="AD601"/>
  <c r="AE411"/>
  <c r="AD565"/>
  <c r="AE375"/>
  <c r="AE361"/>
  <c r="AD551"/>
  <c r="AE372"/>
  <c r="AD562"/>
  <c r="AD603"/>
  <c r="AE413"/>
  <c r="AD605"/>
  <c r="AE415"/>
  <c r="AE381"/>
  <c r="AD571"/>
  <c r="AE364"/>
  <c r="AD554"/>
  <c r="AE395"/>
  <c r="AD585"/>
  <c r="AE353"/>
  <c r="AD543"/>
  <c r="AE397"/>
  <c r="AD587"/>
  <c r="AD597"/>
  <c r="AE407"/>
  <c r="AE346"/>
  <c r="AD536"/>
  <c r="AE366"/>
  <c r="AD556"/>
  <c r="AD586"/>
  <c r="AE396"/>
  <c r="AE379"/>
  <c r="AD569"/>
  <c r="AD558"/>
  <c r="AE368"/>
  <c r="AE355"/>
  <c r="AD545"/>
  <c r="AE356"/>
  <c r="AD546"/>
  <c r="AD552"/>
  <c r="AE362"/>
  <c r="AE371"/>
  <c r="AD561"/>
  <c r="AD559"/>
  <c r="AE369"/>
  <c r="AE385"/>
  <c r="AD575"/>
  <c r="AD599"/>
  <c r="AE409"/>
  <c r="AD563"/>
  <c r="AE373"/>
  <c r="AD525"/>
  <c r="AE335"/>
  <c r="AE393"/>
  <c r="AD583"/>
  <c r="AE408"/>
  <c r="AD598"/>
  <c r="AE354"/>
  <c r="AD544"/>
  <c r="AD595"/>
  <c r="AE405"/>
  <c r="AE343"/>
  <c r="AD533"/>
  <c r="AD555"/>
  <c r="AE365"/>
  <c r="AE414"/>
  <c r="AD604"/>
  <c r="AE382"/>
  <c r="AD572"/>
  <c r="AD590"/>
  <c r="AE400"/>
  <c r="AE340"/>
  <c r="AD530"/>
  <c r="AE380"/>
  <c r="AD570"/>
  <c r="AD579"/>
  <c r="AE389"/>
  <c r="AD538"/>
  <c r="AE348"/>
  <c r="AD535"/>
  <c r="AE345"/>
  <c r="AD540"/>
  <c r="AE350"/>
  <c r="AD567"/>
  <c r="AE377"/>
  <c r="AE352"/>
  <c r="AD542"/>
  <c r="AE378"/>
  <c r="AD568"/>
  <c r="AD557"/>
  <c r="AE367"/>
  <c r="AD526"/>
  <c r="AE336"/>
  <c r="AD581"/>
  <c r="AE391"/>
  <c r="AE358"/>
  <c r="AD548"/>
  <c r="AD578"/>
  <c r="AE388"/>
  <c r="AD582"/>
  <c r="AE392"/>
  <c r="AD534"/>
  <c r="AE344"/>
  <c r="AD549"/>
  <c r="AE359"/>
  <c r="AD592"/>
  <c r="AE402"/>
  <c r="AD527"/>
  <c r="AE337"/>
  <c r="AE594"/>
  <c r="AF404"/>
  <c r="AQ2" i="20"/>
  <c r="AQ1" s="1"/>
  <c r="AP1"/>
  <c r="N33" i="4"/>
  <c r="O21"/>
  <c r="L29"/>
  <c r="S41" i="20" s="1"/>
  <c r="T14" i="18"/>
  <c r="M28" i="4" s="1"/>
  <c r="T24" i="20" s="1"/>
  <c r="M27" i="4"/>
  <c r="T37" i="20" s="1"/>
  <c r="V19" i="18"/>
  <c r="O25" i="4"/>
  <c r="L50" i="1"/>
  <c r="S43" i="20" s="1"/>
  <c r="L49" i="1"/>
  <c r="S31" i="20" s="1"/>
  <c r="O33" i="1"/>
  <c r="N48"/>
  <c r="U39" i="20" s="1"/>
  <c r="AE18" i="18"/>
  <c r="AE51"/>
  <c r="AF2"/>
  <c r="AF10" s="1"/>
  <c r="V45" i="1"/>
  <c r="V44" i="18"/>
  <c r="U24" i="4"/>
  <c r="W39" i="18"/>
  <c r="W7"/>
  <c r="X3"/>
  <c r="Q17" i="4" s="1"/>
  <c r="W11" i="18"/>
  <c r="W16" i="4"/>
  <c r="V18"/>
  <c r="V19"/>
  <c r="V20"/>
  <c r="T15" i="18"/>
  <c r="U13"/>
  <c r="AG333" i="2"/>
  <c r="AF195"/>
  <c r="AF207"/>
  <c r="AE304"/>
  <c r="AE318"/>
  <c r="AG523"/>
  <c r="AG94"/>
  <c r="AG105" s="1"/>
  <c r="AH4"/>
  <c r="Y61" i="18" l="1"/>
  <c r="T55"/>
  <c r="O38" i="1"/>
  <c r="V62" i="18"/>
  <c r="V63" s="1"/>
  <c r="V64" s="1"/>
  <c r="V65" s="1"/>
  <c r="V66" s="1"/>
  <c r="V54" s="1"/>
  <c r="AG23"/>
  <c r="AG58" s="1"/>
  <c r="AG59" s="1"/>
  <c r="AH431" i="2"/>
  <c r="AH188"/>
  <c r="AH187"/>
  <c r="AH178"/>
  <c r="AH174"/>
  <c r="AH166"/>
  <c r="AH158"/>
  <c r="AH150"/>
  <c r="AH141"/>
  <c r="AH132"/>
  <c r="AH124"/>
  <c r="AH115"/>
  <c r="AH107"/>
  <c r="AH192"/>
  <c r="AH182"/>
  <c r="AH173"/>
  <c r="AH161"/>
  <c r="AH189"/>
  <c r="AH181"/>
  <c r="AH170"/>
  <c r="AH190"/>
  <c r="AH165"/>
  <c r="AH153"/>
  <c r="AH162"/>
  <c r="AH152"/>
  <c r="AH146"/>
  <c r="AH119"/>
  <c r="AH183"/>
  <c r="AH169"/>
  <c r="AH179"/>
  <c r="AH145"/>
  <c r="AH191"/>
  <c r="AH168"/>
  <c r="AH128"/>
  <c r="AH135"/>
  <c r="AH118"/>
  <c r="AH185"/>
  <c r="AH155"/>
  <c r="AH139"/>
  <c r="AH122"/>
  <c r="AH110"/>
  <c r="AH180"/>
  <c r="AH172"/>
  <c r="AH138"/>
  <c r="AH126"/>
  <c r="AH164"/>
  <c r="AH117"/>
  <c r="AH156"/>
  <c r="AH136"/>
  <c r="AH143"/>
  <c r="AH131"/>
  <c r="AH140"/>
  <c r="AH113"/>
  <c r="AH109"/>
  <c r="AH176"/>
  <c r="AH160"/>
  <c r="AH149"/>
  <c r="AH175"/>
  <c r="AH159"/>
  <c r="AH137"/>
  <c r="AH129"/>
  <c r="AH120"/>
  <c r="AH112"/>
  <c r="AH163"/>
  <c r="AH147"/>
  <c r="AH177"/>
  <c r="AH157"/>
  <c r="AH127"/>
  <c r="AH114"/>
  <c r="AH121"/>
  <c r="AH134"/>
  <c r="AH111"/>
  <c r="AH151"/>
  <c r="AH142"/>
  <c r="AH116"/>
  <c r="AH186"/>
  <c r="AH171"/>
  <c r="AH130"/>
  <c r="AH144"/>
  <c r="AH108"/>
  <c r="AH167"/>
  <c r="AH125"/>
  <c r="AH154"/>
  <c r="AH133"/>
  <c r="AH10"/>
  <c r="AH35"/>
  <c r="AH11"/>
  <c r="AH87"/>
  <c r="AH7"/>
  <c r="AH58"/>
  <c r="AH30"/>
  <c r="AH28"/>
  <c r="AH79"/>
  <c r="AH15"/>
  <c r="AH49"/>
  <c r="AH71"/>
  <c r="AH89"/>
  <c r="AH16"/>
  <c r="AH70"/>
  <c r="AH17"/>
  <c r="AH73"/>
  <c r="AH55"/>
  <c r="AH45"/>
  <c r="AH48"/>
  <c r="AH61"/>
  <c r="AH36"/>
  <c r="AH68"/>
  <c r="AH65"/>
  <c r="AH12"/>
  <c r="AH67"/>
  <c r="AH32"/>
  <c r="AH76"/>
  <c r="AH43"/>
  <c r="AH25"/>
  <c r="AH78"/>
  <c r="AH51"/>
  <c r="AH86"/>
  <c r="AH34"/>
  <c r="AH42"/>
  <c r="AH8"/>
  <c r="AH75"/>
  <c r="AH62"/>
  <c r="AH69"/>
  <c r="AH6"/>
  <c r="AH9"/>
  <c r="AH20"/>
  <c r="AH82"/>
  <c r="AH18"/>
  <c r="AH88"/>
  <c r="AH41"/>
  <c r="AH19"/>
  <c r="AH38"/>
  <c r="AH26"/>
  <c r="AH14"/>
  <c r="AH29"/>
  <c r="AH23"/>
  <c r="AH64"/>
  <c r="AH37"/>
  <c r="AH27"/>
  <c r="AH33"/>
  <c r="AH56"/>
  <c r="AH74"/>
  <c r="AH50"/>
  <c r="AH13"/>
  <c r="AH91"/>
  <c r="AH85"/>
  <c r="AH53"/>
  <c r="AH63"/>
  <c r="AH21"/>
  <c r="AH60"/>
  <c r="AH77"/>
  <c r="AH59"/>
  <c r="AH39"/>
  <c r="AH57"/>
  <c r="AH80"/>
  <c r="AH81"/>
  <c r="AH31"/>
  <c r="AH90"/>
  <c r="AH52"/>
  <c r="AH84"/>
  <c r="AH72"/>
  <c r="AH44"/>
  <c r="AH54"/>
  <c r="AH46"/>
  <c r="AH66"/>
  <c r="AH40"/>
  <c r="AH24"/>
  <c r="AG421"/>
  <c r="AG425"/>
  <c r="AG422"/>
  <c r="AG423"/>
  <c r="AG426"/>
  <c r="AG424"/>
  <c r="AG427"/>
  <c r="AF293"/>
  <c r="AF294"/>
  <c r="AF273"/>
  <c r="AF291"/>
  <c r="AF267"/>
  <c r="AF276"/>
  <c r="AF283"/>
  <c r="AF271"/>
  <c r="AF270"/>
  <c r="AF258"/>
  <c r="AF249"/>
  <c r="AF241"/>
  <c r="AF233"/>
  <c r="AF265"/>
  <c r="AF289"/>
  <c r="AF274"/>
  <c r="AF280"/>
  <c r="AF282"/>
  <c r="AF290"/>
  <c r="AF298"/>
  <c r="AF285"/>
  <c r="AF275"/>
  <c r="AF301"/>
  <c r="AF252"/>
  <c r="AF245"/>
  <c r="AF239"/>
  <c r="AF226"/>
  <c r="AF251"/>
  <c r="AF234"/>
  <c r="AF224"/>
  <c r="AF219"/>
  <c r="AF211"/>
  <c r="AF281"/>
  <c r="AF272"/>
  <c r="AF287"/>
  <c r="AF260"/>
  <c r="AF237"/>
  <c r="AF229"/>
  <c r="AF266"/>
  <c r="AF263"/>
  <c r="AF277"/>
  <c r="AF268"/>
  <c r="AF278"/>
  <c r="AF262"/>
  <c r="AF254"/>
  <c r="AF231"/>
  <c r="AF227"/>
  <c r="AF259"/>
  <c r="AF246"/>
  <c r="AF217"/>
  <c r="AF232"/>
  <c r="AF302"/>
  <c r="AF256"/>
  <c r="AF222"/>
  <c r="AF300"/>
  <c r="AF288"/>
  <c r="AF284"/>
  <c r="AF235"/>
  <c r="AF238"/>
  <c r="AF223"/>
  <c r="AF243"/>
  <c r="AF221"/>
  <c r="AF215"/>
  <c r="AF218"/>
  <c r="AF236"/>
  <c r="AF212"/>
  <c r="AF292"/>
  <c r="AF297"/>
  <c r="AF213"/>
  <c r="AF240"/>
  <c r="AF279"/>
  <c r="AF247"/>
  <c r="AF299"/>
  <c r="AF264"/>
  <c r="AF209"/>
  <c r="AF244"/>
  <c r="AF216"/>
  <c r="AF228"/>
  <c r="AF255"/>
  <c r="AF248"/>
  <c r="AF253"/>
  <c r="AF220"/>
  <c r="AF210"/>
  <c r="AF242"/>
  <c r="AF261"/>
  <c r="AF269"/>
  <c r="AF230"/>
  <c r="AF214"/>
  <c r="AF257"/>
  <c r="AF344"/>
  <c r="AE534"/>
  <c r="AF391"/>
  <c r="AE581"/>
  <c r="AE604"/>
  <c r="AF414"/>
  <c r="AE595"/>
  <c r="AF405"/>
  <c r="AE559"/>
  <c r="AF369"/>
  <c r="AF346"/>
  <c r="AE536"/>
  <c r="AE565"/>
  <c r="AF375"/>
  <c r="AE574"/>
  <c r="AF384"/>
  <c r="AF383"/>
  <c r="AE573"/>
  <c r="AF390"/>
  <c r="AE580"/>
  <c r="AE609"/>
  <c r="AF419"/>
  <c r="AF417"/>
  <c r="AE607"/>
  <c r="AE553"/>
  <c r="AF363"/>
  <c r="AE582"/>
  <c r="AF392"/>
  <c r="AF388"/>
  <c r="AE578"/>
  <c r="AF358"/>
  <c r="AE548"/>
  <c r="AF336"/>
  <c r="AE526"/>
  <c r="AE567"/>
  <c r="AF377"/>
  <c r="AE540"/>
  <c r="AF350"/>
  <c r="AE579"/>
  <c r="AF389"/>
  <c r="AF380"/>
  <c r="AE570"/>
  <c r="AE544"/>
  <c r="AF354"/>
  <c r="AF408"/>
  <c r="AE598"/>
  <c r="AF335"/>
  <c r="AE525"/>
  <c r="AF371"/>
  <c r="AE561"/>
  <c r="AF379"/>
  <c r="AE569"/>
  <c r="AE585"/>
  <c r="AF395"/>
  <c r="AE554"/>
  <c r="AF364"/>
  <c r="AF415"/>
  <c r="AE605"/>
  <c r="AF413"/>
  <c r="AE603"/>
  <c r="AE562"/>
  <c r="AF372"/>
  <c r="AE593"/>
  <c r="AF403"/>
  <c r="AE547"/>
  <c r="AF357"/>
  <c r="AE564"/>
  <c r="AF374"/>
  <c r="AE560"/>
  <c r="AF370"/>
  <c r="AF341"/>
  <c r="AE531"/>
  <c r="AF406"/>
  <c r="AE596"/>
  <c r="AF349"/>
  <c r="AE539"/>
  <c r="AE549"/>
  <c r="AF359"/>
  <c r="AF367"/>
  <c r="AE557"/>
  <c r="AF378"/>
  <c r="AE568"/>
  <c r="AE535"/>
  <c r="AF345"/>
  <c r="AF340"/>
  <c r="AE530"/>
  <c r="AE533"/>
  <c r="AF343"/>
  <c r="AE583"/>
  <c r="AF393"/>
  <c r="AF373"/>
  <c r="AE563"/>
  <c r="AF409"/>
  <c r="AE599"/>
  <c r="AE575"/>
  <c r="AF385"/>
  <c r="AF362"/>
  <c r="AE552"/>
  <c r="AF368"/>
  <c r="AE558"/>
  <c r="AE587"/>
  <c r="AF397"/>
  <c r="AF361"/>
  <c r="AE551"/>
  <c r="AF411"/>
  <c r="AE601"/>
  <c r="AF360"/>
  <c r="AE550"/>
  <c r="AF394"/>
  <c r="AE584"/>
  <c r="AE588"/>
  <c r="AF398"/>
  <c r="AG339"/>
  <c r="AF529"/>
  <c r="AE577"/>
  <c r="AF387"/>
  <c r="AF347"/>
  <c r="AE537"/>
  <c r="AE608"/>
  <c r="AF418"/>
  <c r="AF416"/>
  <c r="AE606"/>
  <c r="AE589"/>
  <c r="AF399"/>
  <c r="AE542"/>
  <c r="AF352"/>
  <c r="AE538"/>
  <c r="AF348"/>
  <c r="AF400"/>
  <c r="AE590"/>
  <c r="AF382"/>
  <c r="AE572"/>
  <c r="AE555"/>
  <c r="AF365"/>
  <c r="AF356"/>
  <c r="AE546"/>
  <c r="AE545"/>
  <c r="AF355"/>
  <c r="AE586"/>
  <c r="AF396"/>
  <c r="AE556"/>
  <c r="AF366"/>
  <c r="AF407"/>
  <c r="AE597"/>
  <c r="AF353"/>
  <c r="AE543"/>
  <c r="AE571"/>
  <c r="AF381"/>
  <c r="AF420"/>
  <c r="AE610"/>
  <c r="AF342"/>
  <c r="AE532"/>
  <c r="AE591"/>
  <c r="AF401"/>
  <c r="AE576"/>
  <c r="AF386"/>
  <c r="AE528"/>
  <c r="AF338"/>
  <c r="AF410"/>
  <c r="AE600"/>
  <c r="AE592"/>
  <c r="AF402"/>
  <c r="AF337"/>
  <c r="AE527"/>
  <c r="AF594"/>
  <c r="AG404"/>
  <c r="U14" i="18"/>
  <c r="N28" i="4" s="1"/>
  <c r="U24" i="20" s="1"/>
  <c r="N27" i="4"/>
  <c r="U37" i="20" s="1"/>
  <c r="P21" i="4"/>
  <c r="O33"/>
  <c r="M29"/>
  <c r="T41" i="20" s="1"/>
  <c r="W19" i="18"/>
  <c r="P25" i="4"/>
  <c r="M50" i="1"/>
  <c r="T43" i="20" s="1"/>
  <c r="M49" i="1"/>
  <c r="T31" i="20" s="1"/>
  <c r="P33" i="1"/>
  <c r="O48"/>
  <c r="V39" i="20" s="1"/>
  <c r="U55" i="18"/>
  <c r="U56"/>
  <c r="AF18"/>
  <c r="AF51"/>
  <c r="AG2"/>
  <c r="AG10" s="1"/>
  <c r="W18"/>
  <c r="P32" i="4" s="1"/>
  <c r="X39" i="18"/>
  <c r="Q33" i="1" s="1"/>
  <c r="W45"/>
  <c r="W44" i="18"/>
  <c r="V24" i="4"/>
  <c r="AI4" i="2"/>
  <c r="X7" i="18"/>
  <c r="X11"/>
  <c r="Y3"/>
  <c r="R17" i="4" s="1"/>
  <c r="V13" i="18"/>
  <c r="U15"/>
  <c r="X16" i="4"/>
  <c r="W18"/>
  <c r="W19"/>
  <c r="W20"/>
  <c r="AH333" i="2"/>
  <c r="AF304"/>
  <c r="AF318"/>
  <c r="AG195"/>
  <c r="AG207"/>
  <c r="AH523"/>
  <c r="Y197"/>
  <c r="Y199"/>
  <c r="AH94"/>
  <c r="AH105" s="1"/>
  <c r="AC199"/>
  <c r="AG197"/>
  <c r="Z61" i="18" l="1"/>
  <c r="P38" i="1"/>
  <c r="W62" i="18"/>
  <c r="W63" s="1"/>
  <c r="W64" s="1"/>
  <c r="W65" s="1"/>
  <c r="W66" s="1"/>
  <c r="W54" s="1"/>
  <c r="AH23"/>
  <c r="AH58" s="1"/>
  <c r="AH59" s="1"/>
  <c r="AI431" i="2"/>
  <c r="AI189"/>
  <c r="AI170"/>
  <c r="AI162"/>
  <c r="AI154"/>
  <c r="AI186"/>
  <c r="AI165"/>
  <c r="AI188"/>
  <c r="AI166"/>
  <c r="AI175"/>
  <c r="AI163"/>
  <c r="AI142"/>
  <c r="AI178"/>
  <c r="AI179"/>
  <c r="AI181"/>
  <c r="AI158"/>
  <c r="AI167"/>
  <c r="AI155"/>
  <c r="AI157"/>
  <c r="AI125"/>
  <c r="AI112"/>
  <c r="AI183"/>
  <c r="AI174"/>
  <c r="AI171"/>
  <c r="AI151"/>
  <c r="AI173"/>
  <c r="AI133"/>
  <c r="AI172"/>
  <c r="AI156"/>
  <c r="AI134"/>
  <c r="AI126"/>
  <c r="AI117"/>
  <c r="AI109"/>
  <c r="AI182"/>
  <c r="AI141"/>
  <c r="AI161"/>
  <c r="AI127"/>
  <c r="AI169"/>
  <c r="AI114"/>
  <c r="AI153"/>
  <c r="AI139"/>
  <c r="AI131"/>
  <c r="AI192"/>
  <c r="AI164"/>
  <c r="AI140"/>
  <c r="AI138"/>
  <c r="AI121"/>
  <c r="AI113"/>
  <c r="AI190"/>
  <c r="AI129"/>
  <c r="AI108"/>
  <c r="AI124"/>
  <c r="AI191"/>
  <c r="AI128"/>
  <c r="AI111"/>
  <c r="AI118"/>
  <c r="AI177"/>
  <c r="AI187"/>
  <c r="AI150"/>
  <c r="AI147"/>
  <c r="AI130"/>
  <c r="AI152"/>
  <c r="AI149"/>
  <c r="AI110"/>
  <c r="AI135"/>
  <c r="AI122"/>
  <c r="AI132"/>
  <c r="AI180"/>
  <c r="AI143"/>
  <c r="AI120"/>
  <c r="AI176"/>
  <c r="AI160"/>
  <c r="AI136"/>
  <c r="AI159"/>
  <c r="AI144"/>
  <c r="AI115"/>
  <c r="AI107"/>
  <c r="AI145"/>
  <c r="AI146"/>
  <c r="AI137"/>
  <c r="AI116"/>
  <c r="AI119"/>
  <c r="AI185"/>
  <c r="AI168"/>
  <c r="AI10"/>
  <c r="AI72"/>
  <c r="AI81"/>
  <c r="AI91"/>
  <c r="AI17"/>
  <c r="AI7"/>
  <c r="AI87"/>
  <c r="AI11"/>
  <c r="AI57"/>
  <c r="AI33"/>
  <c r="AI27"/>
  <c r="AI64"/>
  <c r="AI29"/>
  <c r="AI19"/>
  <c r="AI18"/>
  <c r="AI82"/>
  <c r="AI20"/>
  <c r="AI6"/>
  <c r="AI69"/>
  <c r="AI80"/>
  <c r="AI21"/>
  <c r="AI25"/>
  <c r="AI12"/>
  <c r="AI68"/>
  <c r="AI61"/>
  <c r="AI48"/>
  <c r="AI73"/>
  <c r="AI85"/>
  <c r="AI49"/>
  <c r="AI30"/>
  <c r="AI77"/>
  <c r="AI23"/>
  <c r="AI51"/>
  <c r="AI40"/>
  <c r="AI54"/>
  <c r="AI59"/>
  <c r="AI63"/>
  <c r="AI70"/>
  <c r="AI71"/>
  <c r="AI15"/>
  <c r="AI28"/>
  <c r="AI58"/>
  <c r="AI35"/>
  <c r="AI13"/>
  <c r="AI38"/>
  <c r="AI41"/>
  <c r="AI44"/>
  <c r="AI90"/>
  <c r="AI60"/>
  <c r="AI34"/>
  <c r="AI86"/>
  <c r="AI43"/>
  <c r="AI76"/>
  <c r="AI67"/>
  <c r="AI65"/>
  <c r="AI55"/>
  <c r="AI74"/>
  <c r="AI37"/>
  <c r="AI9"/>
  <c r="AI24"/>
  <c r="AI66"/>
  <c r="AI45"/>
  <c r="AI16"/>
  <c r="AI89"/>
  <c r="AI79"/>
  <c r="AI53"/>
  <c r="AI50"/>
  <c r="AI56"/>
  <c r="AI26"/>
  <c r="AI88"/>
  <c r="AI62"/>
  <c r="AI46"/>
  <c r="AI84"/>
  <c r="AI31"/>
  <c r="AI39"/>
  <c r="AI78"/>
  <c r="AI8"/>
  <c r="AI75"/>
  <c r="AI52"/>
  <c r="AI14"/>
  <c r="AI42"/>
  <c r="AI32"/>
  <c r="AI36"/>
  <c r="AG290"/>
  <c r="AG291"/>
  <c r="AG293"/>
  <c r="AG285"/>
  <c r="AG274"/>
  <c r="AG270"/>
  <c r="AG266"/>
  <c r="AG294"/>
  <c r="AG301"/>
  <c r="AG267"/>
  <c r="AG299"/>
  <c r="AG280"/>
  <c r="AG264"/>
  <c r="AG256"/>
  <c r="AG247"/>
  <c r="AG239"/>
  <c r="AG297"/>
  <c r="AG298"/>
  <c r="AG281"/>
  <c r="AG276"/>
  <c r="AG272"/>
  <c r="AG268"/>
  <c r="AG292"/>
  <c r="AG279"/>
  <c r="AG288"/>
  <c r="AG277"/>
  <c r="AG273"/>
  <c r="AG269"/>
  <c r="AG265"/>
  <c r="AG289"/>
  <c r="AG284"/>
  <c r="AG262"/>
  <c r="AG241"/>
  <c r="AG231"/>
  <c r="AG222"/>
  <c r="AG287"/>
  <c r="AG257"/>
  <c r="AG240"/>
  <c r="AG214"/>
  <c r="AG263"/>
  <c r="AG230"/>
  <c r="AG209"/>
  <c r="AG300"/>
  <c r="AG254"/>
  <c r="AG245"/>
  <c r="AG237"/>
  <c r="AG227"/>
  <c r="AG244"/>
  <c r="AG232"/>
  <c r="AG216"/>
  <c r="AG210"/>
  <c r="AG238"/>
  <c r="AG221"/>
  <c r="AG275"/>
  <c r="AG228"/>
  <c r="AG235"/>
  <c r="AG229"/>
  <c r="AG217"/>
  <c r="AG283"/>
  <c r="AG258"/>
  <c r="AG278"/>
  <c r="AG260"/>
  <c r="AG243"/>
  <c r="AG261"/>
  <c r="AG236"/>
  <c r="AG218"/>
  <c r="AG252"/>
  <c r="AG255"/>
  <c r="AG213"/>
  <c r="AG224"/>
  <c r="AG271"/>
  <c r="AG246"/>
  <c r="AG259"/>
  <c r="AG282"/>
  <c r="AG233"/>
  <c r="AG253"/>
  <c r="AG212"/>
  <c r="AG302"/>
  <c r="AG211"/>
  <c r="AG242"/>
  <c r="AG219"/>
  <c r="AG249"/>
  <c r="AG226"/>
  <c r="AG223"/>
  <c r="AG234"/>
  <c r="AG215"/>
  <c r="AG220"/>
  <c r="AG248"/>
  <c r="AG251"/>
  <c r="AH421"/>
  <c r="AH425"/>
  <c r="AH422"/>
  <c r="AH426"/>
  <c r="AH423"/>
  <c r="AH424"/>
  <c r="AH427"/>
  <c r="AG381"/>
  <c r="AF571"/>
  <c r="AF543"/>
  <c r="AG353"/>
  <c r="AG366"/>
  <c r="AF556"/>
  <c r="AF586"/>
  <c r="AG396"/>
  <c r="AG387"/>
  <c r="AF577"/>
  <c r="AG529"/>
  <c r="AH339"/>
  <c r="AG397"/>
  <c r="AF587"/>
  <c r="AF552"/>
  <c r="AG362"/>
  <c r="AG373"/>
  <c r="AF563"/>
  <c r="AF568"/>
  <c r="AG378"/>
  <c r="AF549"/>
  <c r="AG359"/>
  <c r="AG349"/>
  <c r="AF539"/>
  <c r="AG406"/>
  <c r="AF596"/>
  <c r="AG370"/>
  <c r="AF560"/>
  <c r="AG413"/>
  <c r="AF603"/>
  <c r="AG415"/>
  <c r="AF605"/>
  <c r="AG395"/>
  <c r="AF585"/>
  <c r="AG380"/>
  <c r="AF570"/>
  <c r="AG350"/>
  <c r="AF540"/>
  <c r="AG336"/>
  <c r="AF526"/>
  <c r="AG419"/>
  <c r="AF609"/>
  <c r="AF565"/>
  <c r="AG375"/>
  <c r="AG391"/>
  <c r="AF581"/>
  <c r="AG344"/>
  <c r="AF534"/>
  <c r="AG386"/>
  <c r="AF576"/>
  <c r="AF597"/>
  <c r="AG407"/>
  <c r="AF546"/>
  <c r="AG356"/>
  <c r="AG400"/>
  <c r="AF590"/>
  <c r="AG345"/>
  <c r="AF535"/>
  <c r="AF564"/>
  <c r="AG374"/>
  <c r="AF561"/>
  <c r="AG371"/>
  <c r="AF544"/>
  <c r="AG354"/>
  <c r="AG377"/>
  <c r="AF567"/>
  <c r="AF582"/>
  <c r="AG392"/>
  <c r="AF573"/>
  <c r="AG383"/>
  <c r="AF591"/>
  <c r="AG401"/>
  <c r="AG342"/>
  <c r="AF532"/>
  <c r="AG355"/>
  <c r="AF545"/>
  <c r="AG348"/>
  <c r="AF538"/>
  <c r="AG347"/>
  <c r="AF537"/>
  <c r="AF551"/>
  <c r="AG361"/>
  <c r="AG409"/>
  <c r="AF599"/>
  <c r="AG393"/>
  <c r="AF583"/>
  <c r="AG343"/>
  <c r="AF533"/>
  <c r="AF530"/>
  <c r="AG340"/>
  <c r="AG367"/>
  <c r="AF557"/>
  <c r="AG341"/>
  <c r="AF531"/>
  <c r="AG357"/>
  <c r="AF547"/>
  <c r="AF593"/>
  <c r="AG403"/>
  <c r="AG335"/>
  <c r="AF525"/>
  <c r="AG408"/>
  <c r="AF598"/>
  <c r="AG389"/>
  <c r="AF579"/>
  <c r="AF548"/>
  <c r="AG358"/>
  <c r="AG363"/>
  <c r="AF553"/>
  <c r="AF607"/>
  <c r="AG417"/>
  <c r="AF574"/>
  <c r="AG384"/>
  <c r="AG369"/>
  <c r="AF559"/>
  <c r="AG405"/>
  <c r="AF595"/>
  <c r="AF600"/>
  <c r="AG410"/>
  <c r="AF589"/>
  <c r="AG399"/>
  <c r="AG416"/>
  <c r="AF606"/>
  <c r="AF601"/>
  <c r="AG411"/>
  <c r="AF528"/>
  <c r="AG338"/>
  <c r="AG420"/>
  <c r="AF610"/>
  <c r="AF555"/>
  <c r="AG365"/>
  <c r="AG382"/>
  <c r="AF572"/>
  <c r="AF542"/>
  <c r="AG352"/>
  <c r="AF608"/>
  <c r="AG418"/>
  <c r="AG398"/>
  <c r="AF588"/>
  <c r="AF584"/>
  <c r="AG394"/>
  <c r="AG360"/>
  <c r="AF550"/>
  <c r="AG368"/>
  <c r="AF558"/>
  <c r="AG385"/>
  <c r="AF575"/>
  <c r="AF562"/>
  <c r="AG372"/>
  <c r="AF554"/>
  <c r="AG364"/>
  <c r="AG379"/>
  <c r="AF569"/>
  <c r="AF578"/>
  <c r="AG388"/>
  <c r="AF580"/>
  <c r="AG390"/>
  <c r="AG346"/>
  <c r="AF536"/>
  <c r="AF604"/>
  <c r="AG414"/>
  <c r="AF592"/>
  <c r="AG402"/>
  <c r="AF527"/>
  <c r="AG337"/>
  <c r="AG594"/>
  <c r="AH404"/>
  <c r="V14" i="18"/>
  <c r="O28" i="4" s="1"/>
  <c r="V24" i="20" s="1"/>
  <c r="O27" i="4"/>
  <c r="V37" i="20" s="1"/>
  <c r="P33" i="4"/>
  <c r="Q21"/>
  <c r="N29"/>
  <c r="U41" i="20" s="1"/>
  <c r="X19" i="18"/>
  <c r="Q25" i="4"/>
  <c r="N50" i="1"/>
  <c r="U43" i="20" s="1"/>
  <c r="N49" i="1"/>
  <c r="U31" i="20" s="1"/>
  <c r="V55" i="18"/>
  <c r="P48" i="1"/>
  <c r="W39" i="20" s="1"/>
  <c r="Q32" i="4"/>
  <c r="V56" i="18"/>
  <c r="AG18"/>
  <c r="AG51"/>
  <c r="Z197" i="2"/>
  <c r="S199"/>
  <c r="S200"/>
  <c r="AA197"/>
  <c r="U200"/>
  <c r="X198"/>
  <c r="AG199"/>
  <c r="AG198"/>
  <c r="S198"/>
  <c r="W196"/>
  <c r="AE198"/>
  <c r="X196"/>
  <c r="AG200"/>
  <c r="S196"/>
  <c r="S197"/>
  <c r="AB199"/>
  <c r="U196"/>
  <c r="AD198"/>
  <c r="AB197"/>
  <c r="AC200"/>
  <c r="X199"/>
  <c r="Y200"/>
  <c r="T200"/>
  <c r="X200"/>
  <c r="V198"/>
  <c r="V197"/>
  <c r="AD199"/>
  <c r="U198"/>
  <c r="T196"/>
  <c r="AF197"/>
  <c r="AF199"/>
  <c r="W198"/>
  <c r="T197"/>
  <c r="T198"/>
  <c r="AC198"/>
  <c r="V196"/>
  <c r="U197"/>
  <c r="W197"/>
  <c r="V199"/>
  <c r="AF200"/>
  <c r="V200"/>
  <c r="AC196"/>
  <c r="AF198"/>
  <c r="W200"/>
  <c r="T199"/>
  <c r="Z200"/>
  <c r="Z199"/>
  <c r="Z196"/>
  <c r="AA199"/>
  <c r="Z198"/>
  <c r="AB198"/>
  <c r="Y196"/>
  <c r="Y198"/>
  <c r="AA200"/>
  <c r="AE200"/>
  <c r="AB196"/>
  <c r="AF196"/>
  <c r="U199"/>
  <c r="AD200"/>
  <c r="AA196"/>
  <c r="X197"/>
  <c r="AB200"/>
  <c r="AD196"/>
  <c r="AG196"/>
  <c r="AE196"/>
  <c r="W199"/>
  <c r="AE197"/>
  <c r="AA198"/>
  <c r="AD197"/>
  <c r="AE199"/>
  <c r="AC197"/>
  <c r="AH2" i="18"/>
  <c r="AH10" s="1"/>
  <c r="X18"/>
  <c r="X45" i="1"/>
  <c r="R200" i="2"/>
  <c r="X44" i="18"/>
  <c r="Y39"/>
  <c r="R33" i="1" s="1"/>
  <c r="R197" i="2"/>
  <c r="R196"/>
  <c r="AI333"/>
  <c r="AJ4"/>
  <c r="R199"/>
  <c r="R198"/>
  <c r="P199"/>
  <c r="Q198"/>
  <c r="Q196"/>
  <c r="Q199"/>
  <c r="W24" i="4"/>
  <c r="Q197" i="2"/>
  <c r="Q200"/>
  <c r="P197"/>
  <c r="P198"/>
  <c r="P196"/>
  <c r="P200"/>
  <c r="N196"/>
  <c r="O196"/>
  <c r="N199"/>
  <c r="O199"/>
  <c r="O198"/>
  <c r="O200"/>
  <c r="O197"/>
  <c r="N197"/>
  <c r="N198"/>
  <c r="N200"/>
  <c r="M198"/>
  <c r="M200"/>
  <c r="M199"/>
  <c r="L199"/>
  <c r="M196"/>
  <c r="M197"/>
  <c r="L196"/>
  <c r="L198"/>
  <c r="L200"/>
  <c r="K196"/>
  <c r="L197"/>
  <c r="K199"/>
  <c r="J199"/>
  <c r="K198"/>
  <c r="K200"/>
  <c r="K197"/>
  <c r="J198"/>
  <c r="I199"/>
  <c r="J200"/>
  <c r="J197"/>
  <c r="J196"/>
  <c r="I196"/>
  <c r="AI94"/>
  <c r="AI105" s="1"/>
  <c r="AI195" s="1"/>
  <c r="I198"/>
  <c r="AI523"/>
  <c r="I197"/>
  <c r="I200"/>
  <c r="Z3" i="18"/>
  <c r="S17" i="4" s="1"/>
  <c r="Y11" i="18"/>
  <c r="Y7"/>
  <c r="Y16" i="4"/>
  <c r="X18"/>
  <c r="X19"/>
  <c r="X20"/>
  <c r="W13" i="18"/>
  <c r="V15"/>
  <c r="AG304" i="2"/>
  <c r="AG318"/>
  <c r="AH199"/>
  <c r="AH196"/>
  <c r="AH195"/>
  <c r="AH207"/>
  <c r="AH198"/>
  <c r="AH197"/>
  <c r="AH200"/>
  <c r="AA61" i="18" l="1"/>
  <c r="Q38" i="1"/>
  <c r="X62" i="18"/>
  <c r="X63" s="1"/>
  <c r="X64" s="1"/>
  <c r="X65" s="1"/>
  <c r="X66" s="1"/>
  <c r="X54" s="1"/>
  <c r="AI23"/>
  <c r="AI58" s="1"/>
  <c r="AI59" s="1"/>
  <c r="AI421" i="2"/>
  <c r="AI425"/>
  <c r="AI422"/>
  <c r="AI423"/>
  <c r="AI426"/>
  <c r="AI424"/>
  <c r="AI427"/>
  <c r="AJ431"/>
  <c r="AJ179"/>
  <c r="AJ171"/>
  <c r="AJ163"/>
  <c r="AJ155"/>
  <c r="AJ142"/>
  <c r="AJ140"/>
  <c r="AJ151"/>
  <c r="AJ160"/>
  <c r="AJ147"/>
  <c r="AJ185"/>
  <c r="AJ175"/>
  <c r="AJ182"/>
  <c r="AJ172"/>
  <c r="AJ152"/>
  <c r="AJ162"/>
  <c r="AJ130"/>
  <c r="AJ109"/>
  <c r="AJ190"/>
  <c r="AJ186"/>
  <c r="AJ159"/>
  <c r="AJ156"/>
  <c r="AJ180"/>
  <c r="AJ192"/>
  <c r="AJ176"/>
  <c r="AJ170"/>
  <c r="AJ138"/>
  <c r="AJ134"/>
  <c r="AJ117"/>
  <c r="AJ188"/>
  <c r="AJ146"/>
  <c r="AJ137"/>
  <c r="AJ120"/>
  <c r="AJ135"/>
  <c r="AJ127"/>
  <c r="AJ118"/>
  <c r="AJ110"/>
  <c r="AJ173"/>
  <c r="AJ157"/>
  <c r="AJ125"/>
  <c r="AJ149"/>
  <c r="AJ107"/>
  <c r="AJ191"/>
  <c r="AJ154"/>
  <c r="AJ126"/>
  <c r="AJ145"/>
  <c r="AJ139"/>
  <c r="AJ122"/>
  <c r="AJ114"/>
  <c r="AJ165"/>
  <c r="AJ144"/>
  <c r="AJ133"/>
  <c r="AJ168"/>
  <c r="AJ113"/>
  <c r="AJ177"/>
  <c r="AJ161"/>
  <c r="AJ150"/>
  <c r="AJ141"/>
  <c r="AJ115"/>
  <c r="AJ128"/>
  <c r="AJ119"/>
  <c r="AJ167"/>
  <c r="AJ187"/>
  <c r="AJ181"/>
  <c r="AJ129"/>
  <c r="AJ112"/>
  <c r="AJ108"/>
  <c r="AJ131"/>
  <c r="AJ116"/>
  <c r="AJ183"/>
  <c r="AJ189"/>
  <c r="AJ164"/>
  <c r="AJ143"/>
  <c r="AJ121"/>
  <c r="AJ178"/>
  <c r="AJ132"/>
  <c r="AJ124"/>
  <c r="AJ111"/>
  <c r="AJ166"/>
  <c r="AJ153"/>
  <c r="AJ158"/>
  <c r="AJ136"/>
  <c r="AJ169"/>
  <c r="AJ174"/>
  <c r="AJ10"/>
  <c r="AJ40"/>
  <c r="AJ54"/>
  <c r="AJ59"/>
  <c r="AJ70"/>
  <c r="AJ89"/>
  <c r="AJ49"/>
  <c r="AJ30"/>
  <c r="AJ35"/>
  <c r="AJ74"/>
  <c r="AJ23"/>
  <c r="AJ26"/>
  <c r="AJ38"/>
  <c r="AJ9"/>
  <c r="AJ24"/>
  <c r="AJ66"/>
  <c r="AJ84"/>
  <c r="AJ31"/>
  <c r="AJ39"/>
  <c r="AJ42"/>
  <c r="AJ51"/>
  <c r="AJ78"/>
  <c r="AJ67"/>
  <c r="AJ65"/>
  <c r="AJ45"/>
  <c r="AJ55"/>
  <c r="AJ71"/>
  <c r="AJ15"/>
  <c r="AJ28"/>
  <c r="AJ13"/>
  <c r="AJ41"/>
  <c r="AJ88"/>
  <c r="AJ72"/>
  <c r="AJ52"/>
  <c r="AJ85"/>
  <c r="AJ91"/>
  <c r="AJ17"/>
  <c r="AJ16"/>
  <c r="AJ79"/>
  <c r="AJ87"/>
  <c r="AJ57"/>
  <c r="AJ56"/>
  <c r="AJ33"/>
  <c r="AJ27"/>
  <c r="AJ37"/>
  <c r="AJ19"/>
  <c r="AJ18"/>
  <c r="AJ6"/>
  <c r="AJ69"/>
  <c r="AJ46"/>
  <c r="AJ80"/>
  <c r="AJ25"/>
  <c r="AJ12"/>
  <c r="AJ36"/>
  <c r="AJ8"/>
  <c r="AJ75"/>
  <c r="AJ58"/>
  <c r="AJ53"/>
  <c r="AJ82"/>
  <c r="AJ90"/>
  <c r="AJ76"/>
  <c r="AJ81"/>
  <c r="AJ63"/>
  <c r="AJ7"/>
  <c r="AJ11"/>
  <c r="AJ77"/>
  <c r="AJ64"/>
  <c r="AJ29"/>
  <c r="AJ14"/>
  <c r="AJ21"/>
  <c r="AJ34"/>
  <c r="AJ86"/>
  <c r="AJ43"/>
  <c r="AJ32"/>
  <c r="AJ68"/>
  <c r="AJ48"/>
  <c r="AJ73"/>
  <c r="AJ50"/>
  <c r="AJ20"/>
  <c r="AJ62"/>
  <c r="AJ44"/>
  <c r="AJ60"/>
  <c r="AJ61"/>
  <c r="AJ333"/>
  <c r="AH302"/>
  <c r="AH301"/>
  <c r="AH294"/>
  <c r="AH290"/>
  <c r="AH285"/>
  <c r="AH281"/>
  <c r="AH277"/>
  <c r="AH293"/>
  <c r="AH287"/>
  <c r="AH283"/>
  <c r="AH280"/>
  <c r="AH272"/>
  <c r="AH262"/>
  <c r="AH258"/>
  <c r="AH254"/>
  <c r="AH249"/>
  <c r="AH245"/>
  <c r="AH241"/>
  <c r="AH237"/>
  <c r="AH233"/>
  <c r="AH229"/>
  <c r="AH224"/>
  <c r="AH218"/>
  <c r="AH214"/>
  <c r="AH210"/>
  <c r="AH298"/>
  <c r="AH292"/>
  <c r="AH288"/>
  <c r="AH284"/>
  <c r="AH269"/>
  <c r="AH265"/>
  <c r="AH259"/>
  <c r="AH256"/>
  <c r="AH253"/>
  <c r="AH242"/>
  <c r="AH239"/>
  <c r="AH236"/>
  <c r="AH299"/>
  <c r="AH289"/>
  <c r="AH282"/>
  <c r="AH278"/>
  <c r="AH255"/>
  <c r="AH252"/>
  <c r="AH248"/>
  <c r="AH238"/>
  <c r="AH235"/>
  <c r="AH232"/>
  <c r="AH220"/>
  <c r="AH217"/>
  <c r="AH275"/>
  <c r="AH271"/>
  <c r="AH300"/>
  <c r="AH279"/>
  <c r="AH274"/>
  <c r="AH261"/>
  <c r="AH247"/>
  <c r="AH234"/>
  <c r="AH227"/>
  <c r="AH222"/>
  <c r="AH267"/>
  <c r="AH216"/>
  <c r="AH212"/>
  <c r="AH297"/>
  <c r="AH260"/>
  <c r="AH246"/>
  <c r="AH240"/>
  <c r="AH228"/>
  <c r="AH223"/>
  <c r="AH213"/>
  <c r="AH209"/>
  <c r="AH270"/>
  <c r="AH251"/>
  <c r="AH231"/>
  <c r="AH291"/>
  <c r="AH257"/>
  <c r="AH230"/>
  <c r="AH215"/>
  <c r="AH211"/>
  <c r="AH266"/>
  <c r="AH276"/>
  <c r="AH219"/>
  <c r="AH264"/>
  <c r="AH244"/>
  <c r="AH221"/>
  <c r="AH263"/>
  <c r="AH243"/>
  <c r="AH226"/>
  <c r="AH268"/>
  <c r="AH273"/>
  <c r="AG580"/>
  <c r="AH390"/>
  <c r="AH372"/>
  <c r="AG562"/>
  <c r="AH385"/>
  <c r="AG575"/>
  <c r="AH352"/>
  <c r="AG542"/>
  <c r="AH338"/>
  <c r="AG528"/>
  <c r="AH416"/>
  <c r="AG606"/>
  <c r="AG559"/>
  <c r="AH369"/>
  <c r="AH417"/>
  <c r="AG607"/>
  <c r="AG557"/>
  <c r="AH367"/>
  <c r="AH355"/>
  <c r="AG545"/>
  <c r="AG573"/>
  <c r="AH383"/>
  <c r="AG567"/>
  <c r="AH377"/>
  <c r="AG561"/>
  <c r="AH371"/>
  <c r="AG535"/>
  <c r="AH345"/>
  <c r="AG546"/>
  <c r="AH356"/>
  <c r="AH407"/>
  <c r="AG597"/>
  <c r="AG576"/>
  <c r="AH386"/>
  <c r="AG565"/>
  <c r="AH375"/>
  <c r="AH395"/>
  <c r="AG585"/>
  <c r="AG596"/>
  <c r="AH406"/>
  <c r="AH359"/>
  <c r="AG549"/>
  <c r="AG563"/>
  <c r="AH373"/>
  <c r="AH529"/>
  <c r="AI339"/>
  <c r="AJ339"/>
  <c r="AH387"/>
  <c r="AG577"/>
  <c r="AG543"/>
  <c r="AH353"/>
  <c r="AG571"/>
  <c r="AH381"/>
  <c r="AG558"/>
  <c r="AH368"/>
  <c r="AH394"/>
  <c r="AG584"/>
  <c r="AH398"/>
  <c r="AG588"/>
  <c r="AG610"/>
  <c r="AH420"/>
  <c r="AH411"/>
  <c r="AG601"/>
  <c r="AH389"/>
  <c r="AG579"/>
  <c r="AH357"/>
  <c r="AG547"/>
  <c r="AH340"/>
  <c r="AG530"/>
  <c r="AH347"/>
  <c r="AG537"/>
  <c r="AH342"/>
  <c r="AG532"/>
  <c r="AH392"/>
  <c r="AG582"/>
  <c r="AH374"/>
  <c r="AG564"/>
  <c r="AH400"/>
  <c r="AG590"/>
  <c r="AG609"/>
  <c r="AH419"/>
  <c r="AG526"/>
  <c r="AH336"/>
  <c r="AH415"/>
  <c r="AG605"/>
  <c r="AG539"/>
  <c r="AH349"/>
  <c r="AG568"/>
  <c r="AH378"/>
  <c r="AG578"/>
  <c r="AH388"/>
  <c r="AH379"/>
  <c r="AG569"/>
  <c r="AG550"/>
  <c r="AH360"/>
  <c r="AG555"/>
  <c r="AH365"/>
  <c r="AH399"/>
  <c r="AG589"/>
  <c r="AG574"/>
  <c r="AH384"/>
  <c r="AG548"/>
  <c r="AH358"/>
  <c r="AH408"/>
  <c r="AG598"/>
  <c r="AH403"/>
  <c r="AG593"/>
  <c r="AG531"/>
  <c r="AH341"/>
  <c r="AH343"/>
  <c r="AG533"/>
  <c r="AG583"/>
  <c r="AH393"/>
  <c r="AH361"/>
  <c r="AG551"/>
  <c r="AG591"/>
  <c r="AH401"/>
  <c r="AG534"/>
  <c r="AH344"/>
  <c r="AG540"/>
  <c r="AH350"/>
  <c r="AH413"/>
  <c r="AG603"/>
  <c r="AH366"/>
  <c r="AG556"/>
  <c r="AG604"/>
  <c r="AH414"/>
  <c r="AG536"/>
  <c r="AH346"/>
  <c r="AG554"/>
  <c r="AH364"/>
  <c r="AH418"/>
  <c r="AG608"/>
  <c r="AH382"/>
  <c r="AG572"/>
  <c r="AH410"/>
  <c r="AG600"/>
  <c r="AH405"/>
  <c r="AG595"/>
  <c r="AG553"/>
  <c r="AH363"/>
  <c r="AH335"/>
  <c r="AG525"/>
  <c r="AG599"/>
  <c r="AH409"/>
  <c r="AH348"/>
  <c r="AG538"/>
  <c r="AG544"/>
  <c r="AH354"/>
  <c r="AH391"/>
  <c r="AG581"/>
  <c r="AH380"/>
  <c r="AG570"/>
  <c r="AH370"/>
  <c r="AG560"/>
  <c r="AH362"/>
  <c r="AG552"/>
  <c r="AG587"/>
  <c r="AH397"/>
  <c r="AG586"/>
  <c r="AH396"/>
  <c r="AH402"/>
  <c r="AG592"/>
  <c r="AG527"/>
  <c r="AH337"/>
  <c r="AJ404"/>
  <c r="AH594"/>
  <c r="AI404"/>
  <c r="Q33" i="4"/>
  <c r="W14" i="18"/>
  <c r="P28" i="4" s="1"/>
  <c r="W24" i="20" s="1"/>
  <c r="P27" i="4"/>
  <c r="W37" i="20" s="1"/>
  <c r="O29" i="4"/>
  <c r="V41" i="20" s="1"/>
  <c r="R21" i="4"/>
  <c r="Y19" i="18"/>
  <c r="R25" i="4"/>
  <c r="O49" i="1"/>
  <c r="V31" i="20" s="1"/>
  <c r="O50" i="1"/>
  <c r="V43" i="20" s="1"/>
  <c r="W55" i="18"/>
  <c r="W56"/>
  <c r="AH18"/>
  <c r="AH51"/>
  <c r="AI2"/>
  <c r="AI10" s="1"/>
  <c r="Y18"/>
  <c r="R32" i="4" s="1"/>
  <c r="Z39" i="18"/>
  <c r="S33" i="1" s="1"/>
  <c r="Y45"/>
  <c r="Y44" i="18"/>
  <c r="AJ94" i="2"/>
  <c r="AJ105" s="1"/>
  <c r="AJ195" s="1"/>
  <c r="AJ523"/>
  <c r="AK4"/>
  <c r="X24" i="4"/>
  <c r="Z18" i="18"/>
  <c r="AI207" i="2"/>
  <c r="AI200"/>
  <c r="AI198"/>
  <c r="AI197"/>
  <c r="AI199"/>
  <c r="AI196"/>
  <c r="Z11" i="18"/>
  <c r="Z7"/>
  <c r="AA3"/>
  <c r="T17" i="4" s="1"/>
  <c r="W15" i="18"/>
  <c r="X13"/>
  <c r="Z16" i="4"/>
  <c r="Z45" i="1" s="1"/>
  <c r="Y18" i="4"/>
  <c r="Y19"/>
  <c r="Y20"/>
  <c r="AH304" i="2"/>
  <c r="AH318"/>
  <c r="AG306"/>
  <c r="X308"/>
  <c r="AG308"/>
  <c r="AB61" i="18" l="1"/>
  <c r="R38" i="1"/>
  <c r="Y62" i="18"/>
  <c r="Y63" s="1"/>
  <c r="Y64" s="1"/>
  <c r="Y65" s="1"/>
  <c r="Y66" s="1"/>
  <c r="Y54" s="1"/>
  <c r="AJ23"/>
  <c r="AJ58" s="1"/>
  <c r="AJ59" s="1"/>
  <c r="AI304" i="2"/>
  <c r="AI301"/>
  <c r="AI287"/>
  <c r="AI302"/>
  <c r="AI288"/>
  <c r="AI300"/>
  <c r="AI283"/>
  <c r="AI282"/>
  <c r="AI261"/>
  <c r="AI257"/>
  <c r="AI253"/>
  <c r="AI248"/>
  <c r="AI279"/>
  <c r="AI293"/>
  <c r="AI278"/>
  <c r="AI294"/>
  <c r="AI264"/>
  <c r="AI254"/>
  <c r="AI251"/>
  <c r="AI244"/>
  <c r="AI240"/>
  <c r="AI236"/>
  <c r="AI232"/>
  <c r="AI289"/>
  <c r="AI270"/>
  <c r="AI291"/>
  <c r="AI298"/>
  <c r="AI285"/>
  <c r="AI262"/>
  <c r="AI258"/>
  <c r="AI241"/>
  <c r="AI238"/>
  <c r="AI235"/>
  <c r="AI292"/>
  <c r="AI277"/>
  <c r="AI263"/>
  <c r="AI259"/>
  <c r="AI255"/>
  <c r="AI247"/>
  <c r="AI237"/>
  <c r="AI234"/>
  <c r="AI231"/>
  <c r="AI284"/>
  <c r="AI275"/>
  <c r="AI266"/>
  <c r="AI281"/>
  <c r="AI221"/>
  <c r="AI217"/>
  <c r="AI213"/>
  <c r="AI209"/>
  <c r="AI271"/>
  <c r="AI269"/>
  <c r="AI260"/>
  <c r="AI252"/>
  <c r="AI243"/>
  <c r="AI230"/>
  <c r="AI273"/>
  <c r="AI274"/>
  <c r="AI267"/>
  <c r="AI219"/>
  <c r="AI216"/>
  <c r="AI272"/>
  <c r="AI227"/>
  <c r="AI226"/>
  <c r="AI290"/>
  <c r="AI265"/>
  <c r="AI242"/>
  <c r="AI229"/>
  <c r="AI299"/>
  <c r="AI228"/>
  <c r="AI223"/>
  <c r="AI218"/>
  <c r="AI215"/>
  <c r="AI212"/>
  <c r="AI256"/>
  <c r="AI246"/>
  <c r="AI224"/>
  <c r="AI245"/>
  <c r="AI210"/>
  <c r="AI297"/>
  <c r="AI249"/>
  <c r="AI239"/>
  <c r="AI211"/>
  <c r="AI280"/>
  <c r="AI220"/>
  <c r="AI214"/>
  <c r="AI276"/>
  <c r="AI268"/>
  <c r="AI233"/>
  <c r="AI222"/>
  <c r="AK187"/>
  <c r="AK186"/>
  <c r="AK182"/>
  <c r="AK173"/>
  <c r="AK165"/>
  <c r="AK157"/>
  <c r="AK149"/>
  <c r="AK140"/>
  <c r="AK145"/>
  <c r="AK139"/>
  <c r="AK131"/>
  <c r="AK122"/>
  <c r="AK114"/>
  <c r="AK185"/>
  <c r="AK176"/>
  <c r="AK156"/>
  <c r="AK180"/>
  <c r="AK153"/>
  <c r="AK190"/>
  <c r="AK168"/>
  <c r="AK188"/>
  <c r="AK177"/>
  <c r="AK144"/>
  <c r="AK167"/>
  <c r="AK135"/>
  <c r="AK191"/>
  <c r="AK164"/>
  <c r="AK161"/>
  <c r="AK189"/>
  <c r="AK178"/>
  <c r="AK175"/>
  <c r="AK134"/>
  <c r="AK117"/>
  <c r="AK138"/>
  <c r="AK121"/>
  <c r="AK109"/>
  <c r="AK120"/>
  <c r="AK179"/>
  <c r="AK146"/>
  <c r="AK133"/>
  <c r="AK172"/>
  <c r="AK126"/>
  <c r="AK154"/>
  <c r="AK113"/>
  <c r="AK116"/>
  <c r="AK192"/>
  <c r="AK118"/>
  <c r="AK183"/>
  <c r="AK174"/>
  <c r="AK158"/>
  <c r="AK141"/>
  <c r="AK136"/>
  <c r="AK128"/>
  <c r="AK119"/>
  <c r="AK111"/>
  <c r="AK170"/>
  <c r="AK155"/>
  <c r="AK112"/>
  <c r="AK108"/>
  <c r="AK181"/>
  <c r="AK160"/>
  <c r="AK147"/>
  <c r="AK143"/>
  <c r="AK130"/>
  <c r="AK137"/>
  <c r="AK129"/>
  <c r="AK152"/>
  <c r="AK142"/>
  <c r="AK166"/>
  <c r="AK132"/>
  <c r="AK163"/>
  <c r="AK169"/>
  <c r="AK150"/>
  <c r="AK124"/>
  <c r="AK125"/>
  <c r="AK107"/>
  <c r="AK162"/>
  <c r="AK171"/>
  <c r="AK151"/>
  <c r="AK127"/>
  <c r="AK115"/>
  <c r="AK159"/>
  <c r="AK110"/>
  <c r="AK10"/>
  <c r="AK55"/>
  <c r="AK76"/>
  <c r="AK44"/>
  <c r="AK41"/>
  <c r="AK35"/>
  <c r="AK70"/>
  <c r="AK54"/>
  <c r="AK48"/>
  <c r="AK21"/>
  <c r="AK27"/>
  <c r="AK57"/>
  <c r="AK87"/>
  <c r="AK72"/>
  <c r="AK36"/>
  <c r="AK42"/>
  <c r="AK74"/>
  <c r="AK77"/>
  <c r="AK85"/>
  <c r="AK39"/>
  <c r="AK46"/>
  <c r="AK26"/>
  <c r="AK50"/>
  <c r="AK79"/>
  <c r="AK75"/>
  <c r="AK34"/>
  <c r="AK28"/>
  <c r="AK17"/>
  <c r="AK52"/>
  <c r="AK16"/>
  <c r="AK8"/>
  <c r="AK65"/>
  <c r="AK67"/>
  <c r="AK43"/>
  <c r="AK86"/>
  <c r="AK90"/>
  <c r="AK15"/>
  <c r="AK40"/>
  <c r="AK25"/>
  <c r="AK69"/>
  <c r="AK20"/>
  <c r="AK18"/>
  <c r="AK29"/>
  <c r="AK64"/>
  <c r="AK33"/>
  <c r="AK11"/>
  <c r="AK32"/>
  <c r="AK66"/>
  <c r="AK9"/>
  <c r="AK14"/>
  <c r="AK37"/>
  <c r="AK49"/>
  <c r="AK84"/>
  <c r="AK62"/>
  <c r="AK53"/>
  <c r="AK89"/>
  <c r="AK60"/>
  <c r="AK13"/>
  <c r="AK63"/>
  <c r="AK82"/>
  <c r="AK19"/>
  <c r="AK24"/>
  <c r="AK23"/>
  <c r="AK31"/>
  <c r="AK38"/>
  <c r="AK58"/>
  <c r="AK71"/>
  <c r="AK59"/>
  <c r="AK61"/>
  <c r="AK68"/>
  <c r="AK80"/>
  <c r="AK7"/>
  <c r="AK91"/>
  <c r="AK81"/>
  <c r="AK45"/>
  <c r="AK51"/>
  <c r="AK30"/>
  <c r="AK78"/>
  <c r="AK88"/>
  <c r="AK56"/>
  <c r="AK12"/>
  <c r="AK6"/>
  <c r="AK73"/>
  <c r="AJ421"/>
  <c r="AJ425"/>
  <c r="AJ422"/>
  <c r="AJ426"/>
  <c r="AJ424"/>
  <c r="AJ423"/>
  <c r="AJ427"/>
  <c r="AJ396"/>
  <c r="AH586"/>
  <c r="AI396"/>
  <c r="AI397"/>
  <c r="AJ397"/>
  <c r="AH587"/>
  <c r="AI362"/>
  <c r="AJ362"/>
  <c r="AH552"/>
  <c r="AH581"/>
  <c r="AI391"/>
  <c r="AJ391"/>
  <c r="AJ335"/>
  <c r="AI335"/>
  <c r="AH525"/>
  <c r="AJ418"/>
  <c r="AH608"/>
  <c r="AI418"/>
  <c r="AH536"/>
  <c r="AI346"/>
  <c r="AJ346"/>
  <c r="AJ366"/>
  <c r="AI366"/>
  <c r="AH556"/>
  <c r="AJ350"/>
  <c r="AH540"/>
  <c r="AI350"/>
  <c r="AJ344"/>
  <c r="AI344"/>
  <c r="AH534"/>
  <c r="AI393"/>
  <c r="AH583"/>
  <c r="AJ393"/>
  <c r="AH555"/>
  <c r="AJ365"/>
  <c r="AI365"/>
  <c r="AJ379"/>
  <c r="AI379"/>
  <c r="AH569"/>
  <c r="AJ349"/>
  <c r="AH539"/>
  <c r="AI349"/>
  <c r="AI415"/>
  <c r="AH605"/>
  <c r="AJ415"/>
  <c r="AH609"/>
  <c r="AI419"/>
  <c r="AJ419"/>
  <c r="AH530"/>
  <c r="AJ340"/>
  <c r="AI340"/>
  <c r="AH601"/>
  <c r="AI411"/>
  <c r="AJ411"/>
  <c r="AJ359"/>
  <c r="AI359"/>
  <c r="AH549"/>
  <c r="AJ356"/>
  <c r="AI356"/>
  <c r="AH546"/>
  <c r="AI383"/>
  <c r="AH573"/>
  <c r="AJ383"/>
  <c r="AH545"/>
  <c r="AI355"/>
  <c r="AJ355"/>
  <c r="AH559"/>
  <c r="AI369"/>
  <c r="AJ369"/>
  <c r="AJ416"/>
  <c r="AH606"/>
  <c r="AI416"/>
  <c r="AH528"/>
  <c r="AI338"/>
  <c r="AJ338"/>
  <c r="AJ370"/>
  <c r="AI370"/>
  <c r="AH560"/>
  <c r="AI348"/>
  <c r="AJ348"/>
  <c r="AH538"/>
  <c r="AH553"/>
  <c r="AJ363"/>
  <c r="AI363"/>
  <c r="AJ414"/>
  <c r="AH604"/>
  <c r="AI414"/>
  <c r="AJ413"/>
  <c r="AI413"/>
  <c r="AH603"/>
  <c r="AI361"/>
  <c r="AJ361"/>
  <c r="AH551"/>
  <c r="AI403"/>
  <c r="AJ403"/>
  <c r="AH593"/>
  <c r="AI358"/>
  <c r="AH548"/>
  <c r="AJ358"/>
  <c r="AH589"/>
  <c r="AJ399"/>
  <c r="AI399"/>
  <c r="AJ360"/>
  <c r="AH550"/>
  <c r="AI360"/>
  <c r="AJ374"/>
  <c r="AH564"/>
  <c r="AI374"/>
  <c r="AI392"/>
  <c r="AH582"/>
  <c r="AJ392"/>
  <c r="AJ357"/>
  <c r="AI357"/>
  <c r="AH547"/>
  <c r="AJ420"/>
  <c r="AH610"/>
  <c r="AI420"/>
  <c r="AJ398"/>
  <c r="AH588"/>
  <c r="AI398"/>
  <c r="AI368"/>
  <c r="AH558"/>
  <c r="AJ368"/>
  <c r="AH571"/>
  <c r="AJ381"/>
  <c r="AI381"/>
  <c r="AJ529"/>
  <c r="AI373"/>
  <c r="AH563"/>
  <c r="AJ373"/>
  <c r="AI375"/>
  <c r="AH565"/>
  <c r="AJ375"/>
  <c r="AH535"/>
  <c r="AJ345"/>
  <c r="AI345"/>
  <c r="AJ352"/>
  <c r="AI352"/>
  <c r="AH542"/>
  <c r="AJ354"/>
  <c r="AH544"/>
  <c r="AI354"/>
  <c r="AI405"/>
  <c r="AJ405"/>
  <c r="AH595"/>
  <c r="AH600"/>
  <c r="AJ410"/>
  <c r="AI410"/>
  <c r="AI401"/>
  <c r="AH591"/>
  <c r="AJ401"/>
  <c r="AI341"/>
  <c r="AJ341"/>
  <c r="AH531"/>
  <c r="AH598"/>
  <c r="AJ408"/>
  <c r="AI408"/>
  <c r="AH574"/>
  <c r="AJ384"/>
  <c r="AI384"/>
  <c r="AJ336"/>
  <c r="AI336"/>
  <c r="AH526"/>
  <c r="AJ389"/>
  <c r="AH579"/>
  <c r="AI389"/>
  <c r="AI395"/>
  <c r="AH585"/>
  <c r="AJ395"/>
  <c r="AH576"/>
  <c r="AI386"/>
  <c r="AJ386"/>
  <c r="AH597"/>
  <c r="AI407"/>
  <c r="AJ407"/>
  <c r="AI371"/>
  <c r="AJ371"/>
  <c r="AH561"/>
  <c r="AI367"/>
  <c r="AH557"/>
  <c r="AJ367"/>
  <c r="AJ417"/>
  <c r="AH607"/>
  <c r="AI417"/>
  <c r="AH575"/>
  <c r="AJ385"/>
  <c r="AI385"/>
  <c r="AI390"/>
  <c r="AH580"/>
  <c r="AJ390"/>
  <c r="AJ380"/>
  <c r="AH570"/>
  <c r="AI380"/>
  <c r="AJ409"/>
  <c r="AH599"/>
  <c r="AI409"/>
  <c r="AJ382"/>
  <c r="AI382"/>
  <c r="AH572"/>
  <c r="AI364"/>
  <c r="AJ364"/>
  <c r="AH554"/>
  <c r="AJ343"/>
  <c r="AH533"/>
  <c r="AI343"/>
  <c r="AH578"/>
  <c r="AJ388"/>
  <c r="AI388"/>
  <c r="AI378"/>
  <c r="AJ378"/>
  <c r="AH568"/>
  <c r="AJ400"/>
  <c r="AH590"/>
  <c r="AI400"/>
  <c r="AI342"/>
  <c r="AH532"/>
  <c r="AJ342"/>
  <c r="AH537"/>
  <c r="AJ347"/>
  <c r="AI347"/>
  <c r="AI394"/>
  <c r="AH584"/>
  <c r="AJ394"/>
  <c r="AH543"/>
  <c r="AJ353"/>
  <c r="AI353"/>
  <c r="AI387"/>
  <c r="AJ387"/>
  <c r="AH577"/>
  <c r="AI529"/>
  <c r="AH596"/>
  <c r="AJ406"/>
  <c r="AI406"/>
  <c r="AI377"/>
  <c r="AJ377"/>
  <c r="AH567"/>
  <c r="AJ372"/>
  <c r="AI372"/>
  <c r="AH562"/>
  <c r="AH592"/>
  <c r="AI402"/>
  <c r="AJ402"/>
  <c r="AJ337"/>
  <c r="AH527"/>
  <c r="AI337"/>
  <c r="AI594"/>
  <c r="AJ594"/>
  <c r="Z19" i="18"/>
  <c r="S25" i="4"/>
  <c r="R33"/>
  <c r="X14" i="18"/>
  <c r="Q28" i="4" s="1"/>
  <c r="X24" i="20" s="1"/>
  <c r="Q27" i="4"/>
  <c r="X37" i="20" s="1"/>
  <c r="P29" i="4"/>
  <c r="W41" i="20" s="1"/>
  <c r="S21" i="4"/>
  <c r="Q48" i="1"/>
  <c r="X39" i="20" s="1"/>
  <c r="P50" i="1"/>
  <c r="W43" i="20" s="1"/>
  <c r="P49" i="1"/>
  <c r="W31" i="20" s="1"/>
  <c r="S32" i="4"/>
  <c r="W32"/>
  <c r="R48" i="1"/>
  <c r="Y39" i="20" s="1"/>
  <c r="X55" i="18"/>
  <c r="X56"/>
  <c r="AI18"/>
  <c r="AI51"/>
  <c r="AJ207" i="2"/>
  <c r="S313"/>
  <c r="L34" i="18" s="1"/>
  <c r="T313" i="2"/>
  <c r="M34" i="18" s="1"/>
  <c r="K313" i="2"/>
  <c r="D34" i="18" s="1"/>
  <c r="AE313" i="2"/>
  <c r="X34" i="18" s="1"/>
  <c r="AG313" i="2"/>
  <c r="Z34" i="18" s="1"/>
  <c r="Y313" i="2"/>
  <c r="R34" i="18" s="1"/>
  <c r="V313" i="2"/>
  <c r="O34" i="18" s="1"/>
  <c r="O313" i="2"/>
  <c r="H34" i="18" s="1"/>
  <c r="AH313" i="2"/>
  <c r="AA34" i="18" s="1"/>
  <c r="R313" i="2"/>
  <c r="K34" i="18" s="1"/>
  <c r="AF313" i="2"/>
  <c r="Y34" i="18" s="1"/>
  <c r="AB313" i="2"/>
  <c r="U34" i="18" s="1"/>
  <c r="AA313" i="2"/>
  <c r="T34" i="18" s="1"/>
  <c r="W313" i="2"/>
  <c r="P34" i="18" s="1"/>
  <c r="U313" i="2"/>
  <c r="N34" i="18" s="1"/>
  <c r="P313" i="2"/>
  <c r="I34" i="18" s="1"/>
  <c r="AC313" i="2"/>
  <c r="V34" i="18" s="1"/>
  <c r="Q313" i="2"/>
  <c r="J34" i="18" s="1"/>
  <c r="N313" i="2"/>
  <c r="G34" i="18" s="1"/>
  <c r="L313" i="2"/>
  <c r="E34" i="18" s="1"/>
  <c r="I313" i="2"/>
  <c r="Z313"/>
  <c r="S34" i="18" s="1"/>
  <c r="M313" i="2"/>
  <c r="F34" i="18" s="1"/>
  <c r="J313" i="2"/>
  <c r="C34" i="18" s="1"/>
  <c r="AD313" i="2"/>
  <c r="W34" i="18" s="1"/>
  <c r="X313" i="2"/>
  <c r="Q34" i="18" s="1"/>
  <c r="AI97" i="2"/>
  <c r="N97"/>
  <c r="S97"/>
  <c r="AG97"/>
  <c r="AJ97"/>
  <c r="T97"/>
  <c r="O97"/>
  <c r="AF97"/>
  <c r="U97"/>
  <c r="AA97"/>
  <c r="R97"/>
  <c r="K97"/>
  <c r="W97"/>
  <c r="J97"/>
  <c r="Z97"/>
  <c r="M97"/>
  <c r="AH97"/>
  <c r="V97"/>
  <c r="AE97"/>
  <c r="Q97"/>
  <c r="AD97"/>
  <c r="I97"/>
  <c r="L97"/>
  <c r="Y97"/>
  <c r="X97"/>
  <c r="AB97"/>
  <c r="AC97"/>
  <c r="P97"/>
  <c r="Z309"/>
  <c r="Z308"/>
  <c r="Y308"/>
  <c r="AI98"/>
  <c r="S98"/>
  <c r="S307"/>
  <c r="W99"/>
  <c r="AA306"/>
  <c r="AG96"/>
  <c r="U305"/>
  <c r="AC305"/>
  <c r="AF95"/>
  <c r="AA99"/>
  <c r="AD99"/>
  <c r="U99"/>
  <c r="T95"/>
  <c r="Y99"/>
  <c r="X98"/>
  <c r="AF96"/>
  <c r="U98"/>
  <c r="V95"/>
  <c r="AB309"/>
  <c r="AB95"/>
  <c r="V99"/>
  <c r="W305"/>
  <c r="V308"/>
  <c r="T306"/>
  <c r="AB98"/>
  <c r="AE98"/>
  <c r="Y309"/>
  <c r="W309"/>
  <c r="V306"/>
  <c r="X305"/>
  <c r="V307"/>
  <c r="AA96"/>
  <c r="AG305"/>
  <c r="AG307"/>
  <c r="AI99"/>
  <c r="S308"/>
  <c r="Y98"/>
  <c r="AC96"/>
  <c r="AA305"/>
  <c r="T96"/>
  <c r="AG99"/>
  <c r="Z99"/>
  <c r="AC308"/>
  <c r="X307"/>
  <c r="W308"/>
  <c r="AD305"/>
  <c r="T98"/>
  <c r="AC95"/>
  <c r="Y96"/>
  <c r="AE99"/>
  <c r="AD96"/>
  <c r="S99"/>
  <c r="AB308"/>
  <c r="AD306"/>
  <c r="AE307"/>
  <c r="X95"/>
  <c r="AF98"/>
  <c r="AF306"/>
  <c r="Z96"/>
  <c r="V309"/>
  <c r="Z305"/>
  <c r="Q99"/>
  <c r="AH96"/>
  <c r="AB96"/>
  <c r="AB99"/>
  <c r="Y95"/>
  <c r="AA95"/>
  <c r="S95"/>
  <c r="S96"/>
  <c r="S305"/>
  <c r="W95"/>
  <c r="AA307"/>
  <c r="AC306"/>
  <c r="X309"/>
  <c r="T305"/>
  <c r="AH98"/>
  <c r="Y306"/>
  <c r="AE95"/>
  <c r="W98"/>
  <c r="AD98"/>
  <c r="AC98"/>
  <c r="AE96"/>
  <c r="AE308"/>
  <c r="AF99"/>
  <c r="U96"/>
  <c r="V98"/>
  <c r="AC309"/>
  <c r="Z307"/>
  <c r="AF307"/>
  <c r="Y307"/>
  <c r="AA308"/>
  <c r="T309"/>
  <c r="T308"/>
  <c r="AF308"/>
  <c r="AF305"/>
  <c r="AF309"/>
  <c r="AB305"/>
  <c r="U308"/>
  <c r="Y305"/>
  <c r="X306"/>
  <c r="AB306"/>
  <c r="AD307"/>
  <c r="AC307"/>
  <c r="AA309"/>
  <c r="AE306"/>
  <c r="U309"/>
  <c r="AE305"/>
  <c r="AG95"/>
  <c r="AG309"/>
  <c r="S309"/>
  <c r="S306"/>
  <c r="V96"/>
  <c r="AD308"/>
  <c r="V305"/>
  <c r="U307"/>
  <c r="AB307"/>
  <c r="T99"/>
  <c r="AH99"/>
  <c r="Z98"/>
  <c r="W306"/>
  <c r="X99"/>
  <c r="U95"/>
  <c r="W96"/>
  <c r="X96"/>
  <c r="AC99"/>
  <c r="AD95"/>
  <c r="Z95"/>
  <c r="T307"/>
  <c r="AA98"/>
  <c r="AG98"/>
  <c r="Z306"/>
  <c r="AE309"/>
  <c r="W307"/>
  <c r="AD309"/>
  <c r="U306"/>
  <c r="AL4"/>
  <c r="AK431"/>
  <c r="Y24" i="4"/>
  <c r="AA16"/>
  <c r="AJ197" i="2"/>
  <c r="AJ2" i="18"/>
  <c r="AJ10" s="1"/>
  <c r="AJ196" i="2"/>
  <c r="AJ98"/>
  <c r="O98"/>
  <c r="O96"/>
  <c r="Z44" i="18"/>
  <c r="R305" i="2"/>
  <c r="AJ99"/>
  <c r="AJ200"/>
  <c r="R309"/>
  <c r="AA39" i="18"/>
  <c r="T33" i="1" s="1"/>
  <c r="AJ199" i="2"/>
  <c r="AJ198"/>
  <c r="Q98"/>
  <c r="R306"/>
  <c r="O99"/>
  <c r="Q308"/>
  <c r="P95"/>
  <c r="P96"/>
  <c r="R95"/>
  <c r="P99"/>
  <c r="R307"/>
  <c r="R308"/>
  <c r="R98"/>
  <c r="AK523"/>
  <c r="AK333"/>
  <c r="AK404" s="1"/>
  <c r="AK94"/>
  <c r="AK105" s="1"/>
  <c r="O95"/>
  <c r="Q305"/>
  <c r="Q95"/>
  <c r="Q96"/>
  <c r="R99"/>
  <c r="R96"/>
  <c r="Q309"/>
  <c r="Q307"/>
  <c r="P305"/>
  <c r="P308"/>
  <c r="P98"/>
  <c r="Q306"/>
  <c r="P306"/>
  <c r="O306"/>
  <c r="P307"/>
  <c r="P309"/>
  <c r="O308"/>
  <c r="O309"/>
  <c r="O307"/>
  <c r="O305"/>
  <c r="N96"/>
  <c r="M307"/>
  <c r="N306"/>
  <c r="N308"/>
  <c r="M309"/>
  <c r="AI318"/>
  <c r="N305"/>
  <c r="N307"/>
  <c r="N309"/>
  <c r="M305"/>
  <c r="M308"/>
  <c r="M306"/>
  <c r="L305"/>
  <c r="L307"/>
  <c r="K309"/>
  <c r="L308"/>
  <c r="L309"/>
  <c r="L306"/>
  <c r="J309"/>
  <c r="K307"/>
  <c r="K306"/>
  <c r="K308"/>
  <c r="K305"/>
  <c r="J308"/>
  <c r="J307"/>
  <c r="J306"/>
  <c r="I308"/>
  <c r="I305"/>
  <c r="I306"/>
  <c r="I307"/>
  <c r="I309"/>
  <c r="AJ96"/>
  <c r="AB3" i="18"/>
  <c r="U17" i="4" s="1"/>
  <c r="AA7" i="18"/>
  <c r="AA11"/>
  <c r="Z18" i="4"/>
  <c r="Z19"/>
  <c r="Z20"/>
  <c r="X15" i="18"/>
  <c r="Y13"/>
  <c r="AH308" i="2"/>
  <c r="J305"/>
  <c r="AH305"/>
  <c r="AH306"/>
  <c r="AH309"/>
  <c r="AH307"/>
  <c r="AH95"/>
  <c r="N98"/>
  <c r="N95"/>
  <c r="N99"/>
  <c r="M98"/>
  <c r="M96"/>
  <c r="M95"/>
  <c r="M99"/>
  <c r="L98"/>
  <c r="L99"/>
  <c r="L96"/>
  <c r="L95"/>
  <c r="J98"/>
  <c r="I96"/>
  <c r="K96"/>
  <c r="K95"/>
  <c r="I98"/>
  <c r="J96"/>
  <c r="I99"/>
  <c r="K99"/>
  <c r="K98"/>
  <c r="I95"/>
  <c r="J95"/>
  <c r="J99"/>
  <c r="AC61" i="18" l="1"/>
  <c r="S38" i="1"/>
  <c r="Z62" i="18"/>
  <c r="Z63" s="1"/>
  <c r="Z64" s="1"/>
  <c r="Z65" s="1"/>
  <c r="Z66" s="1"/>
  <c r="Z54" s="1"/>
  <c r="AL192" i="2"/>
  <c r="AL177"/>
  <c r="AL169"/>
  <c r="AL161"/>
  <c r="AL153"/>
  <c r="AL183"/>
  <c r="AL164"/>
  <c r="AL191"/>
  <c r="AL186"/>
  <c r="AL158"/>
  <c r="AL145"/>
  <c r="AL188"/>
  <c r="AL182"/>
  <c r="AL180"/>
  <c r="AL173"/>
  <c r="AL170"/>
  <c r="AL150"/>
  <c r="AL172"/>
  <c r="AL128"/>
  <c r="AL107"/>
  <c r="AL178"/>
  <c r="AL166"/>
  <c r="AL154"/>
  <c r="AL185"/>
  <c r="AL143"/>
  <c r="AL111"/>
  <c r="AL181"/>
  <c r="AL151"/>
  <c r="AL179"/>
  <c r="AL171"/>
  <c r="AL155"/>
  <c r="AL146"/>
  <c r="AL133"/>
  <c r="AL125"/>
  <c r="AL116"/>
  <c r="AL108"/>
  <c r="AL109"/>
  <c r="AL117"/>
  <c r="AL121"/>
  <c r="AL176"/>
  <c r="AL189"/>
  <c r="AL187"/>
  <c r="AL165"/>
  <c r="AL137"/>
  <c r="AL124"/>
  <c r="AL175"/>
  <c r="AL167"/>
  <c r="AL159"/>
  <c r="AL122"/>
  <c r="AL149"/>
  <c r="AL140"/>
  <c r="AL139"/>
  <c r="AL127"/>
  <c r="AL134"/>
  <c r="AL142"/>
  <c r="AL119"/>
  <c r="AL163"/>
  <c r="AL129"/>
  <c r="AL120"/>
  <c r="AL112"/>
  <c r="AL144"/>
  <c r="AL126"/>
  <c r="AL138"/>
  <c r="AL132"/>
  <c r="AL114"/>
  <c r="AL110"/>
  <c r="AL190"/>
  <c r="AL113"/>
  <c r="AL130"/>
  <c r="AL135"/>
  <c r="AL160"/>
  <c r="AL157"/>
  <c r="AL156"/>
  <c r="AL136"/>
  <c r="AL115"/>
  <c r="AL131"/>
  <c r="AL147"/>
  <c r="AL118"/>
  <c r="AL152"/>
  <c r="AL174"/>
  <c r="AL162"/>
  <c r="AL141"/>
  <c r="AL168"/>
  <c r="AL70"/>
  <c r="AL51"/>
  <c r="AL17"/>
  <c r="AL12"/>
  <c r="AL14"/>
  <c r="AL31"/>
  <c r="AL26"/>
  <c r="AL15"/>
  <c r="AL27"/>
  <c r="AL90"/>
  <c r="AL48"/>
  <c r="AL56"/>
  <c r="AL32"/>
  <c r="AM73"/>
  <c r="AM71"/>
  <c r="AM37"/>
  <c r="AM86"/>
  <c r="AM85"/>
  <c r="AM76"/>
  <c r="AL23"/>
  <c r="AL71"/>
  <c r="AL33"/>
  <c r="AL82"/>
  <c r="AL68"/>
  <c r="AL74"/>
  <c r="AL13"/>
  <c r="AL81"/>
  <c r="AL10"/>
  <c r="AL84"/>
  <c r="AL72"/>
  <c r="AL69"/>
  <c r="AL11"/>
  <c r="AL44"/>
  <c r="AL30"/>
  <c r="AL65"/>
  <c r="AL87"/>
  <c r="AL75"/>
  <c r="AL86"/>
  <c r="AL52"/>
  <c r="AL77"/>
  <c r="AM51"/>
  <c r="AM82"/>
  <c r="AM64"/>
  <c r="AM17"/>
  <c r="AM57"/>
  <c r="AL49"/>
  <c r="AL67"/>
  <c r="AL79"/>
  <c r="AL8"/>
  <c r="AL34"/>
  <c r="AL40"/>
  <c r="AL55"/>
  <c r="AL36"/>
  <c r="AK421"/>
  <c r="AK425"/>
  <c r="AK422"/>
  <c r="AK423"/>
  <c r="AK426"/>
  <c r="AK424"/>
  <c r="AK427"/>
  <c r="AK339"/>
  <c r="AK529" s="1"/>
  <c r="AL38"/>
  <c r="AL28"/>
  <c r="AL37"/>
  <c r="AL76"/>
  <c r="AL73"/>
  <c r="AL59"/>
  <c r="AL42"/>
  <c r="AL91"/>
  <c r="AL25"/>
  <c r="AL29"/>
  <c r="AL89"/>
  <c r="AL53"/>
  <c r="AL425"/>
  <c r="AM61"/>
  <c r="AM84"/>
  <c r="AM15"/>
  <c r="AM46"/>
  <c r="AM41"/>
  <c r="AL54"/>
  <c r="AL39"/>
  <c r="AL85"/>
  <c r="AL80"/>
  <c r="AL64"/>
  <c r="AL61"/>
  <c r="AL78"/>
  <c r="AL19"/>
  <c r="AL60"/>
  <c r="AJ304"/>
  <c r="AJ287"/>
  <c r="AJ280"/>
  <c r="AJ276"/>
  <c r="AJ272"/>
  <c r="AJ300"/>
  <c r="AJ279"/>
  <c r="AJ291"/>
  <c r="AJ282"/>
  <c r="AJ297"/>
  <c r="AJ273"/>
  <c r="AJ290"/>
  <c r="AJ281"/>
  <c r="AJ267"/>
  <c r="AJ257"/>
  <c r="AJ248"/>
  <c r="AJ240"/>
  <c r="AJ232"/>
  <c r="AJ226"/>
  <c r="AJ278"/>
  <c r="AJ292"/>
  <c r="AJ299"/>
  <c r="AJ283"/>
  <c r="AJ288"/>
  <c r="AJ293"/>
  <c r="AJ274"/>
  <c r="AJ285"/>
  <c r="AJ259"/>
  <c r="AJ253"/>
  <c r="AJ246"/>
  <c r="AJ258"/>
  <c r="AJ241"/>
  <c r="AJ218"/>
  <c r="AJ210"/>
  <c r="AJ222"/>
  <c r="AJ227"/>
  <c r="AJ302"/>
  <c r="AJ275"/>
  <c r="AJ269"/>
  <c r="AJ263"/>
  <c r="AJ255"/>
  <c r="AJ294"/>
  <c r="AJ229"/>
  <c r="AJ223"/>
  <c r="AJ212"/>
  <c r="AJ298"/>
  <c r="AJ271"/>
  <c r="AJ251"/>
  <c r="AJ242"/>
  <c r="AJ234"/>
  <c r="AJ254"/>
  <c r="AJ301"/>
  <c r="AJ265"/>
  <c r="AJ284"/>
  <c r="AJ270"/>
  <c r="AJ236"/>
  <c r="AJ261"/>
  <c r="AJ238"/>
  <c r="AJ233"/>
  <c r="AJ214"/>
  <c r="AJ230"/>
  <c r="AJ237"/>
  <c r="AJ264"/>
  <c r="AJ256"/>
  <c r="AJ277"/>
  <c r="AJ243"/>
  <c r="AJ219"/>
  <c r="AJ211"/>
  <c r="AJ244"/>
  <c r="AJ224"/>
  <c r="AJ245"/>
  <c r="AJ252"/>
  <c r="AJ231"/>
  <c r="AJ209"/>
  <c r="AJ266"/>
  <c r="AJ216"/>
  <c r="AJ268"/>
  <c r="AJ213"/>
  <c r="AJ260"/>
  <c r="AJ247"/>
  <c r="AJ221"/>
  <c r="AJ289"/>
  <c r="AJ220"/>
  <c r="AJ262"/>
  <c r="AJ217"/>
  <c r="AJ249"/>
  <c r="AJ235"/>
  <c r="AJ215"/>
  <c r="AJ239"/>
  <c r="AJ228"/>
  <c r="AL35"/>
  <c r="AL45"/>
  <c r="AL57"/>
  <c r="AL58"/>
  <c r="AL43"/>
  <c r="AL50"/>
  <c r="AL66"/>
  <c r="AL88"/>
  <c r="AL6"/>
  <c r="AL7"/>
  <c r="AL62"/>
  <c r="AL46"/>
  <c r="AM78"/>
  <c r="AM24"/>
  <c r="AM11"/>
  <c r="AM16"/>
  <c r="AM72"/>
  <c r="AL24"/>
  <c r="AL41"/>
  <c r="AL18"/>
  <c r="AL63"/>
  <c r="AL20"/>
  <c r="AL9"/>
  <c r="AL16"/>
  <c r="AL21"/>
  <c r="AI596"/>
  <c r="AK406"/>
  <c r="AJ577"/>
  <c r="AI543"/>
  <c r="AK353"/>
  <c r="AK347"/>
  <c r="AI537"/>
  <c r="AJ578"/>
  <c r="AJ554"/>
  <c r="AL364"/>
  <c r="AL554" s="1"/>
  <c r="AJ575"/>
  <c r="AK417"/>
  <c r="AI607"/>
  <c r="AJ561"/>
  <c r="AI597"/>
  <c r="AK407"/>
  <c r="AK386"/>
  <c r="AI576"/>
  <c r="AI598"/>
  <c r="AK408"/>
  <c r="AJ595"/>
  <c r="AI544"/>
  <c r="AK354"/>
  <c r="AJ535"/>
  <c r="AI558"/>
  <c r="AK368"/>
  <c r="AJ588"/>
  <c r="AJ610"/>
  <c r="AJ547"/>
  <c r="AK392"/>
  <c r="AI582"/>
  <c r="AL374"/>
  <c r="AL564" s="1"/>
  <c r="AJ564"/>
  <c r="AK361"/>
  <c r="AI551"/>
  <c r="AJ603"/>
  <c r="AJ604"/>
  <c r="AI538"/>
  <c r="AK348"/>
  <c r="AL370"/>
  <c r="AL560" s="1"/>
  <c r="AJ560"/>
  <c r="AJ606"/>
  <c r="AK383"/>
  <c r="AI573"/>
  <c r="AI605"/>
  <c r="AK415"/>
  <c r="AJ539"/>
  <c r="AJ569"/>
  <c r="AJ534"/>
  <c r="AL350"/>
  <c r="AL540" s="1"/>
  <c r="AJ540"/>
  <c r="AJ556"/>
  <c r="AJ608"/>
  <c r="AI552"/>
  <c r="AK362"/>
  <c r="AK397"/>
  <c r="AI587"/>
  <c r="AK377"/>
  <c r="AI567"/>
  <c r="AJ584"/>
  <c r="AJ532"/>
  <c r="AK400"/>
  <c r="AI590"/>
  <c r="AK388"/>
  <c r="AI578"/>
  <c r="AK343"/>
  <c r="AI533"/>
  <c r="AI599"/>
  <c r="AK409"/>
  <c r="AI570"/>
  <c r="AK380"/>
  <c r="AJ580"/>
  <c r="AK385"/>
  <c r="AI575"/>
  <c r="AJ557"/>
  <c r="AL367"/>
  <c r="AL557" s="1"/>
  <c r="AJ597"/>
  <c r="AJ576"/>
  <c r="AL386"/>
  <c r="AL576" s="1"/>
  <c r="AJ585"/>
  <c r="AI579"/>
  <c r="AK389"/>
  <c r="AI574"/>
  <c r="AK384"/>
  <c r="AJ591"/>
  <c r="AK410"/>
  <c r="AI600"/>
  <c r="AK345"/>
  <c r="AI535"/>
  <c r="AJ565"/>
  <c r="AJ563"/>
  <c r="AL373"/>
  <c r="AL563" s="1"/>
  <c r="AJ571"/>
  <c r="AK357"/>
  <c r="AI547"/>
  <c r="AJ550"/>
  <c r="AJ589"/>
  <c r="AI548"/>
  <c r="AK358"/>
  <c r="AI593"/>
  <c r="AK403"/>
  <c r="AI603"/>
  <c r="AK413"/>
  <c r="AJ553"/>
  <c r="AL363"/>
  <c r="AL553" s="1"/>
  <c r="AI559"/>
  <c r="AK369"/>
  <c r="AK355"/>
  <c r="AI545"/>
  <c r="AJ546"/>
  <c r="AL356"/>
  <c r="AL546" s="1"/>
  <c r="AJ549"/>
  <c r="AK379"/>
  <c r="AI569"/>
  <c r="AI583"/>
  <c r="AK393"/>
  <c r="AI534"/>
  <c r="AK344"/>
  <c r="AK346"/>
  <c r="AI536"/>
  <c r="AJ525"/>
  <c r="AL335"/>
  <c r="AL525" s="1"/>
  <c r="AJ552"/>
  <c r="AJ586"/>
  <c r="AJ562"/>
  <c r="AI532"/>
  <c r="AK342"/>
  <c r="AJ590"/>
  <c r="AI568"/>
  <c r="AK378"/>
  <c r="AJ572"/>
  <c r="AL382"/>
  <c r="AL572" s="1"/>
  <c r="AJ599"/>
  <c r="AI580"/>
  <c r="AK390"/>
  <c r="AJ607"/>
  <c r="AK367"/>
  <c r="AI557"/>
  <c r="AI561"/>
  <c r="AK371"/>
  <c r="AJ526"/>
  <c r="AI531"/>
  <c r="AK341"/>
  <c r="AI591"/>
  <c r="AK401"/>
  <c r="AK405"/>
  <c r="AI595"/>
  <c r="AJ544"/>
  <c r="AJ542"/>
  <c r="AL352"/>
  <c r="AL542" s="1"/>
  <c r="AI588"/>
  <c r="AK398"/>
  <c r="AI610"/>
  <c r="AK420"/>
  <c r="AJ582"/>
  <c r="AL392"/>
  <c r="AL582" s="1"/>
  <c r="AJ593"/>
  <c r="AJ551"/>
  <c r="AL361"/>
  <c r="AL551" s="1"/>
  <c r="AJ538"/>
  <c r="AK370"/>
  <c r="AI560"/>
  <c r="AK338"/>
  <c r="AI528"/>
  <c r="AI606"/>
  <c r="AK416"/>
  <c r="AL369"/>
  <c r="AL559" s="1"/>
  <c r="AJ559"/>
  <c r="AJ573"/>
  <c r="AI546"/>
  <c r="AK356"/>
  <c r="AK359"/>
  <c r="AI549"/>
  <c r="AI601"/>
  <c r="AK411"/>
  <c r="AJ530"/>
  <c r="AK419"/>
  <c r="AI609"/>
  <c r="AK349"/>
  <c r="AI539"/>
  <c r="AJ555"/>
  <c r="AI540"/>
  <c r="AK350"/>
  <c r="AI556"/>
  <c r="AK366"/>
  <c r="AJ536"/>
  <c r="AI525"/>
  <c r="AK335"/>
  <c r="AK391"/>
  <c r="AI581"/>
  <c r="AJ587"/>
  <c r="AK372"/>
  <c r="AI562"/>
  <c r="AJ567"/>
  <c r="AJ596"/>
  <c r="AI577"/>
  <c r="AK387"/>
  <c r="AJ543"/>
  <c r="AK394"/>
  <c r="AI584"/>
  <c r="AJ537"/>
  <c r="AJ568"/>
  <c r="AJ533"/>
  <c r="AI554"/>
  <c r="AK364"/>
  <c r="AK382"/>
  <c r="AI572"/>
  <c r="AJ570"/>
  <c r="AI585"/>
  <c r="AK395"/>
  <c r="AJ579"/>
  <c r="AK336"/>
  <c r="AI526"/>
  <c r="AJ574"/>
  <c r="AJ598"/>
  <c r="AJ531"/>
  <c r="AJ600"/>
  <c r="AK352"/>
  <c r="AI542"/>
  <c r="AI565"/>
  <c r="AK375"/>
  <c r="AI563"/>
  <c r="AK373"/>
  <c r="AI571"/>
  <c r="AK381"/>
  <c r="AJ558"/>
  <c r="AI564"/>
  <c r="AK374"/>
  <c r="AI550"/>
  <c r="AK360"/>
  <c r="AI589"/>
  <c r="AK399"/>
  <c r="AJ548"/>
  <c r="AK414"/>
  <c r="AI604"/>
  <c r="AI553"/>
  <c r="AK363"/>
  <c r="AJ528"/>
  <c r="AJ545"/>
  <c r="AJ601"/>
  <c r="AL411"/>
  <c r="AL601" s="1"/>
  <c r="AK340"/>
  <c r="AI530"/>
  <c r="AL419"/>
  <c r="AL609" s="1"/>
  <c r="AJ609"/>
  <c r="AJ605"/>
  <c r="AI555"/>
  <c r="AK365"/>
  <c r="AJ583"/>
  <c r="AL393"/>
  <c r="AL583" s="1"/>
  <c r="AK418"/>
  <c r="AI608"/>
  <c r="AL391"/>
  <c r="AL581" s="1"/>
  <c r="AJ581"/>
  <c r="AK396"/>
  <c r="AI586"/>
  <c r="AI592"/>
  <c r="AK402"/>
  <c r="AL402"/>
  <c r="AL592" s="1"/>
  <c r="AJ592"/>
  <c r="AJ527"/>
  <c r="AI527"/>
  <c r="AK337"/>
  <c r="AK594"/>
  <c r="S33" i="4"/>
  <c r="Q29"/>
  <c r="X41" i="20" s="1"/>
  <c r="Y14" i="18"/>
  <c r="R28" i="4" s="1"/>
  <c r="Y24" i="20" s="1"/>
  <c r="R27" i="4"/>
  <c r="Y37" i="20" s="1"/>
  <c r="T21" i="4"/>
  <c r="AA19" i="18"/>
  <c r="T25" i="4"/>
  <c r="Q49" i="1"/>
  <c r="X31" i="20" s="1"/>
  <c r="Q50" i="1"/>
  <c r="X43" i="20" s="1"/>
  <c r="AI96" i="2"/>
  <c r="AJ318"/>
  <c r="Y55" i="18"/>
  <c r="Y56"/>
  <c r="S48" i="1"/>
  <c r="Z39" i="20" s="1"/>
  <c r="AJ18" i="18"/>
  <c r="AJ51"/>
  <c r="R28" i="1"/>
  <c r="L28"/>
  <c r="N28"/>
  <c r="S28"/>
  <c r="M28"/>
  <c r="T28"/>
  <c r="O28"/>
  <c r="AI313" i="2"/>
  <c r="AB34" i="18" s="1"/>
  <c r="U28" i="1" s="1"/>
  <c r="I320" i="2"/>
  <c r="I323"/>
  <c r="I321"/>
  <c r="I327"/>
  <c r="I322"/>
  <c r="AK97"/>
  <c r="AB16" i="4"/>
  <c r="AA45" i="1"/>
  <c r="Q28"/>
  <c r="P28"/>
  <c r="AM4" i="2"/>
  <c r="AM80" s="1"/>
  <c r="AL431"/>
  <c r="AA18" i="4"/>
  <c r="AA20"/>
  <c r="AA19"/>
  <c r="AA24"/>
  <c r="AK98" i="2"/>
  <c r="AA18" i="18"/>
  <c r="AK96" i="2"/>
  <c r="AK199"/>
  <c r="C28" i="1"/>
  <c r="D28"/>
  <c r="AK99" i="2"/>
  <c r="AB39" i="18"/>
  <c r="U33" i="1" s="1"/>
  <c r="AA44" i="18"/>
  <c r="L32"/>
  <c r="L37" s="1"/>
  <c r="E28" i="1"/>
  <c r="AL523" i="2"/>
  <c r="AL94"/>
  <c r="AL105" s="1"/>
  <c r="AL333"/>
  <c r="AL426" s="1"/>
  <c r="AK200"/>
  <c r="AK198"/>
  <c r="AK196"/>
  <c r="AK207"/>
  <c r="AK195"/>
  <c r="AK197"/>
  <c r="AI309"/>
  <c r="AI305"/>
  <c r="AI307"/>
  <c r="AI306"/>
  <c r="AI308"/>
  <c r="AK95"/>
  <c r="AJ95"/>
  <c r="AI95"/>
  <c r="Z24" i="4"/>
  <c r="AB11" i="18"/>
  <c r="AB7"/>
  <c r="AC3"/>
  <c r="V17" i="4" s="1"/>
  <c r="Z13" i="18"/>
  <c r="Y15"/>
  <c r="I319" i="2"/>
  <c r="AD61" i="18" l="1"/>
  <c r="AA62"/>
  <c r="AA63" s="1"/>
  <c r="AA64" s="1"/>
  <c r="AA65" s="1"/>
  <c r="AA66" s="1"/>
  <c r="AA54" s="1"/>
  <c r="AL415" i="2"/>
  <c r="AL605" s="1"/>
  <c r="AL338"/>
  <c r="AL528" s="1"/>
  <c r="AL358"/>
  <c r="AL548" s="1"/>
  <c r="AL410"/>
  <c r="AL600" s="1"/>
  <c r="AL408"/>
  <c r="AL598" s="1"/>
  <c r="AL389"/>
  <c r="AL579" s="1"/>
  <c r="AL380"/>
  <c r="AL570" s="1"/>
  <c r="AL343"/>
  <c r="AL533" s="1"/>
  <c r="AL347"/>
  <c r="AL537" s="1"/>
  <c r="AL336"/>
  <c r="AL526" s="1"/>
  <c r="AL396"/>
  <c r="AL586" s="1"/>
  <c r="AL360"/>
  <c r="AL550" s="1"/>
  <c r="AL390"/>
  <c r="AL580" s="1"/>
  <c r="AL394"/>
  <c r="AL584" s="1"/>
  <c r="AL416"/>
  <c r="AL606" s="1"/>
  <c r="AL414"/>
  <c r="AL604" s="1"/>
  <c r="AL357"/>
  <c r="AL547" s="1"/>
  <c r="AL398"/>
  <c r="AL588" s="1"/>
  <c r="AL345"/>
  <c r="AL535" s="1"/>
  <c r="AL371"/>
  <c r="AL561" s="1"/>
  <c r="AM55"/>
  <c r="AM77"/>
  <c r="AM43"/>
  <c r="AM14"/>
  <c r="AM58"/>
  <c r="AM6"/>
  <c r="AM48"/>
  <c r="AM75"/>
  <c r="AM20"/>
  <c r="AM60"/>
  <c r="AM91"/>
  <c r="AL423"/>
  <c r="AM426"/>
  <c r="AM42"/>
  <c r="AM65"/>
  <c r="AM66"/>
  <c r="AM31"/>
  <c r="AM56"/>
  <c r="AM70"/>
  <c r="AM50"/>
  <c r="AM25"/>
  <c r="AM53"/>
  <c r="AK277"/>
  <c r="AK273"/>
  <c r="AK269"/>
  <c r="AK265"/>
  <c r="AK300"/>
  <c r="AK294"/>
  <c r="AK290"/>
  <c r="AK302"/>
  <c r="AK292"/>
  <c r="AK274"/>
  <c r="AK271"/>
  <c r="AK268"/>
  <c r="AK301"/>
  <c r="AK291"/>
  <c r="AK222"/>
  <c r="AK263"/>
  <c r="AK255"/>
  <c r="AK246"/>
  <c r="AK238"/>
  <c r="AK293"/>
  <c r="AK284"/>
  <c r="AK275"/>
  <c r="AK289"/>
  <c r="AK280"/>
  <c r="AK276"/>
  <c r="AK272"/>
  <c r="AK279"/>
  <c r="AK282"/>
  <c r="AK298"/>
  <c r="AK248"/>
  <c r="AK242"/>
  <c r="AK230"/>
  <c r="AK283"/>
  <c r="AK264"/>
  <c r="AK247"/>
  <c r="AK231"/>
  <c r="AK221"/>
  <c r="AK213"/>
  <c r="AK237"/>
  <c r="AK216"/>
  <c r="AK285"/>
  <c r="AK270"/>
  <c r="AK278"/>
  <c r="AK257"/>
  <c r="AK252"/>
  <c r="AK239"/>
  <c r="AK217"/>
  <c r="AK211"/>
  <c r="AK262"/>
  <c r="AK281"/>
  <c r="AK267"/>
  <c r="AK288"/>
  <c r="AK259"/>
  <c r="AK251"/>
  <c r="AK236"/>
  <c r="AK235"/>
  <c r="AK228"/>
  <c r="AK215"/>
  <c r="AK209"/>
  <c r="AK254"/>
  <c r="AK229"/>
  <c r="AK212"/>
  <c r="AK297"/>
  <c r="AK227"/>
  <c r="AK261"/>
  <c r="AK299"/>
  <c r="AK240"/>
  <c r="AK232"/>
  <c r="AK226"/>
  <c r="AK256"/>
  <c r="AK223"/>
  <c r="AK243"/>
  <c r="AK220"/>
  <c r="AK258"/>
  <c r="AK210"/>
  <c r="AK287"/>
  <c r="AK260"/>
  <c r="AK234"/>
  <c r="AK253"/>
  <c r="AK244"/>
  <c r="AK245"/>
  <c r="AK241"/>
  <c r="AK218"/>
  <c r="AK219"/>
  <c r="AK224"/>
  <c r="AK266"/>
  <c r="AK214"/>
  <c r="AK233"/>
  <c r="AK249"/>
  <c r="AL421"/>
  <c r="AL339"/>
  <c r="AL529" s="1"/>
  <c r="AL404"/>
  <c r="AL594" s="1"/>
  <c r="AM192"/>
  <c r="AM183"/>
  <c r="AM191"/>
  <c r="AM181"/>
  <c r="AM171"/>
  <c r="AM163"/>
  <c r="AM155"/>
  <c r="AM146"/>
  <c r="AM177"/>
  <c r="AM161"/>
  <c r="AM137"/>
  <c r="AM129"/>
  <c r="AM120"/>
  <c r="AM112"/>
  <c r="AM174"/>
  <c r="AM154"/>
  <c r="AM190"/>
  <c r="AM151"/>
  <c r="AM186"/>
  <c r="AM188"/>
  <c r="AM166"/>
  <c r="AM175"/>
  <c r="AM142"/>
  <c r="AM180"/>
  <c r="AM153"/>
  <c r="AM141"/>
  <c r="AM133"/>
  <c r="AM178"/>
  <c r="AM150"/>
  <c r="AM159"/>
  <c r="AM116"/>
  <c r="AM168"/>
  <c r="AM152"/>
  <c r="AM144"/>
  <c r="AM185"/>
  <c r="AM164"/>
  <c r="AM140"/>
  <c r="AM118"/>
  <c r="AM179"/>
  <c r="AM149"/>
  <c r="AM160"/>
  <c r="AM172"/>
  <c r="AM122"/>
  <c r="AM135"/>
  <c r="AM165"/>
  <c r="AM189"/>
  <c r="AM158"/>
  <c r="AM145"/>
  <c r="AM136"/>
  <c r="AM119"/>
  <c r="AM134"/>
  <c r="AM126"/>
  <c r="AM117"/>
  <c r="AM109"/>
  <c r="AM124"/>
  <c r="AM131"/>
  <c r="AM110"/>
  <c r="AM157"/>
  <c r="AM170"/>
  <c r="AM125"/>
  <c r="AM108"/>
  <c r="AM176"/>
  <c r="AM173"/>
  <c r="AM182"/>
  <c r="AM130"/>
  <c r="AM139"/>
  <c r="AM113"/>
  <c r="AM143"/>
  <c r="AM115"/>
  <c r="AM127"/>
  <c r="AM147"/>
  <c r="AM114"/>
  <c r="AM169"/>
  <c r="AM156"/>
  <c r="AM111"/>
  <c r="AM107"/>
  <c r="AM138"/>
  <c r="AM162"/>
  <c r="AM167"/>
  <c r="AM128"/>
  <c r="AM187"/>
  <c r="AM121"/>
  <c r="AM132"/>
  <c r="AL368"/>
  <c r="AL558" s="1"/>
  <c r="AL341"/>
  <c r="AL531" s="1"/>
  <c r="AL384"/>
  <c r="AL574" s="1"/>
  <c r="AL378"/>
  <c r="AL568" s="1"/>
  <c r="AL406"/>
  <c r="AL596" s="1"/>
  <c r="AL346"/>
  <c r="AL536" s="1"/>
  <c r="AL365"/>
  <c r="AL555" s="1"/>
  <c r="AL340"/>
  <c r="AL530" s="1"/>
  <c r="AL403"/>
  <c r="AL593" s="1"/>
  <c r="AL362"/>
  <c r="AL552" s="1"/>
  <c r="AL359"/>
  <c r="AL549" s="1"/>
  <c r="AL399"/>
  <c r="AL589" s="1"/>
  <c r="AL375"/>
  <c r="AL565" s="1"/>
  <c r="AL418"/>
  <c r="AL608" s="1"/>
  <c r="AL379"/>
  <c r="AL569" s="1"/>
  <c r="AL420"/>
  <c r="AL610" s="1"/>
  <c r="AL385"/>
  <c r="AL575" s="1"/>
  <c r="AL388"/>
  <c r="AL578" s="1"/>
  <c r="AL387"/>
  <c r="AL577" s="1"/>
  <c r="AM21"/>
  <c r="AM34"/>
  <c r="AM18"/>
  <c r="AM13"/>
  <c r="AM81"/>
  <c r="AL427"/>
  <c r="AM10"/>
  <c r="AM74"/>
  <c r="AM67"/>
  <c r="AM9"/>
  <c r="AM38"/>
  <c r="AM12"/>
  <c r="AM54"/>
  <c r="AM79"/>
  <c r="AM69"/>
  <c r="AM89"/>
  <c r="AM7"/>
  <c r="AM36"/>
  <c r="AM8"/>
  <c r="AM32"/>
  <c r="AM23"/>
  <c r="AM88"/>
  <c r="AL337"/>
  <c r="AL527" s="1"/>
  <c r="AL355"/>
  <c r="AL545" s="1"/>
  <c r="AL353"/>
  <c r="AL543" s="1"/>
  <c r="AL377"/>
  <c r="AL567" s="1"/>
  <c r="AL397"/>
  <c r="AL587" s="1"/>
  <c r="AL383"/>
  <c r="AL573" s="1"/>
  <c r="AL348"/>
  <c r="AL538" s="1"/>
  <c r="AL354"/>
  <c r="AL544" s="1"/>
  <c r="AL417"/>
  <c r="AL607" s="1"/>
  <c r="AL409"/>
  <c r="AL599" s="1"/>
  <c r="AL400"/>
  <c r="AL590" s="1"/>
  <c r="AL372"/>
  <c r="AL562" s="1"/>
  <c r="AL381"/>
  <c r="AL571" s="1"/>
  <c r="AL401"/>
  <c r="AL591" s="1"/>
  <c r="AL395"/>
  <c r="AL585" s="1"/>
  <c r="AL407"/>
  <c r="AL597" s="1"/>
  <c r="AL342"/>
  <c r="AL532" s="1"/>
  <c r="AL366"/>
  <c r="AL556" s="1"/>
  <c r="AL344"/>
  <c r="AL534" s="1"/>
  <c r="AL349"/>
  <c r="AL539" s="1"/>
  <c r="AL413"/>
  <c r="AL603" s="1"/>
  <c r="AL405"/>
  <c r="AL595" s="1"/>
  <c r="AM35"/>
  <c r="AM26"/>
  <c r="AM40"/>
  <c r="AM62"/>
  <c r="AM68"/>
  <c r="AL422"/>
  <c r="AM87"/>
  <c r="AM52"/>
  <c r="AM33"/>
  <c r="AM19"/>
  <c r="AM30"/>
  <c r="AM44"/>
  <c r="AM39"/>
  <c r="AM90"/>
  <c r="AM49"/>
  <c r="AM59"/>
  <c r="AL424"/>
  <c r="AM27"/>
  <c r="AM28"/>
  <c r="AM29"/>
  <c r="AM63"/>
  <c r="AM45"/>
  <c r="AK564"/>
  <c r="AK542"/>
  <c r="AK556"/>
  <c r="AM366"/>
  <c r="AM556" s="1"/>
  <c r="AK540"/>
  <c r="AK601"/>
  <c r="AM411"/>
  <c r="AM601" s="1"/>
  <c r="AK557"/>
  <c r="AK532"/>
  <c r="AM342"/>
  <c r="AM532" s="1"/>
  <c r="AK536"/>
  <c r="AK545"/>
  <c r="AK548"/>
  <c r="AK600"/>
  <c r="AM410"/>
  <c r="AM600" s="1"/>
  <c r="AK574"/>
  <c r="AK575"/>
  <c r="AM385"/>
  <c r="AM575" s="1"/>
  <c r="AK567"/>
  <c r="AK552"/>
  <c r="AM362"/>
  <c r="AM552" s="1"/>
  <c r="AK573"/>
  <c r="AK543"/>
  <c r="AM353"/>
  <c r="AM543" s="1"/>
  <c r="AK608"/>
  <c r="AK530"/>
  <c r="AM340"/>
  <c r="AM530" s="1"/>
  <c r="AK565"/>
  <c r="AK526"/>
  <c r="AM336"/>
  <c r="AM526" s="1"/>
  <c r="AK554"/>
  <c r="AK525"/>
  <c r="AM335"/>
  <c r="AM525" s="1"/>
  <c r="AK591"/>
  <c r="AK531"/>
  <c r="AK561"/>
  <c r="AK580"/>
  <c r="AM390"/>
  <c r="AM580" s="1"/>
  <c r="AK568"/>
  <c r="AK603"/>
  <c r="AM413"/>
  <c r="AM603" s="1"/>
  <c r="AK579"/>
  <c r="AK570"/>
  <c r="AM380"/>
  <c r="AM570" s="1"/>
  <c r="AK599"/>
  <c r="AK533"/>
  <c r="AM343"/>
  <c r="AM533" s="1"/>
  <c r="AK587"/>
  <c r="AK605"/>
  <c r="AM415"/>
  <c r="AM605" s="1"/>
  <c r="AK582"/>
  <c r="AK544"/>
  <c r="AM354"/>
  <c r="AM544" s="1"/>
  <c r="AK597"/>
  <c r="AK555"/>
  <c r="AK553"/>
  <c r="AK604"/>
  <c r="AM414"/>
  <c r="AM604" s="1"/>
  <c r="AK589"/>
  <c r="AK571"/>
  <c r="AK585"/>
  <c r="AK581"/>
  <c r="AM391"/>
  <c r="AM581" s="1"/>
  <c r="AK539"/>
  <c r="AK546"/>
  <c r="AM356"/>
  <c r="AM546" s="1"/>
  <c r="AK528"/>
  <c r="AK610"/>
  <c r="AM420"/>
  <c r="AM610" s="1"/>
  <c r="AK595"/>
  <c r="AK593"/>
  <c r="AM403"/>
  <c r="AM593" s="1"/>
  <c r="AK535"/>
  <c r="AK578"/>
  <c r="AK558"/>
  <c r="AK537"/>
  <c r="AM347"/>
  <c r="AM537" s="1"/>
  <c r="AK596"/>
  <c r="AK586"/>
  <c r="AM396"/>
  <c r="AM586" s="1"/>
  <c r="AK550"/>
  <c r="AK563"/>
  <c r="AM373"/>
  <c r="AM563" s="1"/>
  <c r="AK572"/>
  <c r="AK584"/>
  <c r="AK577"/>
  <c r="AK562"/>
  <c r="AM372"/>
  <c r="AM562" s="1"/>
  <c r="AK609"/>
  <c r="AK549"/>
  <c r="AM359"/>
  <c r="AM549" s="1"/>
  <c r="AK606"/>
  <c r="AK560"/>
  <c r="AM370"/>
  <c r="AM560" s="1"/>
  <c r="AK588"/>
  <c r="AK534"/>
  <c r="AK583"/>
  <c r="AK569"/>
  <c r="AM379"/>
  <c r="AM569" s="1"/>
  <c r="AK559"/>
  <c r="AK547"/>
  <c r="AM357"/>
  <c r="AM547" s="1"/>
  <c r="AK590"/>
  <c r="AK538"/>
  <c r="AM348"/>
  <c r="AM538" s="1"/>
  <c r="AK551"/>
  <c r="AK598"/>
  <c r="AM408"/>
  <c r="AM598" s="1"/>
  <c r="AK576"/>
  <c r="AK607"/>
  <c r="AM417"/>
  <c r="AM607" s="1"/>
  <c r="AK592"/>
  <c r="AK527"/>
  <c r="AM337"/>
  <c r="AM527" s="1"/>
  <c r="J32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J319"/>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J327"/>
  <c r="J322"/>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J320"/>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J323"/>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T38" i="1"/>
  <c r="AB19" i="18"/>
  <c r="U25" i="4"/>
  <c r="T33"/>
  <c r="R29"/>
  <c r="Y41" i="20" s="1"/>
  <c r="U21" i="4"/>
  <c r="Z14" i="18"/>
  <c r="S28" i="4" s="1"/>
  <c r="Z24" i="20" s="1"/>
  <c r="S27" i="4"/>
  <c r="Z37" i="20" s="1"/>
  <c r="R50" i="1"/>
  <c r="Y43" i="20" s="1"/>
  <c r="R49" i="1"/>
  <c r="Y31" i="20" s="1"/>
  <c r="Y32" i="4"/>
  <c r="T32"/>
  <c r="AJ307" i="2"/>
  <c r="AJ313"/>
  <c r="AC34" i="18" s="1"/>
  <c r="V28" i="1" s="1"/>
  <c r="AC39" i="18"/>
  <c r="V33" i="1" s="1"/>
  <c r="AJ305" i="2"/>
  <c r="AJ306"/>
  <c r="AJ309"/>
  <c r="AJ308"/>
  <c r="V32" i="4"/>
  <c r="X32"/>
  <c r="Z32" i="18"/>
  <c r="Z37" s="1"/>
  <c r="Z55"/>
  <c r="Z32" i="4"/>
  <c r="U32"/>
  <c r="Z56" i="18"/>
  <c r="S50" i="1" s="1"/>
  <c r="Z43" i="20" s="1"/>
  <c r="AC44" i="18"/>
  <c r="AB44"/>
  <c r="AA32" i="4"/>
  <c r="AC16"/>
  <c r="AB45" i="1"/>
  <c r="AB18" i="4"/>
  <c r="AB19"/>
  <c r="AB20"/>
  <c r="AB24"/>
  <c r="AB32"/>
  <c r="AL97" i="2"/>
  <c r="AN4"/>
  <c r="AM431"/>
  <c r="F28" i="1"/>
  <c r="G28"/>
  <c r="H28"/>
  <c r="I28"/>
  <c r="J28"/>
  <c r="K28"/>
  <c r="AL95" i="2"/>
  <c r="AA32" i="18"/>
  <c r="D32"/>
  <c r="D37" s="1"/>
  <c r="F32"/>
  <c r="F37" s="1"/>
  <c r="I32"/>
  <c r="I37" s="1"/>
  <c r="H32"/>
  <c r="H37" s="1"/>
  <c r="J32"/>
  <c r="J37" s="1"/>
  <c r="G32"/>
  <c r="C32"/>
  <c r="C37" s="1"/>
  <c r="E32"/>
  <c r="E37" s="1"/>
  <c r="K32"/>
  <c r="AL197" i="2"/>
  <c r="AL198"/>
  <c r="AL199"/>
  <c r="AL98"/>
  <c r="AL196"/>
  <c r="AL200"/>
  <c r="AM94"/>
  <c r="AM105" s="1"/>
  <c r="AM523"/>
  <c r="AM333"/>
  <c r="AM422" s="1"/>
  <c r="AK304"/>
  <c r="AK318"/>
  <c r="AL195"/>
  <c r="AL207"/>
  <c r="AL96"/>
  <c r="AL99"/>
  <c r="AC7" i="18"/>
  <c r="AC11"/>
  <c r="V25" i="4" s="1"/>
  <c r="AD3" i="18"/>
  <c r="W17" i="4" s="1"/>
  <c r="Z15" i="18"/>
  <c r="AA13"/>
  <c r="C17"/>
  <c r="AE61" l="1"/>
  <c r="AC62"/>
  <c r="AC63" s="1"/>
  <c r="AC64" s="1"/>
  <c r="U38" i="1"/>
  <c r="AB62" i="18"/>
  <c r="AB63" s="1"/>
  <c r="AB64" s="1"/>
  <c r="AB65" s="1"/>
  <c r="AB66" s="1"/>
  <c r="AB54" s="1"/>
  <c r="AK320" i="2"/>
  <c r="AK321"/>
  <c r="AM400"/>
  <c r="AM590" s="1"/>
  <c r="AM369"/>
  <c r="AM559" s="1"/>
  <c r="AM419"/>
  <c r="AM609" s="1"/>
  <c r="AM406"/>
  <c r="AM596" s="1"/>
  <c r="AM345"/>
  <c r="AM535" s="1"/>
  <c r="AM338"/>
  <c r="AM528" s="1"/>
  <c r="AM397"/>
  <c r="AM587" s="1"/>
  <c r="AM371"/>
  <c r="AM561" s="1"/>
  <c r="AM364"/>
  <c r="AM554" s="1"/>
  <c r="AM358"/>
  <c r="AM548" s="1"/>
  <c r="AM346"/>
  <c r="AM536" s="1"/>
  <c r="AM350"/>
  <c r="AM540" s="1"/>
  <c r="AM352"/>
  <c r="AM542" s="1"/>
  <c r="AM425"/>
  <c r="AM427"/>
  <c r="AM424"/>
  <c r="AN186"/>
  <c r="AN185"/>
  <c r="AN179"/>
  <c r="AN172"/>
  <c r="AN164"/>
  <c r="AN156"/>
  <c r="AN147"/>
  <c r="AN191"/>
  <c r="AN138"/>
  <c r="AN130"/>
  <c r="AN121"/>
  <c r="AN113"/>
  <c r="AN180"/>
  <c r="AN183"/>
  <c r="AN171"/>
  <c r="AN159"/>
  <c r="AN168"/>
  <c r="AN174"/>
  <c r="AN163"/>
  <c r="AN151"/>
  <c r="AN160"/>
  <c r="AN158"/>
  <c r="AN117"/>
  <c r="AN189"/>
  <c r="AN188"/>
  <c r="AN176"/>
  <c r="AN143"/>
  <c r="AN144"/>
  <c r="AN153"/>
  <c r="AN141"/>
  <c r="AN133"/>
  <c r="AN116"/>
  <c r="AN142"/>
  <c r="AN192"/>
  <c r="AN137"/>
  <c r="AN120"/>
  <c r="AN108"/>
  <c r="AN136"/>
  <c r="AN115"/>
  <c r="AN111"/>
  <c r="AN107"/>
  <c r="AN190"/>
  <c r="AN175"/>
  <c r="AN155"/>
  <c r="AN187"/>
  <c r="AN109"/>
  <c r="AN129"/>
  <c r="AN170"/>
  <c r="AN119"/>
  <c r="AN132"/>
  <c r="AN178"/>
  <c r="AN150"/>
  <c r="AN134"/>
  <c r="AN173"/>
  <c r="AN157"/>
  <c r="AN135"/>
  <c r="AN127"/>
  <c r="AN118"/>
  <c r="AN110"/>
  <c r="AN177"/>
  <c r="AN161"/>
  <c r="AN128"/>
  <c r="AN181"/>
  <c r="AN125"/>
  <c r="AN182"/>
  <c r="AN112"/>
  <c r="AN124"/>
  <c r="AN162"/>
  <c r="AN145"/>
  <c r="AN114"/>
  <c r="AN131"/>
  <c r="AN166"/>
  <c r="AN165"/>
  <c r="AN139"/>
  <c r="AN167"/>
  <c r="AN152"/>
  <c r="AN126"/>
  <c r="AN149"/>
  <c r="AN140"/>
  <c r="AN122"/>
  <c r="AN169"/>
  <c r="AN146"/>
  <c r="AN154"/>
  <c r="AN27"/>
  <c r="AN31"/>
  <c r="AN51"/>
  <c r="AN8"/>
  <c r="AN75"/>
  <c r="AN53"/>
  <c r="AN61"/>
  <c r="AN73"/>
  <c r="AN10"/>
  <c r="AN15"/>
  <c r="AN79"/>
  <c r="AN44"/>
  <c r="AN66"/>
  <c r="AN58"/>
  <c r="AN85"/>
  <c r="AN71"/>
  <c r="AN76"/>
  <c r="AN25"/>
  <c r="AN70"/>
  <c r="AN82"/>
  <c r="AN86"/>
  <c r="AN52"/>
  <c r="AN6"/>
  <c r="AN18"/>
  <c r="AN49"/>
  <c r="AN12"/>
  <c r="AN55"/>
  <c r="AN43"/>
  <c r="AN42"/>
  <c r="AN7"/>
  <c r="AN57"/>
  <c r="AN48"/>
  <c r="AN45"/>
  <c r="AN40"/>
  <c r="AN87"/>
  <c r="AN78"/>
  <c r="AN74"/>
  <c r="AN34"/>
  <c r="AN80"/>
  <c r="AN37"/>
  <c r="AN30"/>
  <c r="AN19"/>
  <c r="AN21"/>
  <c r="AN20"/>
  <c r="AN17"/>
  <c r="AN64"/>
  <c r="AN23"/>
  <c r="AN84"/>
  <c r="AN60"/>
  <c r="AN90"/>
  <c r="AN35"/>
  <c r="AN65"/>
  <c r="AN13"/>
  <c r="AN59"/>
  <c r="AN9"/>
  <c r="AN62"/>
  <c r="AN26"/>
  <c r="AN56"/>
  <c r="AN46"/>
  <c r="AN89"/>
  <c r="AN24"/>
  <c r="AN63"/>
  <c r="AN29"/>
  <c r="AN14"/>
  <c r="AN36"/>
  <c r="AN54"/>
  <c r="AN16"/>
  <c r="AN88"/>
  <c r="AN67"/>
  <c r="AN81"/>
  <c r="AN11"/>
  <c r="AN69"/>
  <c r="AN28"/>
  <c r="AN50"/>
  <c r="AN38"/>
  <c r="AN77"/>
  <c r="AN32"/>
  <c r="AN72"/>
  <c r="AN68"/>
  <c r="AN33"/>
  <c r="AN39"/>
  <c r="AN41"/>
  <c r="AN91"/>
  <c r="AK323"/>
  <c r="AK319"/>
  <c r="AM402"/>
  <c r="AM592" s="1"/>
  <c r="AM386"/>
  <c r="AM576" s="1"/>
  <c r="AM361"/>
  <c r="AM551" s="1"/>
  <c r="AM393"/>
  <c r="AM583" s="1"/>
  <c r="AM398"/>
  <c r="AM588" s="1"/>
  <c r="AM416"/>
  <c r="AM606" s="1"/>
  <c r="AM387"/>
  <c r="AM577" s="1"/>
  <c r="AM382"/>
  <c r="AM572" s="1"/>
  <c r="AM360"/>
  <c r="AM550" s="1"/>
  <c r="AM368"/>
  <c r="AM558" s="1"/>
  <c r="AM405"/>
  <c r="AM595" s="1"/>
  <c r="AM349"/>
  <c r="AM539" s="1"/>
  <c r="AM395"/>
  <c r="AM585" s="1"/>
  <c r="AM399"/>
  <c r="AM589" s="1"/>
  <c r="AM363"/>
  <c r="AM553" s="1"/>
  <c r="AM407"/>
  <c r="AM597" s="1"/>
  <c r="AM392"/>
  <c r="AM582" s="1"/>
  <c r="AM409"/>
  <c r="AM599" s="1"/>
  <c r="AM389"/>
  <c r="AM579" s="1"/>
  <c r="AM378"/>
  <c r="AM568" s="1"/>
  <c r="AM401"/>
  <c r="AM591" s="1"/>
  <c r="AM375"/>
  <c r="AM565" s="1"/>
  <c r="AM418"/>
  <c r="AM608" s="1"/>
  <c r="AM383"/>
  <c r="AM573" s="1"/>
  <c r="AM377"/>
  <c r="AM567" s="1"/>
  <c r="AM384"/>
  <c r="AM574" s="1"/>
  <c r="AM367"/>
  <c r="AM557" s="1"/>
  <c r="AL300"/>
  <c r="AL293"/>
  <c r="AL289"/>
  <c r="AL284"/>
  <c r="AL280"/>
  <c r="AL271"/>
  <c r="AL301"/>
  <c r="AL298"/>
  <c r="AL290"/>
  <c r="AL287"/>
  <c r="AL277"/>
  <c r="AL273"/>
  <c r="AL267"/>
  <c r="AL261"/>
  <c r="AL257"/>
  <c r="AL253"/>
  <c r="AL248"/>
  <c r="AL244"/>
  <c r="AL240"/>
  <c r="AL236"/>
  <c r="AL232"/>
  <c r="AL228"/>
  <c r="AL223"/>
  <c r="AL221"/>
  <c r="AL217"/>
  <c r="AL213"/>
  <c r="AL209"/>
  <c r="AL274"/>
  <c r="AL302"/>
  <c r="AL297"/>
  <c r="AL291"/>
  <c r="AL268"/>
  <c r="AL263"/>
  <c r="AL260"/>
  <c r="AL249"/>
  <c r="AL246"/>
  <c r="AL243"/>
  <c r="AL233"/>
  <c r="AL230"/>
  <c r="AL292"/>
  <c r="AL288"/>
  <c r="AL285"/>
  <c r="AL281"/>
  <c r="AL275"/>
  <c r="AL262"/>
  <c r="AL259"/>
  <c r="AL256"/>
  <c r="AL245"/>
  <c r="AL242"/>
  <c r="AL239"/>
  <c r="AL229"/>
  <c r="AL226"/>
  <c r="AL222"/>
  <c r="AL214"/>
  <c r="AL211"/>
  <c r="AL269"/>
  <c r="AL270"/>
  <c r="AL272"/>
  <c r="AL282"/>
  <c r="AL255"/>
  <c r="AL241"/>
  <c r="AL235"/>
  <c r="AL219"/>
  <c r="AL215"/>
  <c r="AL279"/>
  <c r="AL254"/>
  <c r="AL247"/>
  <c r="AL234"/>
  <c r="AL227"/>
  <c r="AL220"/>
  <c r="AL216"/>
  <c r="AL212"/>
  <c r="AL258"/>
  <c r="AL238"/>
  <c r="AL294"/>
  <c r="AL264"/>
  <c r="AL237"/>
  <c r="AL218"/>
  <c r="AL283"/>
  <c r="AL251"/>
  <c r="AL231"/>
  <c r="AL266"/>
  <c r="AL299"/>
  <c r="AL278"/>
  <c r="AL252"/>
  <c r="AL224"/>
  <c r="AL276"/>
  <c r="AL265"/>
  <c r="AL210"/>
  <c r="AM339"/>
  <c r="AM529" s="1"/>
  <c r="AM404"/>
  <c r="AM594" s="1"/>
  <c r="AM344"/>
  <c r="AM534" s="1"/>
  <c r="AM394"/>
  <c r="AM584" s="1"/>
  <c r="AM388"/>
  <c r="AM578" s="1"/>
  <c r="AM381"/>
  <c r="AM571" s="1"/>
  <c r="AM365"/>
  <c r="AM555" s="1"/>
  <c r="AM341"/>
  <c r="AM531" s="1"/>
  <c r="AM355"/>
  <c r="AM545" s="1"/>
  <c r="AM374"/>
  <c r="AM564" s="1"/>
  <c r="AM423"/>
  <c r="K327"/>
  <c r="C28" i="18"/>
  <c r="V38" i="1"/>
  <c r="S29" i="4"/>
  <c r="Z41" i="20" s="1"/>
  <c r="V21" i="4"/>
  <c r="U33"/>
  <c r="AA14" i="18"/>
  <c r="T28" i="4" s="1"/>
  <c r="AA24" i="20" s="1"/>
  <c r="T27" i="4"/>
  <c r="AA37" i="20" s="1"/>
  <c r="S49" i="1"/>
  <c r="Z31" i="20" s="1"/>
  <c r="I202" i="2"/>
  <c r="I102"/>
  <c r="I203"/>
  <c r="I201"/>
  <c r="I100"/>
  <c r="I101"/>
  <c r="U48" i="1"/>
  <c r="AB39" i="20" s="1"/>
  <c r="T48" i="1"/>
  <c r="AA39" i="20" s="1"/>
  <c r="AD44" i="18"/>
  <c r="AK313" i="2"/>
  <c r="AD34" i="18" s="1"/>
  <c r="AD16" i="4"/>
  <c r="AC45" i="1"/>
  <c r="AC20" i="4"/>
  <c r="AC18"/>
  <c r="AC19"/>
  <c r="AC24"/>
  <c r="AC32"/>
  <c r="AM97" i="2"/>
  <c r="AM421"/>
  <c r="AA37" i="18"/>
  <c r="K37"/>
  <c r="G37"/>
  <c r="AN431" i="2"/>
  <c r="AO4"/>
  <c r="AN333"/>
  <c r="AN94"/>
  <c r="AN105" s="1"/>
  <c r="AN523"/>
  <c r="AC19" i="18"/>
  <c r="AC32"/>
  <c r="AC37" s="1"/>
  <c r="C26" i="1"/>
  <c r="E26"/>
  <c r="C31"/>
  <c r="AE44" i="18"/>
  <c r="D31" i="1"/>
  <c r="D26"/>
  <c r="AD39" i="18"/>
  <c r="W33" i="1" s="1"/>
  <c r="AB32" i="18"/>
  <c r="C24"/>
  <c r="C25"/>
  <c r="AM95" i="2"/>
  <c r="AL318"/>
  <c r="AL322" s="1"/>
  <c r="AL304"/>
  <c r="AM195"/>
  <c r="AM207"/>
  <c r="AK308"/>
  <c r="AK305"/>
  <c r="AM98"/>
  <c r="AM99"/>
  <c r="AM199"/>
  <c r="AK306"/>
  <c r="AK307"/>
  <c r="AM96"/>
  <c r="AM196"/>
  <c r="AM200"/>
  <c r="AM198"/>
  <c r="AK309"/>
  <c r="AM197"/>
  <c r="AE3" i="18"/>
  <c r="X17" i="4" s="1"/>
  <c r="AD11" i="18"/>
  <c r="W25" i="4" s="1"/>
  <c r="AD7" i="18"/>
  <c r="AB13"/>
  <c r="AA15"/>
  <c r="C20"/>
  <c r="D25"/>
  <c r="D17"/>
  <c r="AF61" l="1"/>
  <c r="AC65"/>
  <c r="AC66" s="1"/>
  <c r="AC54" s="1"/>
  <c r="AE62"/>
  <c r="AE63" s="1"/>
  <c r="AE64" s="1"/>
  <c r="W38" i="1"/>
  <c r="AD62" i="18"/>
  <c r="AD63" s="1"/>
  <c r="AD64" s="1"/>
  <c r="AD65" s="1"/>
  <c r="AD66" s="1"/>
  <c r="AD54" s="1"/>
  <c r="AL320" i="2"/>
  <c r="AL323"/>
  <c r="AL321"/>
  <c r="AM294"/>
  <c r="AM297"/>
  <c r="AM292"/>
  <c r="AM268"/>
  <c r="AM264"/>
  <c r="AM260"/>
  <c r="AM256"/>
  <c r="AM252"/>
  <c r="AM300"/>
  <c r="AM290"/>
  <c r="AM299"/>
  <c r="AM282"/>
  <c r="AM278"/>
  <c r="AM285"/>
  <c r="AM281"/>
  <c r="AM277"/>
  <c r="AM261"/>
  <c r="AM258"/>
  <c r="AM255"/>
  <c r="AM247"/>
  <c r="AM243"/>
  <c r="AM239"/>
  <c r="AM235"/>
  <c r="AM231"/>
  <c r="AM271"/>
  <c r="AM266"/>
  <c r="AM254"/>
  <c r="AM249"/>
  <c r="AM245"/>
  <c r="AM242"/>
  <c r="AM232"/>
  <c r="AM229"/>
  <c r="AM291"/>
  <c r="AM289"/>
  <c r="AM262"/>
  <c r="AM251"/>
  <c r="AM244"/>
  <c r="AM241"/>
  <c r="AM238"/>
  <c r="AM298"/>
  <c r="AM276"/>
  <c r="AM269"/>
  <c r="AM265"/>
  <c r="AM279"/>
  <c r="AM227"/>
  <c r="AM220"/>
  <c r="AM216"/>
  <c r="AM212"/>
  <c r="AM226"/>
  <c r="AM280"/>
  <c r="AM263"/>
  <c r="AM237"/>
  <c r="AM222"/>
  <c r="AM213"/>
  <c r="AM210"/>
  <c r="AM301"/>
  <c r="AM257"/>
  <c r="AM248"/>
  <c r="AM236"/>
  <c r="AM230"/>
  <c r="AM219"/>
  <c r="AM209"/>
  <c r="AM287"/>
  <c r="AM259"/>
  <c r="AM234"/>
  <c r="AM302"/>
  <c r="AM233"/>
  <c r="AM273"/>
  <c r="AM223"/>
  <c r="AM217"/>
  <c r="AM211"/>
  <c r="AM284"/>
  <c r="AM283"/>
  <c r="AM272"/>
  <c r="AM218"/>
  <c r="AM215"/>
  <c r="AM293"/>
  <c r="AM288"/>
  <c r="AM246"/>
  <c r="AM214"/>
  <c r="AM270"/>
  <c r="AM221"/>
  <c r="AM240"/>
  <c r="AM274"/>
  <c r="AM253"/>
  <c r="AM267"/>
  <c r="AM228"/>
  <c r="AM224"/>
  <c r="AM275"/>
  <c r="AO187"/>
  <c r="AO176"/>
  <c r="AO168"/>
  <c r="AO160"/>
  <c r="AO152"/>
  <c r="AO163"/>
  <c r="AO191"/>
  <c r="AO186"/>
  <c r="AO179"/>
  <c r="AO164"/>
  <c r="AO173"/>
  <c r="AO161"/>
  <c r="AO140"/>
  <c r="AO183"/>
  <c r="AO156"/>
  <c r="AO165"/>
  <c r="AO153"/>
  <c r="AO122"/>
  <c r="AO110"/>
  <c r="AO185"/>
  <c r="AO192"/>
  <c r="AO182"/>
  <c r="AO169"/>
  <c r="AO149"/>
  <c r="AO142"/>
  <c r="AO127"/>
  <c r="AO170"/>
  <c r="AO154"/>
  <c r="AO132"/>
  <c r="AO124"/>
  <c r="AO115"/>
  <c r="AO107"/>
  <c r="AO146"/>
  <c r="AO125"/>
  <c r="AO133"/>
  <c r="AO141"/>
  <c r="AO137"/>
  <c r="AO143"/>
  <c r="AO190"/>
  <c r="AO118"/>
  <c r="AO114"/>
  <c r="AO162"/>
  <c r="AO136"/>
  <c r="AO108"/>
  <c r="AO112"/>
  <c r="AO151"/>
  <c r="AO120"/>
  <c r="AO155"/>
  <c r="AO139"/>
  <c r="AO138"/>
  <c r="AO121"/>
  <c r="AO189"/>
  <c r="AO178"/>
  <c r="AO180"/>
  <c r="AO126"/>
  <c r="AO188"/>
  <c r="AO144"/>
  <c r="AO135"/>
  <c r="AO150"/>
  <c r="AO128"/>
  <c r="AO119"/>
  <c r="AO111"/>
  <c r="AO159"/>
  <c r="AO129"/>
  <c r="AO181"/>
  <c r="AO172"/>
  <c r="AO177"/>
  <c r="AO157"/>
  <c r="AO130"/>
  <c r="AO147"/>
  <c r="AO117"/>
  <c r="AO175"/>
  <c r="AO113"/>
  <c r="AO145"/>
  <c r="AO134"/>
  <c r="AO171"/>
  <c r="AO174"/>
  <c r="AO166"/>
  <c r="AO158"/>
  <c r="AO116"/>
  <c r="AO131"/>
  <c r="AO109"/>
  <c r="AO167"/>
  <c r="AO10"/>
  <c r="AO85"/>
  <c r="AO28"/>
  <c r="AO27"/>
  <c r="AO45"/>
  <c r="AO51"/>
  <c r="AO21"/>
  <c r="AO59"/>
  <c r="AO36"/>
  <c r="AO46"/>
  <c r="AO7"/>
  <c r="AO30"/>
  <c r="AO70"/>
  <c r="AO24"/>
  <c r="AO89"/>
  <c r="AO87"/>
  <c r="AO53"/>
  <c r="AO31"/>
  <c r="AO76"/>
  <c r="AO48"/>
  <c r="AO8"/>
  <c r="AO35"/>
  <c r="AO65"/>
  <c r="AO82"/>
  <c r="AO66"/>
  <c r="AO52"/>
  <c r="AO79"/>
  <c r="AO34"/>
  <c r="AO17"/>
  <c r="AO77"/>
  <c r="AO16"/>
  <c r="AO57"/>
  <c r="AO38"/>
  <c r="AO90"/>
  <c r="AO86"/>
  <c r="AO50"/>
  <c r="AO44"/>
  <c r="AO74"/>
  <c r="AO78"/>
  <c r="AO58"/>
  <c r="AO49"/>
  <c r="AO12"/>
  <c r="AO25"/>
  <c r="AO75"/>
  <c r="AO18"/>
  <c r="AO15"/>
  <c r="AO69"/>
  <c r="AO6"/>
  <c r="AO80"/>
  <c r="AO43"/>
  <c r="AO61"/>
  <c r="AO60"/>
  <c r="AO40"/>
  <c r="AO42"/>
  <c r="AO56"/>
  <c r="AO68"/>
  <c r="AO73"/>
  <c r="AO55"/>
  <c r="AO37"/>
  <c r="AO71"/>
  <c r="AO64"/>
  <c r="AO19"/>
  <c r="AO29"/>
  <c r="AO62"/>
  <c r="AO91"/>
  <c r="AO39"/>
  <c r="AO67"/>
  <c r="AO11"/>
  <c r="AO23"/>
  <c r="AO63"/>
  <c r="AO81"/>
  <c r="AO13"/>
  <c r="AO54"/>
  <c r="AO33"/>
  <c r="AO20"/>
  <c r="AO14"/>
  <c r="AO41"/>
  <c r="AO9"/>
  <c r="AO32"/>
  <c r="AO88"/>
  <c r="AO26"/>
  <c r="AO84"/>
  <c r="AO72"/>
  <c r="AL319"/>
  <c r="AN421"/>
  <c r="AN425"/>
  <c r="AN422"/>
  <c r="AN426"/>
  <c r="AN424"/>
  <c r="AN427"/>
  <c r="AN423"/>
  <c r="AN339"/>
  <c r="AN529" s="1"/>
  <c r="AN404"/>
  <c r="AN594" s="1"/>
  <c r="AN392"/>
  <c r="AN582" s="1"/>
  <c r="AN374"/>
  <c r="AN564" s="1"/>
  <c r="AN415"/>
  <c r="AN605" s="1"/>
  <c r="AN413"/>
  <c r="AN603" s="1"/>
  <c r="AN367"/>
  <c r="AN557" s="1"/>
  <c r="AN341"/>
  <c r="AN531" s="1"/>
  <c r="AN398"/>
  <c r="AN588" s="1"/>
  <c r="AN352"/>
  <c r="AN542" s="1"/>
  <c r="AN375"/>
  <c r="AN565" s="1"/>
  <c r="AN411"/>
  <c r="AN601" s="1"/>
  <c r="AN406"/>
  <c r="AN596" s="1"/>
  <c r="AN340"/>
  <c r="AN530" s="1"/>
  <c r="AN363"/>
  <c r="AN553" s="1"/>
  <c r="AN349"/>
  <c r="AN539" s="1"/>
  <c r="AN399"/>
  <c r="AN589" s="1"/>
  <c r="AN414"/>
  <c r="AN604" s="1"/>
  <c r="AN390"/>
  <c r="AN580" s="1"/>
  <c r="AN355"/>
  <c r="AN545" s="1"/>
  <c r="AN368"/>
  <c r="AN558" s="1"/>
  <c r="AN380"/>
  <c r="AN570" s="1"/>
  <c r="AN417"/>
  <c r="AN607" s="1"/>
  <c r="AN418"/>
  <c r="AN608" s="1"/>
  <c r="AN396"/>
  <c r="AN586" s="1"/>
  <c r="AN400"/>
  <c r="AN590" s="1"/>
  <c r="AN366"/>
  <c r="AN556" s="1"/>
  <c r="AN353"/>
  <c r="AN543" s="1"/>
  <c r="AN335"/>
  <c r="AN525" s="1"/>
  <c r="AN361"/>
  <c r="AN551" s="1"/>
  <c r="AN373"/>
  <c r="AN563" s="1"/>
  <c r="AN403"/>
  <c r="AN593" s="1"/>
  <c r="AN420"/>
  <c r="AN610" s="1"/>
  <c r="AN342"/>
  <c r="AN532" s="1"/>
  <c r="AN416"/>
  <c r="AN606" s="1"/>
  <c r="AN357"/>
  <c r="AN547" s="1"/>
  <c r="AN346"/>
  <c r="AN536" s="1"/>
  <c r="AN383"/>
  <c r="AN573" s="1"/>
  <c r="AN407"/>
  <c r="AN597" s="1"/>
  <c r="AN397"/>
  <c r="AN587" s="1"/>
  <c r="AN394"/>
  <c r="AN584" s="1"/>
  <c r="AN337"/>
  <c r="AN527" s="1"/>
  <c r="AN386"/>
  <c r="AN576" s="1"/>
  <c r="AN365"/>
  <c r="AN555" s="1"/>
  <c r="AN343"/>
  <c r="AN533" s="1"/>
  <c r="AN405"/>
  <c r="AN595" s="1"/>
  <c r="AN358"/>
  <c r="AN548" s="1"/>
  <c r="AN370"/>
  <c r="AN560" s="1"/>
  <c r="AN419"/>
  <c r="AN609" s="1"/>
  <c r="AN338"/>
  <c r="AN528" s="1"/>
  <c r="AN378"/>
  <c r="AN568" s="1"/>
  <c r="AN410"/>
  <c r="AN600" s="1"/>
  <c r="AN369"/>
  <c r="AN559" s="1"/>
  <c r="AN348"/>
  <c r="AN538" s="1"/>
  <c r="AN379"/>
  <c r="AN569" s="1"/>
  <c r="AN382"/>
  <c r="AN572" s="1"/>
  <c r="AN402"/>
  <c r="AN592" s="1"/>
  <c r="AN409"/>
  <c r="AN599" s="1"/>
  <c r="AN387"/>
  <c r="AN577" s="1"/>
  <c r="AN347"/>
  <c r="AN537" s="1"/>
  <c r="AN359"/>
  <c r="AN549" s="1"/>
  <c r="AN344"/>
  <c r="AN534" s="1"/>
  <c r="AN395"/>
  <c r="AN585" s="1"/>
  <c r="AN364"/>
  <c r="AN554" s="1"/>
  <c r="AN388"/>
  <c r="AN578" s="1"/>
  <c r="AN354"/>
  <c r="AN544" s="1"/>
  <c r="AN408"/>
  <c r="AN598" s="1"/>
  <c r="AN393"/>
  <c r="AN583" s="1"/>
  <c r="AN391"/>
  <c r="AN581" s="1"/>
  <c r="AN372"/>
  <c r="AN562" s="1"/>
  <c r="AN336"/>
  <c r="AN526" s="1"/>
  <c r="AN377"/>
  <c r="AN567" s="1"/>
  <c r="AN385"/>
  <c r="AN575" s="1"/>
  <c r="AN350"/>
  <c r="AN540" s="1"/>
  <c r="AN371"/>
  <c r="AN561" s="1"/>
  <c r="AN345"/>
  <c r="AN535" s="1"/>
  <c r="AN362"/>
  <c r="AN552" s="1"/>
  <c r="AN356"/>
  <c r="AN546" s="1"/>
  <c r="AN389"/>
  <c r="AN579" s="1"/>
  <c r="AN401"/>
  <c r="AN591" s="1"/>
  <c r="AN360"/>
  <c r="AN550" s="1"/>
  <c r="AN384"/>
  <c r="AN574" s="1"/>
  <c r="AN381"/>
  <c r="AN571" s="1"/>
  <c r="L327"/>
  <c r="D28" i="18"/>
  <c r="X38" i="1"/>
  <c r="V48"/>
  <c r="W21" i="4"/>
  <c r="V33"/>
  <c r="AB14" i="18"/>
  <c r="U28" i="4" s="1"/>
  <c r="AB24" i="20" s="1"/>
  <c r="U27" i="4"/>
  <c r="AB37" i="20" s="1"/>
  <c r="T29" i="4"/>
  <c r="AA41" i="20" s="1"/>
  <c r="W28" i="1"/>
  <c r="J203" i="2"/>
  <c r="J101"/>
  <c r="J102"/>
  <c r="J202"/>
  <c r="J100"/>
  <c r="J201"/>
  <c r="AA55" i="18"/>
  <c r="T49" i="1" s="1"/>
  <c r="AA31" i="20" s="1"/>
  <c r="W48" i="1"/>
  <c r="AB55" i="18"/>
  <c r="AD17" i="4"/>
  <c r="AA56" i="18"/>
  <c r="T50" i="1" s="1"/>
  <c r="AA43" i="20" s="1"/>
  <c r="AB56" i="18"/>
  <c r="U50" i="1" s="1"/>
  <c r="AB43" i="20" s="1"/>
  <c r="AL313" i="2"/>
  <c r="AE34" i="18" s="1"/>
  <c r="X28" i="1" s="1"/>
  <c r="AN97" i="2"/>
  <c r="AD45" i="1"/>
  <c r="AE16" i="4"/>
  <c r="AD18"/>
  <c r="AD19"/>
  <c r="AD20"/>
  <c r="AD24"/>
  <c r="AD32"/>
  <c r="AN98" i="2"/>
  <c r="AB37" i="18"/>
  <c r="AO431" i="2"/>
  <c r="AO94"/>
  <c r="AO105" s="1"/>
  <c r="AP4"/>
  <c r="AO523"/>
  <c r="AO333"/>
  <c r="AN200"/>
  <c r="AN197"/>
  <c r="AN199"/>
  <c r="AN207"/>
  <c r="AN195"/>
  <c r="AN96"/>
  <c r="AN196"/>
  <c r="AN198"/>
  <c r="AN95"/>
  <c r="AN99"/>
  <c r="AD19" i="18"/>
  <c r="E31" i="1"/>
  <c r="AF44" i="18"/>
  <c r="AE39"/>
  <c r="X33" i="1" s="1"/>
  <c r="D24" i="18"/>
  <c r="AM304" i="2"/>
  <c r="AM318"/>
  <c r="AM322" s="1"/>
  <c r="AL309"/>
  <c r="AL308"/>
  <c r="AL307"/>
  <c r="AL306"/>
  <c r="AL305"/>
  <c r="AE7" i="18"/>
  <c r="AE11"/>
  <c r="X25" i="4" s="1"/>
  <c r="AF3" i="18"/>
  <c r="Y17" i="4" s="1"/>
  <c r="AB15" i="18"/>
  <c r="AC13"/>
  <c r="D20"/>
  <c r="E17"/>
  <c r="AG61" l="1"/>
  <c r="Y38" i="1"/>
  <c r="AF62" i="18"/>
  <c r="AF63" s="1"/>
  <c r="AF64" s="1"/>
  <c r="AF65" s="1"/>
  <c r="AF66" s="1"/>
  <c r="AF54" s="1"/>
  <c r="AE65"/>
  <c r="AE66" s="1"/>
  <c r="AE54" s="1"/>
  <c r="AN322" i="2"/>
  <c r="AM320"/>
  <c r="AN291"/>
  <c r="AN292"/>
  <c r="AN294"/>
  <c r="AN275"/>
  <c r="AN300"/>
  <c r="AN265"/>
  <c r="AN274"/>
  <c r="AN264"/>
  <c r="AN256"/>
  <c r="AN247"/>
  <c r="AN239"/>
  <c r="AN231"/>
  <c r="AN290"/>
  <c r="AN285"/>
  <c r="AN297"/>
  <c r="AN273"/>
  <c r="AN282"/>
  <c r="AN287"/>
  <c r="AN298"/>
  <c r="AN278"/>
  <c r="AN281"/>
  <c r="AN268"/>
  <c r="AN260"/>
  <c r="AN254"/>
  <c r="AN233"/>
  <c r="AN224"/>
  <c r="AN223"/>
  <c r="AN248"/>
  <c r="AN232"/>
  <c r="AN217"/>
  <c r="AN209"/>
  <c r="AN267"/>
  <c r="AN288"/>
  <c r="AN283"/>
  <c r="AN299"/>
  <c r="AN266"/>
  <c r="AN252"/>
  <c r="AN243"/>
  <c r="AN235"/>
  <c r="AN236"/>
  <c r="AN219"/>
  <c r="AN213"/>
  <c r="AN279"/>
  <c r="AN272"/>
  <c r="AN289"/>
  <c r="AN269"/>
  <c r="AN245"/>
  <c r="AN237"/>
  <c r="AN229"/>
  <c r="AN261"/>
  <c r="AN211"/>
  <c r="AN301"/>
  <c r="AN293"/>
  <c r="AN262"/>
  <c r="AN280"/>
  <c r="AN258"/>
  <c r="AN241"/>
  <c r="AN271"/>
  <c r="AN253"/>
  <c r="AN221"/>
  <c r="AN302"/>
  <c r="AN276"/>
  <c r="AN249"/>
  <c r="AN257"/>
  <c r="AN244"/>
  <c r="AN230"/>
  <c r="AN251"/>
  <c r="AN210"/>
  <c r="AN226"/>
  <c r="AN240"/>
  <c r="AN277"/>
  <c r="AN234"/>
  <c r="AN218"/>
  <c r="AN255"/>
  <c r="AN270"/>
  <c r="AN228"/>
  <c r="AN222"/>
  <c r="AN215"/>
  <c r="AN246"/>
  <c r="AN212"/>
  <c r="AN259"/>
  <c r="AN214"/>
  <c r="AN238"/>
  <c r="AN220"/>
  <c r="AN216"/>
  <c r="AN263"/>
  <c r="AN284"/>
  <c r="AN242"/>
  <c r="AN227"/>
  <c r="AO421"/>
  <c r="AO425"/>
  <c r="AO422"/>
  <c r="AO424"/>
  <c r="AO426"/>
  <c r="AO427"/>
  <c r="AO339"/>
  <c r="AO529" s="1"/>
  <c r="AO423"/>
  <c r="AO404"/>
  <c r="AO594" s="1"/>
  <c r="AO341"/>
  <c r="AO531" s="1"/>
  <c r="AO360"/>
  <c r="AO550" s="1"/>
  <c r="AO342"/>
  <c r="AO532" s="1"/>
  <c r="AO420"/>
  <c r="AO610" s="1"/>
  <c r="AO361"/>
  <c r="AO551" s="1"/>
  <c r="AO415"/>
  <c r="AO605" s="1"/>
  <c r="AO395"/>
  <c r="AO585" s="1"/>
  <c r="AO353"/>
  <c r="AO543" s="1"/>
  <c r="AO366"/>
  <c r="AO556" s="1"/>
  <c r="AO396"/>
  <c r="AO586" s="1"/>
  <c r="AO368"/>
  <c r="AO558" s="1"/>
  <c r="AO355"/>
  <c r="AO545" s="1"/>
  <c r="AO371"/>
  <c r="AO561" s="1"/>
  <c r="AO354"/>
  <c r="AO544" s="1"/>
  <c r="AO343"/>
  <c r="AO533" s="1"/>
  <c r="AO382"/>
  <c r="AO572" s="1"/>
  <c r="AO400"/>
  <c r="AO590" s="1"/>
  <c r="AO380"/>
  <c r="AO570" s="1"/>
  <c r="AO348"/>
  <c r="AO538" s="1"/>
  <c r="AO367"/>
  <c r="AO557" s="1"/>
  <c r="AO337"/>
  <c r="AO527" s="1"/>
  <c r="AO363"/>
  <c r="AO553" s="1"/>
  <c r="AO347"/>
  <c r="AO537" s="1"/>
  <c r="AO398"/>
  <c r="AO588" s="1"/>
  <c r="AO364"/>
  <c r="AO554" s="1"/>
  <c r="AO397"/>
  <c r="AO587" s="1"/>
  <c r="AO409"/>
  <c r="AO599" s="1"/>
  <c r="AO336"/>
  <c r="AO526" s="1"/>
  <c r="AO406"/>
  <c r="AO596" s="1"/>
  <c r="AO419"/>
  <c r="AO609" s="1"/>
  <c r="AO370"/>
  <c r="AO560" s="1"/>
  <c r="AO390"/>
  <c r="AO580" s="1"/>
  <c r="AO379"/>
  <c r="AO569" s="1"/>
  <c r="AO356"/>
  <c r="AO546" s="1"/>
  <c r="AO352"/>
  <c r="AO542" s="1"/>
  <c r="AO358"/>
  <c r="AO548" s="1"/>
  <c r="AO388"/>
  <c r="AO578" s="1"/>
  <c r="AO399"/>
  <c r="AO589" s="1"/>
  <c r="AO416"/>
  <c r="AO606" s="1"/>
  <c r="AO418"/>
  <c r="AO608" s="1"/>
  <c r="AO417"/>
  <c r="AO607" s="1"/>
  <c r="AO410"/>
  <c r="AO600" s="1"/>
  <c r="AO338"/>
  <c r="AO528" s="1"/>
  <c r="AO386"/>
  <c r="AO576" s="1"/>
  <c r="AO394"/>
  <c r="AO584" s="1"/>
  <c r="AO383"/>
  <c r="AO573" s="1"/>
  <c r="AO384"/>
  <c r="AO574" s="1"/>
  <c r="AO401"/>
  <c r="AO591" s="1"/>
  <c r="AO411"/>
  <c r="AO601" s="1"/>
  <c r="AO375"/>
  <c r="AO565" s="1"/>
  <c r="AO407"/>
  <c r="AO597" s="1"/>
  <c r="AO346"/>
  <c r="AO536" s="1"/>
  <c r="AO369"/>
  <c r="AO559" s="1"/>
  <c r="AO373"/>
  <c r="AO563" s="1"/>
  <c r="AO405"/>
  <c r="AO595" s="1"/>
  <c r="AO365"/>
  <c r="AO555" s="1"/>
  <c r="AO414"/>
  <c r="AO604" s="1"/>
  <c r="AO340"/>
  <c r="AO530" s="1"/>
  <c r="AO378"/>
  <c r="AO568" s="1"/>
  <c r="AO349"/>
  <c r="AO539" s="1"/>
  <c r="AO387"/>
  <c r="AO577" s="1"/>
  <c r="AO372"/>
  <c r="AO562" s="1"/>
  <c r="AO362"/>
  <c r="AO552" s="1"/>
  <c r="AO385"/>
  <c r="AO575" s="1"/>
  <c r="AO335"/>
  <c r="AO525" s="1"/>
  <c r="AO393"/>
  <c r="AO583" s="1"/>
  <c r="AO389"/>
  <c r="AO579" s="1"/>
  <c r="AO345"/>
  <c r="AO535" s="1"/>
  <c r="AO377"/>
  <c r="AO567" s="1"/>
  <c r="AO391"/>
  <c r="AO581" s="1"/>
  <c r="AO392"/>
  <c r="AO582" s="1"/>
  <c r="AO359"/>
  <c r="AO549" s="1"/>
  <c r="AO374"/>
  <c r="AO564" s="1"/>
  <c r="AO357"/>
  <c r="AO547" s="1"/>
  <c r="AO403"/>
  <c r="AO593" s="1"/>
  <c r="AO413"/>
  <c r="AO603" s="1"/>
  <c r="AO381"/>
  <c r="AO571" s="1"/>
  <c r="AO408"/>
  <c r="AO598" s="1"/>
  <c r="AO350"/>
  <c r="AO540" s="1"/>
  <c r="AO344"/>
  <c r="AO534" s="1"/>
  <c r="AO402"/>
  <c r="AO592" s="1"/>
  <c r="AM323"/>
  <c r="AP192"/>
  <c r="AP191"/>
  <c r="AP182"/>
  <c r="AP190"/>
  <c r="AP170"/>
  <c r="AP162"/>
  <c r="AP154"/>
  <c r="AP145"/>
  <c r="AP176"/>
  <c r="AP160"/>
  <c r="AP136"/>
  <c r="AP128"/>
  <c r="AP119"/>
  <c r="AP111"/>
  <c r="AP178"/>
  <c r="AP169"/>
  <c r="AP157"/>
  <c r="AP166"/>
  <c r="AP185"/>
  <c r="AP161"/>
  <c r="AP189"/>
  <c r="AP180"/>
  <c r="AP158"/>
  <c r="AP168"/>
  <c r="AP140"/>
  <c r="AP115"/>
  <c r="AP188"/>
  <c r="AP165"/>
  <c r="AP141"/>
  <c r="AP179"/>
  <c r="AP174"/>
  <c r="AP132"/>
  <c r="AP167"/>
  <c r="AP151"/>
  <c r="AP171"/>
  <c r="AP142"/>
  <c r="AP146"/>
  <c r="AP150"/>
  <c r="AP152"/>
  <c r="AP124"/>
  <c r="AP163"/>
  <c r="AP175"/>
  <c r="AP138"/>
  <c r="AP156"/>
  <c r="AP173"/>
  <c r="AP153"/>
  <c r="AP107"/>
  <c r="AP155"/>
  <c r="AP139"/>
  <c r="AP135"/>
  <c r="AP118"/>
  <c r="AP133"/>
  <c r="AP125"/>
  <c r="AP116"/>
  <c r="AP108"/>
  <c r="AP122"/>
  <c r="AP110"/>
  <c r="AP181"/>
  <c r="AP113"/>
  <c r="AP121"/>
  <c r="AP134"/>
  <c r="AP172"/>
  <c r="AP126"/>
  <c r="AP164"/>
  <c r="AP186"/>
  <c r="AP144"/>
  <c r="AP159"/>
  <c r="AP183"/>
  <c r="AP149"/>
  <c r="AP147"/>
  <c r="AP112"/>
  <c r="AP143"/>
  <c r="AP187"/>
  <c r="AP130"/>
  <c r="AP127"/>
  <c r="AP120"/>
  <c r="AP114"/>
  <c r="AP109"/>
  <c r="AP117"/>
  <c r="AP129"/>
  <c r="AP131"/>
  <c r="AP177"/>
  <c r="AP137"/>
  <c r="AP10"/>
  <c r="AP12"/>
  <c r="AP66"/>
  <c r="AP58"/>
  <c r="AP78"/>
  <c r="AP60"/>
  <c r="AP20"/>
  <c r="AP49"/>
  <c r="AP77"/>
  <c r="AP37"/>
  <c r="AP89"/>
  <c r="AP57"/>
  <c r="AP27"/>
  <c r="AP28"/>
  <c r="AP53"/>
  <c r="AP45"/>
  <c r="AP73"/>
  <c r="AP90"/>
  <c r="AP91"/>
  <c r="AP87"/>
  <c r="AP33"/>
  <c r="AP79"/>
  <c r="AP63"/>
  <c r="AP15"/>
  <c r="AP48"/>
  <c r="AP76"/>
  <c r="AP61"/>
  <c r="AP43"/>
  <c r="AP80"/>
  <c r="AP17"/>
  <c r="AP82"/>
  <c r="AP30"/>
  <c r="AP59"/>
  <c r="AP62"/>
  <c r="AP74"/>
  <c r="AP42"/>
  <c r="AP65"/>
  <c r="AP69"/>
  <c r="AP11"/>
  <c r="AP50"/>
  <c r="AP68"/>
  <c r="AP86"/>
  <c r="AP38"/>
  <c r="AP71"/>
  <c r="AP52"/>
  <c r="AP55"/>
  <c r="AP84"/>
  <c r="AP54"/>
  <c r="AP13"/>
  <c r="AP56"/>
  <c r="AP16"/>
  <c r="AP35"/>
  <c r="AP25"/>
  <c r="AP24"/>
  <c r="AP67"/>
  <c r="AP46"/>
  <c r="AP21"/>
  <c r="AP29"/>
  <c r="AP40"/>
  <c r="AP36"/>
  <c r="AP51"/>
  <c r="AP18"/>
  <c r="AP8"/>
  <c r="AP7"/>
  <c r="AP19"/>
  <c r="AP70"/>
  <c r="AP34"/>
  <c r="AP39"/>
  <c r="AP23"/>
  <c r="AP81"/>
  <c r="AP31"/>
  <c r="AP64"/>
  <c r="AP88"/>
  <c r="AP6"/>
  <c r="AP85"/>
  <c r="AP44"/>
  <c r="AP75"/>
  <c r="AP14"/>
  <c r="AP26"/>
  <c r="AP72"/>
  <c r="AP32"/>
  <c r="AP9"/>
  <c r="AP41"/>
  <c r="AM319"/>
  <c r="AN319" s="1"/>
  <c r="AM321"/>
  <c r="M327"/>
  <c r="E28" i="18"/>
  <c r="AC56"/>
  <c r="V50" i="1" s="1"/>
  <c r="AC55" i="18"/>
  <c r="V49" i="1" s="1"/>
  <c r="U29" i="4"/>
  <c r="AB41" i="20" s="1"/>
  <c r="W33" i="4"/>
  <c r="AC14" i="18"/>
  <c r="V28" i="4" s="1"/>
  <c r="AC24" i="20" s="1"/>
  <c r="V27" i="4"/>
  <c r="AC37" i="20" s="1"/>
  <c r="AD21" i="4"/>
  <c r="X21"/>
  <c r="U49" i="1"/>
  <c r="AB31" i="20" s="1"/>
  <c r="AD39"/>
  <c r="AC39"/>
  <c r="I311" i="2"/>
  <c r="I325" s="1"/>
  <c r="I310"/>
  <c r="I324" s="1"/>
  <c r="K100"/>
  <c r="K202"/>
  <c r="I312"/>
  <c r="I326" s="1"/>
  <c r="K201"/>
  <c r="K203"/>
  <c r="K101"/>
  <c r="K102"/>
  <c r="AE17" i="4"/>
  <c r="AD55" i="18"/>
  <c r="W49" i="1" s="1"/>
  <c r="AD31" i="20" s="1"/>
  <c r="AD56" i="18"/>
  <c r="W50" i="1" s="1"/>
  <c r="AM313" i="2"/>
  <c r="AF34" i="18" s="1"/>
  <c r="Y28" i="1" s="1"/>
  <c r="AE45"/>
  <c r="AF16" i="4"/>
  <c r="AE19"/>
  <c r="AE20"/>
  <c r="AE18"/>
  <c r="AE24"/>
  <c r="AE32"/>
  <c r="AO97" i="2"/>
  <c r="AO199"/>
  <c r="AP431"/>
  <c r="AP94"/>
  <c r="AP105" s="1"/>
  <c r="AQ4"/>
  <c r="AP333"/>
  <c r="AP523"/>
  <c r="AO197"/>
  <c r="AO98"/>
  <c r="AO198"/>
  <c r="AO207"/>
  <c r="AO195"/>
  <c r="AO96"/>
  <c r="AO196"/>
  <c r="AN318"/>
  <c r="AN304"/>
  <c r="AG44" i="18"/>
  <c r="AO99" i="2"/>
  <c r="AO95"/>
  <c r="AO200"/>
  <c r="AE19" i="18"/>
  <c r="AD25" i="4"/>
  <c r="C23"/>
  <c r="AD32" i="18"/>
  <c r="AD37" s="1"/>
  <c r="AF39"/>
  <c r="Y33" i="1" s="1"/>
  <c r="E24" i="18"/>
  <c r="E25"/>
  <c r="AM305" i="2"/>
  <c r="AM306"/>
  <c r="AM309"/>
  <c r="AM307"/>
  <c r="AM308"/>
  <c r="AF7" i="18"/>
  <c r="AF11"/>
  <c r="Y25" i="4" s="1"/>
  <c r="AG3" i="18"/>
  <c r="Z17" i="4" s="1"/>
  <c r="AC15" i="18"/>
  <c r="AD13"/>
  <c r="E20"/>
  <c r="F25"/>
  <c r="F17"/>
  <c r="AH61" l="1"/>
  <c r="AG62"/>
  <c r="AG63" s="1"/>
  <c r="AG64" s="1"/>
  <c r="AG65" s="1"/>
  <c r="AG66" s="1"/>
  <c r="AG54" s="1"/>
  <c r="AP421" i="2"/>
  <c r="AP425"/>
  <c r="AP422"/>
  <c r="AP423"/>
  <c r="AP426"/>
  <c r="AP424"/>
  <c r="AP427"/>
  <c r="AP339"/>
  <c r="AP529" s="1"/>
  <c r="AP404"/>
  <c r="AP594" s="1"/>
  <c r="AP391"/>
  <c r="AP581" s="1"/>
  <c r="AP405"/>
  <c r="AP595" s="1"/>
  <c r="AP384"/>
  <c r="AP574" s="1"/>
  <c r="AP419"/>
  <c r="AP609" s="1"/>
  <c r="AP377"/>
  <c r="AP567" s="1"/>
  <c r="AP350"/>
  <c r="AP540" s="1"/>
  <c r="AP389"/>
  <c r="AP579" s="1"/>
  <c r="AP354"/>
  <c r="AP544" s="1"/>
  <c r="AP408"/>
  <c r="AP598" s="1"/>
  <c r="AP413"/>
  <c r="AP603" s="1"/>
  <c r="AP403"/>
  <c r="AP593" s="1"/>
  <c r="AP349"/>
  <c r="AP539" s="1"/>
  <c r="AP340"/>
  <c r="AP530" s="1"/>
  <c r="AP343"/>
  <c r="AP533" s="1"/>
  <c r="AP373"/>
  <c r="AP563" s="1"/>
  <c r="AP397"/>
  <c r="AP587" s="1"/>
  <c r="AP348"/>
  <c r="AP538" s="1"/>
  <c r="AP407"/>
  <c r="AP597" s="1"/>
  <c r="AP410"/>
  <c r="AP600" s="1"/>
  <c r="AP375"/>
  <c r="AP565" s="1"/>
  <c r="AP388"/>
  <c r="AP578" s="1"/>
  <c r="AP380"/>
  <c r="AP570" s="1"/>
  <c r="AP395"/>
  <c r="AP585" s="1"/>
  <c r="AP415"/>
  <c r="AP605" s="1"/>
  <c r="AP370"/>
  <c r="AP560" s="1"/>
  <c r="AP359"/>
  <c r="AP549" s="1"/>
  <c r="AP385"/>
  <c r="AP575" s="1"/>
  <c r="AP362"/>
  <c r="AP552" s="1"/>
  <c r="AP394"/>
  <c r="AP584" s="1"/>
  <c r="AP398"/>
  <c r="AP588" s="1"/>
  <c r="AP356"/>
  <c r="AP546" s="1"/>
  <c r="AP366"/>
  <c r="AP556" s="1"/>
  <c r="AP353"/>
  <c r="AP543" s="1"/>
  <c r="AP420"/>
  <c r="AP610" s="1"/>
  <c r="AP344"/>
  <c r="AP534" s="1"/>
  <c r="AP369"/>
  <c r="AP559" s="1"/>
  <c r="AP390"/>
  <c r="AP580" s="1"/>
  <c r="AP417"/>
  <c r="AP607" s="1"/>
  <c r="AP363"/>
  <c r="AP553" s="1"/>
  <c r="AP358"/>
  <c r="AP548" s="1"/>
  <c r="AP336"/>
  <c r="AP526" s="1"/>
  <c r="AP335"/>
  <c r="AP525" s="1"/>
  <c r="AP364"/>
  <c r="AP554" s="1"/>
  <c r="AP357"/>
  <c r="AP547" s="1"/>
  <c r="AP341"/>
  <c r="AP531" s="1"/>
  <c r="AP406"/>
  <c r="AP596" s="1"/>
  <c r="AP367"/>
  <c r="AP557" s="1"/>
  <c r="AP378"/>
  <c r="AP568" s="1"/>
  <c r="AP393"/>
  <c r="AP583" s="1"/>
  <c r="AP368"/>
  <c r="AP558" s="1"/>
  <c r="AP361"/>
  <c r="AP551" s="1"/>
  <c r="AP387"/>
  <c r="AP577" s="1"/>
  <c r="AP418"/>
  <c r="AP608" s="1"/>
  <c r="AP382"/>
  <c r="AP572" s="1"/>
  <c r="AP396"/>
  <c r="AP586" s="1"/>
  <c r="AP381"/>
  <c r="AP571" s="1"/>
  <c r="AP342"/>
  <c r="AP532" s="1"/>
  <c r="AP401"/>
  <c r="AP591" s="1"/>
  <c r="AP402"/>
  <c r="AP592" s="1"/>
  <c r="AP337"/>
  <c r="AP527" s="1"/>
  <c r="AP414"/>
  <c r="AP604" s="1"/>
  <c r="AP346"/>
  <c r="AP536" s="1"/>
  <c r="AP383"/>
  <c r="AP573" s="1"/>
  <c r="AP392"/>
  <c r="AP582" s="1"/>
  <c r="AP371"/>
  <c r="AP561" s="1"/>
  <c r="AP379"/>
  <c r="AP569" s="1"/>
  <c r="AP372"/>
  <c r="AP562" s="1"/>
  <c r="AP374"/>
  <c r="AP564" s="1"/>
  <c r="AP345"/>
  <c r="AP535" s="1"/>
  <c r="AP409"/>
  <c r="AP599" s="1"/>
  <c r="AP411"/>
  <c r="AP601" s="1"/>
  <c r="AP360"/>
  <c r="AP550" s="1"/>
  <c r="AP347"/>
  <c r="AP537" s="1"/>
  <c r="AP416"/>
  <c r="AP606" s="1"/>
  <c r="AP399"/>
  <c r="AP589" s="1"/>
  <c r="AP352"/>
  <c r="AP542" s="1"/>
  <c r="AP400"/>
  <c r="AP590" s="1"/>
  <c r="AP365"/>
  <c r="AP555" s="1"/>
  <c r="AP355"/>
  <c r="AP545" s="1"/>
  <c r="AP386"/>
  <c r="AP576" s="1"/>
  <c r="AP338"/>
  <c r="AP528" s="1"/>
  <c r="AO302"/>
  <c r="AO288"/>
  <c r="AO289"/>
  <c r="AO301"/>
  <c r="AO284"/>
  <c r="AO283"/>
  <c r="AO276"/>
  <c r="AO272"/>
  <c r="AO268"/>
  <c r="AO299"/>
  <c r="AO293"/>
  <c r="AO275"/>
  <c r="AO265"/>
  <c r="AO278"/>
  <c r="AO262"/>
  <c r="AO254"/>
  <c r="AO245"/>
  <c r="AO237"/>
  <c r="AO298"/>
  <c r="AO271"/>
  <c r="AO267"/>
  <c r="AO285"/>
  <c r="AO277"/>
  <c r="AO292"/>
  <c r="AO291"/>
  <c r="AO294"/>
  <c r="AO279"/>
  <c r="AO300"/>
  <c r="AO256"/>
  <c r="AO249"/>
  <c r="AO243"/>
  <c r="AO229"/>
  <c r="AO281"/>
  <c r="AO255"/>
  <c r="AO238"/>
  <c r="AO220"/>
  <c r="AO212"/>
  <c r="AO244"/>
  <c r="AO273"/>
  <c r="AO297"/>
  <c r="AO290"/>
  <c r="AO282"/>
  <c r="AO260"/>
  <c r="AO252"/>
  <c r="AO231"/>
  <c r="AO259"/>
  <c r="AO246"/>
  <c r="AO234"/>
  <c r="AO218"/>
  <c r="AO253"/>
  <c r="AO270"/>
  <c r="AO247"/>
  <c r="AO239"/>
  <c r="AO242"/>
  <c r="AO230"/>
  <c r="AO216"/>
  <c r="AO210"/>
  <c r="AO219"/>
  <c r="AO264"/>
  <c r="AO266"/>
  <c r="AO228"/>
  <c r="AO251"/>
  <c r="AO227"/>
  <c r="AO261"/>
  <c r="AO274"/>
  <c r="AO258"/>
  <c r="AO235"/>
  <c r="AO263"/>
  <c r="AO223"/>
  <c r="AO209"/>
  <c r="AO217"/>
  <c r="AO240"/>
  <c r="AO280"/>
  <c r="AO224"/>
  <c r="AO269"/>
  <c r="AO226"/>
  <c r="AO215"/>
  <c r="AO257"/>
  <c r="AO221"/>
  <c r="AO241"/>
  <c r="AO233"/>
  <c r="AO287"/>
  <c r="AO213"/>
  <c r="AO232"/>
  <c r="AO211"/>
  <c r="AO222"/>
  <c r="AO214"/>
  <c r="AO236"/>
  <c r="AO248"/>
  <c r="AN321"/>
  <c r="AN323"/>
  <c r="AN320"/>
  <c r="AQ180"/>
  <c r="AQ174"/>
  <c r="AQ166"/>
  <c r="AQ158"/>
  <c r="AQ150"/>
  <c r="AQ143"/>
  <c r="AQ183"/>
  <c r="AQ187"/>
  <c r="AQ162"/>
  <c r="AQ171"/>
  <c r="AQ159"/>
  <c r="AQ154"/>
  <c r="AQ163"/>
  <c r="AQ151"/>
  <c r="AQ173"/>
  <c r="AQ145"/>
  <c r="AQ120"/>
  <c r="AQ108"/>
  <c r="AQ189"/>
  <c r="AQ179"/>
  <c r="AQ170"/>
  <c r="AQ167"/>
  <c r="AQ146"/>
  <c r="AQ182"/>
  <c r="AQ190"/>
  <c r="AQ137"/>
  <c r="AQ147"/>
  <c r="AQ132"/>
  <c r="AQ115"/>
  <c r="AQ138"/>
  <c r="AQ130"/>
  <c r="AQ121"/>
  <c r="AQ113"/>
  <c r="AQ136"/>
  <c r="AQ119"/>
  <c r="AQ107"/>
  <c r="AQ118"/>
  <c r="AQ153"/>
  <c r="AQ131"/>
  <c r="AQ127"/>
  <c r="AQ177"/>
  <c r="AQ142"/>
  <c r="AQ157"/>
  <c r="AQ129"/>
  <c r="AQ152"/>
  <c r="AQ124"/>
  <c r="AQ141"/>
  <c r="AQ134"/>
  <c r="AQ111"/>
  <c r="AQ135"/>
  <c r="AQ188"/>
  <c r="AQ186"/>
  <c r="AQ178"/>
  <c r="AQ165"/>
  <c r="AQ133"/>
  <c r="AQ116"/>
  <c r="AQ112"/>
  <c r="AQ140"/>
  <c r="AQ172"/>
  <c r="AQ156"/>
  <c r="AQ168"/>
  <c r="AQ169"/>
  <c r="AQ122"/>
  <c r="AQ161"/>
  <c r="AQ144"/>
  <c r="AQ139"/>
  <c r="AQ175"/>
  <c r="AQ155"/>
  <c r="AQ149"/>
  <c r="AQ126"/>
  <c r="AQ117"/>
  <c r="AQ109"/>
  <c r="AQ128"/>
  <c r="AQ114"/>
  <c r="AQ125"/>
  <c r="AQ160"/>
  <c r="AQ164"/>
  <c r="AQ191"/>
  <c r="AQ185"/>
  <c r="AQ181"/>
  <c r="AQ176"/>
  <c r="AQ110"/>
  <c r="AQ192"/>
  <c r="AQ10"/>
  <c r="AQ13"/>
  <c r="AQ50"/>
  <c r="AQ74"/>
  <c r="AQ17"/>
  <c r="AQ56"/>
  <c r="AQ70"/>
  <c r="AQ24"/>
  <c r="AQ16"/>
  <c r="AQ87"/>
  <c r="AQ76"/>
  <c r="AQ75"/>
  <c r="AQ65"/>
  <c r="AQ57"/>
  <c r="AQ88"/>
  <c r="AQ39"/>
  <c r="AQ68"/>
  <c r="AQ11"/>
  <c r="AQ18"/>
  <c r="AQ36"/>
  <c r="AQ59"/>
  <c r="AQ82"/>
  <c r="AQ77"/>
  <c r="AQ20"/>
  <c r="AQ60"/>
  <c r="AQ21"/>
  <c r="AQ35"/>
  <c r="AQ61"/>
  <c r="AQ48"/>
  <c r="AQ63"/>
  <c r="AQ45"/>
  <c r="AQ53"/>
  <c r="AQ9"/>
  <c r="AQ85"/>
  <c r="AQ6"/>
  <c r="AQ14"/>
  <c r="AQ84"/>
  <c r="AQ52"/>
  <c r="AQ32"/>
  <c r="AQ90"/>
  <c r="AQ29"/>
  <c r="AQ79"/>
  <c r="AQ44"/>
  <c r="AQ55"/>
  <c r="AQ28"/>
  <c r="AQ26"/>
  <c r="AQ31"/>
  <c r="AQ81"/>
  <c r="AQ38"/>
  <c r="AQ30"/>
  <c r="AQ58"/>
  <c r="AQ19"/>
  <c r="AQ7"/>
  <c r="AQ67"/>
  <c r="AQ80"/>
  <c r="AQ12"/>
  <c r="AQ33"/>
  <c r="AQ73"/>
  <c r="AQ8"/>
  <c r="AQ69"/>
  <c r="AQ42"/>
  <c r="AQ27"/>
  <c r="AQ89"/>
  <c r="AQ37"/>
  <c r="AQ64"/>
  <c r="AQ23"/>
  <c r="AQ34"/>
  <c r="AQ71"/>
  <c r="AQ86"/>
  <c r="AQ51"/>
  <c r="AQ40"/>
  <c r="AQ62"/>
  <c r="AQ49"/>
  <c r="AQ78"/>
  <c r="AQ66"/>
  <c r="AQ46"/>
  <c r="AQ25"/>
  <c r="AQ43"/>
  <c r="AQ54"/>
  <c r="AQ15"/>
  <c r="AQ72"/>
  <c r="AQ91"/>
  <c r="AQ41"/>
  <c r="N327"/>
  <c r="F28" i="18"/>
  <c r="J324" i="2"/>
  <c r="J326"/>
  <c r="J325"/>
  <c r="Z38" i="1"/>
  <c r="AD14" i="18"/>
  <c r="W28" i="4" s="1"/>
  <c r="AD24" i="20" s="1"/>
  <c r="W27" i="4"/>
  <c r="AD37" i="20" s="1"/>
  <c r="AE21" i="4"/>
  <c r="Y21"/>
  <c r="V29"/>
  <c r="AC41" i="20" s="1"/>
  <c r="AD33" i="4"/>
  <c r="X33"/>
  <c r="AE55" i="18"/>
  <c r="X48" i="1"/>
  <c r="AE39" i="20" s="1"/>
  <c r="Y48" i="1"/>
  <c r="AF39" i="20" s="1"/>
  <c r="AD43"/>
  <c r="AC43"/>
  <c r="AC31"/>
  <c r="L101" i="2"/>
  <c r="J310"/>
  <c r="J312"/>
  <c r="L100"/>
  <c r="L203"/>
  <c r="J311"/>
  <c r="L102"/>
  <c r="L202"/>
  <c r="L201"/>
  <c r="AE56" i="18"/>
  <c r="AF17" i="4"/>
  <c r="AF55" i="18"/>
  <c r="Y49" i="1" s="1"/>
  <c r="AF31" i="20" s="1"/>
  <c r="AF56" i="18"/>
  <c r="Y50" i="1" s="1"/>
  <c r="AF38"/>
  <c r="AN313" i="2"/>
  <c r="AG34" i="18" s="1"/>
  <c r="Z28" i="1" s="1"/>
  <c r="AP203" i="2"/>
  <c r="AP97"/>
  <c r="AF45" i="1"/>
  <c r="AG16" i="4"/>
  <c r="AF19"/>
  <c r="AF20"/>
  <c r="AF18"/>
  <c r="AF24"/>
  <c r="AF32"/>
  <c r="AP201" i="2"/>
  <c r="AP202"/>
  <c r="AG39" i="18"/>
  <c r="Z33" i="1" s="1"/>
  <c r="AQ431" i="2"/>
  <c r="AQ333"/>
  <c r="AQ523"/>
  <c r="AQ94"/>
  <c r="AQ105" s="1"/>
  <c r="AR4"/>
  <c r="AN305"/>
  <c r="AN308"/>
  <c r="AP197"/>
  <c r="AP200"/>
  <c r="AP198"/>
  <c r="AO304"/>
  <c r="AO318"/>
  <c r="AO319" s="1"/>
  <c r="AP207"/>
  <c r="AP195"/>
  <c r="AH44" i="18"/>
  <c r="AN307" i="2"/>
  <c r="AN306"/>
  <c r="AP196"/>
  <c r="AP98"/>
  <c r="AF48" i="1"/>
  <c r="AM39" i="20" s="1"/>
  <c r="AP199" i="2"/>
  <c r="AN309"/>
  <c r="AP95"/>
  <c r="AP99"/>
  <c r="AP96"/>
  <c r="AF19" i="18"/>
  <c r="AE25" i="4"/>
  <c r="AE32" i="18"/>
  <c r="AE37" s="1"/>
  <c r="D45"/>
  <c r="F24"/>
  <c r="AG7"/>
  <c r="AH3"/>
  <c r="AA17" i="4" s="1"/>
  <c r="AG11" i="18"/>
  <c r="Z25" i="4" s="1"/>
  <c r="AE13" i="18"/>
  <c r="AD15"/>
  <c r="F20"/>
  <c r="G17"/>
  <c r="AI61" l="1"/>
  <c r="AA38" i="1"/>
  <c r="AH62" i="18"/>
  <c r="AH63" s="1"/>
  <c r="AH64" s="1"/>
  <c r="AH65" s="1"/>
  <c r="AH66" s="1"/>
  <c r="AH54" s="1"/>
  <c r="AO322" i="2"/>
  <c r="AO321"/>
  <c r="AQ421"/>
  <c r="AQ425"/>
  <c r="AQ422"/>
  <c r="AQ424"/>
  <c r="AQ426"/>
  <c r="AQ423"/>
  <c r="AJ61" i="18" s="1"/>
  <c r="AQ427" i="2"/>
  <c r="AQ339"/>
  <c r="AQ529" s="1"/>
  <c r="AQ404"/>
  <c r="AQ594" s="1"/>
  <c r="AQ366"/>
  <c r="AQ556" s="1"/>
  <c r="AQ419"/>
  <c r="AQ609" s="1"/>
  <c r="AQ392"/>
  <c r="AQ582" s="1"/>
  <c r="AQ342"/>
  <c r="AQ532" s="1"/>
  <c r="AQ361"/>
  <c r="AQ551" s="1"/>
  <c r="AQ409"/>
  <c r="AQ599" s="1"/>
  <c r="AQ393"/>
  <c r="AQ583" s="1"/>
  <c r="AQ403"/>
  <c r="AQ593" s="1"/>
  <c r="AQ410"/>
  <c r="AQ600" s="1"/>
  <c r="AQ398"/>
  <c r="AQ588" s="1"/>
  <c r="AQ364"/>
  <c r="AQ554" s="1"/>
  <c r="AQ388"/>
  <c r="AQ578" s="1"/>
  <c r="AQ402"/>
  <c r="AQ592" s="1"/>
  <c r="AQ387"/>
  <c r="AQ577" s="1"/>
  <c r="AQ397"/>
  <c r="AQ587" s="1"/>
  <c r="AQ336"/>
  <c r="AQ526" s="1"/>
  <c r="AQ391"/>
  <c r="AQ581" s="1"/>
  <c r="AQ383"/>
  <c r="AQ573" s="1"/>
  <c r="AQ340"/>
  <c r="AQ530" s="1"/>
  <c r="AQ357"/>
  <c r="AQ547" s="1"/>
  <c r="AQ420"/>
  <c r="AQ610" s="1"/>
  <c r="AQ352"/>
  <c r="AQ542" s="1"/>
  <c r="AQ418"/>
  <c r="AQ608" s="1"/>
  <c r="AQ346"/>
  <c r="AQ536" s="1"/>
  <c r="AQ335"/>
  <c r="AQ525" s="1"/>
  <c r="AQ416"/>
  <c r="AQ606" s="1"/>
  <c r="AQ365"/>
  <c r="AQ555" s="1"/>
  <c r="AQ379"/>
  <c r="AQ569" s="1"/>
  <c r="AQ378"/>
  <c r="AQ568" s="1"/>
  <c r="AQ359"/>
  <c r="AQ549" s="1"/>
  <c r="AQ349"/>
  <c r="AQ539" s="1"/>
  <c r="AQ413"/>
  <c r="AQ603" s="1"/>
  <c r="AQ415"/>
  <c r="AQ605" s="1"/>
  <c r="AQ350"/>
  <c r="AQ540" s="1"/>
  <c r="AQ356"/>
  <c r="AQ546" s="1"/>
  <c r="AQ374"/>
  <c r="AQ564" s="1"/>
  <c r="AQ371"/>
  <c r="AQ561" s="1"/>
  <c r="AQ401"/>
  <c r="AQ591" s="1"/>
  <c r="AQ355"/>
  <c r="AQ545" s="1"/>
  <c r="AQ347"/>
  <c r="AQ537" s="1"/>
  <c r="AQ367"/>
  <c r="AQ557" s="1"/>
  <c r="AQ341"/>
  <c r="AQ531" s="1"/>
  <c r="AQ408"/>
  <c r="AQ598" s="1"/>
  <c r="AQ389"/>
  <c r="AQ579" s="1"/>
  <c r="AQ384"/>
  <c r="AQ574" s="1"/>
  <c r="AQ399"/>
  <c r="AQ589" s="1"/>
  <c r="AQ411"/>
  <c r="AQ601" s="1"/>
  <c r="AQ338"/>
  <c r="AQ528" s="1"/>
  <c r="AQ394"/>
  <c r="AQ584" s="1"/>
  <c r="AQ360"/>
  <c r="AQ550" s="1"/>
  <c r="AQ337"/>
  <c r="AQ527" s="1"/>
  <c r="AQ386"/>
  <c r="AQ576" s="1"/>
  <c r="AQ400"/>
  <c r="AQ590" s="1"/>
  <c r="AQ348"/>
  <c r="AQ538" s="1"/>
  <c r="AQ417"/>
  <c r="AQ607" s="1"/>
  <c r="AQ369"/>
  <c r="AQ559" s="1"/>
  <c r="AQ368"/>
  <c r="AQ558" s="1"/>
  <c r="AQ414"/>
  <c r="AQ604" s="1"/>
  <c r="AQ381"/>
  <c r="AQ571" s="1"/>
  <c r="AQ396"/>
  <c r="AQ586" s="1"/>
  <c r="AQ362"/>
  <c r="AQ552" s="1"/>
  <c r="AQ373"/>
  <c r="AQ563" s="1"/>
  <c r="AQ406"/>
  <c r="AQ596" s="1"/>
  <c r="AQ395"/>
  <c r="AQ585" s="1"/>
  <c r="AQ375"/>
  <c r="AQ565" s="1"/>
  <c r="AQ344"/>
  <c r="AQ534" s="1"/>
  <c r="AQ377"/>
  <c r="AQ567" s="1"/>
  <c r="AQ363"/>
  <c r="AQ553" s="1"/>
  <c r="AQ405"/>
  <c r="AQ595" s="1"/>
  <c r="AQ382"/>
  <c r="AQ572" s="1"/>
  <c r="AQ385"/>
  <c r="AQ575" s="1"/>
  <c r="AQ353"/>
  <c r="AQ543" s="1"/>
  <c r="AQ370"/>
  <c r="AQ560" s="1"/>
  <c r="AQ380"/>
  <c r="AQ570" s="1"/>
  <c r="AQ407"/>
  <c r="AQ597" s="1"/>
  <c r="AQ345"/>
  <c r="AQ535" s="1"/>
  <c r="AQ354"/>
  <c r="AQ544" s="1"/>
  <c r="AQ343"/>
  <c r="AQ533" s="1"/>
  <c r="AQ358"/>
  <c r="AQ548" s="1"/>
  <c r="AQ372"/>
  <c r="AQ562" s="1"/>
  <c r="AQ390"/>
  <c r="AQ580" s="1"/>
  <c r="AO323"/>
  <c r="AP299"/>
  <c r="AP292"/>
  <c r="AP288"/>
  <c r="AP283"/>
  <c r="AP279"/>
  <c r="AP276"/>
  <c r="AP294"/>
  <c r="AP291"/>
  <c r="AP284"/>
  <c r="AP281"/>
  <c r="AP278"/>
  <c r="AP274"/>
  <c r="AP270"/>
  <c r="AP266"/>
  <c r="AP271"/>
  <c r="AP264"/>
  <c r="AP260"/>
  <c r="AP256"/>
  <c r="AP252"/>
  <c r="AP247"/>
  <c r="AP243"/>
  <c r="AP239"/>
  <c r="AP235"/>
  <c r="AP231"/>
  <c r="AP227"/>
  <c r="AP222"/>
  <c r="AP265"/>
  <c r="AP220"/>
  <c r="AP216"/>
  <c r="AP212"/>
  <c r="AP301"/>
  <c r="AP287"/>
  <c r="AP280"/>
  <c r="AP257"/>
  <c r="AP254"/>
  <c r="AP251"/>
  <c r="AP240"/>
  <c r="AP237"/>
  <c r="AP234"/>
  <c r="AP302"/>
  <c r="AP298"/>
  <c r="AP297"/>
  <c r="AP277"/>
  <c r="AP272"/>
  <c r="AP263"/>
  <c r="AP253"/>
  <c r="AP249"/>
  <c r="AP246"/>
  <c r="AP236"/>
  <c r="AP233"/>
  <c r="AP230"/>
  <c r="AP221"/>
  <c r="AP218"/>
  <c r="AP215"/>
  <c r="AP293"/>
  <c r="AP285"/>
  <c r="AP262"/>
  <c r="AP248"/>
  <c r="AP242"/>
  <c r="AP226"/>
  <c r="AP211"/>
  <c r="AP300"/>
  <c r="AP290"/>
  <c r="AP282"/>
  <c r="AP261"/>
  <c r="AP255"/>
  <c r="AP241"/>
  <c r="AP219"/>
  <c r="AP275"/>
  <c r="AP289"/>
  <c r="AP245"/>
  <c r="AP223"/>
  <c r="AP217"/>
  <c r="AP209"/>
  <c r="AP273"/>
  <c r="AP268"/>
  <c r="AP267"/>
  <c r="AP244"/>
  <c r="AP224"/>
  <c r="AP210"/>
  <c r="AP214"/>
  <c r="AP258"/>
  <c r="AP238"/>
  <c r="AP229"/>
  <c r="AP213"/>
  <c r="AP232"/>
  <c r="AP228"/>
  <c r="AP259"/>
  <c r="AP269"/>
  <c r="AR190"/>
  <c r="AR192"/>
  <c r="AR175"/>
  <c r="AR167"/>
  <c r="AR159"/>
  <c r="AR151"/>
  <c r="AR182"/>
  <c r="AR162"/>
  <c r="AR149"/>
  <c r="AR186"/>
  <c r="AR189"/>
  <c r="AR178"/>
  <c r="AR176"/>
  <c r="AR156"/>
  <c r="AR143"/>
  <c r="AR180"/>
  <c r="AR171"/>
  <c r="AR181"/>
  <c r="AR168"/>
  <c r="AR147"/>
  <c r="AR138"/>
  <c r="AR126"/>
  <c r="AR155"/>
  <c r="AR152"/>
  <c r="AR164"/>
  <c r="AR121"/>
  <c r="AR169"/>
  <c r="AR153"/>
  <c r="AR139"/>
  <c r="AR131"/>
  <c r="AR122"/>
  <c r="AR114"/>
  <c r="AR107"/>
  <c r="AR187"/>
  <c r="AR119"/>
  <c r="AR160"/>
  <c r="AR134"/>
  <c r="AR177"/>
  <c r="AR135"/>
  <c r="AR124"/>
  <c r="AR115"/>
  <c r="AR136"/>
  <c r="AR174"/>
  <c r="AR166"/>
  <c r="AR140"/>
  <c r="AR163"/>
  <c r="AR183"/>
  <c r="AR170"/>
  <c r="AR141"/>
  <c r="AR117"/>
  <c r="AR179"/>
  <c r="AR173"/>
  <c r="AR165"/>
  <c r="AR157"/>
  <c r="AR137"/>
  <c r="AR120"/>
  <c r="AR146"/>
  <c r="AR144"/>
  <c r="AR145"/>
  <c r="AR125"/>
  <c r="AR158"/>
  <c r="AR111"/>
  <c r="AR150"/>
  <c r="AR128"/>
  <c r="AR185"/>
  <c r="AR130"/>
  <c r="AR113"/>
  <c r="AR161"/>
  <c r="AR127"/>
  <c r="AR118"/>
  <c r="AR110"/>
  <c r="AR154"/>
  <c r="AR133"/>
  <c r="AR109"/>
  <c r="AR108"/>
  <c r="AR132"/>
  <c r="AR129"/>
  <c r="AR188"/>
  <c r="AR191"/>
  <c r="AR172"/>
  <c r="AR142"/>
  <c r="AR112"/>
  <c r="AR116"/>
  <c r="AR10"/>
  <c r="AR91"/>
  <c r="AR85"/>
  <c r="AR53"/>
  <c r="AR63"/>
  <c r="AR21"/>
  <c r="AR60"/>
  <c r="AR77"/>
  <c r="AR59"/>
  <c r="AR39"/>
  <c r="AR57"/>
  <c r="AR80"/>
  <c r="AR81"/>
  <c r="AR31"/>
  <c r="AR90"/>
  <c r="AR52"/>
  <c r="AR84"/>
  <c r="AR72"/>
  <c r="AR44"/>
  <c r="AR54"/>
  <c r="AR46"/>
  <c r="AR66"/>
  <c r="AR62"/>
  <c r="AR40"/>
  <c r="AR69"/>
  <c r="AR24"/>
  <c r="AR8"/>
  <c r="AR75"/>
  <c r="AR6"/>
  <c r="AR9"/>
  <c r="AR20"/>
  <c r="AR82"/>
  <c r="AR18"/>
  <c r="AR88"/>
  <c r="AR41"/>
  <c r="AR19"/>
  <c r="AR38"/>
  <c r="AR26"/>
  <c r="AR14"/>
  <c r="AR29"/>
  <c r="AR23"/>
  <c r="AR64"/>
  <c r="AR37"/>
  <c r="AR27"/>
  <c r="AR33"/>
  <c r="AR56"/>
  <c r="AR74"/>
  <c r="AR73"/>
  <c r="AR71"/>
  <c r="AR16"/>
  <c r="AR70"/>
  <c r="AR55"/>
  <c r="AR45"/>
  <c r="AR48"/>
  <c r="AR61"/>
  <c r="AR36"/>
  <c r="AR68"/>
  <c r="AR65"/>
  <c r="AR12"/>
  <c r="AR67"/>
  <c r="AR32"/>
  <c r="AR76"/>
  <c r="AR43"/>
  <c r="AR25"/>
  <c r="AR78"/>
  <c r="AR51"/>
  <c r="AR86"/>
  <c r="AR34"/>
  <c r="AR42"/>
  <c r="AR35"/>
  <c r="AR11"/>
  <c r="AR87"/>
  <c r="AR7"/>
  <c r="AR58"/>
  <c r="AR30"/>
  <c r="AR28"/>
  <c r="AR79"/>
  <c r="AR15"/>
  <c r="AR49"/>
  <c r="AR89"/>
  <c r="AR17"/>
  <c r="AR50"/>
  <c r="AR13"/>
  <c r="AO320"/>
  <c r="O327"/>
  <c r="G28" i="18"/>
  <c r="C26"/>
  <c r="C42"/>
  <c r="C47" s="1"/>
  <c r="C27"/>
  <c r="AE33" i="4"/>
  <c r="Y33"/>
  <c r="AE14" i="18"/>
  <c r="X28" i="4" s="1"/>
  <c r="AE24" i="20" s="1"/>
  <c r="X27" i="4"/>
  <c r="AE37" i="20" s="1"/>
  <c r="W29" i="4"/>
  <c r="AD41" i="20" s="1"/>
  <c r="AF21" i="4"/>
  <c r="Z21"/>
  <c r="X49" i="1"/>
  <c r="AE31" i="20" s="1"/>
  <c r="X50" i="1"/>
  <c r="AE43" i="20" s="1"/>
  <c r="AF43"/>
  <c r="M202" i="2"/>
  <c r="K312"/>
  <c r="K326" s="1"/>
  <c r="L326" s="1"/>
  <c r="M203"/>
  <c r="M100"/>
  <c r="M102"/>
  <c r="K310"/>
  <c r="K324" s="1"/>
  <c r="L324" s="1"/>
  <c r="K311"/>
  <c r="K325" s="1"/>
  <c r="L325" s="1"/>
  <c r="M201"/>
  <c r="M101"/>
  <c r="C31" i="18"/>
  <c r="AA48" i="1"/>
  <c r="AH39" i="20" s="1"/>
  <c r="AF49" i="1"/>
  <c r="AM31" i="20" s="1"/>
  <c r="AG17" i="4"/>
  <c r="Z48" i="1"/>
  <c r="AG39" i="20" s="1"/>
  <c r="AG38" i="1"/>
  <c r="AO313" i="2"/>
  <c r="AH34" i="18" s="1"/>
  <c r="AA28" i="1" s="1"/>
  <c r="AQ203" i="2"/>
  <c r="AQ97"/>
  <c r="AG45" i="1"/>
  <c r="AH16" i="4"/>
  <c r="AG19"/>
  <c r="AG20"/>
  <c r="AG18"/>
  <c r="AG24"/>
  <c r="AG32"/>
  <c r="AO309" i="2"/>
  <c r="AQ200"/>
  <c r="AQ98"/>
  <c r="AI44" i="18"/>
  <c r="AD27" i="4"/>
  <c r="AK37" i="20" s="1"/>
  <c r="AD28" i="4"/>
  <c r="AK24" i="20" s="1"/>
  <c r="AP304" i="2"/>
  <c r="AP318"/>
  <c r="AP319" s="1"/>
  <c r="AH39" i="18"/>
  <c r="AA33" i="1" s="1"/>
  <c r="AO308" i="2"/>
  <c r="AO306"/>
  <c r="AQ99"/>
  <c r="AO305"/>
  <c r="AQ201"/>
  <c r="AR431"/>
  <c r="AR94"/>
  <c r="AR105" s="1"/>
  <c r="AR333"/>
  <c r="AR523"/>
  <c r="AS4"/>
  <c r="AQ207"/>
  <c r="AQ195"/>
  <c r="AQ96"/>
  <c r="AQ202"/>
  <c r="AO307"/>
  <c r="AQ198"/>
  <c r="AQ197"/>
  <c r="AQ196"/>
  <c r="AQ199"/>
  <c r="AQ95"/>
  <c r="AD31" i="1"/>
  <c r="AD26"/>
  <c r="AG19" i="18"/>
  <c r="AF25" i="4"/>
  <c r="AF32" i="18"/>
  <c r="D49"/>
  <c r="E45"/>
  <c r="G25"/>
  <c r="G24"/>
  <c r="AI3"/>
  <c r="AB17" i="4" s="1"/>
  <c r="AH7" i="18"/>
  <c r="AH11"/>
  <c r="AA25" i="4" s="1"/>
  <c r="AF13" i="18"/>
  <c r="AE15"/>
  <c r="H25"/>
  <c r="G20"/>
  <c r="H17"/>
  <c r="AB38" i="1" l="1"/>
  <c r="AI62" i="18"/>
  <c r="AI63" s="1"/>
  <c r="AI64" s="1"/>
  <c r="AI65" s="1"/>
  <c r="AI66" s="1"/>
  <c r="AI54" s="1"/>
  <c r="AS191" i="2"/>
  <c r="AS190"/>
  <c r="AS181"/>
  <c r="AS189"/>
  <c r="AS183"/>
  <c r="AS169"/>
  <c r="AS161"/>
  <c r="AS153"/>
  <c r="AS144"/>
  <c r="AS178"/>
  <c r="AS175"/>
  <c r="AS159"/>
  <c r="AS146"/>
  <c r="AS135"/>
  <c r="AS127"/>
  <c r="AS118"/>
  <c r="AS110"/>
  <c r="AS172"/>
  <c r="AS152"/>
  <c r="AS179"/>
  <c r="AS149"/>
  <c r="AS187"/>
  <c r="AS186"/>
  <c r="AS176"/>
  <c r="AS164"/>
  <c r="AS173"/>
  <c r="AS140"/>
  <c r="AS131"/>
  <c r="AS160"/>
  <c r="AS157"/>
  <c r="AS151"/>
  <c r="AS170"/>
  <c r="AS162"/>
  <c r="AS166"/>
  <c r="AS150"/>
  <c r="AS145"/>
  <c r="AS120"/>
  <c r="AS133"/>
  <c r="AS171"/>
  <c r="AS163"/>
  <c r="AS155"/>
  <c r="AS167"/>
  <c r="AS139"/>
  <c r="AS182"/>
  <c r="AS158"/>
  <c r="AS116"/>
  <c r="AS177"/>
  <c r="AS168"/>
  <c r="AS156"/>
  <c r="AS122"/>
  <c r="AS134"/>
  <c r="AS117"/>
  <c r="AS185"/>
  <c r="AS142"/>
  <c r="AS132"/>
  <c r="AS124"/>
  <c r="AS115"/>
  <c r="AS107"/>
  <c r="AS141"/>
  <c r="AS138"/>
  <c r="AS121"/>
  <c r="AS109"/>
  <c r="AS129"/>
  <c r="AS137"/>
  <c r="AS180"/>
  <c r="AS108"/>
  <c r="AS165"/>
  <c r="AS174"/>
  <c r="AS147"/>
  <c r="AS188"/>
  <c r="AS114"/>
  <c r="AS154"/>
  <c r="AS126"/>
  <c r="AS128"/>
  <c r="AS113"/>
  <c r="AS112"/>
  <c r="AS119"/>
  <c r="AS192"/>
  <c r="AS143"/>
  <c r="AS136"/>
  <c r="AS130"/>
  <c r="AS125"/>
  <c r="AS111"/>
  <c r="AS10"/>
  <c r="AS63"/>
  <c r="AS85"/>
  <c r="AS71"/>
  <c r="AS15"/>
  <c r="AS79"/>
  <c r="AS53"/>
  <c r="AS50"/>
  <c r="AS56"/>
  <c r="AS88"/>
  <c r="AS62"/>
  <c r="AS46"/>
  <c r="AS60"/>
  <c r="AS34"/>
  <c r="AS43"/>
  <c r="AS32"/>
  <c r="AS36"/>
  <c r="AS75"/>
  <c r="AS54"/>
  <c r="AS81"/>
  <c r="AS59"/>
  <c r="AS17"/>
  <c r="AS16"/>
  <c r="AS7"/>
  <c r="AS87"/>
  <c r="AS11"/>
  <c r="AS35"/>
  <c r="AS26"/>
  <c r="AS18"/>
  <c r="AS69"/>
  <c r="AS84"/>
  <c r="AS67"/>
  <c r="AS68"/>
  <c r="AS77"/>
  <c r="AS74"/>
  <c r="AS23"/>
  <c r="AS29"/>
  <c r="AS14"/>
  <c r="AS20"/>
  <c r="AS66"/>
  <c r="AS21"/>
  <c r="AS42"/>
  <c r="AS61"/>
  <c r="AS48"/>
  <c r="AS45"/>
  <c r="AS89"/>
  <c r="AS38"/>
  <c r="AS39"/>
  <c r="AS78"/>
  <c r="AS73"/>
  <c r="AS40"/>
  <c r="AS72"/>
  <c r="AS52"/>
  <c r="AS91"/>
  <c r="AS70"/>
  <c r="AS49"/>
  <c r="AS28"/>
  <c r="AS30"/>
  <c r="AS58"/>
  <c r="AS57"/>
  <c r="AS13"/>
  <c r="AS27"/>
  <c r="AS37"/>
  <c r="AS19"/>
  <c r="AS41"/>
  <c r="AS82"/>
  <c r="AS9"/>
  <c r="AS24"/>
  <c r="AS44"/>
  <c r="AS90"/>
  <c r="AS51"/>
  <c r="AS76"/>
  <c r="AS12"/>
  <c r="AS55"/>
  <c r="AS33"/>
  <c r="AS64"/>
  <c r="AS6"/>
  <c r="AS31"/>
  <c r="AS80"/>
  <c r="AS86"/>
  <c r="AS25"/>
  <c r="AS65"/>
  <c r="AS8"/>
  <c r="AP320"/>
  <c r="AP323"/>
  <c r="AP322"/>
  <c r="AQ299"/>
  <c r="AQ300"/>
  <c r="AQ288"/>
  <c r="AQ281"/>
  <c r="AQ280"/>
  <c r="AQ283"/>
  <c r="AQ263"/>
  <c r="AQ259"/>
  <c r="AQ255"/>
  <c r="AQ251"/>
  <c r="AQ293"/>
  <c r="AQ289"/>
  <c r="AQ285"/>
  <c r="AQ284"/>
  <c r="AQ262"/>
  <c r="AQ252"/>
  <c r="AQ248"/>
  <c r="AQ246"/>
  <c r="AQ242"/>
  <c r="AQ238"/>
  <c r="AQ234"/>
  <c r="AQ230"/>
  <c r="AQ282"/>
  <c r="AQ268"/>
  <c r="AQ276"/>
  <c r="AQ227"/>
  <c r="AQ277"/>
  <c r="AQ261"/>
  <c r="AQ257"/>
  <c r="AQ253"/>
  <c r="AQ239"/>
  <c r="AQ236"/>
  <c r="AQ233"/>
  <c r="AQ294"/>
  <c r="AQ258"/>
  <c r="AQ254"/>
  <c r="AQ249"/>
  <c r="AQ245"/>
  <c r="AQ235"/>
  <c r="AQ232"/>
  <c r="AQ229"/>
  <c r="AQ219"/>
  <c r="AQ215"/>
  <c r="AQ211"/>
  <c r="AQ302"/>
  <c r="AQ223"/>
  <c r="AQ278"/>
  <c r="AQ266"/>
  <c r="AQ290"/>
  <c r="AQ271"/>
  <c r="AQ244"/>
  <c r="AQ231"/>
  <c r="AQ275"/>
  <c r="AQ265"/>
  <c r="AQ226"/>
  <c r="AQ220"/>
  <c r="AQ217"/>
  <c r="AQ214"/>
  <c r="AQ228"/>
  <c r="AQ267"/>
  <c r="AQ260"/>
  <c r="AQ243"/>
  <c r="AQ237"/>
  <c r="AQ273"/>
  <c r="AQ279"/>
  <c r="AQ216"/>
  <c r="AQ213"/>
  <c r="AQ210"/>
  <c r="AQ241"/>
  <c r="AQ270"/>
  <c r="AQ291"/>
  <c r="AQ292"/>
  <c r="AQ264"/>
  <c r="AQ240"/>
  <c r="AQ218"/>
  <c r="AQ224"/>
  <c r="AQ256"/>
  <c r="AQ221"/>
  <c r="AQ297"/>
  <c r="AQ274"/>
  <c r="AQ247"/>
  <c r="AQ301"/>
  <c r="AQ287"/>
  <c r="AQ272"/>
  <c r="AQ212"/>
  <c r="AQ209"/>
  <c r="AQ222"/>
  <c r="AQ298"/>
  <c r="AQ269"/>
  <c r="AP321"/>
  <c r="AR421"/>
  <c r="AR425"/>
  <c r="AR422"/>
  <c r="AR426"/>
  <c r="AR423"/>
  <c r="AR424"/>
  <c r="AR427"/>
  <c r="AR404"/>
  <c r="AR594" s="1"/>
  <c r="AR339"/>
  <c r="AR529" s="1"/>
  <c r="AR385"/>
  <c r="AR575" s="1"/>
  <c r="AR352"/>
  <c r="AR542" s="1"/>
  <c r="AR416"/>
  <c r="AR606" s="1"/>
  <c r="AR355"/>
  <c r="AR545" s="1"/>
  <c r="AR383"/>
  <c r="AR573" s="1"/>
  <c r="AR356"/>
  <c r="AR546" s="1"/>
  <c r="AR398"/>
  <c r="AR588" s="1"/>
  <c r="AR411"/>
  <c r="AR601" s="1"/>
  <c r="AR389"/>
  <c r="AR579" s="1"/>
  <c r="AR357"/>
  <c r="AR547" s="1"/>
  <c r="AR392"/>
  <c r="AR582" s="1"/>
  <c r="AR419"/>
  <c r="AR609" s="1"/>
  <c r="AR336"/>
  <c r="AR526" s="1"/>
  <c r="AR360"/>
  <c r="AR550" s="1"/>
  <c r="AR365"/>
  <c r="AR555" s="1"/>
  <c r="AR358"/>
  <c r="AR548" s="1"/>
  <c r="AR408"/>
  <c r="AR598" s="1"/>
  <c r="AR403"/>
  <c r="AR593" s="1"/>
  <c r="AR361"/>
  <c r="AR551" s="1"/>
  <c r="AR413"/>
  <c r="AR603" s="1"/>
  <c r="AR414"/>
  <c r="AR604" s="1"/>
  <c r="AR335"/>
  <c r="AR525" s="1"/>
  <c r="AR391"/>
  <c r="AR581" s="1"/>
  <c r="AR396"/>
  <c r="AR586" s="1"/>
  <c r="AR390"/>
  <c r="AR580" s="1"/>
  <c r="AR367"/>
  <c r="AR557" s="1"/>
  <c r="AR345"/>
  <c r="AR535" s="1"/>
  <c r="AR395"/>
  <c r="AR585" s="1"/>
  <c r="AR374"/>
  <c r="AR564" s="1"/>
  <c r="AR341"/>
  <c r="AR531" s="1"/>
  <c r="AR382"/>
  <c r="AR572" s="1"/>
  <c r="AR409"/>
  <c r="AR599" s="1"/>
  <c r="AR369"/>
  <c r="AR559" s="1"/>
  <c r="AR387"/>
  <c r="AR577" s="1"/>
  <c r="AR353"/>
  <c r="AR543" s="1"/>
  <c r="AR381"/>
  <c r="AR571" s="1"/>
  <c r="AR394"/>
  <c r="AR584" s="1"/>
  <c r="AR420"/>
  <c r="AR610" s="1"/>
  <c r="AR340"/>
  <c r="AR530" s="1"/>
  <c r="AR342"/>
  <c r="AR532" s="1"/>
  <c r="AR379"/>
  <c r="AR569" s="1"/>
  <c r="AR399"/>
  <c r="AR589" s="1"/>
  <c r="AR393"/>
  <c r="AR583" s="1"/>
  <c r="AR350"/>
  <c r="AR540" s="1"/>
  <c r="AR346"/>
  <c r="AR536" s="1"/>
  <c r="AR364"/>
  <c r="AR554" s="1"/>
  <c r="AR418"/>
  <c r="AR608" s="1"/>
  <c r="AR363"/>
  <c r="AR553" s="1"/>
  <c r="AR348"/>
  <c r="AR538" s="1"/>
  <c r="AR380"/>
  <c r="AR570" s="1"/>
  <c r="AR370"/>
  <c r="AR560" s="1"/>
  <c r="AR402"/>
  <c r="AR592" s="1"/>
  <c r="AR372"/>
  <c r="AR562" s="1"/>
  <c r="AR375"/>
  <c r="AR565" s="1"/>
  <c r="AR368"/>
  <c r="AR558" s="1"/>
  <c r="AR401"/>
  <c r="AR591" s="1"/>
  <c r="AR410"/>
  <c r="AR600" s="1"/>
  <c r="AR338"/>
  <c r="AR528" s="1"/>
  <c r="AR417"/>
  <c r="AR607" s="1"/>
  <c r="AR377"/>
  <c r="AR567" s="1"/>
  <c r="AR407"/>
  <c r="AR597" s="1"/>
  <c r="AR386"/>
  <c r="AR576" s="1"/>
  <c r="AR406"/>
  <c r="AR596" s="1"/>
  <c r="AR359"/>
  <c r="AR549" s="1"/>
  <c r="AR347"/>
  <c r="AR537" s="1"/>
  <c r="AR400"/>
  <c r="AR590" s="1"/>
  <c r="AR415"/>
  <c r="AR605" s="1"/>
  <c r="AR349"/>
  <c r="AR539" s="1"/>
  <c r="AR388"/>
  <c r="AR578" s="1"/>
  <c r="AR384"/>
  <c r="AR574" s="1"/>
  <c r="AR343"/>
  <c r="AR533" s="1"/>
  <c r="AR344"/>
  <c r="AR534" s="1"/>
  <c r="AR366"/>
  <c r="AR556" s="1"/>
  <c r="AR405"/>
  <c r="AR595" s="1"/>
  <c r="AR354"/>
  <c r="AR544" s="1"/>
  <c r="AR362"/>
  <c r="AR552" s="1"/>
  <c r="AR397"/>
  <c r="AR587" s="1"/>
  <c r="AR371"/>
  <c r="AR561" s="1"/>
  <c r="AR373"/>
  <c r="AR563" s="1"/>
  <c r="AR378"/>
  <c r="AR568" s="1"/>
  <c r="AR337"/>
  <c r="AR527" s="1"/>
  <c r="P327"/>
  <c r="H28" i="18"/>
  <c r="C29"/>
  <c r="C45" s="1"/>
  <c r="C49" s="1"/>
  <c r="C52" s="1"/>
  <c r="AF14"/>
  <c r="Y28" i="4" s="1"/>
  <c r="AF24" i="20" s="1"/>
  <c r="Y27" i="4"/>
  <c r="AF37" i="20" s="1"/>
  <c r="AD29" i="4"/>
  <c r="AK41" i="20" s="1"/>
  <c r="X29" i="4"/>
  <c r="AE41" i="20" s="1"/>
  <c r="AF33" i="4"/>
  <c r="Z33"/>
  <c r="AG21"/>
  <c r="AA21"/>
  <c r="L310" i="2"/>
  <c r="N202"/>
  <c r="D31" i="18"/>
  <c r="D27"/>
  <c r="N201" i="2"/>
  <c r="N101"/>
  <c r="L311"/>
  <c r="N203"/>
  <c r="C33" i="18"/>
  <c r="C36"/>
  <c r="N102" i="2"/>
  <c r="L312"/>
  <c r="N100"/>
  <c r="AH17" i="4"/>
  <c r="AG32" i="18"/>
  <c r="Z26" i="1" s="1"/>
  <c r="AD48"/>
  <c r="AK39" i="20" s="1"/>
  <c r="AD38" i="1"/>
  <c r="AH55" i="18"/>
  <c r="AG48" i="1"/>
  <c r="AN39" i="20" s="1"/>
  <c r="AB48" i="1"/>
  <c r="AG55" i="18"/>
  <c r="Z49" i="1" s="1"/>
  <c r="AG31" i="20" s="1"/>
  <c r="AG56" i="18"/>
  <c r="Z50" i="1" s="1"/>
  <c r="AG43" i="20" s="1"/>
  <c r="AH56" i="18"/>
  <c r="AH38" i="1"/>
  <c r="AF37" i="18"/>
  <c r="AF31" i="1" s="1"/>
  <c r="AF26"/>
  <c r="AR203" i="2"/>
  <c r="AP313"/>
  <c r="AI34" i="18" s="1"/>
  <c r="AB28" i="1" s="1"/>
  <c r="AR97" i="2"/>
  <c r="AI16" i="4"/>
  <c r="AH45" i="1"/>
  <c r="AH18" i="4"/>
  <c r="AH20"/>
  <c r="AH19"/>
  <c r="AH24"/>
  <c r="AH32"/>
  <c r="AR202" i="2"/>
  <c r="AR96"/>
  <c r="AR98"/>
  <c r="AP311"/>
  <c r="AE27" i="4"/>
  <c r="AL37" i="20" s="1"/>
  <c r="AE28" i="4"/>
  <c r="AL24" i="20" s="1"/>
  <c r="AH48" i="1"/>
  <c r="AJ44" i="18"/>
  <c r="AR200" i="2"/>
  <c r="AR95"/>
  <c r="AP307"/>
  <c r="AP309"/>
  <c r="AQ318"/>
  <c r="AQ319" s="1"/>
  <c r="AQ304"/>
  <c r="AP306"/>
  <c r="AR99"/>
  <c r="AR196"/>
  <c r="AP310"/>
  <c r="AI39" i="18"/>
  <c r="AF33" i="1" s="1"/>
  <c r="AP312" i="2"/>
  <c r="AS431"/>
  <c r="AS333"/>
  <c r="AS523"/>
  <c r="AS94"/>
  <c r="AS105" s="1"/>
  <c r="AT4"/>
  <c r="AR207"/>
  <c r="AR195"/>
  <c r="AR198"/>
  <c r="AP308"/>
  <c r="AR199"/>
  <c r="AR197"/>
  <c r="AR201"/>
  <c r="AP305"/>
  <c r="AE31" i="1"/>
  <c r="AE26"/>
  <c r="AH19" i="18"/>
  <c r="AG25" i="4"/>
  <c r="E49" i="18"/>
  <c r="F45"/>
  <c r="H24"/>
  <c r="AI7"/>
  <c r="AI11"/>
  <c r="AB25" i="4" s="1"/>
  <c r="AJ3" i="18"/>
  <c r="AC17" i="4" s="1"/>
  <c r="I25" i="18"/>
  <c r="AG13"/>
  <c r="AF15"/>
  <c r="H20"/>
  <c r="I17"/>
  <c r="AC38" i="1" l="1"/>
  <c r="AJ62" i="18"/>
  <c r="AJ63" s="1"/>
  <c r="AJ64" s="1"/>
  <c r="AJ65" s="1"/>
  <c r="AJ66" s="1"/>
  <c r="AJ54" s="1"/>
  <c r="AR319" i="2"/>
  <c r="AQ323"/>
  <c r="AQ322"/>
  <c r="AT188"/>
  <c r="AT173"/>
  <c r="AT165"/>
  <c r="AT157"/>
  <c r="AT185"/>
  <c r="AT177"/>
  <c r="AT189"/>
  <c r="AT187"/>
  <c r="AT174"/>
  <c r="AT154"/>
  <c r="AT141"/>
  <c r="AT192"/>
  <c r="AT191"/>
  <c r="AT178"/>
  <c r="AT186"/>
  <c r="AT179"/>
  <c r="AT169"/>
  <c r="AT166"/>
  <c r="AT145"/>
  <c r="AT144"/>
  <c r="AT136"/>
  <c r="AT124"/>
  <c r="AT181"/>
  <c r="AT162"/>
  <c r="AT156"/>
  <c r="AT115"/>
  <c r="AT131"/>
  <c r="AT114"/>
  <c r="AT110"/>
  <c r="AT180"/>
  <c r="AT147"/>
  <c r="AT140"/>
  <c r="AT137"/>
  <c r="AT129"/>
  <c r="AT120"/>
  <c r="AT112"/>
  <c r="AT151"/>
  <c r="AT135"/>
  <c r="AT118"/>
  <c r="AT168"/>
  <c r="AT134"/>
  <c r="AT109"/>
  <c r="AT176"/>
  <c r="AT121"/>
  <c r="AT160"/>
  <c r="AT113"/>
  <c r="AT138"/>
  <c r="AT170"/>
  <c r="AT172"/>
  <c r="AT107"/>
  <c r="AT133"/>
  <c r="AT190"/>
  <c r="AT139"/>
  <c r="AT127"/>
  <c r="AT143"/>
  <c r="AT182"/>
  <c r="AT161"/>
  <c r="AT142"/>
  <c r="AT132"/>
  <c r="AT128"/>
  <c r="AT111"/>
  <c r="AT146"/>
  <c r="AT171"/>
  <c r="AT155"/>
  <c r="AT175"/>
  <c r="AT159"/>
  <c r="AT153"/>
  <c r="AT158"/>
  <c r="AT122"/>
  <c r="AT125"/>
  <c r="AT116"/>
  <c r="AT108"/>
  <c r="AT117"/>
  <c r="AT130"/>
  <c r="AT152"/>
  <c r="AT150"/>
  <c r="AT167"/>
  <c r="AT163"/>
  <c r="AT183"/>
  <c r="AT126"/>
  <c r="AT164"/>
  <c r="AT119"/>
  <c r="AT149"/>
  <c r="AT10"/>
  <c r="AT34"/>
  <c r="AT60"/>
  <c r="AT13"/>
  <c r="AT28"/>
  <c r="AT63"/>
  <c r="AT12"/>
  <c r="AT6"/>
  <c r="AT82"/>
  <c r="AT19"/>
  <c r="AT17"/>
  <c r="AT24"/>
  <c r="AT23"/>
  <c r="AT52"/>
  <c r="AT31"/>
  <c r="AT16"/>
  <c r="AT73"/>
  <c r="AT8"/>
  <c r="AT44"/>
  <c r="AT41"/>
  <c r="AT70"/>
  <c r="AT87"/>
  <c r="AT74"/>
  <c r="AT85"/>
  <c r="AT26"/>
  <c r="AT38"/>
  <c r="AT58"/>
  <c r="AT71"/>
  <c r="AT59"/>
  <c r="AT61"/>
  <c r="AT68"/>
  <c r="AT80"/>
  <c r="AT7"/>
  <c r="AT91"/>
  <c r="AT81"/>
  <c r="AT45"/>
  <c r="AT51"/>
  <c r="AT30"/>
  <c r="AT78"/>
  <c r="AT88"/>
  <c r="AT56"/>
  <c r="AT55"/>
  <c r="AT76"/>
  <c r="AT35"/>
  <c r="AT48"/>
  <c r="AT27"/>
  <c r="AT57"/>
  <c r="AT72"/>
  <c r="AT36"/>
  <c r="AT42"/>
  <c r="AT77"/>
  <c r="AT39"/>
  <c r="AT50"/>
  <c r="AT65"/>
  <c r="AT67"/>
  <c r="AT43"/>
  <c r="AT86"/>
  <c r="AT90"/>
  <c r="AT15"/>
  <c r="AT40"/>
  <c r="AT25"/>
  <c r="AT69"/>
  <c r="AT20"/>
  <c r="AT18"/>
  <c r="AT29"/>
  <c r="AT64"/>
  <c r="AT33"/>
  <c r="AT11"/>
  <c r="AT32"/>
  <c r="AT66"/>
  <c r="AT9"/>
  <c r="AT14"/>
  <c r="AT37"/>
  <c r="AT49"/>
  <c r="AT84"/>
  <c r="AT62"/>
  <c r="AT53"/>
  <c r="AT89"/>
  <c r="AT54"/>
  <c r="AT21"/>
  <c r="AT46"/>
  <c r="AT79"/>
  <c r="AT75"/>
  <c r="AR278"/>
  <c r="AR274"/>
  <c r="AR277"/>
  <c r="AR298"/>
  <c r="AR288"/>
  <c r="AR265"/>
  <c r="AR283"/>
  <c r="AR263"/>
  <c r="AR255"/>
  <c r="AR246"/>
  <c r="AR238"/>
  <c r="AR230"/>
  <c r="AR223"/>
  <c r="AR294"/>
  <c r="AR301"/>
  <c r="AR276"/>
  <c r="AR272"/>
  <c r="AR285"/>
  <c r="AR289"/>
  <c r="AR290"/>
  <c r="AR297"/>
  <c r="AR293"/>
  <c r="AR273"/>
  <c r="AR281"/>
  <c r="AR279"/>
  <c r="AR292"/>
  <c r="AR261"/>
  <c r="AR240"/>
  <c r="AR234"/>
  <c r="AR228"/>
  <c r="AR256"/>
  <c r="AR239"/>
  <c r="AR216"/>
  <c r="AR266"/>
  <c r="AR262"/>
  <c r="AR269"/>
  <c r="AR232"/>
  <c r="AR299"/>
  <c r="AR243"/>
  <c r="AR231"/>
  <c r="AR220"/>
  <c r="AR214"/>
  <c r="AR224"/>
  <c r="AR300"/>
  <c r="AR275"/>
  <c r="AR267"/>
  <c r="AR257"/>
  <c r="AR248"/>
  <c r="AR227"/>
  <c r="AR222"/>
  <c r="AR218"/>
  <c r="AR212"/>
  <c r="AR291"/>
  <c r="AR259"/>
  <c r="AR242"/>
  <c r="AR282"/>
  <c r="AR280"/>
  <c r="AR268"/>
  <c r="AR244"/>
  <c r="AR247"/>
  <c r="AR284"/>
  <c r="AR236"/>
  <c r="AR271"/>
  <c r="AR264"/>
  <c r="AR211"/>
  <c r="AR258"/>
  <c r="AR226"/>
  <c r="AR217"/>
  <c r="AR229"/>
  <c r="AR219"/>
  <c r="AR215"/>
  <c r="AR253"/>
  <c r="AR260"/>
  <c r="AR237"/>
  <c r="AR241"/>
  <c r="AR302"/>
  <c r="AR270"/>
  <c r="AR251"/>
  <c r="AR252"/>
  <c r="AR233"/>
  <c r="AR221"/>
  <c r="AR245"/>
  <c r="AR287"/>
  <c r="AR210"/>
  <c r="AR209"/>
  <c r="AR213"/>
  <c r="AR249"/>
  <c r="AR235"/>
  <c r="AR254"/>
  <c r="AS421"/>
  <c r="AS425"/>
  <c r="AS422"/>
  <c r="AS426"/>
  <c r="AS424"/>
  <c r="AS423"/>
  <c r="AS427"/>
  <c r="AS339"/>
  <c r="AS529" s="1"/>
  <c r="AS404"/>
  <c r="AS594" s="1"/>
  <c r="AS397"/>
  <c r="AS587" s="1"/>
  <c r="AS418"/>
  <c r="AS608" s="1"/>
  <c r="AS366"/>
  <c r="AS556" s="1"/>
  <c r="AS365"/>
  <c r="AS555" s="1"/>
  <c r="AS415"/>
  <c r="AS605" s="1"/>
  <c r="AS340"/>
  <c r="AS530" s="1"/>
  <c r="AS411"/>
  <c r="AS601" s="1"/>
  <c r="AS338"/>
  <c r="AS528" s="1"/>
  <c r="AS370"/>
  <c r="AS560" s="1"/>
  <c r="AS348"/>
  <c r="AS538" s="1"/>
  <c r="AS414"/>
  <c r="AS604" s="1"/>
  <c r="AS361"/>
  <c r="AS551" s="1"/>
  <c r="AS374"/>
  <c r="AS564" s="1"/>
  <c r="AS354"/>
  <c r="AS544" s="1"/>
  <c r="AS408"/>
  <c r="AS598" s="1"/>
  <c r="AS336"/>
  <c r="AS526" s="1"/>
  <c r="AS417"/>
  <c r="AS607" s="1"/>
  <c r="AS382"/>
  <c r="AS572" s="1"/>
  <c r="AS378"/>
  <c r="AS568" s="1"/>
  <c r="AS347"/>
  <c r="AS537" s="1"/>
  <c r="AS353"/>
  <c r="AS543" s="1"/>
  <c r="AS372"/>
  <c r="AS562" s="1"/>
  <c r="AS337"/>
  <c r="AS527" s="1"/>
  <c r="AS396"/>
  <c r="AS586" s="1"/>
  <c r="AS391"/>
  <c r="AS581" s="1"/>
  <c r="AS335"/>
  <c r="AS525" s="1"/>
  <c r="AS393"/>
  <c r="AS583" s="1"/>
  <c r="AS419"/>
  <c r="AS609" s="1"/>
  <c r="AS359"/>
  <c r="AS549" s="1"/>
  <c r="AS356"/>
  <c r="AS546" s="1"/>
  <c r="AS403"/>
  <c r="AS593" s="1"/>
  <c r="AS358"/>
  <c r="AS548" s="1"/>
  <c r="AS360"/>
  <c r="AS550" s="1"/>
  <c r="AS352"/>
  <c r="AS542" s="1"/>
  <c r="AS410"/>
  <c r="AS600" s="1"/>
  <c r="AS401"/>
  <c r="AS591" s="1"/>
  <c r="AS341"/>
  <c r="AS531" s="1"/>
  <c r="AS384"/>
  <c r="AS574" s="1"/>
  <c r="AS367"/>
  <c r="AS557" s="1"/>
  <c r="AS390"/>
  <c r="AS580" s="1"/>
  <c r="AS400"/>
  <c r="AS590" s="1"/>
  <c r="AS402"/>
  <c r="AS592" s="1"/>
  <c r="AS346"/>
  <c r="AS536" s="1"/>
  <c r="AS350"/>
  <c r="AS540" s="1"/>
  <c r="AS349"/>
  <c r="AS539" s="1"/>
  <c r="AS383"/>
  <c r="AS573" s="1"/>
  <c r="AS369"/>
  <c r="AS559" s="1"/>
  <c r="AS416"/>
  <c r="AS606" s="1"/>
  <c r="AS392"/>
  <c r="AS582" s="1"/>
  <c r="AS420"/>
  <c r="AS610" s="1"/>
  <c r="AS398"/>
  <c r="AS588" s="1"/>
  <c r="AS405"/>
  <c r="AS595" s="1"/>
  <c r="AS386"/>
  <c r="AS576" s="1"/>
  <c r="AS407"/>
  <c r="AS597" s="1"/>
  <c r="AS371"/>
  <c r="AS561" s="1"/>
  <c r="AS409"/>
  <c r="AS599" s="1"/>
  <c r="AS388"/>
  <c r="AS578" s="1"/>
  <c r="AS342"/>
  <c r="AS532" s="1"/>
  <c r="AS362"/>
  <c r="AS552" s="1"/>
  <c r="AS344"/>
  <c r="AS534" s="1"/>
  <c r="AS379"/>
  <c r="AS569" s="1"/>
  <c r="AS355"/>
  <c r="AS545" s="1"/>
  <c r="AS363"/>
  <c r="AS553" s="1"/>
  <c r="AS413"/>
  <c r="AS603" s="1"/>
  <c r="AS399"/>
  <c r="AS589" s="1"/>
  <c r="AS357"/>
  <c r="AS547" s="1"/>
  <c r="AS368"/>
  <c r="AS558" s="1"/>
  <c r="AS381"/>
  <c r="AS571" s="1"/>
  <c r="AS373"/>
  <c r="AS563" s="1"/>
  <c r="AS375"/>
  <c r="AS565" s="1"/>
  <c r="AS345"/>
  <c r="AS535" s="1"/>
  <c r="AS389"/>
  <c r="AS579" s="1"/>
  <c r="AS395"/>
  <c r="AS585" s="1"/>
  <c r="AS385"/>
  <c r="AS575" s="1"/>
  <c r="AS380"/>
  <c r="AS570" s="1"/>
  <c r="AS364"/>
  <c r="AS554" s="1"/>
  <c r="AS343"/>
  <c r="AS533" s="1"/>
  <c r="AS394"/>
  <c r="AS584" s="1"/>
  <c r="AS387"/>
  <c r="AS577" s="1"/>
  <c r="AS406"/>
  <c r="AS596" s="1"/>
  <c r="AS377"/>
  <c r="AS567" s="1"/>
  <c r="AQ321"/>
  <c r="AR321" s="1"/>
  <c r="AQ320"/>
  <c r="Q327"/>
  <c r="I28" i="18"/>
  <c r="AG14"/>
  <c r="Z28" i="4" s="1"/>
  <c r="AG24" i="20" s="1"/>
  <c r="Z27" i="4"/>
  <c r="AG37" i="20" s="1"/>
  <c r="AH21" i="4"/>
  <c r="AB21"/>
  <c r="AE29"/>
  <c r="AL41" i="20" s="1"/>
  <c r="Y29" i="4"/>
  <c r="AF41" i="20" s="1"/>
  <c r="AG33" i="4"/>
  <c r="AA33"/>
  <c r="AA49" i="1"/>
  <c r="AH31" i="20" s="1"/>
  <c r="AA50" i="1"/>
  <c r="AH43" i="20" s="1"/>
  <c r="AB33" i="1"/>
  <c r="AI39" i="20"/>
  <c r="E31" i="18"/>
  <c r="M311" i="2"/>
  <c r="M325" s="1"/>
  <c r="D33" i="18"/>
  <c r="D36"/>
  <c r="D26"/>
  <c r="D29" s="1"/>
  <c r="D42"/>
  <c r="O203" i="2"/>
  <c r="E27" i="18"/>
  <c r="M310" i="2"/>
  <c r="M324" s="1"/>
  <c r="M312"/>
  <c r="M326" s="1"/>
  <c r="O102"/>
  <c r="O201"/>
  <c r="O100"/>
  <c r="O101"/>
  <c r="C38" i="18"/>
  <c r="O202" i="2"/>
  <c r="AF28" i="1"/>
  <c r="AH49"/>
  <c r="AH32" i="18"/>
  <c r="AA26" i="1" s="1"/>
  <c r="AG37" i="18"/>
  <c r="AG26" i="1"/>
  <c r="AG49"/>
  <c r="AN31" i="20" s="1"/>
  <c r="AF50" i="1"/>
  <c r="AM43" i="20" s="1"/>
  <c r="AC48" i="1"/>
  <c r="AJ39" i="20" s="1"/>
  <c r="AE38" i="1"/>
  <c r="AI31" i="18"/>
  <c r="AI55"/>
  <c r="AD49" i="1" s="1"/>
  <c r="AK31" i="20" s="1"/>
  <c r="AI56" i="18"/>
  <c r="AD50" i="1" s="1"/>
  <c r="AK43" i="20" s="1"/>
  <c r="AG50" i="1"/>
  <c r="AN43" i="20" s="1"/>
  <c r="AH50" i="1"/>
  <c r="AI38"/>
  <c r="AI17" i="4"/>
  <c r="AQ313" i="2"/>
  <c r="AJ34" i="18" s="1"/>
  <c r="AG28" i="1" s="1"/>
  <c r="AS203" i="2"/>
  <c r="AI45" i="1"/>
  <c r="AI20" i="4"/>
  <c r="AI19"/>
  <c r="AI18"/>
  <c r="AI24"/>
  <c r="AI32"/>
  <c r="AS97" i="2"/>
  <c r="AQ309"/>
  <c r="AS99"/>
  <c r="AF27" i="4"/>
  <c r="AM37" i="20" s="1"/>
  <c r="AF28" i="4"/>
  <c r="AM24" i="20" s="1"/>
  <c r="AS195" i="2"/>
  <c r="AS207"/>
  <c r="AI48" i="1"/>
  <c r="AR304" i="2"/>
  <c r="AR318"/>
  <c r="AT431"/>
  <c r="AT523"/>
  <c r="AT94"/>
  <c r="AT105" s="1"/>
  <c r="AQ100"/>
  <c r="AT333"/>
  <c r="AS196"/>
  <c r="AS199"/>
  <c r="AS98"/>
  <c r="AS198"/>
  <c r="AQ311"/>
  <c r="AQ307"/>
  <c r="AQ305"/>
  <c r="AQ308"/>
  <c r="AS201"/>
  <c r="AS200"/>
  <c r="AJ39" i="18"/>
  <c r="AH33" i="1" s="1"/>
  <c r="AQ312" i="2"/>
  <c r="AS197"/>
  <c r="AQ306"/>
  <c r="AS96"/>
  <c r="AS202"/>
  <c r="AS95"/>
  <c r="AQ310"/>
  <c r="AI19" i="18"/>
  <c r="AH25" i="4"/>
  <c r="F49" i="18"/>
  <c r="G45"/>
  <c r="I24"/>
  <c r="AJ11"/>
  <c r="AC25" i="4" s="1"/>
  <c r="AJ7" i="18"/>
  <c r="J25"/>
  <c r="C19" i="1" s="1"/>
  <c r="AG15" i="18"/>
  <c r="AH13"/>
  <c r="I20"/>
  <c r="K9"/>
  <c r="J17"/>
  <c r="C31" i="4" s="1"/>
  <c r="AR320" i="2" l="1"/>
  <c r="AR323"/>
  <c r="AT421"/>
  <c r="AT425"/>
  <c r="AT422"/>
  <c r="AT424"/>
  <c r="AT426"/>
  <c r="AT423"/>
  <c r="AT427"/>
  <c r="AT339"/>
  <c r="AT529" s="1"/>
  <c r="AT404"/>
  <c r="AT594" s="1"/>
  <c r="AT407"/>
  <c r="AT597" s="1"/>
  <c r="AT361"/>
  <c r="AT551" s="1"/>
  <c r="AT362"/>
  <c r="AT552" s="1"/>
  <c r="AT409"/>
  <c r="AT599" s="1"/>
  <c r="AT413"/>
  <c r="AT603" s="1"/>
  <c r="AT369"/>
  <c r="AT559" s="1"/>
  <c r="AT355"/>
  <c r="AT545" s="1"/>
  <c r="AT346"/>
  <c r="AT536" s="1"/>
  <c r="AT378"/>
  <c r="AT568" s="1"/>
  <c r="AT367"/>
  <c r="AT557" s="1"/>
  <c r="AT341"/>
  <c r="AT531" s="1"/>
  <c r="AT416"/>
  <c r="AT606" s="1"/>
  <c r="AT364"/>
  <c r="AT554" s="1"/>
  <c r="AT374"/>
  <c r="AT564" s="1"/>
  <c r="AT396"/>
  <c r="AT586" s="1"/>
  <c r="AT337"/>
  <c r="AT527" s="1"/>
  <c r="AT406"/>
  <c r="AT596" s="1"/>
  <c r="AT408"/>
  <c r="AT598" s="1"/>
  <c r="AT415"/>
  <c r="AT605" s="1"/>
  <c r="AT371"/>
  <c r="AT561" s="1"/>
  <c r="AT387"/>
  <c r="AT577" s="1"/>
  <c r="AT394"/>
  <c r="AT584" s="1"/>
  <c r="AT382"/>
  <c r="AT572" s="1"/>
  <c r="AT375"/>
  <c r="AT565" s="1"/>
  <c r="AT373"/>
  <c r="AT563" s="1"/>
  <c r="AT353"/>
  <c r="AT543" s="1"/>
  <c r="AT417"/>
  <c r="AT607" s="1"/>
  <c r="AT368"/>
  <c r="AT558" s="1"/>
  <c r="AT348"/>
  <c r="AT538" s="1"/>
  <c r="AT383"/>
  <c r="AT573" s="1"/>
  <c r="AT377"/>
  <c r="AT567" s="1"/>
  <c r="AT385"/>
  <c r="AT575" s="1"/>
  <c r="AT344"/>
  <c r="AT534" s="1"/>
  <c r="AT342"/>
  <c r="AT532" s="1"/>
  <c r="AT398"/>
  <c r="AT588" s="1"/>
  <c r="AT370"/>
  <c r="AT560" s="1"/>
  <c r="AT356"/>
  <c r="AT546" s="1"/>
  <c r="AT359"/>
  <c r="AT549" s="1"/>
  <c r="AT419"/>
  <c r="AT609" s="1"/>
  <c r="AT350"/>
  <c r="AT540" s="1"/>
  <c r="AT372"/>
  <c r="AT562" s="1"/>
  <c r="AT395"/>
  <c r="AT585" s="1"/>
  <c r="AT352"/>
  <c r="AT542" s="1"/>
  <c r="AT360"/>
  <c r="AT550" s="1"/>
  <c r="AT399"/>
  <c r="AT589" s="1"/>
  <c r="AT414"/>
  <c r="AT604" s="1"/>
  <c r="AT365"/>
  <c r="AT555" s="1"/>
  <c r="AT386"/>
  <c r="AT576" s="1"/>
  <c r="AT400"/>
  <c r="AT590" s="1"/>
  <c r="AT380"/>
  <c r="AT570" s="1"/>
  <c r="AT357"/>
  <c r="AT547" s="1"/>
  <c r="AT379"/>
  <c r="AT569" s="1"/>
  <c r="AT393"/>
  <c r="AT583" s="1"/>
  <c r="AT405"/>
  <c r="AT595" s="1"/>
  <c r="AT420"/>
  <c r="AT610" s="1"/>
  <c r="AT363"/>
  <c r="AT553" s="1"/>
  <c r="AT347"/>
  <c r="AT537" s="1"/>
  <c r="AT354"/>
  <c r="AT544" s="1"/>
  <c r="AT392"/>
  <c r="AT582" s="1"/>
  <c r="AT397"/>
  <c r="AT587" s="1"/>
  <c r="AT388"/>
  <c r="AT578" s="1"/>
  <c r="AT343"/>
  <c r="AT533" s="1"/>
  <c r="AT389"/>
  <c r="AT579" s="1"/>
  <c r="AT384"/>
  <c r="AT574" s="1"/>
  <c r="AT410"/>
  <c r="AT600" s="1"/>
  <c r="AT345"/>
  <c r="AT535" s="1"/>
  <c r="AT358"/>
  <c r="AT548" s="1"/>
  <c r="AT403"/>
  <c r="AT593" s="1"/>
  <c r="AT390"/>
  <c r="AT580" s="1"/>
  <c r="AT401"/>
  <c r="AT591" s="1"/>
  <c r="AT338"/>
  <c r="AT528" s="1"/>
  <c r="AT411"/>
  <c r="AT601" s="1"/>
  <c r="AT349"/>
  <c r="AT539" s="1"/>
  <c r="AT366"/>
  <c r="AT556" s="1"/>
  <c r="AT335"/>
  <c r="AT525" s="1"/>
  <c r="AT391"/>
  <c r="AT581" s="1"/>
  <c r="AT336"/>
  <c r="AT526" s="1"/>
  <c r="AT381"/>
  <c r="AT571" s="1"/>
  <c r="AT340"/>
  <c r="AT530" s="1"/>
  <c r="AT418"/>
  <c r="AT608" s="1"/>
  <c r="AT402"/>
  <c r="AT592" s="1"/>
  <c r="AS297"/>
  <c r="AS298"/>
  <c r="AS293"/>
  <c r="AS275"/>
  <c r="AS271"/>
  <c r="AS267"/>
  <c r="AS277"/>
  <c r="AS290"/>
  <c r="AS272"/>
  <c r="AS269"/>
  <c r="AS266"/>
  <c r="AS261"/>
  <c r="AS253"/>
  <c r="AS244"/>
  <c r="AS302"/>
  <c r="AS279"/>
  <c r="AS274"/>
  <c r="AS270"/>
  <c r="AS291"/>
  <c r="AS282"/>
  <c r="AS268"/>
  <c r="AS285"/>
  <c r="AS263"/>
  <c r="AS257"/>
  <c r="AS251"/>
  <c r="AS236"/>
  <c r="AS228"/>
  <c r="AS227"/>
  <c r="AS262"/>
  <c r="AS245"/>
  <c r="AS229"/>
  <c r="AS219"/>
  <c r="AS211"/>
  <c r="AS294"/>
  <c r="AS252"/>
  <c r="AS214"/>
  <c r="AS287"/>
  <c r="AS292"/>
  <c r="AS300"/>
  <c r="AS278"/>
  <c r="AS276"/>
  <c r="AS265"/>
  <c r="AS299"/>
  <c r="AS284"/>
  <c r="AS248"/>
  <c r="AS240"/>
  <c r="AS232"/>
  <c r="AS254"/>
  <c r="AS241"/>
  <c r="AS288"/>
  <c r="AS283"/>
  <c r="AS273"/>
  <c r="AS242"/>
  <c r="AS230"/>
  <c r="AS249"/>
  <c r="AS237"/>
  <c r="AS226"/>
  <c r="AS217"/>
  <c r="AS243"/>
  <c r="AS280"/>
  <c r="AS246"/>
  <c r="AS234"/>
  <c r="AS213"/>
  <c r="AS218"/>
  <c r="AS224"/>
  <c r="AS238"/>
  <c r="AS223"/>
  <c r="AS289"/>
  <c r="AS221"/>
  <c r="AS216"/>
  <c r="AS239"/>
  <c r="AS301"/>
  <c r="AS255"/>
  <c r="AS210"/>
  <c r="AS220"/>
  <c r="AS247"/>
  <c r="AS212"/>
  <c r="AS259"/>
  <c r="AS258"/>
  <c r="AS233"/>
  <c r="AS215"/>
  <c r="AS209"/>
  <c r="AS281"/>
  <c r="AS264"/>
  <c r="AS260"/>
  <c r="AS235"/>
  <c r="AS231"/>
  <c r="AS256"/>
  <c r="AS222"/>
  <c r="AR322"/>
  <c r="R327"/>
  <c r="J28" i="18"/>
  <c r="AQ101" i="2"/>
  <c r="AQ102"/>
  <c r="D23" i="4"/>
  <c r="AG31" i="1"/>
  <c r="Z31"/>
  <c r="AF29" i="4"/>
  <c r="AM41" i="20" s="1"/>
  <c r="Z29" i="4"/>
  <c r="AG41" i="20" s="1"/>
  <c r="AH33" i="4"/>
  <c r="AB33"/>
  <c r="AH14" i="18"/>
  <c r="AA28" i="4" s="1"/>
  <c r="AH24" i="20" s="1"/>
  <c r="AA27" i="4"/>
  <c r="AH37" i="20" s="1"/>
  <c r="AI21" i="4"/>
  <c r="AC21"/>
  <c r="AB50" i="1"/>
  <c r="AI43" i="20" s="1"/>
  <c r="AB49" i="1"/>
  <c r="AI31" i="20" s="1"/>
  <c r="AC33" i="1"/>
  <c r="AC28"/>
  <c r="K39" i="20"/>
  <c r="AH28" i="1"/>
  <c r="E36" i="18"/>
  <c r="AF102" i="2"/>
  <c r="AN201"/>
  <c r="R202"/>
  <c r="N310"/>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F31" i="18"/>
  <c r="F33" s="1"/>
  <c r="E33"/>
  <c r="AN203" i="2"/>
  <c r="AC102"/>
  <c r="F27" i="18"/>
  <c r="V101" i="2"/>
  <c r="AF101"/>
  <c r="AM100"/>
  <c r="X101"/>
  <c r="U203"/>
  <c r="W202"/>
  <c r="AF100"/>
  <c r="X202"/>
  <c r="AS100"/>
  <c r="AH100"/>
  <c r="T102"/>
  <c r="AI202"/>
  <c r="V202"/>
  <c r="W203"/>
  <c r="R100"/>
  <c r="AM101"/>
  <c r="P100"/>
  <c r="Z203"/>
  <c r="AE101"/>
  <c r="R203"/>
  <c r="AA102"/>
  <c r="Y101"/>
  <c r="AG102"/>
  <c r="AK201"/>
  <c r="AL201"/>
  <c r="AA201"/>
  <c r="N31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D38" i="18"/>
  <c r="C40"/>
  <c r="D47"/>
  <c r="AO201" i="2"/>
  <c r="AO202"/>
  <c r="AO203"/>
  <c r="S201"/>
  <c r="AJ202"/>
  <c r="AB201"/>
  <c r="AD203"/>
  <c r="AB203"/>
  <c r="AC201"/>
  <c r="U202"/>
  <c r="AB202"/>
  <c r="AE203"/>
  <c r="R201"/>
  <c r="AG202"/>
  <c r="Q202"/>
  <c r="AL202"/>
  <c r="T201"/>
  <c r="AH203"/>
  <c r="AD202"/>
  <c r="T202"/>
  <c r="AG203"/>
  <c r="AH202"/>
  <c r="AF203"/>
  <c r="AM202"/>
  <c r="Q201"/>
  <c r="AJ203"/>
  <c r="AF202"/>
  <c r="AC203"/>
  <c r="U201"/>
  <c r="X201"/>
  <c r="AF201"/>
  <c r="Z201"/>
  <c r="W201"/>
  <c r="AJ201"/>
  <c r="AP102"/>
  <c r="AP101"/>
  <c r="AP100"/>
  <c r="AR100"/>
  <c r="AG101"/>
  <c r="AD100"/>
  <c r="AN102"/>
  <c r="AL100"/>
  <c r="AN101"/>
  <c r="P102"/>
  <c r="AJ102"/>
  <c r="X100"/>
  <c r="W102"/>
  <c r="V100"/>
  <c r="Z102"/>
  <c r="AL102"/>
  <c r="AR102"/>
  <c r="E42" i="18"/>
  <c r="E26"/>
  <c r="E29" s="1"/>
  <c r="AE100" i="2"/>
  <c r="AK202"/>
  <c r="AN100"/>
  <c r="AA202"/>
  <c r="S102"/>
  <c r="AK102"/>
  <c r="AL203"/>
  <c r="AJ101"/>
  <c r="T101"/>
  <c r="AA100"/>
  <c r="AE102"/>
  <c r="AJ100"/>
  <c r="AK203"/>
  <c r="U102"/>
  <c r="AM203"/>
  <c r="Y100"/>
  <c r="V203"/>
  <c r="AC202"/>
  <c r="V201"/>
  <c r="AS102"/>
  <c r="AS101"/>
  <c r="Z202"/>
  <c r="S202"/>
  <c r="Y203"/>
  <c r="AI102"/>
  <c r="P201"/>
  <c r="Q203"/>
  <c r="AK100"/>
  <c r="AG100"/>
  <c r="W101"/>
  <c r="AO101"/>
  <c r="Y102"/>
  <c r="V102"/>
  <c r="Q102"/>
  <c r="AO100"/>
  <c r="AE202"/>
  <c r="AH102"/>
  <c r="AI203"/>
  <c r="AL101"/>
  <c r="T100"/>
  <c r="AB100"/>
  <c r="AA203"/>
  <c r="AK101"/>
  <c r="T203"/>
  <c r="Y201"/>
  <c r="S101"/>
  <c r="AM102"/>
  <c r="R101"/>
  <c r="AD102"/>
  <c r="AH101"/>
  <c r="U101"/>
  <c r="Q101"/>
  <c r="Z100"/>
  <c r="AI201"/>
  <c r="N312"/>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X203"/>
  <c r="AM201"/>
  <c r="AA101"/>
  <c r="AG201"/>
  <c r="Z101"/>
  <c r="AB101"/>
  <c r="AC101"/>
  <c r="S100"/>
  <c r="AB102"/>
  <c r="AD101"/>
  <c r="AI101"/>
  <c r="AC100"/>
  <c r="AO102"/>
  <c r="U100"/>
  <c r="P202"/>
  <c r="R102"/>
  <c r="AH201"/>
  <c r="AD201"/>
  <c r="P101"/>
  <c r="Y202"/>
  <c r="W100"/>
  <c r="Q100"/>
  <c r="AR101"/>
  <c r="AI100"/>
  <c r="P203"/>
  <c r="S203"/>
  <c r="AE201"/>
  <c r="AN202"/>
  <c r="X102"/>
  <c r="AE33" i="1"/>
  <c r="AG33"/>
  <c r="AI49"/>
  <c r="AI32" i="18"/>
  <c r="AB26" i="1" s="1"/>
  <c r="AH37" i="18"/>
  <c r="AH26" i="1"/>
  <c r="AJ55" i="18"/>
  <c r="AE48" i="1"/>
  <c r="AL39" i="20" s="1"/>
  <c r="AD28" i="1"/>
  <c r="AE28"/>
  <c r="AI33"/>
  <c r="AD33"/>
  <c r="AJ31" i="18"/>
  <c r="AJ56"/>
  <c r="AC50" i="1" s="1"/>
  <c r="AJ43" i="20" s="1"/>
  <c r="AI28" i="1"/>
  <c r="AI33" i="18"/>
  <c r="AR313" i="2"/>
  <c r="AT203"/>
  <c r="AT97"/>
  <c r="AT200"/>
  <c r="AT102"/>
  <c r="AR306"/>
  <c r="AT100"/>
  <c r="AG27" i="4"/>
  <c r="AN37" i="20" s="1"/>
  <c r="AI36" i="18"/>
  <c r="AR312" i="2"/>
  <c r="AT101"/>
  <c r="AT198"/>
  <c r="AT196"/>
  <c r="AT95"/>
  <c r="AT99"/>
  <c r="AT96"/>
  <c r="AR309"/>
  <c r="AR310"/>
  <c r="AS304"/>
  <c r="AS318"/>
  <c r="AS319" s="1"/>
  <c r="AT202"/>
  <c r="AT197"/>
  <c r="AR305"/>
  <c r="AR307"/>
  <c r="AT207"/>
  <c r="AT195"/>
  <c r="AT201"/>
  <c r="AT98"/>
  <c r="AT199"/>
  <c r="AR311"/>
  <c r="AR308"/>
  <c r="AJ19" i="18"/>
  <c r="AI25" i="4"/>
  <c r="G49" i="18"/>
  <c r="H45"/>
  <c r="J24"/>
  <c r="K25"/>
  <c r="AI13"/>
  <c r="AH15"/>
  <c r="AG28" i="4"/>
  <c r="AN24" i="20" s="1"/>
  <c r="J20" i="18"/>
  <c r="K17"/>
  <c r="D31" i="4" s="1"/>
  <c r="L9" i="18"/>
  <c r="H39" i="20" l="1"/>
  <c r="AS321" i="2"/>
  <c r="AS326"/>
  <c r="AS324"/>
  <c r="AS325"/>
  <c r="AS320"/>
  <c r="AT298"/>
  <c r="AT297"/>
  <c r="AT291"/>
  <c r="AT287"/>
  <c r="AT282"/>
  <c r="AT278"/>
  <c r="AT275"/>
  <c r="AT269"/>
  <c r="AT302"/>
  <c r="AT299"/>
  <c r="AT288"/>
  <c r="AT285"/>
  <c r="AT263"/>
  <c r="AT259"/>
  <c r="AT255"/>
  <c r="AT251"/>
  <c r="AT246"/>
  <c r="AT242"/>
  <c r="AT238"/>
  <c r="AT234"/>
  <c r="AT230"/>
  <c r="AT226"/>
  <c r="AT219"/>
  <c r="AT215"/>
  <c r="AT211"/>
  <c r="AT272"/>
  <c r="AT267"/>
  <c r="AT300"/>
  <c r="AT294"/>
  <c r="AT290"/>
  <c r="AT283"/>
  <c r="AT279"/>
  <c r="AT273"/>
  <c r="AT265"/>
  <c r="AT264"/>
  <c r="AT261"/>
  <c r="AT258"/>
  <c r="AT247"/>
  <c r="AT244"/>
  <c r="AT241"/>
  <c r="AT231"/>
  <c r="AT301"/>
  <c r="AT284"/>
  <c r="AT280"/>
  <c r="AT260"/>
  <c r="AT257"/>
  <c r="AT254"/>
  <c r="AT243"/>
  <c r="AT240"/>
  <c r="AT237"/>
  <c r="AT227"/>
  <c r="AT223"/>
  <c r="AT212"/>
  <c r="AT209"/>
  <c r="AT274"/>
  <c r="AT277"/>
  <c r="AT256"/>
  <c r="AT249"/>
  <c r="AT236"/>
  <c r="AT229"/>
  <c r="AT224"/>
  <c r="AT218"/>
  <c r="AT214"/>
  <c r="AT210"/>
  <c r="AT293"/>
  <c r="AT266"/>
  <c r="AT262"/>
  <c r="AT248"/>
  <c r="AT235"/>
  <c r="AT222"/>
  <c r="AT292"/>
  <c r="AT253"/>
  <c r="AT233"/>
  <c r="AT220"/>
  <c r="AT270"/>
  <c r="AT252"/>
  <c r="AT232"/>
  <c r="AT228"/>
  <c r="AT221"/>
  <c r="AT213"/>
  <c r="AT268"/>
  <c r="AT289"/>
  <c r="AT245"/>
  <c r="AT217"/>
  <c r="AT271"/>
  <c r="AT281"/>
  <c r="AT276"/>
  <c r="AT239"/>
  <c r="AT216"/>
  <c r="AS322"/>
  <c r="AS323"/>
  <c r="S327"/>
  <c r="K28" i="18"/>
  <c r="E23" i="4"/>
  <c r="AH31" i="1"/>
  <c r="AA31"/>
  <c r="AI14" i="18"/>
  <c r="AB28" i="4" s="1"/>
  <c r="AI24" i="20" s="1"/>
  <c r="AB27" i="4"/>
  <c r="AI37" i="20" s="1"/>
  <c r="AG29" i="4"/>
  <c r="AN41" i="20" s="1"/>
  <c r="AA29" i="4"/>
  <c r="AH41" i="20" s="1"/>
  <c r="AI33" i="4"/>
  <c r="AC33"/>
  <c r="AE49" i="1"/>
  <c r="AL31" i="20" s="1"/>
  <c r="AC49" i="1"/>
  <c r="AJ31" i="20" s="1"/>
  <c r="C18" i="1"/>
  <c r="C34" i="4"/>
  <c r="J23" i="20" s="1"/>
  <c r="D19" i="1"/>
  <c r="E38" i="18"/>
  <c r="E40" s="1"/>
  <c r="F36"/>
  <c r="G31"/>
  <c r="G27"/>
  <c r="F38"/>
  <c r="O310" i="2"/>
  <c r="O311"/>
  <c r="F42" i="18"/>
  <c r="F26"/>
  <c r="F29" s="1"/>
  <c r="E47"/>
  <c r="D40"/>
  <c r="O312" i="2"/>
  <c r="AJ32" i="18"/>
  <c r="AI37"/>
  <c r="AI26" i="1"/>
  <c r="AI50"/>
  <c r="AE50"/>
  <c r="AL43" i="20" s="1"/>
  <c r="AI38" i="18"/>
  <c r="AJ33"/>
  <c r="AS313" i="2"/>
  <c r="AS311"/>
  <c r="AS306"/>
  <c r="AH27" i="4"/>
  <c r="B60" i="19"/>
  <c r="AS312" i="2"/>
  <c r="AS307"/>
  <c r="AS305"/>
  <c r="AI25" i="1"/>
  <c r="AJ36" i="18"/>
  <c r="AS308" i="2"/>
  <c r="AS309"/>
  <c r="AT318"/>
  <c r="AT319" s="1"/>
  <c r="AT304"/>
  <c r="AS310"/>
  <c r="H49" i="18"/>
  <c r="I45"/>
  <c r="K24"/>
  <c r="AH28" i="4"/>
  <c r="AI15" i="18"/>
  <c r="AJ13"/>
  <c r="L25"/>
  <c r="K20"/>
  <c r="M9"/>
  <c r="L17"/>
  <c r="E31" i="4" s="1"/>
  <c r="J26" i="20" l="1"/>
  <c r="AT323" i="2"/>
  <c r="AT325"/>
  <c r="AT320"/>
  <c r="AT321"/>
  <c r="AT326"/>
  <c r="AT322"/>
  <c r="AT324"/>
  <c r="T327"/>
  <c r="L28" i="18"/>
  <c r="AJ37"/>
  <c r="AC31" i="1" s="1"/>
  <c r="AC26"/>
  <c r="F23" i="4"/>
  <c r="AI31" i="1"/>
  <c r="AB31"/>
  <c r="AH29" i="4"/>
  <c r="AB29"/>
  <c r="AI41" i="20" s="1"/>
  <c r="AJ14" i="18"/>
  <c r="AC28" i="4" s="1"/>
  <c r="AJ24" i="20" s="1"/>
  <c r="AC27" i="4"/>
  <c r="AJ37" i="20" s="1"/>
  <c r="D18" i="1"/>
  <c r="D34" i="4"/>
  <c r="K23" i="20" s="1"/>
  <c r="K31"/>
  <c r="H31" s="1"/>
  <c r="L43"/>
  <c r="K43"/>
  <c r="E19" i="1"/>
  <c r="G33" i="18"/>
  <c r="G38" s="1"/>
  <c r="G36"/>
  <c r="F40"/>
  <c r="AL310" i="2"/>
  <c r="AN310"/>
  <c r="G42" i="18"/>
  <c r="G26"/>
  <c r="G29" s="1"/>
  <c r="F47"/>
  <c r="AM311" i="2"/>
  <c r="P310"/>
  <c r="W311"/>
  <c r="S311"/>
  <c r="Z312"/>
  <c r="U312"/>
  <c r="AK311"/>
  <c r="H31" i="18"/>
  <c r="AI311" i="2"/>
  <c r="S312"/>
  <c r="AB312"/>
  <c r="Y312"/>
  <c r="AO310"/>
  <c r="AO311"/>
  <c r="AO312"/>
  <c r="V311"/>
  <c r="U310"/>
  <c r="Y310"/>
  <c r="AI310"/>
  <c r="X311"/>
  <c r="W312"/>
  <c r="T312"/>
  <c r="X312"/>
  <c r="Z311"/>
  <c r="Z310"/>
  <c r="AH310"/>
  <c r="AC311"/>
  <c r="AF312"/>
  <c r="AD310"/>
  <c r="P311"/>
  <c r="AM310"/>
  <c r="S310"/>
  <c r="AC310"/>
  <c r="H27" i="18"/>
  <c r="U311" i="2"/>
  <c r="AJ310"/>
  <c r="AL311"/>
  <c r="AG310"/>
  <c r="AF310"/>
  <c r="Y311"/>
  <c r="R310"/>
  <c r="R311"/>
  <c r="AE310"/>
  <c r="Q311"/>
  <c r="AA312"/>
  <c r="AE311"/>
  <c r="AF311"/>
  <c r="AI312"/>
  <c r="Q310"/>
  <c r="AC312"/>
  <c r="AA311"/>
  <c r="AB310"/>
  <c r="AE312"/>
  <c r="AD312"/>
  <c r="AH311"/>
  <c r="AJ312"/>
  <c r="T310"/>
  <c r="AG311"/>
  <c r="Q312"/>
  <c r="AK310"/>
  <c r="AK312"/>
  <c r="W310"/>
  <c r="AN311"/>
  <c r="T311"/>
  <c r="AG312"/>
  <c r="AB311"/>
  <c r="AM312"/>
  <c r="AD311"/>
  <c r="V312"/>
  <c r="X310"/>
  <c r="P312"/>
  <c r="AA310"/>
  <c r="AJ311"/>
  <c r="AL312"/>
  <c r="V310"/>
  <c r="AH312"/>
  <c r="R312"/>
  <c r="AN312"/>
  <c r="AJ38" i="18"/>
  <c r="AT313" i="2"/>
  <c r="AT309"/>
  <c r="AI27" i="4"/>
  <c r="AI28"/>
  <c r="AJ15" i="18"/>
  <c r="B66" i="19"/>
  <c r="B67"/>
  <c r="F30" s="1"/>
  <c r="AI40" i="18"/>
  <c r="AI27" i="1"/>
  <c r="AT305" i="2"/>
  <c r="AT307"/>
  <c r="AT311"/>
  <c r="AT308"/>
  <c r="AT312"/>
  <c r="AI30" i="1"/>
  <c r="AT310" i="2"/>
  <c r="AT306"/>
  <c r="I49" i="18"/>
  <c r="J45"/>
  <c r="C39" i="1" s="1"/>
  <c r="L24" i="18"/>
  <c r="E18" i="1" s="1"/>
  <c r="M25" i="18"/>
  <c r="F19" i="1" s="1"/>
  <c r="L20" i="18"/>
  <c r="E34" i="4" s="1"/>
  <c r="L23" i="20" s="1"/>
  <c r="M17" i="18"/>
  <c r="F31" i="4" s="1"/>
  <c r="N9" i="18"/>
  <c r="G23" i="4" s="1"/>
  <c r="H43" i="20" l="1"/>
  <c r="U327" i="2"/>
  <c r="M28" i="18"/>
  <c r="AI29" i="4"/>
  <c r="AC29"/>
  <c r="AJ41" i="20" s="1"/>
  <c r="Q31" i="18"/>
  <c r="Q33" s="1"/>
  <c r="AE31"/>
  <c r="L31"/>
  <c r="O31"/>
  <c r="AG31"/>
  <c r="P31"/>
  <c r="AF31"/>
  <c r="AF36" s="1"/>
  <c r="AB31"/>
  <c r="Q32"/>
  <c r="J26" i="1" s="1"/>
  <c r="P32" i="18"/>
  <c r="I26" i="1" s="1"/>
  <c r="O32" i="18"/>
  <c r="H26" i="1" s="1"/>
  <c r="H42" i="18"/>
  <c r="H26"/>
  <c r="H29" s="1"/>
  <c r="Z31"/>
  <c r="Y31"/>
  <c r="I31"/>
  <c r="T31"/>
  <c r="AD31"/>
  <c r="U31"/>
  <c r="AC31"/>
  <c r="V31"/>
  <c r="W31"/>
  <c r="S31"/>
  <c r="N31"/>
  <c r="AH31"/>
  <c r="G40"/>
  <c r="I27"/>
  <c r="H36"/>
  <c r="H33"/>
  <c r="G47"/>
  <c r="X31"/>
  <c r="M31"/>
  <c r="F25" i="1" s="1"/>
  <c r="J31" i="18"/>
  <c r="C25" i="1" s="1"/>
  <c r="K31" i="18"/>
  <c r="D25" i="1" s="1"/>
  <c r="AA31" i="18"/>
  <c r="R31"/>
  <c r="AI32" i="1"/>
  <c r="AJ40" i="18"/>
  <c r="B65" i="19"/>
  <c r="F28" s="1"/>
  <c r="F29"/>
  <c r="O36"/>
  <c r="N36"/>
  <c r="P36"/>
  <c r="D36"/>
  <c r="J49" i="18"/>
  <c r="C43" i="1" s="1"/>
  <c r="K45" i="18"/>
  <c r="D39" i="1" s="1"/>
  <c r="M24" i="18"/>
  <c r="N25"/>
  <c r="M20"/>
  <c r="N17"/>
  <c r="G31" i="4" s="1"/>
  <c r="O9" i="18"/>
  <c r="H23" i="4" s="1"/>
  <c r="V327" i="2" l="1"/>
  <c r="N28" i="18"/>
  <c r="AG25" i="1"/>
  <c r="L33" i="18"/>
  <c r="E27" i="1" s="1"/>
  <c r="E25"/>
  <c r="G25"/>
  <c r="G19"/>
  <c r="O25"/>
  <c r="F34" i="4"/>
  <c r="M23" i="20" s="1"/>
  <c r="F18" i="1"/>
  <c r="AB25"/>
  <c r="H25"/>
  <c r="AE25"/>
  <c r="P25"/>
  <c r="O36" i="18"/>
  <c r="O33"/>
  <c r="O38" s="1"/>
  <c r="AB33"/>
  <c r="AB38" s="1"/>
  <c r="AE36"/>
  <c r="AE30" i="1" s="1"/>
  <c r="L25"/>
  <c r="Q25"/>
  <c r="Q36" i="18"/>
  <c r="P36"/>
  <c r="AE33"/>
  <c r="AE38" s="1"/>
  <c r="L36"/>
  <c r="E30" i="1" s="1"/>
  <c r="AF25"/>
  <c r="AG36" i="18"/>
  <c r="P33"/>
  <c r="AB36"/>
  <c r="AF33"/>
  <c r="AG33"/>
  <c r="S32"/>
  <c r="L26" i="1" s="1"/>
  <c r="S25"/>
  <c r="S33" i="18"/>
  <c r="S36"/>
  <c r="R32"/>
  <c r="K26" i="1" s="1"/>
  <c r="R36" i="18"/>
  <c r="R33"/>
  <c r="R25" i="1"/>
  <c r="M32" i="18"/>
  <c r="F26" i="1" s="1"/>
  <c r="M25"/>
  <c r="M36" i="18"/>
  <c r="F30" i="1" s="1"/>
  <c r="M33" i="18"/>
  <c r="F27" i="1" s="1"/>
  <c r="N32" i="18"/>
  <c r="G26" i="1" s="1"/>
  <c r="N33" i="18"/>
  <c r="N25" i="1"/>
  <c r="N36" i="18"/>
  <c r="AC33"/>
  <c r="AC36"/>
  <c r="AC25" i="1"/>
  <c r="I25"/>
  <c r="I33" i="18"/>
  <c r="I36"/>
  <c r="H47"/>
  <c r="Q38"/>
  <c r="AA33"/>
  <c r="AA36"/>
  <c r="AA25" i="1"/>
  <c r="J27" i="18"/>
  <c r="Y32"/>
  <c r="Y36"/>
  <c r="Y33"/>
  <c r="Y38" s="1"/>
  <c r="I42"/>
  <c r="I26"/>
  <c r="J33"/>
  <c r="C27" i="1" s="1"/>
  <c r="J36" i="18"/>
  <c r="C30" i="1" s="1"/>
  <c r="J25"/>
  <c r="V32" i="18"/>
  <c r="O26" i="1" s="1"/>
  <c r="V33" i="18"/>
  <c r="V36"/>
  <c r="T32"/>
  <c r="T33"/>
  <c r="T25" i="1"/>
  <c r="T36" i="18"/>
  <c r="U32"/>
  <c r="U36"/>
  <c r="U25" i="1"/>
  <c r="U33" i="18"/>
  <c r="AH36"/>
  <c r="AH33"/>
  <c r="AH25" i="1"/>
  <c r="K33" i="18"/>
  <c r="D27" i="1" s="1"/>
  <c r="K25"/>
  <c r="K36" i="18"/>
  <c r="D30" i="1" s="1"/>
  <c r="X32" i="18"/>
  <c r="X36"/>
  <c r="X33"/>
  <c r="H38"/>
  <c r="W32"/>
  <c r="W36"/>
  <c r="W33"/>
  <c r="W25" i="1"/>
  <c r="X25"/>
  <c r="AD36" i="18"/>
  <c r="AD33"/>
  <c r="AD25" i="1"/>
  <c r="Z33" i="18"/>
  <c r="Z38" s="1"/>
  <c r="Z36"/>
  <c r="O37"/>
  <c r="P37"/>
  <c r="P26" i="1"/>
  <c r="Q26"/>
  <c r="Q37" i="18"/>
  <c r="V25" i="1"/>
  <c r="Z25"/>
  <c r="Y25"/>
  <c r="AI34"/>
  <c r="F67" i="19"/>
  <c r="C67"/>
  <c r="H67"/>
  <c r="I67"/>
  <c r="E67"/>
  <c r="J67"/>
  <c r="S36"/>
  <c r="G67"/>
  <c r="D67"/>
  <c r="AC67"/>
  <c r="AE67"/>
  <c r="AD67"/>
  <c r="X67"/>
  <c r="S67"/>
  <c r="W67"/>
  <c r="T67"/>
  <c r="AK67"/>
  <c r="AL67"/>
  <c r="AI67"/>
  <c r="AG67"/>
  <c r="AM67"/>
  <c r="AH67"/>
  <c r="AB67"/>
  <c r="AA67"/>
  <c r="Y67"/>
  <c r="Z67"/>
  <c r="AJ67"/>
  <c r="U67"/>
  <c r="V67"/>
  <c r="AF67"/>
  <c r="N35"/>
  <c r="D35"/>
  <c r="O35"/>
  <c r="P35"/>
  <c r="N34"/>
  <c r="F32"/>
  <c r="P34"/>
  <c r="O34"/>
  <c r="D34"/>
  <c r="O67"/>
  <c r="P67"/>
  <c r="L67"/>
  <c r="M67"/>
  <c r="N67"/>
  <c r="K67"/>
  <c r="Q67"/>
  <c r="R67"/>
  <c r="K49" i="18"/>
  <c r="D43" i="1" s="1"/>
  <c r="L45" i="18"/>
  <c r="E39" i="1" s="1"/>
  <c r="N24" i="18"/>
  <c r="O25"/>
  <c r="N20"/>
  <c r="G34" i="4" s="1"/>
  <c r="N23" i="20" s="1"/>
  <c r="O17" i="18"/>
  <c r="H31" i="4" s="1"/>
  <c r="P9" i="18"/>
  <c r="I23" i="4" s="1"/>
  <c r="W327" i="2" l="1"/>
  <c r="O28" i="18"/>
  <c r="Q27" i="1"/>
  <c r="AG30"/>
  <c r="I31"/>
  <c r="H31"/>
  <c r="J31"/>
  <c r="G30"/>
  <c r="L38" i="18"/>
  <c r="E32" i="1" s="1"/>
  <c r="H27"/>
  <c r="AA30"/>
  <c r="C21"/>
  <c r="G18"/>
  <c r="G27"/>
  <c r="C22"/>
  <c r="H19"/>
  <c r="AG27"/>
  <c r="H30"/>
  <c r="L27"/>
  <c r="AB30"/>
  <c r="L30"/>
  <c r="AF30"/>
  <c r="Q30"/>
  <c r="AF27"/>
  <c r="P30"/>
  <c r="P27"/>
  <c r="O30"/>
  <c r="AB27"/>
  <c r="O27"/>
  <c r="AE27"/>
  <c r="P38" i="18"/>
  <c r="AF38"/>
  <c r="Y32" i="1" s="1"/>
  <c r="AG38" i="18"/>
  <c r="AG40" s="1"/>
  <c r="K50"/>
  <c r="AD50"/>
  <c r="AJ50"/>
  <c r="X50"/>
  <c r="I50"/>
  <c r="Y50"/>
  <c r="H50"/>
  <c r="O50"/>
  <c r="AD30" i="1"/>
  <c r="AH38" i="18"/>
  <c r="AH32" i="1" s="1"/>
  <c r="AH27"/>
  <c r="U30"/>
  <c r="T27"/>
  <c r="T38" i="18"/>
  <c r="I47"/>
  <c r="Y37"/>
  <c r="Y40" s="1"/>
  <c r="Y26" i="1"/>
  <c r="I38" i="18"/>
  <c r="I27" i="1"/>
  <c r="AC38" i="18"/>
  <c r="AC40" s="1"/>
  <c r="AC27" i="1"/>
  <c r="N26"/>
  <c r="N37" i="18"/>
  <c r="M37"/>
  <c r="M26" i="1"/>
  <c r="R26"/>
  <c r="R37" i="18"/>
  <c r="S37"/>
  <c r="S26" i="1"/>
  <c r="AD38" i="18"/>
  <c r="AD32" i="1" s="1"/>
  <c r="AD27"/>
  <c r="W38" i="18"/>
  <c r="W27" i="1"/>
  <c r="X37" i="18"/>
  <c r="Q31" i="1" s="1"/>
  <c r="X26"/>
  <c r="V38" i="18"/>
  <c r="V27" i="1"/>
  <c r="I29" i="18"/>
  <c r="Y30" i="1"/>
  <c r="I30"/>
  <c r="AC30"/>
  <c r="N27"/>
  <c r="N38" i="18"/>
  <c r="R30" i="1"/>
  <c r="T50" i="18"/>
  <c r="P50"/>
  <c r="D50"/>
  <c r="G50"/>
  <c r="R50"/>
  <c r="W50"/>
  <c r="AI50"/>
  <c r="N50"/>
  <c r="Y27" i="1"/>
  <c r="Z40" i="18"/>
  <c r="Z30" i="1"/>
  <c r="W30"/>
  <c r="K30"/>
  <c r="V26"/>
  <c r="V37" i="18"/>
  <c r="O31" i="1" s="1"/>
  <c r="J30"/>
  <c r="X30"/>
  <c r="K38" i="18"/>
  <c r="D32" i="1" s="1"/>
  <c r="K27"/>
  <c r="U38" i="18"/>
  <c r="U27" i="1"/>
  <c r="T30"/>
  <c r="K27" i="18"/>
  <c r="M30" i="1"/>
  <c r="R27"/>
  <c r="R38" i="18"/>
  <c r="S38"/>
  <c r="S27" i="1"/>
  <c r="Q40" i="18"/>
  <c r="AH50"/>
  <c r="AH44" i="1" s="1"/>
  <c r="AA50" i="18"/>
  <c r="Q50"/>
  <c r="E50"/>
  <c r="AG50"/>
  <c r="AG44" i="1" s="1"/>
  <c r="Z50" i="18"/>
  <c r="U50"/>
  <c r="M50"/>
  <c r="S50"/>
  <c r="Z27" i="1"/>
  <c r="V30"/>
  <c r="W26"/>
  <c r="W37" i="18"/>
  <c r="P31" i="1" s="1"/>
  <c r="X38" i="18"/>
  <c r="X32" i="1" s="1"/>
  <c r="X27"/>
  <c r="AH30"/>
  <c r="U26"/>
  <c r="U37" i="18"/>
  <c r="D22" i="1"/>
  <c r="T26"/>
  <c r="T37" i="18"/>
  <c r="J38"/>
  <c r="J27" i="1"/>
  <c r="J42" i="18"/>
  <c r="J26"/>
  <c r="C20" i="1" s="1"/>
  <c r="AA38" i="18"/>
  <c r="AA40" s="1"/>
  <c r="AA27" i="1"/>
  <c r="N30"/>
  <c r="M38" i="18"/>
  <c r="M27" i="1"/>
  <c r="S30"/>
  <c r="AE50" i="18"/>
  <c r="L50"/>
  <c r="AB50"/>
  <c r="AF50"/>
  <c r="AF44" i="1" s="1"/>
  <c r="F50" i="18"/>
  <c r="J50"/>
  <c r="AC50"/>
  <c r="V50"/>
  <c r="H40"/>
  <c r="O40"/>
  <c r="AE40"/>
  <c r="AB40"/>
  <c r="F36" i="19"/>
  <c r="J36" s="1"/>
  <c r="Y65"/>
  <c r="AJ65"/>
  <c r="Z65"/>
  <c r="T65"/>
  <c r="S65"/>
  <c r="AF65"/>
  <c r="AG65"/>
  <c r="AI65"/>
  <c r="AH65"/>
  <c r="AE65"/>
  <c r="AC65"/>
  <c r="AA65"/>
  <c r="AD65"/>
  <c r="X65"/>
  <c r="W65"/>
  <c r="U65"/>
  <c r="AK65"/>
  <c r="V65"/>
  <c r="AL65"/>
  <c r="AM65"/>
  <c r="AB65"/>
  <c r="K66"/>
  <c r="L66"/>
  <c r="Q66"/>
  <c r="O66"/>
  <c r="P66"/>
  <c r="R66"/>
  <c r="N66"/>
  <c r="M66"/>
  <c r="F35"/>
  <c r="J35" s="1"/>
  <c r="P65"/>
  <c r="O65"/>
  <c r="M65"/>
  <c r="R65"/>
  <c r="N65"/>
  <c r="K65"/>
  <c r="L65"/>
  <c r="Q65"/>
  <c r="V66"/>
  <c r="AL66"/>
  <c r="S66"/>
  <c r="AI66"/>
  <c r="AC66"/>
  <c r="AF66"/>
  <c r="AB66"/>
  <c r="U66"/>
  <c r="Z66"/>
  <c r="T66"/>
  <c r="W66"/>
  <c r="AM66"/>
  <c r="AG66"/>
  <c r="AH66"/>
  <c r="AJ66"/>
  <c r="AE66"/>
  <c r="Y66"/>
  <c r="X66"/>
  <c r="AD66"/>
  <c r="AA66"/>
  <c r="AK66"/>
  <c r="J65"/>
  <c r="E65"/>
  <c r="S34"/>
  <c r="D65"/>
  <c r="H65"/>
  <c r="F65"/>
  <c r="G65"/>
  <c r="I65"/>
  <c r="C65"/>
  <c r="H66"/>
  <c r="I66"/>
  <c r="E66"/>
  <c r="S35"/>
  <c r="G66"/>
  <c r="C66"/>
  <c r="D66"/>
  <c r="J66"/>
  <c r="F66"/>
  <c r="F34"/>
  <c r="J34" s="1"/>
  <c r="L49" i="18"/>
  <c r="E43" i="1" s="1"/>
  <c r="M45" i="18"/>
  <c r="F39" i="1" s="1"/>
  <c r="O24" i="18"/>
  <c r="H18" i="1" s="1"/>
  <c r="P25" i="18"/>
  <c r="I19" i="1" s="1"/>
  <c r="O20" i="18"/>
  <c r="H34" i="4" s="1"/>
  <c r="Q9" i="18"/>
  <c r="P17"/>
  <c r="I31" i="4" s="1"/>
  <c r="X327" i="2" l="1"/>
  <c r="P28" i="18"/>
  <c r="J44" i="1"/>
  <c r="M32"/>
  <c r="AE44"/>
  <c r="R32"/>
  <c r="J23" i="4"/>
  <c r="R31" i="1"/>
  <c r="K31"/>
  <c r="N31"/>
  <c r="G31"/>
  <c r="S31"/>
  <c r="L31"/>
  <c r="M31"/>
  <c r="F31"/>
  <c r="Q44"/>
  <c r="Z34"/>
  <c r="M44"/>
  <c r="L40" i="18"/>
  <c r="E34" i="1" s="1"/>
  <c r="L10" i="20" s="1"/>
  <c r="L13" s="1"/>
  <c r="N32" i="1"/>
  <c r="O32"/>
  <c r="C36"/>
  <c r="D21"/>
  <c r="J32"/>
  <c r="C32"/>
  <c r="L44"/>
  <c r="R44"/>
  <c r="F32"/>
  <c r="C44"/>
  <c r="W44"/>
  <c r="P44"/>
  <c r="O23" i="20"/>
  <c r="AG32" i="1"/>
  <c r="P40" i="18"/>
  <c r="AB44" i="1"/>
  <c r="AI44"/>
  <c r="X44"/>
  <c r="Q32"/>
  <c r="S32"/>
  <c r="G44"/>
  <c r="Z32"/>
  <c r="K32"/>
  <c r="AC44"/>
  <c r="S44"/>
  <c r="O44"/>
  <c r="K44"/>
  <c r="AE32"/>
  <c r="V44"/>
  <c r="Z44"/>
  <c r="AA44"/>
  <c r="N44"/>
  <c r="Y44"/>
  <c r="AD44"/>
  <c r="P32"/>
  <c r="H32"/>
  <c r="AB32"/>
  <c r="I32"/>
  <c r="G32"/>
  <c r="U44"/>
  <c r="T44"/>
  <c r="T32"/>
  <c r="AF32"/>
  <c r="L32"/>
  <c r="N40" i="18"/>
  <c r="V40"/>
  <c r="AF40"/>
  <c r="AF34" i="1" s="1"/>
  <c r="AM10" i="20" s="1"/>
  <c r="S40" i="18"/>
  <c r="W40"/>
  <c r="AA32" i="1"/>
  <c r="X40" i="18"/>
  <c r="X34" i="1" s="1"/>
  <c r="T40" i="18"/>
  <c r="AH40"/>
  <c r="AH34" i="1" s="1"/>
  <c r="M40" i="18"/>
  <c r="F34" i="1" s="1"/>
  <c r="M10" i="20" s="1"/>
  <c r="Y34" i="1"/>
  <c r="J47" i="18"/>
  <c r="C41" i="1" s="1"/>
  <c r="T31"/>
  <c r="U31"/>
  <c r="J29" i="18"/>
  <c r="C23" i="1" s="1"/>
  <c r="E22"/>
  <c r="AD40" i="18"/>
  <c r="AD34" i="1" s="1"/>
  <c r="AK10" i="20" s="1"/>
  <c r="J40" i="18"/>
  <c r="K40"/>
  <c r="R40"/>
  <c r="V31" i="1"/>
  <c r="W31"/>
  <c r="L27" i="18"/>
  <c r="E21" i="1" s="1"/>
  <c r="U32"/>
  <c r="V32"/>
  <c r="W32"/>
  <c r="AC32"/>
  <c r="X31"/>
  <c r="Y31"/>
  <c r="U40" i="18"/>
  <c r="K42"/>
  <c r="K26"/>
  <c r="D20" i="1" s="1"/>
  <c r="I40" i="18"/>
  <c r="M69" i="19"/>
  <c r="L69"/>
  <c r="E69"/>
  <c r="G69"/>
  <c r="Q69"/>
  <c r="R69"/>
  <c r="V69"/>
  <c r="X69"/>
  <c r="AF69"/>
  <c r="AJ69"/>
  <c r="H69"/>
  <c r="O69"/>
  <c r="N70"/>
  <c r="AM70"/>
  <c r="P70"/>
  <c r="G70"/>
  <c r="J70"/>
  <c r="AK70"/>
  <c r="U70"/>
  <c r="S70"/>
  <c r="AL70"/>
  <c r="AD70"/>
  <c r="C69"/>
  <c r="M70"/>
  <c r="W70"/>
  <c r="Y70"/>
  <c r="Z70"/>
  <c r="AB70"/>
  <c r="AA70"/>
  <c r="AH70"/>
  <c r="F70"/>
  <c r="AE70"/>
  <c r="E70"/>
  <c r="AC70"/>
  <c r="O70"/>
  <c r="R70"/>
  <c r="Q70"/>
  <c r="D70"/>
  <c r="I70"/>
  <c r="AI70"/>
  <c r="AF70"/>
  <c r="L70"/>
  <c r="K70"/>
  <c r="C70"/>
  <c r="AG70"/>
  <c r="AJ70"/>
  <c r="V70"/>
  <c r="H70"/>
  <c r="T70"/>
  <c r="X70"/>
  <c r="F69"/>
  <c r="AB69"/>
  <c r="AK69"/>
  <c r="AD69"/>
  <c r="AH69"/>
  <c r="S69"/>
  <c r="Y69"/>
  <c r="AE69"/>
  <c r="I69"/>
  <c r="D69"/>
  <c r="N69"/>
  <c r="P69"/>
  <c r="AL69"/>
  <c r="W69"/>
  <c r="AC69"/>
  <c r="AG69"/>
  <c r="Z69"/>
  <c r="J69"/>
  <c r="K69"/>
  <c r="AM69"/>
  <c r="U69"/>
  <c r="AA69"/>
  <c r="AI69"/>
  <c r="T69"/>
  <c r="E44" i="1"/>
  <c r="I44"/>
  <c r="F44"/>
  <c r="H44"/>
  <c r="D44"/>
  <c r="M49" i="18"/>
  <c r="F43" i="1" s="1"/>
  <c r="N45" i="18"/>
  <c r="G39" i="1" s="1"/>
  <c r="P24" i="18"/>
  <c r="I18" i="1" s="1"/>
  <c r="Q25" i="18"/>
  <c r="J19" i="1" s="1"/>
  <c r="P20" i="18"/>
  <c r="I34" i="4" s="1"/>
  <c r="R9" i="18"/>
  <c r="Q17"/>
  <c r="J31" i="4" s="1"/>
  <c r="Y327" i="2" l="1"/>
  <c r="Q28" i="18"/>
  <c r="U34" i="1"/>
  <c r="O34"/>
  <c r="K23" i="4"/>
  <c r="AA34" i="1"/>
  <c r="AO13" i="20" s="1"/>
  <c r="D36" i="1"/>
  <c r="J34"/>
  <c r="C34"/>
  <c r="J10" i="20" s="1"/>
  <c r="AM13"/>
  <c r="K34" i="1"/>
  <c r="D34"/>
  <c r="K10" i="20" s="1"/>
  <c r="K13" s="1"/>
  <c r="W34" i="1"/>
  <c r="AK13" i="20" s="1"/>
  <c r="N34" i="1"/>
  <c r="P23" i="20"/>
  <c r="AG34" i="1"/>
  <c r="AN10" i="20" s="1"/>
  <c r="M34" i="1"/>
  <c r="AC34"/>
  <c r="AE34"/>
  <c r="AL10" i="20" s="1"/>
  <c r="T34" i="1"/>
  <c r="I34"/>
  <c r="P10" i="20" s="1"/>
  <c r="P13" s="1"/>
  <c r="G34" i="1"/>
  <c r="S34"/>
  <c r="Q34"/>
  <c r="X10" i="20" s="1"/>
  <c r="X13" s="1"/>
  <c r="R34" i="1"/>
  <c r="AB34"/>
  <c r="AP13" i="20" s="1"/>
  <c r="V34" i="1"/>
  <c r="L34"/>
  <c r="H34"/>
  <c r="P34"/>
  <c r="L42" i="18"/>
  <c r="L26"/>
  <c r="E20" i="1" s="1"/>
  <c r="F22"/>
  <c r="K47" i="18"/>
  <c r="D41" i="1" s="1"/>
  <c r="K29" i="18"/>
  <c r="M27"/>
  <c r="F21" i="1" s="1"/>
  <c r="K43" i="18"/>
  <c r="K48" s="1"/>
  <c r="H43"/>
  <c r="H48" s="1"/>
  <c r="AC43"/>
  <c r="AC48" s="1"/>
  <c r="E43"/>
  <c r="E48" s="1"/>
  <c r="D43"/>
  <c r="D48" s="1"/>
  <c r="D52" s="1"/>
  <c r="L43"/>
  <c r="L48" s="1"/>
  <c r="F43"/>
  <c r="F48" s="1"/>
  <c r="F52" s="1"/>
  <c r="AI43"/>
  <c r="AI48" s="1"/>
  <c r="W43"/>
  <c r="W48" s="1"/>
  <c r="AJ43"/>
  <c r="AJ48" s="1"/>
  <c r="AD43"/>
  <c r="AD48" s="1"/>
  <c r="Q43"/>
  <c r="Q48" s="1"/>
  <c r="AB43"/>
  <c r="AB48" s="1"/>
  <c r="V43"/>
  <c r="V48" s="1"/>
  <c r="R43"/>
  <c r="R48" s="1"/>
  <c r="AG43"/>
  <c r="AG48" s="1"/>
  <c r="Y43"/>
  <c r="Y48" s="1"/>
  <c r="U43"/>
  <c r="U48" s="1"/>
  <c r="M43"/>
  <c r="M48" s="1"/>
  <c r="AE43"/>
  <c r="AE48" s="1"/>
  <c r="P43"/>
  <c r="P48" s="1"/>
  <c r="AA43"/>
  <c r="AA48" s="1"/>
  <c r="AF43"/>
  <c r="AF48" s="1"/>
  <c r="N43"/>
  <c r="N48" s="1"/>
  <c r="AH43"/>
  <c r="S43"/>
  <c r="O43"/>
  <c r="X43"/>
  <c r="X48" s="1"/>
  <c r="T43"/>
  <c r="T48" s="1"/>
  <c r="Z43"/>
  <c r="Z48" s="1"/>
  <c r="J43"/>
  <c r="J48" s="1"/>
  <c r="G43"/>
  <c r="G48" s="1"/>
  <c r="I43"/>
  <c r="N49"/>
  <c r="G43" i="1" s="1"/>
  <c r="O45" i="18"/>
  <c r="H39" i="1" s="1"/>
  <c r="Q24" i="18"/>
  <c r="R25"/>
  <c r="K19" i="1" s="1"/>
  <c r="Q20" i="18"/>
  <c r="J34" i="4" s="1"/>
  <c r="S9" i="18"/>
  <c r="R17"/>
  <c r="K31" i="4" s="1"/>
  <c r="J13" i="20" l="1"/>
  <c r="Z327" i="2"/>
  <c r="R28" i="18"/>
  <c r="AB10" i="20"/>
  <c r="AB13" s="1"/>
  <c r="L23" i="4"/>
  <c r="U10" i="20"/>
  <c r="U13" s="1"/>
  <c r="Y10"/>
  <c r="Y13" s="1"/>
  <c r="AA10"/>
  <c r="AA13" s="1"/>
  <c r="AE10"/>
  <c r="AE13" s="1"/>
  <c r="AH10"/>
  <c r="AH13" s="1"/>
  <c r="AF10"/>
  <c r="AF13" s="1"/>
  <c r="V10"/>
  <c r="V13" s="1"/>
  <c r="D23" i="1"/>
  <c r="AD10" i="20"/>
  <c r="AD13" s="1"/>
  <c r="Q10"/>
  <c r="Q13" s="1"/>
  <c r="E36" i="1"/>
  <c r="AJ10" i="20"/>
  <c r="AJ13" s="1"/>
  <c r="AQ13"/>
  <c r="R10"/>
  <c r="R13" s="1"/>
  <c r="Z10"/>
  <c r="Z13" s="1"/>
  <c r="AG10"/>
  <c r="AG13" s="1"/>
  <c r="J18" i="1"/>
  <c r="AI10" i="20"/>
  <c r="AI13" s="1"/>
  <c r="N10"/>
  <c r="N13" s="1"/>
  <c r="W10"/>
  <c r="W13" s="1"/>
  <c r="S10"/>
  <c r="S13" s="1"/>
  <c r="AL13"/>
  <c r="AN13"/>
  <c r="M13"/>
  <c r="O10"/>
  <c r="O13" s="1"/>
  <c r="AC10"/>
  <c r="AC13" s="1"/>
  <c r="T10"/>
  <c r="T13" s="1"/>
  <c r="Q23"/>
  <c r="Q26" s="1"/>
  <c r="M42" i="18"/>
  <c r="M26"/>
  <c r="N27"/>
  <c r="G21" i="1" s="1"/>
  <c r="L47" i="18"/>
  <c r="E41" i="1" s="1"/>
  <c r="F20"/>
  <c r="L29" i="18"/>
  <c r="E23" i="1" s="1"/>
  <c r="G22"/>
  <c r="K37"/>
  <c r="Q37"/>
  <c r="I48" i="18"/>
  <c r="C42" i="1" s="1"/>
  <c r="C37"/>
  <c r="E37"/>
  <c r="AC37"/>
  <c r="D37"/>
  <c r="AI37"/>
  <c r="AD37"/>
  <c r="M37"/>
  <c r="AF37"/>
  <c r="U37"/>
  <c r="AA37"/>
  <c r="AB37"/>
  <c r="P37"/>
  <c r="V37"/>
  <c r="AE37"/>
  <c r="N37"/>
  <c r="O48" i="18"/>
  <c r="J42" i="1" s="1"/>
  <c r="AG37"/>
  <c r="AH48" i="18"/>
  <c r="AB42" i="1" s="1"/>
  <c r="R37"/>
  <c r="S48" i="18"/>
  <c r="M42" i="1" s="1"/>
  <c r="F37"/>
  <c r="T37"/>
  <c r="Z37"/>
  <c r="Z42"/>
  <c r="AH37"/>
  <c r="V42"/>
  <c r="I37"/>
  <c r="X37"/>
  <c r="T42"/>
  <c r="AD42"/>
  <c r="AI42"/>
  <c r="U42"/>
  <c r="J37"/>
  <c r="AF42"/>
  <c r="W42"/>
  <c r="G37"/>
  <c r="X42"/>
  <c r="AA42"/>
  <c r="Y42"/>
  <c r="AG42"/>
  <c r="S37"/>
  <c r="H37"/>
  <c r="W37"/>
  <c r="R42"/>
  <c r="Y37"/>
  <c r="E42"/>
  <c r="H52" i="18"/>
  <c r="O37" i="1"/>
  <c r="L37"/>
  <c r="E52" i="18"/>
  <c r="K52"/>
  <c r="K42" i="1"/>
  <c r="O49" i="18"/>
  <c r="H43" i="1" s="1"/>
  <c r="P45" i="18"/>
  <c r="I39" i="1" s="1"/>
  <c r="R24" i="18"/>
  <c r="S25"/>
  <c r="R20"/>
  <c r="K34" i="4" s="1"/>
  <c r="S17" i="18"/>
  <c r="L31" i="4" s="1"/>
  <c r="T9" i="18"/>
  <c r="H13" i="20" l="1"/>
  <c r="H10"/>
  <c r="AA327" i="2"/>
  <c r="S28" i="18"/>
  <c r="M23" i="4"/>
  <c r="K18" i="1"/>
  <c r="H42"/>
  <c r="F36"/>
  <c r="L19"/>
  <c r="R23" i="20"/>
  <c r="R26" s="1"/>
  <c r="G42" i="1"/>
  <c r="Q42"/>
  <c r="L52" i="18"/>
  <c r="N42"/>
  <c r="N26"/>
  <c r="G20" i="1" s="1"/>
  <c r="H22"/>
  <c r="M47" i="18"/>
  <c r="F41" i="1" s="1"/>
  <c r="M29" i="18"/>
  <c r="F23" i="1" s="1"/>
  <c r="O27" i="18"/>
  <c r="H21" i="1" s="1"/>
  <c r="AE42"/>
  <c r="D42"/>
  <c r="N42"/>
  <c r="AC42"/>
  <c r="I52" i="18"/>
  <c r="O42" i="1"/>
  <c r="AH42"/>
  <c r="S42"/>
  <c r="P42"/>
  <c r="I42"/>
  <c r="J52" i="18"/>
  <c r="F42" i="1"/>
  <c r="G52" i="18"/>
  <c r="L42" i="1"/>
  <c r="P49" i="18"/>
  <c r="I43" i="1" s="1"/>
  <c r="Q45" i="18"/>
  <c r="J39" i="1" s="1"/>
  <c r="S24" i="18"/>
  <c r="L18" i="1" s="1"/>
  <c r="T25" i="18"/>
  <c r="S20"/>
  <c r="L34" i="4" s="1"/>
  <c r="U9" i="18"/>
  <c r="T17"/>
  <c r="M31" i="4" s="1"/>
  <c r="AB327" i="2" l="1"/>
  <c r="T28" i="18"/>
  <c r="N23" i="4"/>
  <c r="C46" i="1"/>
  <c r="J30" i="20" s="1"/>
  <c r="G36" i="1"/>
  <c r="M19"/>
  <c r="S23" i="20"/>
  <c r="S26" s="1"/>
  <c r="M52" i="18"/>
  <c r="F46" i="1" s="1"/>
  <c r="M30" i="20" s="1"/>
  <c r="M33" s="1"/>
  <c r="O42" i="18"/>
  <c r="O26"/>
  <c r="H20" i="1" s="1"/>
  <c r="P27" i="18"/>
  <c r="I21" i="1" s="1"/>
  <c r="N47" i="18"/>
  <c r="G41" i="1" s="1"/>
  <c r="N29" i="18"/>
  <c r="G23" i="1" s="1"/>
  <c r="D46"/>
  <c r="E46"/>
  <c r="Q49" i="18"/>
  <c r="J43" i="1" s="1"/>
  <c r="R45" i="18"/>
  <c r="K39" i="1" s="1"/>
  <c r="T24" i="18"/>
  <c r="M18" i="1" s="1"/>
  <c r="U25" i="18"/>
  <c r="N19" i="1" s="1"/>
  <c r="T20" i="18"/>
  <c r="M34" i="4" s="1"/>
  <c r="V9" i="18"/>
  <c r="O23" i="4" s="1"/>
  <c r="U17" i="18"/>
  <c r="N31" i="4" s="1"/>
  <c r="AC327" i="2" l="1"/>
  <c r="U28" i="18"/>
  <c r="H36" i="1"/>
  <c r="I22"/>
  <c r="K30" i="20"/>
  <c r="K33" s="1"/>
  <c r="L30"/>
  <c r="L33" s="1"/>
  <c r="J33"/>
  <c r="T23"/>
  <c r="T26" s="1"/>
  <c r="P42" i="18"/>
  <c r="P26"/>
  <c r="I20" i="1" s="1"/>
  <c r="J22"/>
  <c r="N52" i="18"/>
  <c r="G46" i="1" s="1"/>
  <c r="N30" i="20" s="1"/>
  <c r="N33" s="1"/>
  <c r="O47" i="18"/>
  <c r="H41" i="1" s="1"/>
  <c r="O29" i="18"/>
  <c r="H23" i="1" s="1"/>
  <c r="Q27" i="18"/>
  <c r="R49"/>
  <c r="K43" i="1" s="1"/>
  <c r="S45" i="18"/>
  <c r="L39" i="1" s="1"/>
  <c r="U24" i="18"/>
  <c r="U20"/>
  <c r="N34" i="4" s="1"/>
  <c r="W9" i="18"/>
  <c r="V17"/>
  <c r="O31" i="4" s="1"/>
  <c r="AD327" i="2" l="1"/>
  <c r="V28" i="18"/>
  <c r="P23" i="4"/>
  <c r="I36" i="1"/>
  <c r="J21"/>
  <c r="N18"/>
  <c r="U23" i="20"/>
  <c r="U26" s="1"/>
  <c r="Q42" i="18"/>
  <c r="Q26"/>
  <c r="J20" i="1" s="1"/>
  <c r="P47" i="18"/>
  <c r="I41" i="1" s="1"/>
  <c r="P29" i="18"/>
  <c r="I23" i="1" s="1"/>
  <c r="R27" i="18"/>
  <c r="O52"/>
  <c r="H46" i="1" s="1"/>
  <c r="O30" i="20" s="1"/>
  <c r="O33" s="1"/>
  <c r="K22" i="1"/>
  <c r="S49" i="18"/>
  <c r="L43" i="1" s="1"/>
  <c r="T45" i="18"/>
  <c r="M39" i="1" s="1"/>
  <c r="V24" i="18"/>
  <c r="O18" i="1" s="1"/>
  <c r="AG25" i="18"/>
  <c r="V25"/>
  <c r="V20"/>
  <c r="W17"/>
  <c r="P31" i="4" s="1"/>
  <c r="X9" i="18"/>
  <c r="AE327" i="2" l="1"/>
  <c r="W28" i="18"/>
  <c r="Q23" i="4"/>
  <c r="K21" i="1"/>
  <c r="J36"/>
  <c r="O19"/>
  <c r="O34" i="4"/>
  <c r="V23" i="20" s="1"/>
  <c r="V26" s="1"/>
  <c r="R42" i="18"/>
  <c r="R26"/>
  <c r="K20" i="1" s="1"/>
  <c r="Q47" i="18"/>
  <c r="J41" i="1" s="1"/>
  <c r="Q29" i="18"/>
  <c r="J23" i="1" s="1"/>
  <c r="L22"/>
  <c r="S27" i="18"/>
  <c r="L21" i="1" s="1"/>
  <c r="P52" i="18"/>
  <c r="T49"/>
  <c r="M43" i="1" s="1"/>
  <c r="U45" i="18"/>
  <c r="N39" i="1" s="1"/>
  <c r="AH25" i="18"/>
  <c r="W25"/>
  <c r="W24"/>
  <c r="W20"/>
  <c r="P34" i="4" s="1"/>
  <c r="W23" i="20" s="1"/>
  <c r="W26" s="1"/>
  <c r="Y9" i="18"/>
  <c r="X17"/>
  <c r="Q31" i="4" s="1"/>
  <c r="AF327" i="2" l="1"/>
  <c r="X28" i="18"/>
  <c r="R23" i="4"/>
  <c r="I46" i="1"/>
  <c r="P30" i="20" s="1"/>
  <c r="P19" i="1"/>
  <c r="K36"/>
  <c r="P18"/>
  <c r="S42" i="18"/>
  <c r="S26"/>
  <c r="T27"/>
  <c r="R47"/>
  <c r="K41" i="1" s="1"/>
  <c r="L20"/>
  <c r="R29" i="18"/>
  <c r="K23" i="1" s="1"/>
  <c r="Q52" i="18"/>
  <c r="J46" i="1" s="1"/>
  <c r="Q30" i="20" s="1"/>
  <c r="U49" i="18"/>
  <c r="N43" i="1" s="1"/>
  <c r="V45" i="18"/>
  <c r="O39" i="1" s="1"/>
  <c r="X24" i="18"/>
  <c r="AI25"/>
  <c r="X25"/>
  <c r="Q19" i="1" s="1"/>
  <c r="X20" i="18"/>
  <c r="Q34" i="4" s="1"/>
  <c r="Y17" i="18"/>
  <c r="R31" i="4" s="1"/>
  <c r="Z9" i="18"/>
  <c r="P33" i="20" l="1"/>
  <c r="AG327" i="2"/>
  <c r="Y28" i="18"/>
  <c r="S23" i="4"/>
  <c r="L36" i="1"/>
  <c r="M21"/>
  <c r="M22"/>
  <c r="Q18"/>
  <c r="Q33" i="20"/>
  <c r="X23"/>
  <c r="X26" s="1"/>
  <c r="T42" i="18"/>
  <c r="T26"/>
  <c r="M20" i="1" s="1"/>
  <c r="N22"/>
  <c r="R52" i="18"/>
  <c r="S47"/>
  <c r="L41" i="1" s="1"/>
  <c r="S29" i="18"/>
  <c r="L23" i="1" s="1"/>
  <c r="U27" i="18"/>
  <c r="V49"/>
  <c r="O43" i="1" s="1"/>
  <c r="W45" i="18"/>
  <c r="P39" i="1" s="1"/>
  <c r="AJ25" i="18"/>
  <c r="AH19" i="1" s="1"/>
  <c r="Y25" i="18"/>
  <c r="Y24"/>
  <c r="R18" i="1" s="1"/>
  <c r="Y20" i="18"/>
  <c r="Z17"/>
  <c r="S31" i="4" s="1"/>
  <c r="AA9" i="18"/>
  <c r="AH327" i="2" l="1"/>
  <c r="Z28" i="18"/>
  <c r="T23" i="4"/>
  <c r="R34"/>
  <c r="Y23" i="20" s="1"/>
  <c r="Y26" s="1"/>
  <c r="M36" i="1"/>
  <c r="K46"/>
  <c r="R30" i="20" s="1"/>
  <c r="R33" s="1"/>
  <c r="R19" i="1"/>
  <c r="N21"/>
  <c r="U42" i="18"/>
  <c r="U26"/>
  <c r="N20" i="1" s="1"/>
  <c r="T47" i="18"/>
  <c r="M41" i="1" s="1"/>
  <c r="T29" i="18"/>
  <c r="M23" i="1" s="1"/>
  <c r="V27" i="18"/>
  <c r="O21" i="1" s="1"/>
  <c r="S52" i="18"/>
  <c r="AI19" i="1"/>
  <c r="AG19"/>
  <c r="W49" i="18"/>
  <c r="P43" i="1" s="1"/>
  <c r="X45" i="18"/>
  <c r="Q39" i="1" s="1"/>
  <c r="Z25" i="18"/>
  <c r="Z24"/>
  <c r="Z20"/>
  <c r="S34" i="4" s="1"/>
  <c r="Z23" i="20" s="1"/>
  <c r="Z26" s="1"/>
  <c r="AA17" i="18"/>
  <c r="T31" i="4" s="1"/>
  <c r="AB9" i="18"/>
  <c r="AI327" i="2" l="1"/>
  <c r="AA28" i="18"/>
  <c r="U23" i="4"/>
  <c r="N36" i="1"/>
  <c r="S19"/>
  <c r="L46"/>
  <c r="S30" i="20" s="1"/>
  <c r="S33" s="1"/>
  <c r="S18" i="1"/>
  <c r="O22"/>
  <c r="V42" i="18"/>
  <c r="V26"/>
  <c r="O20" i="1" s="1"/>
  <c r="U29" i="18"/>
  <c r="N23" i="1" s="1"/>
  <c r="U47" i="18"/>
  <c r="N41" i="1" s="1"/>
  <c r="P22"/>
  <c r="W27" i="18"/>
  <c r="P21" i="1" s="1"/>
  <c r="T52" i="18"/>
  <c r="M46" i="1" s="1"/>
  <c r="T30" i="20" s="1"/>
  <c r="T33" s="1"/>
  <c r="AG24" i="18"/>
  <c r="X49"/>
  <c r="Q43" i="1" s="1"/>
  <c r="Y45" i="18"/>
  <c r="R39" i="1" s="1"/>
  <c r="AA25" i="18"/>
  <c r="T19" i="1" s="1"/>
  <c r="AA24" i="18"/>
  <c r="T18" i="1" s="1"/>
  <c r="AB25" i="18"/>
  <c r="AA20"/>
  <c r="T34" i="4" s="1"/>
  <c r="AC9" i="18"/>
  <c r="AB17"/>
  <c r="AJ327" i="2" l="1"/>
  <c r="AB28" i="18"/>
  <c r="U31" i="4"/>
  <c r="V23"/>
  <c r="O36" i="1"/>
  <c r="AA23" i="20"/>
  <c r="AA26" s="1"/>
  <c r="X27" i="18"/>
  <c r="U52"/>
  <c r="N46" i="1" s="1"/>
  <c r="U30" i="20" s="1"/>
  <c r="U33" s="1"/>
  <c r="V47" i="18"/>
  <c r="O41" i="1" s="1"/>
  <c r="W42" i="18"/>
  <c r="W26"/>
  <c r="P20" i="1" s="1"/>
  <c r="V29" i="18"/>
  <c r="O23" i="1" s="1"/>
  <c r="Q22"/>
  <c r="U19"/>
  <c r="AH24" i="18"/>
  <c r="AB20"/>
  <c r="U34" i="4" s="1"/>
  <c r="AB23" i="20" s="1"/>
  <c r="AB26" s="1"/>
  <c r="Y49" i="18"/>
  <c r="R43" i="1" s="1"/>
  <c r="Z45" i="18"/>
  <c r="S39" i="1" s="1"/>
  <c r="AB24" i="18"/>
  <c r="U18" i="1" s="1"/>
  <c r="AC24" i="18"/>
  <c r="AE25"/>
  <c r="AC25"/>
  <c r="V19" i="1" s="1"/>
  <c r="AD9" i="18"/>
  <c r="W23" i="4" s="1"/>
  <c r="AC17" i="18"/>
  <c r="AK327" i="2" l="1"/>
  <c r="AC28" i="18"/>
  <c r="V31" i="4"/>
  <c r="Q21" i="1"/>
  <c r="P36"/>
  <c r="W29" i="18"/>
  <c r="V52"/>
  <c r="O46" i="1" s="1"/>
  <c r="V30" i="20" s="1"/>
  <c r="V33" s="1"/>
  <c r="Y27" i="18"/>
  <c r="R21" i="1" s="1"/>
  <c r="X42" i="18"/>
  <c r="X26"/>
  <c r="Q20" i="1" s="1"/>
  <c r="R22"/>
  <c r="W47" i="18"/>
  <c r="P41" i="1" s="1"/>
  <c r="V18"/>
  <c r="AI24" i="18"/>
  <c r="AC20"/>
  <c r="V34" i="4" s="1"/>
  <c r="Z49" i="18"/>
  <c r="S43" i="1" s="1"/>
  <c r="AA45" i="18"/>
  <c r="AE24"/>
  <c r="AD24"/>
  <c r="W18" i="1" s="1"/>
  <c r="AF25" i="18"/>
  <c r="AD25"/>
  <c r="W19" i="1" s="1"/>
  <c r="AE9" i="18"/>
  <c r="AD17"/>
  <c r="AL327" i="2" l="1"/>
  <c r="AD28" i="18"/>
  <c r="AD23" i="4"/>
  <c r="X23"/>
  <c r="W31"/>
  <c r="T39" i="1"/>
  <c r="Y19"/>
  <c r="P23"/>
  <c r="Q36"/>
  <c r="AC23" i="20"/>
  <c r="AC26" s="1"/>
  <c r="AB19" i="1"/>
  <c r="Y42" i="18"/>
  <c r="Y26"/>
  <c r="R20" i="1" s="1"/>
  <c r="W52" i="18"/>
  <c r="X47"/>
  <c r="Q41" i="1" s="1"/>
  <c r="Z27" i="18"/>
  <c r="X29"/>
  <c r="Q23" i="1" s="1"/>
  <c r="AB18"/>
  <c r="AH45" i="18"/>
  <c r="Z19" i="1"/>
  <c r="AA19"/>
  <c r="X18"/>
  <c r="AC19"/>
  <c r="X19"/>
  <c r="AE19"/>
  <c r="AF19"/>
  <c r="AD19"/>
  <c r="AJ24" i="18"/>
  <c r="AC18" i="1" s="1"/>
  <c r="AH18"/>
  <c r="AC45" i="18"/>
  <c r="V39" i="1" s="1"/>
  <c r="AD20" i="18"/>
  <c r="W34" i="4" s="1"/>
  <c r="AA49" i="18"/>
  <c r="AB45"/>
  <c r="AF24"/>
  <c r="Y18" i="1" s="1"/>
  <c r="AE17" i="18"/>
  <c r="X31" i="4" s="1"/>
  <c r="AF9" i="18"/>
  <c r="AM327" i="2" l="1"/>
  <c r="AE28" i="18"/>
  <c r="AE23" i="4"/>
  <c r="Y23"/>
  <c r="T43" i="1"/>
  <c r="U39"/>
  <c r="R36"/>
  <c r="S21"/>
  <c r="P46"/>
  <c r="W30" i="20" s="1"/>
  <c r="W33" s="1"/>
  <c r="S22" i="1"/>
  <c r="AD23" i="20"/>
  <c r="AD26" s="1"/>
  <c r="AA27" i="18"/>
  <c r="T21" i="1" s="1"/>
  <c r="T22"/>
  <c r="Z42" i="18"/>
  <c r="Z26"/>
  <c r="S20" i="1" s="1"/>
  <c r="Y29" i="18"/>
  <c r="R23" i="1" s="1"/>
  <c r="X52" i="18"/>
  <c r="Y47"/>
  <c r="AD18" i="1"/>
  <c r="AG18"/>
  <c r="AI45" i="18"/>
  <c r="AB39" i="1" s="1"/>
  <c r="AH49" i="18"/>
  <c r="AH39" i="1"/>
  <c r="Z18"/>
  <c r="AA18"/>
  <c r="AE18"/>
  <c r="AF18"/>
  <c r="AI18"/>
  <c r="AC49" i="18"/>
  <c r="V43" i="1" s="1"/>
  <c r="AD45" i="18"/>
  <c r="W39" i="1" s="1"/>
  <c r="AE45" i="18"/>
  <c r="X39" i="1" s="1"/>
  <c r="AE20" i="18"/>
  <c r="X34" i="4" s="1"/>
  <c r="AE23" i="20" s="1"/>
  <c r="AE26" s="1"/>
  <c r="AD31" i="4"/>
  <c r="AB49" i="18"/>
  <c r="AF17"/>
  <c r="Y31" i="4" s="1"/>
  <c r="AG9" i="18"/>
  <c r="AN327" i="2" l="1"/>
  <c r="AF28" i="18"/>
  <c r="AF23" i="4"/>
  <c r="Z23"/>
  <c r="U43" i="1"/>
  <c r="Q46"/>
  <c r="X30" i="20" s="1"/>
  <c r="X33" s="1"/>
  <c r="S36" i="1"/>
  <c r="R41"/>
  <c r="AA42" i="18"/>
  <c r="AA26"/>
  <c r="AB27"/>
  <c r="U21" i="1" s="1"/>
  <c r="Z47" i="18"/>
  <c r="S41" i="1" s="1"/>
  <c r="T20"/>
  <c r="Z29" i="18"/>
  <c r="S23" i="1" s="1"/>
  <c r="Y52" i="18"/>
  <c r="R46" i="1" s="1"/>
  <c r="Y30" i="20" s="1"/>
  <c r="Y33" s="1"/>
  <c r="AJ45" i="18"/>
  <c r="AJ49" s="1"/>
  <c r="AI49"/>
  <c r="AB43" i="1" s="1"/>
  <c r="AI39"/>
  <c r="AH43"/>
  <c r="AE49" i="18"/>
  <c r="AD39" i="1"/>
  <c r="AD49" i="18"/>
  <c r="W43" i="1" s="1"/>
  <c r="AF45" i="18"/>
  <c r="Y39" i="1" s="1"/>
  <c r="AF20" i="18"/>
  <c r="Y34" i="4" s="1"/>
  <c r="AE31"/>
  <c r="AH9" i="18"/>
  <c r="AG17"/>
  <c r="Z31" i="4" s="1"/>
  <c r="AO327" i="2" l="1"/>
  <c r="AG28" i="18"/>
  <c r="AG23" i="4"/>
  <c r="AA23"/>
  <c r="X43" i="1"/>
  <c r="AC39"/>
  <c r="U22"/>
  <c r="T36"/>
  <c r="AF23" i="20"/>
  <c r="AF26" s="1"/>
  <c r="Z52" i="18"/>
  <c r="S46" i="1" s="1"/>
  <c r="Z30" i="20" s="1"/>
  <c r="Z33" s="1"/>
  <c r="AA47" i="18"/>
  <c r="T41" i="1" s="1"/>
  <c r="AB42" i="18"/>
  <c r="U36" i="1" s="1"/>
  <c r="AB26" i="18"/>
  <c r="V22" i="1"/>
  <c r="AA29" i="18"/>
  <c r="AC27"/>
  <c r="V21" i="1" s="1"/>
  <c r="AI43"/>
  <c r="AF39"/>
  <c r="AA39"/>
  <c r="AD43"/>
  <c r="AC43"/>
  <c r="AF49" i="18"/>
  <c r="Y43" i="1" s="1"/>
  <c r="AE39"/>
  <c r="AG20" i="18"/>
  <c r="Z34" i="4" s="1"/>
  <c r="AF31"/>
  <c r="AI9" i="18"/>
  <c r="AH17"/>
  <c r="AA31" i="4" s="1"/>
  <c r="AP327" i="2" l="1"/>
  <c r="AH28" i="18"/>
  <c r="AH23" i="4"/>
  <c r="AB23"/>
  <c r="U20" i="1"/>
  <c r="T23"/>
  <c r="AG23" i="20"/>
  <c r="AG26" s="1"/>
  <c r="AB47" i="18"/>
  <c r="AC42"/>
  <c r="AC26"/>
  <c r="V20" i="1" s="1"/>
  <c r="AD27" i="18"/>
  <c r="AA52"/>
  <c r="T46" i="1" s="1"/>
  <c r="AA30" i="20" s="1"/>
  <c r="AA33" s="1"/>
  <c r="AB29" i="18"/>
  <c r="AF43" i="1"/>
  <c r="AA43"/>
  <c r="AE43"/>
  <c r="AH20" i="18"/>
  <c r="AA34" i="4" s="1"/>
  <c r="AG31"/>
  <c r="AI17" i="18"/>
  <c r="AB31" i="4" s="1"/>
  <c r="AJ9" i="18"/>
  <c r="AQ327" i="2" l="1"/>
  <c r="AI28" i="18"/>
  <c r="AI23" i="4"/>
  <c r="AC23"/>
  <c r="W22" i="1"/>
  <c r="W21"/>
  <c r="U41"/>
  <c r="V36"/>
  <c r="U23"/>
  <c r="AH23" i="20"/>
  <c r="AH26" s="1"/>
  <c r="AB52" i="18"/>
  <c r="U46" i="1" s="1"/>
  <c r="AB30" i="20" s="1"/>
  <c r="AB33" s="1"/>
  <c r="X22" i="1"/>
  <c r="AE27" i="18"/>
  <c r="X21" i="1" s="1"/>
  <c r="AC29" i="18"/>
  <c r="V23" i="1" s="1"/>
  <c r="AD42" i="18"/>
  <c r="W36" i="1" s="1"/>
  <c r="AD26" i="18"/>
  <c r="AC47"/>
  <c r="V41" i="1" s="1"/>
  <c r="AB34" i="4"/>
  <c r="AI20" i="18"/>
  <c r="AF34" i="4" s="1"/>
  <c r="AM23" i="20" s="1"/>
  <c r="AH31" i="4"/>
  <c r="AJ17" i="18"/>
  <c r="AC31" i="4" s="1"/>
  <c r="AR327" i="2" l="1"/>
  <c r="AS327" s="1"/>
  <c r="AT327" s="1"/>
  <c r="AJ28" i="18"/>
  <c r="AM26" i="20"/>
  <c r="W20" i="1"/>
  <c r="AI23" i="20"/>
  <c r="AI26" s="1"/>
  <c r="AC52" i="18"/>
  <c r="AD29"/>
  <c r="W23" i="1" s="1"/>
  <c r="Y22"/>
  <c r="AE42" i="18"/>
  <c r="AE26"/>
  <c r="AF27"/>
  <c r="AD47"/>
  <c r="AJ20"/>
  <c r="AH34" i="4" s="1"/>
  <c r="AO26" i="20" s="1"/>
  <c r="AI31" i="4"/>
  <c r="AC34" l="1"/>
  <c r="AJ23" i="20" s="1"/>
  <c r="AJ26" s="1"/>
  <c r="X36" i="1"/>
  <c r="AD21"/>
  <c r="Y21"/>
  <c r="V46"/>
  <c r="AC30" i="20" s="1"/>
  <c r="AC33" s="1"/>
  <c r="W41" i="1"/>
  <c r="X20"/>
  <c r="AD22"/>
  <c r="AF42" i="18"/>
  <c r="AF26"/>
  <c r="AG27"/>
  <c r="Z21" i="1" s="1"/>
  <c r="AE47" i="18"/>
  <c r="X41" i="1" s="1"/>
  <c r="AD52" i="18"/>
  <c r="AE29"/>
  <c r="X23" i="1" s="1"/>
  <c r="Z22"/>
  <c r="AE34" i="4"/>
  <c r="AL23" i="20" s="1"/>
  <c r="AG34" i="4"/>
  <c r="AN23" i="20" s="1"/>
  <c r="AI34" i="4"/>
  <c r="AD34"/>
  <c r="AK23" i="20" s="1"/>
  <c r="H23" l="1"/>
  <c r="AL26"/>
  <c r="AD20" i="1"/>
  <c r="Y20"/>
  <c r="K24" i="20"/>
  <c r="L41"/>
  <c r="L24"/>
  <c r="L26" s="1"/>
  <c r="M41"/>
  <c r="K41"/>
  <c r="M37"/>
  <c r="K37"/>
  <c r="M24"/>
  <c r="M26" s="1"/>
  <c r="L37"/>
  <c r="N24"/>
  <c r="N26" s="1"/>
  <c r="N41"/>
  <c r="O41"/>
  <c r="O24"/>
  <c r="O26" s="1"/>
  <c r="P24"/>
  <c r="P26" s="1"/>
  <c r="O37"/>
  <c r="N37"/>
  <c r="P41"/>
  <c r="P37"/>
  <c r="W46" i="1"/>
  <c r="AD30" i="20" s="1"/>
  <c r="AD33" s="1"/>
  <c r="AD36" i="1"/>
  <c r="Y36"/>
  <c r="AN26" i="20"/>
  <c r="AE21" i="1"/>
  <c r="AE22"/>
  <c r="AH27" i="18"/>
  <c r="AG26"/>
  <c r="AG42"/>
  <c r="AF29"/>
  <c r="Y23" i="1" s="1"/>
  <c r="AE52" i="18"/>
  <c r="X46" i="1" s="1"/>
  <c r="AE30" i="20" s="1"/>
  <c r="AE33" s="1"/>
  <c r="AF47" i="18"/>
  <c r="H41" i="20" l="1"/>
  <c r="H37"/>
  <c r="H24"/>
  <c r="AK26"/>
  <c r="AQ26"/>
  <c r="AD41" i="1"/>
  <c r="Y41"/>
  <c r="AE36"/>
  <c r="Z36"/>
  <c r="AF22"/>
  <c r="AA22"/>
  <c r="K26" i="20"/>
  <c r="H26" s="1"/>
  <c r="AE20" i="1"/>
  <c r="Z20"/>
  <c r="AF21"/>
  <c r="AA21"/>
  <c r="AP26" i="20"/>
  <c r="AD23" i="1"/>
  <c r="AG29" i="18"/>
  <c r="Z23" i="1" s="1"/>
  <c r="AH26" i="18"/>
  <c r="AA20" i="1" s="1"/>
  <c r="AH42" i="18"/>
  <c r="AI27"/>
  <c r="AF52"/>
  <c r="AG47"/>
  <c r="AD46" i="1" l="1"/>
  <c r="AK30" i="20" s="1"/>
  <c r="Y46" i="1"/>
  <c r="AF30" i="20" s="1"/>
  <c r="AF33" s="1"/>
  <c r="AE41" i="1"/>
  <c r="Z41"/>
  <c r="AG21"/>
  <c r="AB21"/>
  <c r="AF36"/>
  <c r="AA36"/>
  <c r="AG22"/>
  <c r="AB22"/>
  <c r="AH29" i="18"/>
  <c r="AA23" i="1" s="1"/>
  <c r="AF20"/>
  <c r="AG45" i="18"/>
  <c r="AG39" i="1" s="1"/>
  <c r="AE23"/>
  <c r="AH47" i="18"/>
  <c r="AJ27"/>
  <c r="AC21" i="1" s="1"/>
  <c r="AH21"/>
  <c r="AI26" i="18"/>
  <c r="AI42"/>
  <c r="AG36" i="1" s="1"/>
  <c r="AC22"/>
  <c r="AH22"/>
  <c r="AK33" i="20" l="1"/>
  <c r="AI22" i="1"/>
  <c r="AI21"/>
  <c r="AG49" i="18"/>
  <c r="AG52" s="1"/>
  <c r="Z39" i="1"/>
  <c r="AF41"/>
  <c r="AA41"/>
  <c r="AB36"/>
  <c r="AG20"/>
  <c r="AB20"/>
  <c r="AF23"/>
  <c r="AH20"/>
  <c r="AI29" i="18"/>
  <c r="AB23" i="1" s="1"/>
  <c r="AI47" i="18"/>
  <c r="AJ26"/>
  <c r="AJ42"/>
  <c r="AH52"/>
  <c r="AG43" i="1" l="1"/>
  <c r="Z43"/>
  <c r="AI36"/>
  <c r="AC36"/>
  <c r="AF46"/>
  <c r="AM30" i="20" s="1"/>
  <c r="AA46" i="1"/>
  <c r="AH30" i="20" s="1"/>
  <c r="AH33" s="1"/>
  <c r="AG41" i="1"/>
  <c r="AB41"/>
  <c r="AJ29" i="18"/>
  <c r="AI23" i="1" s="1"/>
  <c r="AC20"/>
  <c r="AE46"/>
  <c r="AL30" i="20" s="1"/>
  <c r="Z46" i="1"/>
  <c r="AG30" i="20" s="1"/>
  <c r="AG33" s="1"/>
  <c r="AI20" i="1"/>
  <c r="AH23"/>
  <c r="AJ47" i="18"/>
  <c r="AH36" i="1"/>
  <c r="AI52" i="18"/>
  <c r="AM33" i="20" l="1"/>
  <c r="AL33"/>
  <c r="AG23" i="1"/>
  <c r="AC23"/>
  <c r="AI41"/>
  <c r="AC41"/>
  <c r="AG46"/>
  <c r="AN30" i="20" s="1"/>
  <c r="AB46" i="1"/>
  <c r="AI30" i="20" s="1"/>
  <c r="AI33" s="1"/>
  <c r="AJ52" i="18"/>
  <c r="AH41" i="1"/>
  <c r="AH46"/>
  <c r="AN33" i="20" l="1"/>
  <c r="AI46" i="1"/>
  <c r="AC46"/>
  <c r="AO33" i="20"/>
  <c r="AQ33" l="1"/>
  <c r="AJ30"/>
  <c r="AJ33" l="1"/>
  <c r="H33" s="1"/>
  <c r="H30"/>
  <c r="AP33"/>
</calcChain>
</file>

<file path=xl/sharedStrings.xml><?xml version="1.0" encoding="utf-8"?>
<sst xmlns="http://schemas.openxmlformats.org/spreadsheetml/2006/main" count="968" uniqueCount="358">
  <si>
    <t>User defined notes</t>
  </si>
  <si>
    <t>Notes:</t>
  </si>
  <si>
    <t>Base Year</t>
  </si>
  <si>
    <t>Year of completion of upgrade</t>
  </si>
  <si>
    <t>% of total street lamps with CMS</t>
  </si>
  <si>
    <t>No of Metal Halide Lamps</t>
  </si>
  <si>
    <t>No of LED Lamps</t>
  </si>
  <si>
    <t>Total No Lamps</t>
  </si>
  <si>
    <t xml:space="preserve">No of new Lamps/Lanterns (non-LED) </t>
  </si>
  <si>
    <t>No of new CMS Units</t>
  </si>
  <si>
    <t>No of new LED units</t>
  </si>
  <si>
    <t>Non-LED Lamp/Lantern Capex (£)</t>
  </si>
  <si>
    <t>LED Unit Capex (£)</t>
  </si>
  <si>
    <t>CMS Capex (£)</t>
  </si>
  <si>
    <t>Total Capex (£)</t>
  </si>
  <si>
    <t>No of Non-LED Lamps replaced /year</t>
  </si>
  <si>
    <t>No of Non-LED Lantern replaced /year</t>
  </si>
  <si>
    <t>No of LED Units replaced/year</t>
  </si>
  <si>
    <t>Lamp replacement costs(£/year)</t>
  </si>
  <si>
    <t>Lantern replacement cost (£/year)</t>
  </si>
  <si>
    <t>CMS running cost (£/year)</t>
  </si>
  <si>
    <t>CMS Central Office Savings (£/year)</t>
  </si>
  <si>
    <t>Total Maintenance Costs (£/year)</t>
  </si>
  <si>
    <t>Energy Consumption (GWh/year)</t>
  </si>
  <si>
    <t>Energy Costs (£/year)</t>
  </si>
  <si>
    <t>Carbon Emmissions (Tonnes/year)</t>
  </si>
  <si>
    <t>No of Lamps Replaced per annum</t>
  </si>
  <si>
    <t>Energy Consumption (GWh/annum)</t>
  </si>
  <si>
    <t>Energy Costs (£/annum)</t>
  </si>
  <si>
    <t>Carbon Emmissions (Tonnes/annum)</t>
  </si>
  <si>
    <t>Lamp replacement costs(£/annum)</t>
  </si>
  <si>
    <t>Lantern replacement cost (£/annum)</t>
  </si>
  <si>
    <t>Total Maintenance Costs (£/annum)</t>
  </si>
  <si>
    <t>Operating Hours
PECU Lux Levels</t>
  </si>
  <si>
    <t>Approx Burn Hours per Annum</t>
  </si>
  <si>
    <t>Reference</t>
  </si>
  <si>
    <t>User Input</t>
  </si>
  <si>
    <t>References</t>
  </si>
  <si>
    <t>Dimming Profile Categories
(for entering in column 'R')</t>
  </si>
  <si>
    <t>10% dimming between midnight and 6am</t>
  </si>
  <si>
    <t>20% dimming between midnight and 6am</t>
  </si>
  <si>
    <t>30% dimming between midnight and 6am</t>
  </si>
  <si>
    <t>40% dimming between midnight and 6am</t>
  </si>
  <si>
    <t>50% dimming between midnight and 6am</t>
  </si>
  <si>
    <t>Lamps</t>
  </si>
  <si>
    <t>Lantern Age Profile</t>
  </si>
  <si>
    <t>Dimming</t>
  </si>
  <si>
    <t>Type</t>
  </si>
  <si>
    <t xml:space="preserve">
Wattage
(W)</t>
  </si>
  <si>
    <t>Circuit Wattage
(W)</t>
  </si>
  <si>
    <t>Assumed lifecycle period (yrs)</t>
  </si>
  <si>
    <t>% Lanterns 
&lt; 8 years old</t>
  </si>
  <si>
    <t>% Lanterns 
&gt; 8 years and &lt; 16 years old</t>
  </si>
  <si>
    <t>% Lanterns 
&gt; 16 years old</t>
  </si>
  <si>
    <t>LU_PERCENTAGE</t>
  </si>
  <si>
    <t>LU_PERCENTSTEP</t>
  </si>
  <si>
    <t>LU_DIMPROFILE</t>
  </si>
  <si>
    <t>CPO</t>
  </si>
  <si>
    <t>Lantern type</t>
  </si>
  <si>
    <t>Total number of lanterns</t>
  </si>
  <si>
    <t>Select Year of Completion of Upgrade</t>
  </si>
  <si>
    <t>Yes</t>
  </si>
  <si>
    <t>LU_YESNO</t>
  </si>
  <si>
    <t>No</t>
  </si>
  <si>
    <t>LU_COMPLETIONYEAR</t>
  </si>
  <si>
    <t>Number of existing assets</t>
  </si>
  <si>
    <t>% Existing lamps with dimming</t>
  </si>
  <si>
    <t>Dimming levels for existing lamps with dimming</t>
  </si>
  <si>
    <t>Upgrade assets</t>
  </si>
  <si>
    <t>Wattage (W)</t>
  </si>
  <si>
    <t>Select Base Year</t>
  </si>
  <si>
    <t>LU_BASEYEAR</t>
  </si>
  <si>
    <t>Circuit W</t>
  </si>
  <si>
    <t>Year</t>
  </si>
  <si>
    <t>LED</t>
  </si>
  <si>
    <t>Reference Cost based on Industry Benchmarking
(£/unit)</t>
  </si>
  <si>
    <t>Used Defined Cost
(£/unit)</t>
  </si>
  <si>
    <t>Lamp replacement (Non-LED)</t>
  </si>
  <si>
    <t>Lamp + lantern replacement (Non-LED)</t>
  </si>
  <si>
    <t>CMS running costs per unit per annum</t>
  </si>
  <si>
    <t>CMS Systems</t>
  </si>
  <si>
    <t>User defined Saving (£/annum)</t>
  </si>
  <si>
    <t>Lamp + lantern (Non-LED)</t>
  </si>
  <si>
    <t>LED Lantern  (18w)</t>
  </si>
  <si>
    <t>LED Lantern  (36w)</t>
  </si>
  <si>
    <t>LED Lantern  (54w)</t>
  </si>
  <si>
    <t>LED Lantern  (100w)</t>
  </si>
  <si>
    <t>LED Lantern  (170w)</t>
  </si>
  <si>
    <t>LED Lantern  (255w)</t>
  </si>
  <si>
    <t>DECC Central Electricity Price Forecasts</t>
  </si>
  <si>
    <t>DECC High Electricity Price Forecasts</t>
  </si>
  <si>
    <t>DECC Low Electricity Price Forecasts</t>
  </si>
  <si>
    <t>Lamp Replacement Cycle</t>
  </si>
  <si>
    <t>Years</t>
  </si>
  <si>
    <t>Category</t>
  </si>
  <si>
    <t>MH</t>
  </si>
  <si>
    <t>CUMULATIV TOTAL LAMP BY TYPE</t>
  </si>
  <si>
    <t>Emissions factor (tCO2/MWh)</t>
  </si>
  <si>
    <t>Switchgear replacement cycle</t>
  </si>
  <si>
    <t>Period Starting</t>
  </si>
  <si>
    <t>Period Ending</t>
  </si>
  <si>
    <t>Input Profile</t>
  </si>
  <si>
    <t>unit</t>
  </si>
  <si>
    <t>total</t>
  </si>
  <si>
    <t>Construction</t>
  </si>
  <si>
    <t>Council Contribution</t>
  </si>
  <si>
    <t>Other Contribution</t>
  </si>
  <si>
    <t>Total Nominal Contribution</t>
  </si>
  <si>
    <t>Existing Status Quo costs in real terms</t>
  </si>
  <si>
    <t>Maintenance</t>
  </si>
  <si>
    <t>Total Real Status Quo costs</t>
  </si>
  <si>
    <t>Carbon Cost</t>
  </si>
  <si>
    <t>Total</t>
  </si>
  <si>
    <t>OP  HOURS BEFORE</t>
  </si>
  <si>
    <t>OP  HOURS AFTER</t>
  </si>
  <si>
    <t>Retained Lamps - Summary</t>
  </si>
  <si>
    <t>Removed Lamps - Summary</t>
  </si>
  <si>
    <t>Additional Lamps - Summary</t>
  </si>
  <si>
    <t>LANTERN REPLACEMENT PROGRAMME</t>
  </si>
  <si>
    <t>Lantern Replacement programme - PRE UPGRADE</t>
  </si>
  <si>
    <t>Lantern replacement cycle</t>
  </si>
  <si>
    <t>CMS replacement cycle</t>
  </si>
  <si>
    <t>Lantern Replacement programme - POST UPGRADE MODEL</t>
  </si>
  <si>
    <t>PROFILE OF OPERATING ASSETS</t>
  </si>
  <si>
    <t>Retained Lamps - CUMULATIVE</t>
  </si>
  <si>
    <t>Removed Lamps - NON CUMULATIVE</t>
  </si>
  <si>
    <t>Additional lamps - NON CUMULATIVE</t>
  </si>
  <si>
    <t>User defined (p/kWh)</t>
  </si>
  <si>
    <t>DECC Central Electricity Price Forecasts (p/kWh)</t>
  </si>
  <si>
    <t>DECC High Electricity Price Forecasts (p/kWh)</t>
  </si>
  <si>
    <t>DECC Low Electricity Price Forecasts (p/kWh)</t>
  </si>
  <si>
    <r>
      <t>Existing operations
(</t>
    </r>
    <r>
      <rPr>
        <b/>
        <sz val="11"/>
        <color theme="0"/>
        <rFont val="Calibri"/>
        <family val="2"/>
        <scheme val="minor"/>
      </rPr>
      <t>as set in Existing Inventory</t>
    </r>
    <r>
      <rPr>
        <sz val="11"/>
        <color theme="0"/>
        <rFont val="Calibri"/>
        <family val="2"/>
        <scheme val="minor"/>
      </rPr>
      <t>)</t>
    </r>
  </si>
  <si>
    <t>Existing assets
(as specified in 'Existing Inventory')</t>
  </si>
  <si>
    <t>Sheet 1 - Existing Inventory</t>
  </si>
  <si>
    <t>Sheet 2 - Summary of assets</t>
  </si>
  <si>
    <t>Sheet 3 - Street Lighting Upgrade</t>
  </si>
  <si>
    <t>Sheet 4 - Assumptions: Maintenance Costs</t>
  </si>
  <si>
    <t>Summary of upgrade</t>
  </si>
  <si>
    <t>Total assets prior to upgrade</t>
  </si>
  <si>
    <t>Total assets after upgrade</t>
  </si>
  <si>
    <t>Status quo</t>
  </si>
  <si>
    <t>With upgrade</t>
  </si>
  <si>
    <t>Inverse</t>
  </si>
  <si>
    <t>LED Reference Costs</t>
  </si>
  <si>
    <t>LED Offset</t>
  </si>
  <si>
    <t>Age profiling</t>
  </si>
  <si>
    <t>&lt; 8 years</t>
  </si>
  <si>
    <t>8 to 16 years</t>
  </si>
  <si>
    <t>&gt; 16 years</t>
  </si>
  <si>
    <t>Risk factor X</t>
  </si>
  <si>
    <r>
      <t>d)</t>
    </r>
    <r>
      <rPr>
        <sz val="7"/>
        <color rgb="FF1F497D"/>
        <rFont val="Times New Roman"/>
        <family val="1"/>
      </rPr>
      <t xml:space="preserve">      </t>
    </r>
    <r>
      <rPr>
        <sz val="11"/>
        <color rgb="FF1F497D"/>
        <rFont val="Calibri"/>
        <family val="2"/>
        <scheme val="minor"/>
      </rPr>
      <t>In addition, the total number of failures over 25 years is equal to the total number of lanterns</t>
    </r>
  </si>
  <si>
    <t>RULES</t>
  </si>
  <si>
    <t>Period</t>
  </si>
  <si>
    <t>&lt; 9 years</t>
  </si>
  <si>
    <t>9 to 16 years</t>
  </si>
  <si>
    <t>RISK FACTORS</t>
  </si>
  <si>
    <t>PRE-UPGRADE</t>
  </si>
  <si>
    <t>POST-UPGRADE</t>
  </si>
  <si>
    <t>Number of lamps replaced</t>
  </si>
  <si>
    <t>Cumulative total</t>
  </si>
  <si>
    <t>Year total</t>
  </si>
  <si>
    <t>A</t>
  </si>
  <si>
    <t>B</t>
  </si>
  <si>
    <t>C</t>
  </si>
  <si>
    <t>X CALC</t>
  </si>
  <si>
    <t>Use the area below to record details of the modelling being undertaken, and any key assumptions made.</t>
  </si>
  <si>
    <t>Street Lighting Outline Business Case Assessment Tool</t>
  </si>
  <si>
    <t>Note: number of assets after upgrade is not equal to number before upgrade.</t>
  </si>
  <si>
    <t>Same as pre-upgrade</t>
  </si>
  <si>
    <t>LU_PERCENTSTEPUPG</t>
  </si>
  <si>
    <t>PECU Operating Levels</t>
  </si>
  <si>
    <t>Average Annual Hours of Operation of Existing Lighting</t>
  </si>
  <si>
    <t>Rated Lamp Output (W)</t>
  </si>
  <si>
    <t>Total Number of Lanterns</t>
  </si>
  <si>
    <t>Assumed operational life (yrs)</t>
  </si>
  <si>
    <t xml:space="preserve">Control Gear </t>
  </si>
  <si>
    <t>% Lanterns with Dimming</t>
  </si>
  <si>
    <t xml:space="preserve">For lanterns with dimming - Enter Dimming profile 1 -5 </t>
  </si>
  <si>
    <t>Total number of Lanterns</t>
  </si>
  <si>
    <t>Number of lanterns removed in upgrade</t>
  </si>
  <si>
    <t>Number of new lanterns installed in upgrade</t>
  </si>
  <si>
    <t>Number of lanterns after upgrade</t>
  </si>
  <si>
    <t>Dimming levels of lanterns with dimming after upgrade</t>
  </si>
  <si>
    <t xml:space="preserve">% Lanterns with dimming after upgrade </t>
  </si>
  <si>
    <t>Low Pressure Sodium- Low Loss Control Gear (e.g. LST, SOX)</t>
  </si>
  <si>
    <t>Low Pressure Sodium- Magnetic Control Gear (e.g. LST, SOX)</t>
  </si>
  <si>
    <t>High Pressure Sodium - High Frequency Control Gear (e.g. HST, SON-HF)</t>
  </si>
  <si>
    <t>High Pressure Sodium -Magnetic Control Gear (e.g. HST, SON-HF)</t>
  </si>
  <si>
    <t>Ceramic Discharge Outdoor SON replacement lamp (e.g. HCI-TT, CDO-TT)</t>
  </si>
  <si>
    <t>Metal Halide - High Frequency Control Gear (e.g. HIT, HIE, HQI)</t>
  </si>
  <si>
    <t>Metal Halide - Magnetic Control Gear (e.g. HIT, HIE, HQI)</t>
  </si>
  <si>
    <t>Ceramic Metal Halide (e.g. HIT-CE, CDM HCI)</t>
  </si>
  <si>
    <t>CPO - Philips Cosmopolis Lamp</t>
  </si>
  <si>
    <t>Compact Low Pressure Mercury - High Frequency Control Gear (e.g. FSD, PL-L, TC-L)</t>
  </si>
  <si>
    <t>Compact Low Pressure Mercury - Magnetic Control Gear (e.g. FSD, PL-L, TC-L)</t>
  </si>
  <si>
    <t>Low Pressure Sodium</t>
  </si>
  <si>
    <t>High Pressure Sodium</t>
  </si>
  <si>
    <t>Metal Halide</t>
  </si>
  <si>
    <t>Low Pressure Mercury</t>
  </si>
  <si>
    <t>Number of dimming lanterns</t>
  </si>
  <si>
    <t>Number of non-dimming lanterns</t>
  </si>
  <si>
    <t>Is a Central Management System (CMS) system to be included on lanterns that are upgraded?</t>
  </si>
  <si>
    <t>Control gear replacement (Non-CMS)</t>
  </si>
  <si>
    <t>4. Replacement of control gear triggers replacement of lamp and therefore shared labour expense.</t>
  </si>
  <si>
    <t>CMS Systems can potentially provide reductions in central office cost, night scouting, surveys, fault diagnosics and maintenance planning.  The magnitude of these saving depends of the current maintenance approach used.  This cell can be used to test the impact on the business case of savings to central office costs as a result of implementing a CMS system.</t>
  </si>
  <si>
    <t>Control gear (Non-CMS)</t>
  </si>
  <si>
    <t>CMS cost per node</t>
  </si>
  <si>
    <t>No of Lanterns Replaced per annum</t>
  </si>
  <si>
    <t>No of Control Gear Replaced per annum</t>
  </si>
  <si>
    <t>Control gear replacement cost (£/annum)</t>
  </si>
  <si>
    <t>Control Gear Capex (£)</t>
  </si>
  <si>
    <t>No of Control Gear replaced /year</t>
  </si>
  <si>
    <t>No of Low Pressure Sodium Lamps</t>
  </si>
  <si>
    <t>No of High Pressure Sodium Lamps</t>
  </si>
  <si>
    <t>No of Low Pressure Mercury Lamps</t>
  </si>
  <si>
    <t>No of new Control Gear units</t>
  </si>
  <si>
    <t>Control gear replacement cost (£/year)</t>
  </si>
  <si>
    <t>Conventional lantern approximate equivalent</t>
  </si>
  <si>
    <t>Low Pressure Sodium (SOX)</t>
  </si>
  <si>
    <t>High Pressure Sodium (SON)</t>
  </si>
  <si>
    <t>Ceramic Discharge Outdoor (CDO)</t>
  </si>
  <si>
    <t>Cosmopolis (CPO)</t>
  </si>
  <si>
    <t>Low Pressure Mercury (PL-L)</t>
  </si>
  <si>
    <t>18W</t>
  </si>
  <si>
    <t>36W</t>
  </si>
  <si>
    <t>35W</t>
  </si>
  <si>
    <t>50W</t>
  </si>
  <si>
    <t>45W</t>
  </si>
  <si>
    <t>40W, 55W</t>
  </si>
  <si>
    <t>55W</t>
  </si>
  <si>
    <t>70W</t>
  </si>
  <si>
    <t>60W</t>
  </si>
  <si>
    <t>90W</t>
  </si>
  <si>
    <t>100W</t>
  </si>
  <si>
    <t>135W</t>
  </si>
  <si>
    <t>150W</t>
  </si>
  <si>
    <t>140W</t>
  </si>
  <si>
    <t>180W</t>
  </si>
  <si>
    <t>250W, 400W*</t>
  </si>
  <si>
    <t>250W</t>
  </si>
  <si>
    <t>*Multiple lanterns may be required to gain equivalent performance</t>
  </si>
  <si>
    <t>Sheet 5 - Assumptions: Capex</t>
  </si>
  <si>
    <t>Sheet 8 - Outputs: Street lighting upgrade</t>
  </si>
  <si>
    <t>Sheet 7 - Outputs: Status quo - Maintaining Assets as currently exist</t>
  </si>
  <si>
    <r>
      <t>a)</t>
    </r>
    <r>
      <rPr>
        <sz val="7"/>
        <color rgb="FF1F497D"/>
        <rFont val="Times New Roman"/>
        <family val="1"/>
      </rPr>
      <t xml:space="preserve">      </t>
    </r>
    <r>
      <rPr>
        <sz val="11"/>
        <color rgb="FF1F497D"/>
        <rFont val="Calibri"/>
        <family val="2"/>
        <scheme val="minor"/>
      </rPr>
      <t>The probability of a lantern of age 0-8 year failing in 0-8 years is X, in years 9-16 is 2X and in years +17 is 5X, and</t>
    </r>
  </si>
  <si>
    <r>
      <t>b)</t>
    </r>
    <r>
      <rPr>
        <sz val="7"/>
        <color rgb="FF1F497D"/>
        <rFont val="Times New Roman"/>
        <family val="1"/>
      </rPr>
      <t xml:space="preserve">      </t>
    </r>
    <r>
      <rPr>
        <sz val="11"/>
        <color rgb="FF1F497D"/>
        <rFont val="Calibri"/>
        <family val="2"/>
        <scheme val="minor"/>
      </rPr>
      <t>The probability of a lantern of age 9-16 year failing in 0-8 years is 1.5X, in years 9-16 is 5X and in years +17 is 1.5X, and</t>
    </r>
  </si>
  <si>
    <r>
      <t>c)</t>
    </r>
    <r>
      <rPr>
        <sz val="7"/>
        <color rgb="FF1F497D"/>
        <rFont val="Times New Roman"/>
        <family val="1"/>
      </rPr>
      <t xml:space="preserve">       </t>
    </r>
    <r>
      <rPr>
        <sz val="11"/>
        <color rgb="FF1F497D"/>
        <rFont val="Calibri"/>
        <family val="2"/>
        <scheme val="minor"/>
      </rPr>
      <t>The probability of a lantern of age +17 year failing in 0-8 years is 5X, in years 9-16 is 2X and in years +17 is 1X, and</t>
    </r>
  </si>
  <si>
    <t>PRE UPGRADE</t>
  </si>
  <si>
    <t>START YR</t>
  </si>
  <si>
    <t>Young</t>
  </si>
  <si>
    <t>Med</t>
  </si>
  <si>
    <t>Old</t>
  </si>
  <si>
    <t>years in period</t>
  </si>
  <si>
    <t>x</t>
  </si>
  <si>
    <t>PER YEAR</t>
  </si>
  <si>
    <t>y</t>
  </si>
  <si>
    <t>z</t>
  </si>
  <si>
    <t>POST UPGRADE</t>
  </si>
  <si>
    <t>NOT BEING USED ANY MORE</t>
  </si>
  <si>
    <t>P1</t>
  </si>
  <si>
    <t>P2</t>
  </si>
  <si>
    <t>P3</t>
  </si>
  <si>
    <t>Replaced per phase</t>
  </si>
  <si>
    <t>Ensure upgrade year is the same, or later, than the study base year</t>
  </si>
  <si>
    <t>LPS</t>
  </si>
  <si>
    <t>HPS</t>
  </si>
  <si>
    <t>CDO</t>
  </si>
  <si>
    <t>CMH</t>
  </si>
  <si>
    <t>CLPM</t>
  </si>
  <si>
    <t>Control Gear replacement cost (£/year)</t>
  </si>
  <si>
    <t>UNIT COST</t>
  </si>
  <si>
    <t>NUMBER AFTER UPGRADE</t>
  </si>
  <si>
    <t>Total number of non LED lanterns post upgrade</t>
  </si>
  <si>
    <t>Number of lamps pre-upgrade</t>
  </si>
  <si>
    <t>Watt-hours/LAMP INC DIMMING</t>
  </si>
  <si>
    <t>LED Efficiency factors</t>
  </si>
  <si>
    <t>Ave price</t>
  </si>
  <si>
    <t>Sheet 6 - Energy Cost and Emissions Assumptions</t>
  </si>
  <si>
    <t>LEDs replaced in the year</t>
  </si>
  <si>
    <t>tonnes</t>
  </si>
  <si>
    <t>Ensure upgrade year (Sheet 3) is the same, or later, than the study base year.</t>
  </si>
  <si>
    <t>LU_FINANCIALYEAR</t>
  </si>
  <si>
    <t>FY 2012-13</t>
  </si>
  <si>
    <t>FY 2013-14</t>
  </si>
  <si>
    <t>FY 2014-15</t>
  </si>
  <si>
    <t>FY 2015-16</t>
  </si>
  <si>
    <t>FY 2016-17</t>
  </si>
  <si>
    <t>FY 2017-18</t>
  </si>
  <si>
    <t>FY 2018-19</t>
  </si>
  <si>
    <t>FY 2019-20</t>
  </si>
  <si>
    <t>This technical model (“Model”) was developed by Arup to support the development of an initial feasibility study by providing a high level indication of the impact of an upgrade in street lighting.  It is not intended, and should not be used as the basis for investment decision making. The Model has been developed using data and assumptions from a variety of sources. Arup has not sought to establish the reliability of those sources or verified the information so provided, nor has the Model been audited by Arup.  Accordingly, no representation or warranty of any kind (whether express or implied) is given by Arup to any person as to the internal consistency or accuracy of the Model nor any output from it.  Moreover the Model does not absolve any recipient from conducting its own audit in order to verify its functionality and/or performance. Arup accepts no duty of care to any person for the development of the Model, its use, nor in respect of any output from it.  Accordingly, regardless of the form of action, whether in contract, delict or otherwise, and to the extent permitted by applicable law, Arup accepts no liability of any kind and disclaims all responsibility for the consequences of any person acting or refraining to act in reliance on the Model and/or its output or for any decisions made or not made which are based upon such Model and/or its output.</t>
  </si>
  <si>
    <r>
      <rPr>
        <b/>
        <sz val="11"/>
        <color theme="1"/>
        <rFont val="Calibri"/>
        <family val="2"/>
        <scheme val="minor"/>
      </rPr>
      <t>Note:</t>
    </r>
    <r>
      <rPr>
        <sz val="11"/>
        <color theme="1"/>
        <rFont val="Calibri"/>
        <family val="2"/>
        <scheme val="minor"/>
      </rPr>
      <t xml:space="preserve"> Dimming levels refer to the reduction in light levels. Corresponding reduction in energy consumption will be less than this</t>
    </r>
  </si>
  <si>
    <t>Central Scotland</t>
  </si>
  <si>
    <t>North of Scotland</t>
  </si>
  <si>
    <t>70 lux / 35 lux</t>
  </si>
  <si>
    <t>35 lux / 18 lux</t>
  </si>
  <si>
    <t>Lantern age (years)
0 - 7</t>
  </si>
  <si>
    <t>Lantern age (years)
8 - 16</t>
  </si>
  <si>
    <t>Lantern age (years)
16+</t>
  </si>
  <si>
    <t>Circuit Wattage (based on upgrade year)
(W)</t>
  </si>
  <si>
    <t>Lumen Output
(Lm)</t>
  </si>
  <si>
    <t>1. All costs in financial year 2012-13 prices and exclude VAT.</t>
  </si>
  <si>
    <t>3. All costs in financial year 2012-13 prices and exclude VAT.</t>
  </si>
  <si>
    <t>2. Model assumes that lamp will always be replaced when lantern is replaced.</t>
  </si>
  <si>
    <t>1. Only maintenance cost for replacement of lamps, lanterns and control gear is included based on materials and labour for component replacement.  Maintenance costs do not cover other costs such as inspections, column, feeder post and cable maintenance or in-house overhead costs.</t>
  </si>
  <si>
    <t>2. Year 2012 in table below refers to financial year 1st April 2012 to 31st March 2013.</t>
  </si>
  <si>
    <t>1. All costs in financial year 2012-13 prices.</t>
  </si>
  <si>
    <t>Real Construction Costs:</t>
  </si>
  <si>
    <t>Capital costs - lantern replacements</t>
  </si>
  <si>
    <t>£</t>
  </si>
  <si>
    <t>Capital costs - other infrastructure (e.g. columns)</t>
  </si>
  <si>
    <t>Capital costs - other costs</t>
  </si>
  <si>
    <t>Total Real Construction Costs</t>
  </si>
  <si>
    <t>Nominal Capital Contribution:</t>
  </si>
  <si>
    <t>Operating costs</t>
  </si>
  <si>
    <t>Energy costs</t>
  </si>
  <si>
    <t>Other operational costs</t>
  </si>
  <si>
    <t>Upgrade Costs in real terms</t>
  </si>
  <si>
    <t>Total Real Upgrade Costs</t>
  </si>
  <si>
    <t>Energy Consumption - Status Quo</t>
  </si>
  <si>
    <t>kWh</t>
  </si>
  <si>
    <t>Energy Consumption - Upgrade</t>
  </si>
  <si>
    <t>CO2 emissions - Status Quo</t>
  </si>
  <si>
    <t>CO2 emissions - Upgrade</t>
  </si>
  <si>
    <t>Cost of buying carbon allowances</t>
  </si>
  <si>
    <r>
      <t>£/CO</t>
    </r>
    <r>
      <rPr>
        <vertAlign val="subscript"/>
        <sz val="8.5"/>
        <rFont val="Arial"/>
        <family val="2"/>
      </rPr>
      <t>2</t>
    </r>
    <r>
      <rPr>
        <sz val="10"/>
        <rFont val="Arial"/>
        <family val="2"/>
      </rPr>
      <t xml:space="preserve"> tonne</t>
    </r>
  </si>
  <si>
    <t>Scenario: Base</t>
  </si>
  <si>
    <t>Lumens</t>
  </si>
  <si>
    <t>Watts (base year)</t>
  </si>
  <si>
    <t>LED Lantern replacement (18,000 lm)</t>
  </si>
  <si>
    <t>LED Lantern replacement (11,000 lm)</t>
  </si>
  <si>
    <t>LED Lantern replacement (7,000 lm)</t>
  </si>
  <si>
    <t>LED Lantern replacement (5,000 lm)</t>
  </si>
  <si>
    <t>LED Lantern replacement (3,000 lm)</t>
  </si>
  <si>
    <t>LED Lantern  (30,000 lm)</t>
  </si>
  <si>
    <t>LED Lantern replacement (30,000 lm)</t>
  </si>
  <si>
    <t>LED Lantern  (18,000 lm)</t>
  </si>
  <si>
    <t>LED Lantern  (11,000 lm)</t>
  </si>
  <si>
    <t>LED Lantern  (7,000 lm)</t>
  </si>
  <si>
    <t>LED Lantern  (5,000 lm)</t>
  </si>
  <si>
    <t>LED Lantern  (3,000 lm)</t>
  </si>
  <si>
    <t>LED Lantern Approximate Equivalent - Lumen Output (Assumed circuit wattage based on upgrade year)</t>
  </si>
  <si>
    <t>NULL</t>
  </si>
  <si>
    <t>HPS6</t>
  </si>
  <si>
    <t>HPS5</t>
  </si>
  <si>
    <t>LPM</t>
  </si>
  <si>
    <t>2. LED Lantern reference costs depend on the date of renewal entered on Sheet 3.  It is assumed that cost will come down over time as the technology and supply chain develops</t>
  </si>
  <si>
    <r>
      <t xml:space="preserve">Average Annual Hours of Operation of Existing Lighting </t>
    </r>
    <r>
      <rPr>
        <b/>
        <sz val="11"/>
        <color theme="1"/>
        <rFont val="Calibri"/>
        <family val="2"/>
        <scheme val="minor"/>
      </rPr>
      <t>after</t>
    </r>
    <r>
      <rPr>
        <sz val="11"/>
        <color theme="1"/>
        <rFont val="Calibri"/>
        <family val="2"/>
        <scheme val="minor"/>
      </rPr>
      <t xml:space="preserve"> upgrade</t>
    </r>
  </si>
  <si>
    <r>
      <t xml:space="preserve">Average Annual Hours of Operation of Existing Lighting </t>
    </r>
    <r>
      <rPr>
        <b/>
        <sz val="11"/>
        <color theme="1"/>
        <rFont val="Calibri"/>
        <family val="2"/>
        <scheme val="minor"/>
      </rPr>
      <t>before</t>
    </r>
    <r>
      <rPr>
        <sz val="11"/>
        <color theme="1"/>
        <rFont val="Calibri"/>
        <family val="2"/>
        <scheme val="minor"/>
      </rPr>
      <t xml:space="preserve"> upgrade</t>
    </r>
  </si>
  <si>
    <t>Ave wh/lamp (at upgrade)</t>
  </si>
  <si>
    <t>Efficiency factor @ replace year</t>
  </si>
  <si>
    <t>Efficiency difference for replacements</t>
  </si>
  <si>
    <t>Efficiency factor @ upgrade year</t>
  </si>
  <si>
    <t>Energy consumption at upgrade</t>
  </si>
  <si>
    <t>% of total lamps replaced</t>
  </si>
  <si>
    <t>Actual energy consumption (GWh)</t>
  </si>
  <si>
    <t>Energy saved through replacements in that year</t>
  </si>
  <si>
    <t>Cumulative energy saving through replacement of LEDs</t>
  </si>
</sst>
</file>

<file path=xl/styles.xml><?xml version="1.0" encoding="utf-8"?>
<styleSheet xmlns="http://schemas.openxmlformats.org/spreadsheetml/2006/main">
  <numFmts count="18">
    <numFmt numFmtId="5" formatCode="&quot;£&quot;#,##0;\-&quot;£&quot;#,##0"/>
    <numFmt numFmtId="6" formatCode="&quot;£&quot;#,##0;[Red]\-&quot;£&quot;#,##0"/>
    <numFmt numFmtId="44" formatCode="_-&quot;£&quot;* #,##0.00_-;\-&quot;£&quot;* #,##0.00_-;_-&quot;£&quot;* &quot;-&quot;??_-;_-@_-"/>
    <numFmt numFmtId="43" formatCode="_-* #,##0.00_-;\-* #,##0.00_-;_-* &quot;-&quot;??_-;_-@_-"/>
    <numFmt numFmtId="164" formatCode="&quot;£&quot;#,##0"/>
    <numFmt numFmtId="165" formatCode="#,##0.000"/>
    <numFmt numFmtId="166" formatCode="#,##0_);\(#,##0\);&quot;-  &quot;;&quot; &quot;@"/>
    <numFmt numFmtId="167" formatCode="_(* #,##0_);_(* \(#,##0\);_(* &quot;-&quot;??_);_(@_)"/>
    <numFmt numFmtId="168" formatCode="0.000"/>
    <numFmt numFmtId="169" formatCode="_-&quot;£&quot;* #,##0_-;\-&quot;£&quot;* #,##0_-;_-&quot;£&quot;* &quot;-&quot;??_-;_-@_-"/>
    <numFmt numFmtId="170" formatCode="0.00000"/>
    <numFmt numFmtId="171" formatCode="_-* #,##0_-;\-* #,##0_-;_-* &quot;-&quot;??_-;_-@_-"/>
    <numFmt numFmtId="172" formatCode="0.0000"/>
    <numFmt numFmtId="173" formatCode="_-* #,##0.0_-;\-* #,##0.0_-;_-* &quot;-&quot;??_-;_-@_-"/>
    <numFmt numFmtId="174" formatCode="0.0"/>
    <numFmt numFmtId="175" formatCode="0.0%"/>
    <numFmt numFmtId="176" formatCode="0.000%"/>
    <numFmt numFmtId="177" formatCode="#,##0.0000000"/>
  </numFmts>
  <fonts count="25">
    <font>
      <sz val="11"/>
      <color theme="1"/>
      <name val="Calibri"/>
      <family val="2"/>
      <scheme val="minor"/>
    </font>
    <font>
      <b/>
      <sz val="11"/>
      <color theme="1"/>
      <name val="Calibri"/>
      <family val="2"/>
      <scheme val="minor"/>
    </font>
    <font>
      <sz val="11"/>
      <name val="Calibri"/>
      <family val="2"/>
      <scheme val="minor"/>
    </font>
    <font>
      <b/>
      <sz val="18"/>
      <color theme="1"/>
      <name val="Calibri"/>
      <family val="2"/>
      <scheme val="minor"/>
    </font>
    <font>
      <b/>
      <sz val="11"/>
      <color theme="0"/>
      <name val="Calibri"/>
      <family val="2"/>
      <scheme val="minor"/>
    </font>
    <font>
      <b/>
      <i/>
      <sz val="11"/>
      <color theme="0"/>
      <name val="Calibri"/>
      <family val="2"/>
      <scheme val="minor"/>
    </font>
    <font>
      <b/>
      <i/>
      <sz val="12"/>
      <color theme="0"/>
      <name val="Calibri"/>
      <family val="2"/>
      <scheme val="minor"/>
    </font>
    <font>
      <sz val="11"/>
      <color theme="1"/>
      <name val="Calibri"/>
      <family val="2"/>
      <scheme val="minor"/>
    </font>
    <font>
      <sz val="11"/>
      <color theme="0"/>
      <name val="Calibri"/>
      <family val="2"/>
      <scheme val="minor"/>
    </font>
    <font>
      <sz val="8"/>
      <color theme="1"/>
      <name val="Calibri"/>
      <family val="2"/>
      <scheme val="minor"/>
    </font>
    <font>
      <b/>
      <sz val="12"/>
      <color theme="1"/>
      <name val="Calibri"/>
      <family val="2"/>
      <scheme val="minor"/>
    </font>
    <font>
      <sz val="9"/>
      <color theme="1"/>
      <name val="Calibri"/>
      <family val="2"/>
      <scheme val="minor"/>
    </font>
    <font>
      <b/>
      <sz val="8"/>
      <color theme="0"/>
      <name val="Calibri"/>
      <family val="2"/>
      <scheme val="minor"/>
    </font>
    <font>
      <sz val="6"/>
      <color theme="1"/>
      <name val="Calibri"/>
      <family val="2"/>
      <scheme val="minor"/>
    </font>
    <font>
      <b/>
      <sz val="26"/>
      <color theme="0"/>
      <name val="Calibri"/>
      <family val="2"/>
      <scheme val="minor"/>
    </font>
    <font>
      <b/>
      <sz val="20"/>
      <color theme="0"/>
      <name val="Calibri"/>
      <family val="2"/>
      <scheme val="minor"/>
    </font>
    <font>
      <b/>
      <sz val="9"/>
      <color theme="1"/>
      <name val="Calibri"/>
      <family val="2"/>
      <scheme val="minor"/>
    </font>
    <font>
      <sz val="11"/>
      <color rgb="FF1F497D"/>
      <name val="Calibri"/>
      <family val="2"/>
      <scheme val="minor"/>
    </font>
    <font>
      <sz val="7"/>
      <color rgb="FF1F497D"/>
      <name val="Times New Roman"/>
      <family val="1"/>
    </font>
    <font>
      <b/>
      <sz val="10"/>
      <name val="Calibri"/>
      <family val="2"/>
      <scheme val="minor"/>
    </font>
    <font>
      <sz val="10"/>
      <color theme="1"/>
      <name val="Calibri"/>
      <family val="2"/>
      <scheme val="minor"/>
    </font>
    <font>
      <b/>
      <sz val="10"/>
      <name val="Arial"/>
      <family val="2"/>
    </font>
    <font>
      <sz val="10"/>
      <name val="Arial"/>
      <family val="2"/>
    </font>
    <font>
      <b/>
      <i/>
      <sz val="10"/>
      <name val="Arial"/>
      <family val="2"/>
    </font>
    <font>
      <vertAlign val="subscript"/>
      <sz val="8.5"/>
      <name val="Arial"/>
      <family val="2"/>
    </font>
  </fonts>
  <fills count="28">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rgb="FFFFC000"/>
        <bgColor indexed="64"/>
      </patternFill>
    </fill>
    <fill>
      <patternFill patternType="solid">
        <fgColor rgb="FF28AAE1"/>
        <bgColor indexed="64"/>
      </patternFill>
    </fill>
    <fill>
      <patternFill patternType="solid">
        <fgColor rgb="FFA9DCF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00B0F0"/>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rgb="FFFFFF0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rgb="FF105672"/>
        <bgColor indexed="64"/>
      </patternFill>
    </fill>
  </fills>
  <borders count="6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right style="thin">
        <color indexed="64"/>
      </right>
      <top/>
      <bottom/>
      <diagonal/>
    </border>
    <border>
      <left style="thin">
        <color auto="1"/>
      </left>
      <right style="thin">
        <color auto="1"/>
      </right>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auto="1"/>
      </top>
      <bottom/>
      <diagonal/>
    </border>
    <border>
      <left style="medium">
        <color indexed="64"/>
      </left>
      <right/>
      <top/>
      <bottom style="thin">
        <color auto="1"/>
      </bottom>
      <diagonal/>
    </border>
    <border>
      <left/>
      <right/>
      <top/>
      <bottom style="medium">
        <color indexed="64"/>
      </bottom>
      <diagonal/>
    </border>
    <border>
      <left style="thin">
        <color rgb="FF28AAE1"/>
      </left>
      <right/>
      <top style="thin">
        <color rgb="FF28AAE1"/>
      </top>
      <bottom style="thin">
        <color rgb="FF3399FF"/>
      </bottom>
      <diagonal/>
    </border>
    <border>
      <left style="thin">
        <color rgb="FF28AAE1"/>
      </left>
      <right/>
      <top style="thin">
        <color rgb="FF28AAE1"/>
      </top>
      <bottom style="thin">
        <color indexed="64"/>
      </bottom>
      <diagonal/>
    </border>
    <border>
      <left/>
      <right/>
      <top style="thin">
        <color rgb="FF28AAE1"/>
      </top>
      <bottom style="thin">
        <color indexed="64"/>
      </bottom>
      <diagonal/>
    </border>
    <border>
      <left/>
      <right style="thin">
        <color rgb="FF28AAE1"/>
      </right>
      <top style="thin">
        <color rgb="FF28AAE1"/>
      </top>
      <bottom style="thin">
        <color indexed="64"/>
      </bottom>
      <diagonal/>
    </border>
    <border>
      <left/>
      <right style="medium">
        <color indexed="64"/>
      </right>
      <top/>
      <bottom style="thin">
        <color auto="1"/>
      </bottom>
      <diagonal/>
    </border>
    <border>
      <left style="thin">
        <color indexed="64"/>
      </left>
      <right style="medium">
        <color indexed="64"/>
      </right>
      <top style="thin">
        <color indexed="64"/>
      </top>
      <bottom/>
      <diagonal/>
    </border>
    <border>
      <left style="thin">
        <color auto="1"/>
      </left>
      <right style="medium">
        <color indexed="64"/>
      </right>
      <top/>
      <bottom/>
      <diagonal/>
    </border>
    <border>
      <left style="thin">
        <color auto="1"/>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theme="1" tint="4.9989318521683403E-2"/>
      </left>
      <right style="thin">
        <color theme="1" tint="4.9989318521683403E-2"/>
      </right>
      <top style="thin">
        <color rgb="FF28AAE1"/>
      </top>
      <bottom style="thin">
        <color indexed="64"/>
      </bottom>
      <diagonal/>
    </border>
    <border>
      <left/>
      <right style="thin">
        <color theme="1" tint="4.9989318521683403E-2"/>
      </right>
      <top style="thin">
        <color rgb="FF28AAE1"/>
      </top>
      <bottom style="thin">
        <color indexed="64"/>
      </bottom>
      <diagonal/>
    </border>
    <border>
      <left style="thin">
        <color theme="1"/>
      </left>
      <right/>
      <top style="thin">
        <color rgb="FF28AAE1"/>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rgb="FF28AAE1"/>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indexed="64"/>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top style="thin">
        <color rgb="FF105672"/>
      </top>
      <bottom style="thin">
        <color rgb="FF105672"/>
      </bottom>
      <diagonal/>
    </border>
    <border>
      <left/>
      <right style="medium">
        <color auto="1"/>
      </right>
      <top style="thin">
        <color rgb="FF105672"/>
      </top>
      <bottom style="thin">
        <color rgb="FF105672"/>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rgb="FF105672"/>
      </top>
      <bottom style="thin">
        <color rgb="FF105672"/>
      </bottom>
      <diagonal/>
    </border>
    <border>
      <left style="medium">
        <color indexed="64"/>
      </left>
      <right/>
      <top style="thin">
        <color rgb="FF28AAE1"/>
      </top>
      <bottom style="thin">
        <color rgb="FF3399FF"/>
      </bottom>
      <diagonal/>
    </border>
    <border>
      <left style="medium">
        <color indexed="64"/>
      </left>
      <right/>
      <top style="thin">
        <color auto="1"/>
      </top>
      <bottom style="thin">
        <color auto="1"/>
      </bottom>
      <diagonal/>
    </border>
    <border>
      <left style="medium">
        <color indexed="64"/>
      </left>
      <right/>
      <top style="thin">
        <color auto="1"/>
      </top>
      <bottom style="medium">
        <color auto="1"/>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633">
    <xf numFmtId="0" fontId="0" fillId="0" borderId="0" xfId="0"/>
    <xf numFmtId="0" fontId="1" fillId="0" borderId="0" xfId="0" applyFont="1"/>
    <xf numFmtId="0" fontId="0" fillId="0" borderId="0" xfId="0" applyBorder="1"/>
    <xf numFmtId="9" fontId="0" fillId="0" borderId="0" xfId="0" applyNumberFormat="1"/>
    <xf numFmtId="0" fontId="1" fillId="0" borderId="0" xfId="0" applyFont="1" applyAlignment="1">
      <alignment horizontal="center"/>
    </xf>
    <xf numFmtId="0" fontId="3" fillId="4" borderId="1" xfId="0" applyFont="1" applyFill="1" applyBorder="1" applyAlignment="1" applyProtection="1">
      <alignment vertical="center"/>
    </xf>
    <xf numFmtId="0" fontId="0" fillId="4" borderId="22" xfId="0" applyFill="1" applyBorder="1" applyProtection="1"/>
    <xf numFmtId="0" fontId="0" fillId="4" borderId="2" xfId="0" applyFill="1" applyBorder="1" applyProtection="1"/>
    <xf numFmtId="0" fontId="2" fillId="2" borderId="3" xfId="0" applyFont="1" applyFill="1" applyBorder="1" applyProtection="1"/>
    <xf numFmtId="0" fontId="2" fillId="2" borderId="0" xfId="0" applyFont="1" applyFill="1" applyBorder="1" applyProtection="1"/>
    <xf numFmtId="0" fontId="2" fillId="2" borderId="4" xfId="0" applyFont="1" applyFill="1" applyBorder="1" applyProtection="1"/>
    <xf numFmtId="0" fontId="1" fillId="4" borderId="3" xfId="0" applyFont="1" applyFill="1" applyBorder="1" applyProtection="1"/>
    <xf numFmtId="0" fontId="0" fillId="4" borderId="0" xfId="0" applyFill="1" applyBorder="1" applyProtection="1"/>
    <xf numFmtId="0" fontId="0" fillId="4" borderId="4" xfId="0" applyFill="1" applyBorder="1" applyProtection="1"/>
    <xf numFmtId="0" fontId="0" fillId="4" borderId="3" xfId="0" applyFill="1" applyBorder="1" applyProtection="1"/>
    <xf numFmtId="0" fontId="2" fillId="5" borderId="3" xfId="0" applyFont="1" applyFill="1" applyBorder="1" applyProtection="1"/>
    <xf numFmtId="0" fontId="2" fillId="5" borderId="0" xfId="0" applyFont="1" applyFill="1" applyBorder="1" applyProtection="1"/>
    <xf numFmtId="0" fontId="2" fillId="5" borderId="4" xfId="0" applyFont="1" applyFill="1" applyBorder="1" applyProtection="1"/>
    <xf numFmtId="0" fontId="5" fillId="7" borderId="27" xfId="0" applyFont="1" applyFill="1" applyBorder="1" applyAlignment="1" applyProtection="1">
      <alignment horizontal="left" vertical="center" indent="1"/>
    </xf>
    <xf numFmtId="0" fontId="0" fillId="4" borderId="15" xfId="0" applyFill="1" applyBorder="1" applyAlignment="1" applyProtection="1">
      <alignment horizontal="center" wrapText="1"/>
    </xf>
    <xf numFmtId="0" fontId="0" fillId="4" borderId="18" xfId="0" applyFill="1" applyBorder="1" applyAlignment="1" applyProtection="1">
      <alignment horizontal="center"/>
    </xf>
    <xf numFmtId="0" fontId="0" fillId="4" borderId="12" xfId="0" applyFill="1" applyBorder="1" applyAlignment="1" applyProtection="1">
      <alignment horizontal="center"/>
    </xf>
    <xf numFmtId="9" fontId="0" fillId="4" borderId="15" xfId="0" applyNumberFormat="1" applyFill="1" applyBorder="1" applyAlignment="1" applyProtection="1">
      <alignment horizontal="center"/>
    </xf>
    <xf numFmtId="0" fontId="0" fillId="4" borderId="13" xfId="0" applyFill="1" applyBorder="1" applyAlignment="1" applyProtection="1">
      <alignment horizontal="center"/>
    </xf>
    <xf numFmtId="0" fontId="0" fillId="4" borderId="19" xfId="0" applyFill="1" applyBorder="1" applyAlignment="1" applyProtection="1">
      <alignment horizontal="center"/>
    </xf>
    <xf numFmtId="0" fontId="0" fillId="4" borderId="8" xfId="0" applyFill="1" applyBorder="1" applyAlignment="1" applyProtection="1">
      <alignment horizontal="center"/>
    </xf>
    <xf numFmtId="0" fontId="0" fillId="4" borderId="25" xfId="0" applyFill="1" applyBorder="1" applyProtection="1"/>
    <xf numFmtId="0" fontId="0" fillId="4" borderId="7" xfId="0" applyFill="1" applyBorder="1" applyProtection="1"/>
    <xf numFmtId="0" fontId="0" fillId="4" borderId="21" xfId="0" applyFill="1" applyBorder="1" applyAlignment="1" applyProtection="1">
      <alignment horizontal="center"/>
    </xf>
    <xf numFmtId="0" fontId="0" fillId="4" borderId="7" xfId="0" applyFill="1" applyBorder="1" applyAlignment="1" applyProtection="1">
      <alignment horizontal="center"/>
    </xf>
    <xf numFmtId="0" fontId="0" fillId="4" borderId="9" xfId="0" applyFill="1" applyBorder="1" applyAlignment="1" applyProtection="1">
      <alignment horizontal="center"/>
    </xf>
    <xf numFmtId="0" fontId="0" fillId="4" borderId="5" xfId="0" applyFill="1" applyBorder="1" applyProtection="1"/>
    <xf numFmtId="0" fontId="0" fillId="4" borderId="26" xfId="0" applyFill="1" applyBorder="1" applyProtection="1"/>
    <xf numFmtId="0" fontId="0" fillId="4" borderId="6" xfId="0" applyFill="1" applyBorder="1" applyProtection="1"/>
    <xf numFmtId="9" fontId="0" fillId="8" borderId="15" xfId="0" applyNumberFormat="1" applyFill="1" applyBorder="1" applyAlignment="1" applyProtection="1">
      <alignment horizontal="center"/>
      <protection locked="0"/>
    </xf>
    <xf numFmtId="0" fontId="0" fillId="8" borderId="15" xfId="0" applyFill="1" applyBorder="1" applyAlignment="1" applyProtection="1">
      <alignment horizontal="center"/>
      <protection locked="0"/>
    </xf>
    <xf numFmtId="0" fontId="0" fillId="4" borderId="18" xfId="0" applyFill="1" applyBorder="1" applyAlignment="1" applyProtection="1">
      <alignment horizontal="center" wrapText="1"/>
    </xf>
    <xf numFmtId="0" fontId="0" fillId="4" borderId="15" xfId="0" applyFill="1" applyBorder="1" applyAlignment="1" applyProtection="1">
      <alignment horizontal="center" vertical="center" wrapText="1"/>
    </xf>
    <xf numFmtId="49" fontId="0" fillId="4" borderId="15" xfId="0" applyNumberFormat="1" applyFill="1" applyBorder="1" applyAlignment="1" applyProtection="1">
      <alignment horizontal="center" vertical="center" wrapText="1"/>
    </xf>
    <xf numFmtId="0" fontId="0" fillId="4" borderId="0" xfId="0" applyFill="1" applyBorder="1" applyAlignment="1" applyProtection="1">
      <alignment horizontal="center" wrapText="1"/>
    </xf>
    <xf numFmtId="3" fontId="0" fillId="4" borderId="15" xfId="0" applyNumberFormat="1" applyFill="1" applyBorder="1" applyAlignment="1" applyProtection="1">
      <alignment horizontal="center" vertical="center" wrapText="1"/>
    </xf>
    <xf numFmtId="3" fontId="0" fillId="4" borderId="15" xfId="0" applyNumberFormat="1" applyFill="1" applyBorder="1" applyAlignment="1" applyProtection="1">
      <alignment horizontal="center" wrapText="1"/>
    </xf>
    <xf numFmtId="3" fontId="0" fillId="6" borderId="15" xfId="0" applyNumberFormat="1" applyFill="1" applyBorder="1" applyAlignment="1" applyProtection="1">
      <alignment horizontal="center"/>
      <protection locked="0"/>
    </xf>
    <xf numFmtId="0" fontId="0" fillId="4" borderId="19" xfId="0" applyFill="1" applyBorder="1" applyAlignment="1" applyProtection="1">
      <alignment horizontal="center" wrapText="1"/>
    </xf>
    <xf numFmtId="0" fontId="0" fillId="4" borderId="21" xfId="0" applyFill="1" applyBorder="1" applyAlignment="1" applyProtection="1">
      <alignment horizontal="center" wrapText="1"/>
    </xf>
    <xf numFmtId="9" fontId="0" fillId="4" borderId="0" xfId="0" applyNumberFormat="1" applyFill="1" applyBorder="1" applyAlignment="1" applyProtection="1">
      <alignment horizontal="center" wrapText="1"/>
    </xf>
    <xf numFmtId="1" fontId="0" fillId="4" borderId="0" xfId="0" applyNumberFormat="1" applyFill="1" applyBorder="1" applyAlignment="1" applyProtection="1">
      <alignment horizontal="center" wrapText="1"/>
    </xf>
    <xf numFmtId="0" fontId="0" fillId="8" borderId="15" xfId="0" applyFill="1" applyBorder="1" applyAlignment="1" applyProtection="1">
      <alignment horizontal="center" wrapText="1"/>
    </xf>
    <xf numFmtId="9" fontId="0" fillId="8" borderId="15" xfId="0" applyNumberFormat="1" applyFill="1" applyBorder="1" applyAlignment="1" applyProtection="1">
      <alignment horizontal="center" wrapText="1"/>
    </xf>
    <xf numFmtId="3" fontId="0" fillId="6" borderId="15" xfId="0" applyNumberFormat="1" applyFill="1" applyBorder="1" applyAlignment="1" applyProtection="1">
      <alignment horizontal="center" wrapText="1"/>
    </xf>
    <xf numFmtId="3" fontId="1" fillId="4" borderId="15" xfId="0" applyNumberFormat="1" applyFont="1" applyFill="1" applyBorder="1" applyAlignment="1" applyProtection="1">
      <alignment horizontal="center" wrapText="1"/>
    </xf>
    <xf numFmtId="0" fontId="4" fillId="10" borderId="0" xfId="0" applyFont="1" applyFill="1"/>
    <xf numFmtId="0" fontId="12" fillId="10" borderId="0" xfId="0" applyFont="1" applyFill="1"/>
    <xf numFmtId="0" fontId="12" fillId="10" borderId="0" xfId="0" applyFont="1" applyFill="1" applyAlignment="1">
      <alignment horizontal="center"/>
    </xf>
    <xf numFmtId="0" fontId="4" fillId="10" borderId="0" xfId="0" applyFont="1" applyFill="1" applyAlignment="1">
      <alignment horizontal="right"/>
    </xf>
    <xf numFmtId="0" fontId="0" fillId="2" borderId="0" xfId="0" applyFill="1"/>
    <xf numFmtId="0" fontId="4" fillId="2" borderId="0" xfId="0" applyFont="1" applyFill="1"/>
    <xf numFmtId="3" fontId="0" fillId="4" borderId="0" xfId="0" applyNumberFormat="1" applyFont="1" applyFill="1" applyBorder="1" applyAlignment="1" applyProtection="1">
      <alignment vertical="center"/>
    </xf>
    <xf numFmtId="0" fontId="13" fillId="4" borderId="15" xfId="0" applyFont="1" applyFill="1" applyBorder="1" applyAlignment="1" applyProtection="1">
      <alignment horizontal="right" wrapText="1" indent="1"/>
    </xf>
    <xf numFmtId="2" fontId="0" fillId="0" borderId="0" xfId="0" applyNumberFormat="1"/>
    <xf numFmtId="0" fontId="1" fillId="4" borderId="0" xfId="0" applyFont="1" applyFill="1" applyBorder="1" applyProtection="1"/>
    <xf numFmtId="0" fontId="1" fillId="4" borderId="14" xfId="0" applyFont="1" applyFill="1" applyBorder="1" applyAlignment="1" applyProtection="1">
      <alignment horizontal="center" wrapText="1"/>
    </xf>
    <xf numFmtId="0" fontId="0" fillId="4" borderId="11" xfId="0" applyFill="1" applyBorder="1" applyAlignment="1" applyProtection="1">
      <alignment vertical="center"/>
    </xf>
    <xf numFmtId="0" fontId="0" fillId="4" borderId="10" xfId="0" applyFill="1" applyBorder="1" applyAlignment="1" applyProtection="1">
      <alignment vertical="center"/>
    </xf>
    <xf numFmtId="0" fontId="0" fillId="4" borderId="14" xfId="0" applyFill="1" applyBorder="1" applyAlignment="1" applyProtection="1">
      <alignment vertical="center"/>
    </xf>
    <xf numFmtId="0" fontId="0" fillId="4" borderId="0" xfId="0" applyFill="1" applyBorder="1" applyAlignment="1" applyProtection="1">
      <alignment horizontal="center"/>
    </xf>
    <xf numFmtId="0" fontId="0" fillId="4" borderId="0" xfId="0" applyFill="1" applyBorder="1" applyAlignment="1" applyProtection="1"/>
    <xf numFmtId="0" fontId="12" fillId="10" borderId="0" xfId="0" applyFont="1" applyFill="1" applyBorder="1"/>
    <xf numFmtId="0" fontId="12" fillId="10" borderId="0" xfId="0" applyFont="1" applyFill="1" applyBorder="1" applyAlignment="1">
      <alignment horizontal="center"/>
    </xf>
    <xf numFmtId="0" fontId="4" fillId="7" borderId="28" xfId="0" applyFont="1" applyFill="1" applyBorder="1" applyAlignment="1" applyProtection="1">
      <alignment horizontal="center" vertical="center" wrapText="1"/>
    </xf>
    <xf numFmtId="0" fontId="0" fillId="4" borderId="0" xfId="0" applyFill="1" applyBorder="1" applyAlignment="1" applyProtection="1">
      <alignment horizontal="left"/>
    </xf>
    <xf numFmtId="0" fontId="4" fillId="7" borderId="36" xfId="0" applyFont="1" applyFill="1" applyBorder="1" applyAlignment="1" applyProtection="1">
      <alignment horizontal="center" vertical="center" wrapText="1"/>
    </xf>
    <xf numFmtId="0" fontId="0" fillId="4" borderId="13" xfId="0" applyFill="1" applyBorder="1" applyAlignment="1" applyProtection="1">
      <alignment horizontal="center" wrapText="1"/>
    </xf>
    <xf numFmtId="0" fontId="0" fillId="4" borderId="16" xfId="0" applyFill="1" applyBorder="1" applyAlignment="1" applyProtection="1">
      <alignment horizontal="center" wrapText="1"/>
    </xf>
    <xf numFmtId="0" fontId="0" fillId="4" borderId="8" xfId="0" applyFill="1" applyBorder="1" applyAlignment="1" applyProtection="1">
      <alignment horizontal="center" wrapText="1"/>
    </xf>
    <xf numFmtId="0" fontId="0" fillId="4" borderId="20" xfId="0" applyFill="1" applyBorder="1" applyAlignment="1" applyProtection="1">
      <alignment horizontal="center" wrapText="1"/>
    </xf>
    <xf numFmtId="0" fontId="0" fillId="4" borderId="9" xfId="0" applyFill="1" applyBorder="1" applyAlignment="1" applyProtection="1">
      <alignment horizontal="center" wrapText="1"/>
    </xf>
    <xf numFmtId="0" fontId="0" fillId="4" borderId="17" xfId="0" applyFill="1" applyBorder="1" applyAlignment="1" applyProtection="1">
      <alignment horizontal="center" wrapText="1"/>
    </xf>
    <xf numFmtId="3" fontId="0" fillId="3" borderId="15" xfId="0" applyNumberFormat="1" applyFill="1" applyBorder="1" applyAlignment="1" applyProtection="1">
      <alignment horizontal="center" wrapText="1"/>
    </xf>
    <xf numFmtId="9" fontId="0" fillId="3" borderId="15" xfId="0" applyNumberFormat="1" applyFill="1" applyBorder="1" applyAlignment="1" applyProtection="1">
      <alignment horizontal="center" wrapText="1"/>
    </xf>
    <xf numFmtId="1" fontId="0" fillId="3" borderId="15" xfId="0" applyNumberFormat="1" applyFill="1" applyBorder="1" applyAlignment="1" applyProtection="1">
      <alignment horizontal="center" wrapText="1"/>
    </xf>
    <xf numFmtId="0" fontId="0" fillId="3" borderId="15" xfId="0" applyFill="1" applyBorder="1" applyAlignment="1" applyProtection="1">
      <alignment horizontal="center" wrapText="1"/>
    </xf>
    <xf numFmtId="0" fontId="8" fillId="5" borderId="23" xfId="0" applyFont="1" applyFill="1" applyBorder="1" applyAlignment="1" applyProtection="1">
      <alignment horizontal="center" vertical="center" wrapText="1"/>
    </xf>
    <xf numFmtId="0" fontId="0" fillId="4" borderId="8" xfId="0" applyFill="1" applyBorder="1" applyProtection="1"/>
    <xf numFmtId="0" fontId="0" fillId="4" borderId="10" xfId="0" applyFill="1" applyBorder="1" applyProtection="1"/>
    <xf numFmtId="0" fontId="0" fillId="4" borderId="14" xfId="0" applyFill="1" applyBorder="1" applyProtection="1"/>
    <xf numFmtId="0" fontId="11" fillId="4" borderId="7" xfId="0" applyFont="1" applyFill="1" applyBorder="1"/>
    <xf numFmtId="0" fontId="16" fillId="4" borderId="9" xfId="0" applyFont="1" applyFill="1" applyBorder="1" applyAlignment="1">
      <alignment horizontal="center"/>
    </xf>
    <xf numFmtId="0" fontId="16" fillId="4" borderId="7" xfId="0" applyFont="1" applyFill="1" applyBorder="1" applyAlignment="1">
      <alignment horizontal="center"/>
    </xf>
    <xf numFmtId="0" fontId="11" fillId="4" borderId="0" xfId="0" applyFont="1" applyFill="1"/>
    <xf numFmtId="3" fontId="11" fillId="4" borderId="18" xfId="0" applyNumberFormat="1" applyFont="1" applyFill="1" applyBorder="1"/>
    <xf numFmtId="3" fontId="11" fillId="4" borderId="19" xfId="0" applyNumberFormat="1" applyFont="1" applyFill="1" applyBorder="1"/>
    <xf numFmtId="3" fontId="11" fillId="4" borderId="21" xfId="0" applyNumberFormat="1" applyFont="1" applyFill="1" applyBorder="1"/>
    <xf numFmtId="3" fontId="11" fillId="4" borderId="15" xfId="0" applyNumberFormat="1" applyFont="1" applyFill="1" applyBorder="1"/>
    <xf numFmtId="0" fontId="11" fillId="4" borderId="0" xfId="0" applyFont="1" applyFill="1" applyBorder="1"/>
    <xf numFmtId="0" fontId="11" fillId="4" borderId="10" xfId="0" applyFont="1" applyFill="1" applyBorder="1"/>
    <xf numFmtId="1" fontId="11" fillId="4" borderId="19" xfId="0" applyNumberFormat="1" applyFont="1" applyFill="1" applyBorder="1"/>
    <xf numFmtId="0" fontId="11" fillId="4" borderId="19" xfId="0" applyFont="1" applyFill="1" applyBorder="1"/>
    <xf numFmtId="165" fontId="11" fillId="4" borderId="21" xfId="0" applyNumberFormat="1" applyFont="1" applyFill="1" applyBorder="1"/>
    <xf numFmtId="164" fontId="11" fillId="4" borderId="18" xfId="0" applyNumberFormat="1" applyFont="1" applyFill="1" applyBorder="1"/>
    <xf numFmtId="164" fontId="11" fillId="4" borderId="19" xfId="0" applyNumberFormat="1" applyFont="1" applyFill="1" applyBorder="1"/>
    <xf numFmtId="164" fontId="11" fillId="4" borderId="15" xfId="0" applyNumberFormat="1" applyFont="1" applyFill="1" applyBorder="1"/>
    <xf numFmtId="0" fontId="11" fillId="0" borderId="0" xfId="0" applyFont="1"/>
    <xf numFmtId="3" fontId="11" fillId="4" borderId="8" xfId="0" applyNumberFormat="1" applyFont="1" applyFill="1" applyBorder="1"/>
    <xf numFmtId="3" fontId="11" fillId="4" borderId="9" xfId="0" applyNumberFormat="1" applyFont="1" applyFill="1" applyBorder="1"/>
    <xf numFmtId="0" fontId="11" fillId="4" borderId="8" xfId="0" applyFont="1" applyFill="1" applyBorder="1"/>
    <xf numFmtId="6" fontId="11" fillId="4" borderId="8" xfId="0" applyNumberFormat="1" applyFont="1" applyFill="1" applyBorder="1"/>
    <xf numFmtId="164" fontId="11" fillId="4" borderId="9" xfId="0" applyNumberFormat="1" applyFont="1" applyFill="1" applyBorder="1"/>
    <xf numFmtId="6" fontId="11" fillId="4" borderId="9" xfId="0" applyNumberFormat="1" applyFont="1" applyFill="1" applyBorder="1"/>
    <xf numFmtId="5" fontId="11" fillId="4" borderId="8" xfId="0" applyNumberFormat="1" applyFont="1" applyFill="1" applyBorder="1"/>
    <xf numFmtId="168" fontId="11" fillId="4" borderId="8" xfId="0" applyNumberFormat="1" applyFont="1" applyFill="1" applyBorder="1"/>
    <xf numFmtId="164" fontId="11" fillId="4" borderId="13" xfId="0" applyNumberFormat="1" applyFont="1" applyFill="1" applyBorder="1"/>
    <xf numFmtId="1" fontId="11" fillId="4" borderId="9" xfId="0" applyNumberFormat="1" applyFont="1" applyFill="1" applyBorder="1"/>
    <xf numFmtId="0" fontId="16" fillId="4" borderId="17" xfId="0" applyFont="1" applyFill="1" applyBorder="1" applyAlignment="1">
      <alignment horizontal="center"/>
    </xf>
    <xf numFmtId="0" fontId="16" fillId="4" borderId="21" xfId="0" applyFont="1" applyFill="1" applyBorder="1" applyAlignment="1">
      <alignment horizontal="center"/>
    </xf>
    <xf numFmtId="0" fontId="11" fillId="4" borderId="20" xfId="0" applyFont="1" applyFill="1" applyBorder="1"/>
    <xf numFmtId="164" fontId="11" fillId="4" borderId="8" xfId="0" applyNumberFormat="1" applyFont="1" applyFill="1" applyBorder="1"/>
    <xf numFmtId="0" fontId="1" fillId="0" borderId="1" xfId="0" applyFont="1" applyBorder="1" applyAlignment="1">
      <alignment horizontal="center" wrapText="1"/>
    </xf>
    <xf numFmtId="0" fontId="0" fillId="0" borderId="22" xfId="0" applyBorder="1" applyAlignment="1">
      <alignment horizontal="center" wrapText="1"/>
    </xf>
    <xf numFmtId="0" fontId="0" fillId="0" borderId="2" xfId="0" applyBorder="1" applyAlignment="1">
      <alignment horizontal="center" wrapText="1"/>
    </xf>
    <xf numFmtId="0" fontId="0" fillId="0" borderId="3" xfId="0" applyBorder="1"/>
    <xf numFmtId="0" fontId="0" fillId="0" borderId="4" xfId="0" applyBorder="1"/>
    <xf numFmtId="0" fontId="0" fillId="0" borderId="3" xfId="0" applyFill="1" applyBorder="1" applyAlignment="1">
      <alignment vertical="center"/>
    </xf>
    <xf numFmtId="169" fontId="0" fillId="0" borderId="0" xfId="1" applyNumberFormat="1" applyFont="1" applyBorder="1"/>
    <xf numFmtId="169" fontId="0" fillId="0" borderId="4" xfId="1" applyNumberFormat="1" applyFont="1" applyBorder="1"/>
    <xf numFmtId="0" fontId="0" fillId="0" borderId="5" xfId="0" applyFill="1" applyBorder="1" applyAlignment="1">
      <alignment vertical="center"/>
    </xf>
    <xf numFmtId="169" fontId="0" fillId="0" borderId="26" xfId="1" applyNumberFormat="1" applyFont="1" applyBorder="1"/>
    <xf numFmtId="169" fontId="0" fillId="0" borderId="6" xfId="1" applyNumberFormat="1" applyFont="1" applyBorder="1"/>
    <xf numFmtId="0" fontId="1" fillId="0" borderId="1" xfId="0" applyFont="1" applyBorder="1"/>
    <xf numFmtId="0" fontId="0" fillId="0" borderId="22" xfId="0" applyBorder="1"/>
    <xf numFmtId="0" fontId="0" fillId="0" borderId="2" xfId="0" applyBorder="1"/>
    <xf numFmtId="2" fontId="0" fillId="0" borderId="4" xfId="0" applyNumberFormat="1" applyBorder="1"/>
    <xf numFmtId="0" fontId="1" fillId="0" borderId="3" xfId="0" applyFont="1" applyBorder="1"/>
    <xf numFmtId="0" fontId="1" fillId="0" borderId="5" xfId="0" applyFont="1" applyBorder="1"/>
    <xf numFmtId="0" fontId="0" fillId="0" borderId="26" xfId="0" applyBorder="1"/>
    <xf numFmtId="0" fontId="0" fillId="0" borderId="6" xfId="0" applyBorder="1"/>
    <xf numFmtId="0" fontId="0" fillId="0" borderId="39" xfId="0" applyBorder="1"/>
    <xf numFmtId="0" fontId="0" fillId="0" borderId="40" xfId="0" applyBorder="1"/>
    <xf numFmtId="164" fontId="0" fillId="0" borderId="40" xfId="0" applyNumberFormat="1" applyBorder="1"/>
    <xf numFmtId="164" fontId="0" fillId="0" borderId="41" xfId="0" applyNumberFormat="1" applyBorder="1"/>
    <xf numFmtId="0" fontId="0" fillId="17" borderId="0" xfId="0" applyFill="1"/>
    <xf numFmtId="0" fontId="17" fillId="0" borderId="0" xfId="0" applyFont="1" applyAlignment="1">
      <alignment horizontal="left" indent="5"/>
    </xf>
    <xf numFmtId="0" fontId="17" fillId="0" borderId="0" xfId="0" applyFont="1" applyAlignment="1"/>
    <xf numFmtId="0" fontId="4" fillId="25" borderId="0" xfId="0" applyFont="1" applyFill="1" applyAlignment="1"/>
    <xf numFmtId="0" fontId="8" fillId="25" borderId="0" xfId="0" applyFont="1" applyFill="1"/>
    <xf numFmtId="3" fontId="0" fillId="0" borderId="0" xfId="0" applyNumberFormat="1"/>
    <xf numFmtId="3" fontId="0" fillId="17" borderId="0" xfId="0" applyNumberFormat="1" applyFill="1"/>
    <xf numFmtId="1" fontId="0" fillId="0" borderId="0" xfId="0" applyNumberFormat="1"/>
    <xf numFmtId="3" fontId="11" fillId="0" borderId="0" xfId="0" applyNumberFormat="1" applyFont="1"/>
    <xf numFmtId="3" fontId="11" fillId="6" borderId="0" xfId="0" applyNumberFormat="1" applyFont="1" applyFill="1"/>
    <xf numFmtId="0" fontId="0" fillId="0" borderId="0" xfId="0" applyAlignment="1">
      <alignment horizontal="right"/>
    </xf>
    <xf numFmtId="0" fontId="0" fillId="4" borderId="16" xfId="0" applyFill="1" applyBorder="1" applyAlignment="1" applyProtection="1">
      <alignment horizontal="center"/>
    </xf>
    <xf numFmtId="0" fontId="0" fillId="4" borderId="20" xfId="0" applyFill="1" applyBorder="1" applyAlignment="1" applyProtection="1">
      <alignment horizontal="center"/>
    </xf>
    <xf numFmtId="0" fontId="0" fillId="4" borderId="17" xfId="0" applyFill="1" applyBorder="1" applyAlignment="1" applyProtection="1">
      <alignment horizontal="center"/>
    </xf>
    <xf numFmtId="0" fontId="0" fillId="4" borderId="0" xfId="0" applyFill="1" applyBorder="1" applyAlignment="1" applyProtection="1">
      <alignment horizontal="center" vertical="center" wrapText="1"/>
    </xf>
    <xf numFmtId="3" fontId="0" fillId="4" borderId="0" xfId="0" applyNumberFormat="1" applyFont="1" applyFill="1" applyBorder="1" applyAlignment="1" applyProtection="1">
      <alignment horizontal="center" vertical="center"/>
    </xf>
    <xf numFmtId="3" fontId="0" fillId="4" borderId="0" xfId="0" applyNumberFormat="1" applyFill="1" applyBorder="1" applyProtection="1"/>
    <xf numFmtId="3" fontId="0" fillId="4" borderId="15" xfId="0" applyNumberFormat="1" applyFill="1" applyBorder="1" applyAlignment="1" applyProtection="1">
      <alignment vertical="center"/>
    </xf>
    <xf numFmtId="9" fontId="8" fillId="4" borderId="0" xfId="0" applyNumberFormat="1" applyFont="1" applyFill="1" applyBorder="1" applyProtection="1"/>
    <xf numFmtId="9" fontId="8" fillId="4" borderId="4" xfId="0" applyNumberFormat="1" applyFont="1" applyFill="1" applyBorder="1" applyProtection="1"/>
    <xf numFmtId="0" fontId="8" fillId="4" borderId="0" xfId="0" applyFont="1" applyFill="1" applyBorder="1" applyProtection="1"/>
    <xf numFmtId="0" fontId="8" fillId="4" borderId="4" xfId="0" applyFont="1" applyFill="1" applyBorder="1" applyProtection="1"/>
    <xf numFmtId="0" fontId="8" fillId="4" borderId="26" xfId="0" applyFont="1" applyFill="1" applyBorder="1" applyProtection="1"/>
    <xf numFmtId="0" fontId="8" fillId="4" borderId="6" xfId="0" applyFont="1" applyFill="1" applyBorder="1" applyProtection="1"/>
    <xf numFmtId="1" fontId="0" fillId="8" borderId="15" xfId="0" applyNumberFormat="1" applyFill="1" applyBorder="1" applyAlignment="1" applyProtection="1">
      <alignment vertical="center"/>
      <protection locked="0"/>
    </xf>
    <xf numFmtId="3" fontId="0" fillId="6" borderId="15" xfId="0" applyNumberFormat="1" applyFill="1" applyBorder="1" applyAlignment="1" applyProtection="1">
      <alignment horizontal="center"/>
    </xf>
    <xf numFmtId="9" fontId="0" fillId="8" borderId="15" xfId="0" applyNumberFormat="1" applyFill="1" applyBorder="1" applyAlignment="1" applyProtection="1">
      <alignment horizontal="center"/>
    </xf>
    <xf numFmtId="0" fontId="0" fillId="8" borderId="15" xfId="0" applyFill="1" applyBorder="1" applyAlignment="1" applyProtection="1">
      <alignment horizontal="center"/>
    </xf>
    <xf numFmtId="0" fontId="0" fillId="4" borderId="3" xfId="0" applyFill="1" applyBorder="1" applyAlignment="1" applyProtection="1"/>
    <xf numFmtId="0" fontId="0" fillId="4" borderId="20" xfId="0" applyFill="1" applyBorder="1" applyAlignment="1" applyProtection="1"/>
    <xf numFmtId="0" fontId="0" fillId="4" borderId="0" xfId="0" applyFill="1" applyBorder="1" applyAlignment="1" applyProtection="1">
      <alignment horizontal="center" vertical="top" wrapText="1"/>
    </xf>
    <xf numFmtId="3" fontId="0" fillId="6" borderId="15" xfId="0" applyNumberFormat="1" applyFill="1" applyBorder="1" applyAlignment="1" applyProtection="1">
      <alignment horizontal="center" wrapText="1"/>
      <protection locked="0"/>
    </xf>
    <xf numFmtId="6" fontId="0" fillId="8" borderId="15" xfId="0" applyNumberFormat="1" applyFill="1" applyBorder="1" applyAlignment="1" applyProtection="1">
      <alignment vertical="center"/>
      <protection locked="0"/>
    </xf>
    <xf numFmtId="4" fontId="0" fillId="6" borderId="15" xfId="0" applyNumberFormat="1" applyFill="1" applyBorder="1" applyAlignment="1" applyProtection="1">
      <alignment vertical="center"/>
      <protection locked="0"/>
    </xf>
    <xf numFmtId="0" fontId="0" fillId="0" borderId="1" xfId="0" applyBorder="1"/>
    <xf numFmtId="0" fontId="1" fillId="0" borderId="22" xfId="0" applyFont="1" applyBorder="1" applyAlignment="1">
      <alignment horizontal="center"/>
    </xf>
    <xf numFmtId="0" fontId="1" fillId="0" borderId="0" xfId="0" applyFont="1" applyBorder="1"/>
    <xf numFmtId="0" fontId="0" fillId="0" borderId="0" xfId="0" applyBorder="1" applyAlignment="1">
      <alignment horizontal="center"/>
    </xf>
    <xf numFmtId="1" fontId="0" fillId="0" borderId="0" xfId="0" applyNumberFormat="1" applyBorder="1"/>
    <xf numFmtId="0" fontId="0" fillId="0" borderId="5" xfId="0" applyBorder="1"/>
    <xf numFmtId="0" fontId="0" fillId="0" borderId="26" xfId="0" applyBorder="1" applyAlignment="1">
      <alignment horizontal="center"/>
    </xf>
    <xf numFmtId="1" fontId="0" fillId="0" borderId="26" xfId="0" applyNumberFormat="1" applyBorder="1"/>
    <xf numFmtId="0" fontId="1" fillId="2" borderId="0" xfId="0" applyFont="1" applyFill="1"/>
    <xf numFmtId="3" fontId="0" fillId="0" borderId="0" xfId="0" applyNumberFormat="1" applyBorder="1"/>
    <xf numFmtId="0" fontId="0" fillId="22" borderId="0" xfId="0" applyFill="1"/>
    <xf numFmtId="0" fontId="0" fillId="22" borderId="42" xfId="0" applyFill="1" applyBorder="1"/>
    <xf numFmtId="170" fontId="0" fillId="22" borderId="43" xfId="0" applyNumberFormat="1" applyFill="1" applyBorder="1"/>
    <xf numFmtId="0" fontId="0" fillId="0" borderId="0" xfId="0" applyFont="1"/>
    <xf numFmtId="0" fontId="1" fillId="0" borderId="3" xfId="0" applyFont="1" applyBorder="1" applyAlignment="1">
      <alignment horizontal="center"/>
    </xf>
    <xf numFmtId="0" fontId="1" fillId="0" borderId="0" xfId="0" applyFont="1" applyBorder="1" applyAlignment="1">
      <alignment horizontal="center"/>
    </xf>
    <xf numFmtId="2" fontId="9" fillId="0" borderId="3" xfId="0" applyNumberFormat="1" applyFont="1" applyBorder="1"/>
    <xf numFmtId="2" fontId="9" fillId="0" borderId="0" xfId="0" applyNumberFormat="1" applyFont="1" applyBorder="1"/>
    <xf numFmtId="2" fontId="9" fillId="0" borderId="5" xfId="0" applyNumberFormat="1" applyFont="1" applyBorder="1"/>
    <xf numFmtId="2" fontId="9" fillId="0" borderId="26" xfId="0" applyNumberFormat="1" applyFont="1" applyBorder="1"/>
    <xf numFmtId="0" fontId="13" fillId="4" borderId="18" xfId="0" applyFont="1" applyFill="1" applyBorder="1" applyAlignment="1" applyProtection="1">
      <alignment horizontal="right" wrapText="1" indent="1"/>
    </xf>
    <xf numFmtId="0" fontId="1" fillId="0" borderId="0" xfId="0" applyFont="1" applyFill="1" applyBorder="1" applyAlignment="1">
      <alignment vertical="center"/>
    </xf>
    <xf numFmtId="172" fontId="0" fillId="0" borderId="0" xfId="1" applyNumberFormat="1" applyFont="1" applyFill="1" applyBorder="1"/>
    <xf numFmtId="172" fontId="0" fillId="0" borderId="0" xfId="0" applyNumberFormat="1"/>
    <xf numFmtId="0" fontId="2" fillId="4" borderId="4" xfId="0" applyFont="1" applyFill="1" applyBorder="1" applyProtection="1"/>
    <xf numFmtId="0" fontId="6" fillId="27" borderId="58" xfId="0" applyFont="1" applyFill="1" applyBorder="1" applyAlignment="1" applyProtection="1">
      <alignment horizontal="left" vertical="center" indent="1"/>
    </xf>
    <xf numFmtId="0" fontId="6" fillId="27" borderId="59" xfId="0" applyFont="1" applyFill="1" applyBorder="1" applyAlignment="1" applyProtection="1">
      <alignment horizontal="left" vertical="center" indent="1"/>
    </xf>
    <xf numFmtId="0" fontId="1" fillId="4" borderId="0" xfId="0" applyFont="1" applyFill="1" applyBorder="1" applyAlignment="1" applyProtection="1">
      <alignment horizontal="center" vertical="center" wrapText="1"/>
    </xf>
    <xf numFmtId="0" fontId="0" fillId="4" borderId="0" xfId="0" applyFill="1" applyBorder="1" applyAlignment="1" applyProtection="1">
      <alignment horizontal="center" vertical="center"/>
    </xf>
    <xf numFmtId="0" fontId="0" fillId="0" borderId="0" xfId="0" applyAlignment="1">
      <alignment horizontal="center"/>
    </xf>
    <xf numFmtId="0" fontId="0" fillId="0" borderId="0" xfId="0" applyProtection="1"/>
    <xf numFmtId="0" fontId="0" fillId="4" borderId="0" xfId="0" applyFont="1" applyFill="1" applyBorder="1" applyAlignment="1" applyProtection="1">
      <alignment horizontal="center"/>
    </xf>
    <xf numFmtId="0" fontId="0" fillId="4" borderId="11" xfId="0" applyFill="1" applyBorder="1" applyAlignment="1" applyProtection="1">
      <alignment vertical="center" wrapText="1"/>
    </xf>
    <xf numFmtId="6" fontId="0" fillId="4" borderId="11" xfId="0" applyNumberFormat="1" applyFill="1" applyBorder="1" applyAlignment="1" applyProtection="1">
      <alignment vertical="center"/>
    </xf>
    <xf numFmtId="6" fontId="0" fillId="4" borderId="11" xfId="0" applyNumberFormat="1" applyFill="1" applyBorder="1" applyAlignment="1" applyProtection="1">
      <alignment vertical="center" wrapText="1"/>
    </xf>
    <xf numFmtId="0" fontId="0" fillId="4" borderId="0" xfId="0" applyFill="1" applyBorder="1" applyAlignment="1" applyProtection="1">
      <alignment vertical="center" wrapText="1"/>
    </xf>
    <xf numFmtId="2" fontId="0" fillId="4" borderId="15" xfId="0" applyNumberFormat="1" applyFill="1" applyBorder="1" applyAlignment="1" applyProtection="1">
      <alignment vertical="center"/>
    </xf>
    <xf numFmtId="1" fontId="0" fillId="0" borderId="0" xfId="0" applyNumberFormat="1" applyProtection="1"/>
    <xf numFmtId="0" fontId="9" fillId="0" borderId="0" xfId="0" applyFont="1" applyProtection="1"/>
    <xf numFmtId="0" fontId="9" fillId="0" borderId="0" xfId="0" applyFont="1" applyBorder="1" applyProtection="1"/>
    <xf numFmtId="0" fontId="0" fillId="2" borderId="0" xfId="0" applyFill="1" applyProtection="1"/>
    <xf numFmtId="0" fontId="4" fillId="10" borderId="0" xfId="0" applyFont="1" applyFill="1" applyProtection="1"/>
    <xf numFmtId="0" fontId="4" fillId="10" borderId="0" xfId="0" applyFont="1" applyFill="1" applyAlignment="1" applyProtection="1">
      <alignment horizontal="right"/>
    </xf>
    <xf numFmtId="0" fontId="12" fillId="10" borderId="0" xfId="0" applyFont="1" applyFill="1" applyProtection="1"/>
    <xf numFmtId="0" fontId="12" fillId="10" borderId="0" xfId="0" applyFont="1" applyFill="1" applyBorder="1" applyProtection="1"/>
    <xf numFmtId="0" fontId="12" fillId="10" borderId="0" xfId="0" applyFont="1" applyFill="1" applyAlignment="1" applyProtection="1">
      <alignment horizontal="center"/>
    </xf>
    <xf numFmtId="0" fontId="12" fillId="10" borderId="0" xfId="0" applyFont="1" applyFill="1" applyBorder="1" applyAlignment="1" applyProtection="1">
      <alignment horizontal="center"/>
    </xf>
    <xf numFmtId="0" fontId="1" fillId="9" borderId="0" xfId="0" applyFont="1" applyFill="1" applyProtection="1"/>
    <xf numFmtId="0" fontId="1" fillId="9" borderId="0" xfId="0" applyFont="1" applyFill="1" applyAlignment="1" applyProtection="1">
      <alignment horizontal="center"/>
    </xf>
    <xf numFmtId="0" fontId="1" fillId="9" borderId="0" xfId="0" applyFont="1" applyFill="1" applyAlignment="1" applyProtection="1">
      <alignment horizontal="center" wrapText="1"/>
    </xf>
    <xf numFmtId="0" fontId="9" fillId="9" borderId="0" xfId="0" applyFont="1" applyFill="1" applyAlignment="1" applyProtection="1">
      <alignment horizontal="center"/>
    </xf>
    <xf numFmtId="0" fontId="9" fillId="9" borderId="0" xfId="0" applyFont="1" applyFill="1" applyBorder="1" applyAlignment="1" applyProtection="1">
      <alignment horizontal="center"/>
    </xf>
    <xf numFmtId="0" fontId="0" fillId="9" borderId="0" xfId="0" applyFill="1" applyProtection="1"/>
    <xf numFmtId="0" fontId="13" fillId="0" borderId="15" xfId="0" applyFont="1" applyBorder="1" applyProtection="1"/>
    <xf numFmtId="0" fontId="13" fillId="0" borderId="0" xfId="0" applyFont="1" applyBorder="1" applyAlignment="1" applyProtection="1">
      <alignment horizontal="center"/>
    </xf>
    <xf numFmtId="3" fontId="13" fillId="0" borderId="0" xfId="0" applyNumberFormat="1" applyFont="1" applyProtection="1"/>
    <xf numFmtId="3" fontId="13" fillId="0" borderId="0" xfId="0" applyNumberFormat="1" applyFont="1" applyBorder="1" applyProtection="1"/>
    <xf numFmtId="3" fontId="9" fillId="0" borderId="0" xfId="0" applyNumberFormat="1" applyFont="1" applyProtection="1"/>
    <xf numFmtId="0" fontId="13" fillId="0" borderId="18" xfId="0" applyFont="1" applyBorder="1" applyProtection="1"/>
    <xf numFmtId="0" fontId="0" fillId="11" borderId="10" xfId="0" applyFill="1" applyBorder="1" applyProtection="1"/>
    <xf numFmtId="0" fontId="13" fillId="11" borderId="10" xfId="0" applyFont="1" applyFill="1" applyBorder="1" applyProtection="1"/>
    <xf numFmtId="3" fontId="13" fillId="11" borderId="10" xfId="0" applyNumberFormat="1" applyFont="1" applyFill="1" applyBorder="1" applyProtection="1"/>
    <xf numFmtId="0" fontId="9" fillId="0" borderId="10" xfId="0" applyFont="1" applyBorder="1" applyProtection="1"/>
    <xf numFmtId="0" fontId="13" fillId="0" borderId="21" xfId="0" applyFont="1" applyBorder="1" applyProtection="1"/>
    <xf numFmtId="0" fontId="4" fillId="14" borderId="0" xfId="0" applyFont="1" applyFill="1" applyProtection="1"/>
    <xf numFmtId="0" fontId="4" fillId="14" borderId="0" xfId="0" applyFont="1" applyFill="1" applyAlignment="1" applyProtection="1">
      <alignment horizontal="right"/>
    </xf>
    <xf numFmtId="0" fontId="12" fillId="14" borderId="0" xfId="0" applyFont="1" applyFill="1" applyAlignment="1" applyProtection="1">
      <alignment horizontal="center"/>
    </xf>
    <xf numFmtId="0" fontId="12" fillId="14" borderId="0" xfId="0" applyFont="1" applyFill="1" applyBorder="1" applyAlignment="1" applyProtection="1">
      <alignment horizontal="center"/>
    </xf>
    <xf numFmtId="3" fontId="9" fillId="0" borderId="0" xfId="0" applyNumberFormat="1" applyFont="1" applyBorder="1" applyProtection="1"/>
    <xf numFmtId="0" fontId="4" fillId="13" borderId="0" xfId="0" applyFont="1" applyFill="1" applyProtection="1"/>
    <xf numFmtId="0" fontId="4" fillId="13" borderId="0" xfId="0" applyFont="1" applyFill="1" applyAlignment="1" applyProtection="1">
      <alignment horizontal="right"/>
    </xf>
    <xf numFmtId="0" fontId="12" fillId="13" borderId="0" xfId="0" applyFont="1" applyFill="1" applyProtection="1"/>
    <xf numFmtId="0" fontId="12" fillId="13" borderId="0" xfId="0" applyFont="1" applyFill="1" applyBorder="1" applyProtection="1"/>
    <xf numFmtId="0" fontId="12" fillId="13" borderId="0" xfId="0" applyFont="1" applyFill="1" applyAlignment="1" applyProtection="1">
      <alignment horizontal="center"/>
    </xf>
    <xf numFmtId="0" fontId="12" fillId="13" borderId="0" xfId="0" applyFont="1" applyFill="1" applyBorder="1" applyAlignment="1" applyProtection="1">
      <alignment horizontal="center"/>
    </xf>
    <xf numFmtId="0" fontId="1" fillId="12" borderId="0" xfId="0" applyFont="1" applyFill="1" applyProtection="1"/>
    <xf numFmtId="0" fontId="1" fillId="12" borderId="0" xfId="0" applyFont="1" applyFill="1" applyAlignment="1" applyProtection="1">
      <alignment horizontal="center"/>
    </xf>
    <xf numFmtId="0" fontId="0" fillId="12" borderId="0" xfId="0" applyFill="1" applyProtection="1"/>
    <xf numFmtId="0" fontId="9" fillId="12" borderId="0" xfId="0" applyFont="1" applyFill="1" applyAlignment="1" applyProtection="1">
      <alignment horizontal="center"/>
    </xf>
    <xf numFmtId="0" fontId="9" fillId="12" borderId="0" xfId="0" applyFont="1" applyFill="1" applyBorder="1" applyAlignment="1" applyProtection="1">
      <alignment horizontal="center"/>
    </xf>
    <xf numFmtId="0" fontId="13" fillId="0" borderId="0" xfId="0" applyFont="1" applyProtection="1"/>
    <xf numFmtId="0" fontId="4" fillId="16" borderId="0" xfId="0" applyFont="1" applyFill="1" applyProtection="1"/>
    <xf numFmtId="0" fontId="4" fillId="16" borderId="0" xfId="0" applyFont="1" applyFill="1" applyAlignment="1" applyProtection="1">
      <alignment horizontal="right"/>
    </xf>
    <xf numFmtId="0" fontId="12" fillId="16" borderId="0" xfId="0" applyFont="1" applyFill="1" applyProtection="1"/>
    <xf numFmtId="0" fontId="12" fillId="16" borderId="0" xfId="0" applyFont="1" applyFill="1" applyBorder="1" applyProtection="1"/>
    <xf numFmtId="0" fontId="12" fillId="16" borderId="0" xfId="0" applyFont="1" applyFill="1" applyAlignment="1" applyProtection="1">
      <alignment horizontal="center"/>
    </xf>
    <xf numFmtId="0" fontId="12" fillId="16" borderId="0" xfId="0" applyFont="1" applyFill="1" applyBorder="1" applyAlignment="1" applyProtection="1">
      <alignment horizontal="center"/>
    </xf>
    <xf numFmtId="0" fontId="1" fillId="15" borderId="0" xfId="0" applyFont="1" applyFill="1" applyProtection="1"/>
    <xf numFmtId="0" fontId="1" fillId="15" borderId="0" xfId="0" applyFont="1" applyFill="1" applyAlignment="1" applyProtection="1">
      <alignment horizontal="center"/>
    </xf>
    <xf numFmtId="0" fontId="0" fillId="15" borderId="0" xfId="0" applyFill="1" applyProtection="1"/>
    <xf numFmtId="0" fontId="1" fillId="15" borderId="0" xfId="0" applyFont="1" applyFill="1" applyAlignment="1" applyProtection="1">
      <alignment horizontal="center" wrapText="1"/>
    </xf>
    <xf numFmtId="0" fontId="9" fillId="15" borderId="0" xfId="0" applyFont="1" applyFill="1" applyAlignment="1" applyProtection="1">
      <alignment horizontal="center"/>
    </xf>
    <xf numFmtId="0" fontId="9" fillId="15" borderId="0" xfId="0" applyFont="1" applyFill="1" applyBorder="1" applyAlignment="1" applyProtection="1">
      <alignment horizontal="center"/>
    </xf>
    <xf numFmtId="0" fontId="13" fillId="0" borderId="12" xfId="0" applyFont="1" applyBorder="1" applyAlignment="1" applyProtection="1">
      <alignment horizontal="center"/>
    </xf>
    <xf numFmtId="0" fontId="13" fillId="0" borderId="12" xfId="0" applyFont="1" applyBorder="1" applyProtection="1"/>
    <xf numFmtId="3" fontId="13" fillId="0" borderId="12" xfId="0" applyNumberFormat="1" applyFont="1" applyBorder="1" applyProtection="1"/>
    <xf numFmtId="0" fontId="13" fillId="0" borderId="0" xfId="0" applyFont="1" applyBorder="1" applyProtection="1"/>
    <xf numFmtId="0" fontId="13" fillId="0" borderId="7" xfId="0" applyFont="1" applyBorder="1" applyAlignment="1" applyProtection="1">
      <alignment horizontal="center"/>
    </xf>
    <xf numFmtId="0" fontId="13" fillId="0" borderId="7" xfId="0" applyFont="1" applyBorder="1" applyProtection="1"/>
    <xf numFmtId="3" fontId="13" fillId="0" borderId="7" xfId="0" applyNumberFormat="1" applyFont="1" applyBorder="1" applyProtection="1"/>
    <xf numFmtId="0" fontId="10" fillId="0" borderId="0" xfId="0" applyFont="1" applyBorder="1" applyAlignment="1" applyProtection="1">
      <alignment horizontal="left" vertical="center"/>
    </xf>
    <xf numFmtId="0" fontId="9" fillId="2" borderId="0" xfId="0" applyFont="1" applyFill="1" applyProtection="1"/>
    <xf numFmtId="0" fontId="9" fillId="2" borderId="0" xfId="0" applyFont="1" applyFill="1" applyBorder="1" applyProtection="1"/>
    <xf numFmtId="0" fontId="14" fillId="2" borderId="0" xfId="0" applyFont="1" applyFill="1" applyProtection="1"/>
    <xf numFmtId="0" fontId="14" fillId="2" borderId="0" xfId="0" applyFont="1" applyFill="1" applyBorder="1" applyProtection="1"/>
    <xf numFmtId="0" fontId="4" fillId="22" borderId="0" xfId="0" applyFont="1" applyFill="1" applyProtection="1"/>
    <xf numFmtId="0" fontId="4" fillId="22" borderId="0" xfId="0" applyFont="1" applyFill="1" applyAlignment="1" applyProtection="1">
      <alignment horizontal="right"/>
    </xf>
    <xf numFmtId="0" fontId="12" fillId="22" borderId="0" xfId="0" applyFont="1" applyFill="1" applyProtection="1"/>
    <xf numFmtId="0" fontId="12" fillId="22" borderId="0" xfId="0" applyFont="1" applyFill="1" applyBorder="1" applyProtection="1"/>
    <xf numFmtId="0" fontId="12" fillId="22" borderId="0" xfId="0" applyFont="1" applyFill="1" applyAlignment="1" applyProtection="1">
      <alignment horizontal="center"/>
    </xf>
    <xf numFmtId="0" fontId="1" fillId="23" borderId="0" xfId="0" applyFont="1" applyFill="1" applyProtection="1"/>
    <xf numFmtId="0" fontId="1" fillId="23" borderId="0" xfId="0" applyFont="1" applyFill="1" applyAlignment="1" applyProtection="1">
      <alignment horizontal="center"/>
    </xf>
    <xf numFmtId="0" fontId="1" fillId="23" borderId="0" xfId="0" applyFont="1" applyFill="1" applyAlignment="1" applyProtection="1">
      <alignment horizontal="center" wrapText="1"/>
    </xf>
    <xf numFmtId="0" fontId="9" fillId="23" borderId="0" xfId="0" applyFont="1" applyFill="1" applyAlignment="1" applyProtection="1">
      <alignment horizontal="center"/>
    </xf>
    <xf numFmtId="0" fontId="9" fillId="23" borderId="0" xfId="0" applyFont="1" applyFill="1" applyBorder="1" applyAlignment="1" applyProtection="1">
      <alignment horizontal="center"/>
    </xf>
    <xf numFmtId="0" fontId="0" fillId="23" borderId="0" xfId="0" applyFill="1" applyProtection="1"/>
    <xf numFmtId="0" fontId="19" fillId="17" borderId="56" xfId="0" applyFont="1" applyFill="1" applyBorder="1" applyAlignment="1" applyProtection="1">
      <alignment horizontal="center" wrapText="1"/>
    </xf>
    <xf numFmtId="0" fontId="19" fillId="17" borderId="51" xfId="0" applyFont="1" applyFill="1" applyBorder="1" applyAlignment="1" applyProtection="1">
      <alignment horizontal="center" wrapText="1"/>
    </xf>
    <xf numFmtId="6" fontId="13" fillId="0" borderId="24" xfId="0" applyNumberFormat="1" applyFont="1" applyFill="1" applyBorder="1" applyProtection="1"/>
    <xf numFmtId="0" fontId="13" fillId="0" borderId="57" xfId="0" applyFont="1" applyFill="1" applyBorder="1" applyProtection="1"/>
    <xf numFmtId="6" fontId="13" fillId="0" borderId="3" xfId="0" applyNumberFormat="1" applyFont="1" applyFill="1" applyBorder="1" applyProtection="1"/>
    <xf numFmtId="0" fontId="13" fillId="0" borderId="4" xfId="0" applyFont="1" applyFill="1" applyBorder="1" applyProtection="1"/>
    <xf numFmtId="6" fontId="13" fillId="0" borderId="25" xfId="0" applyNumberFormat="1" applyFont="1" applyFill="1" applyBorder="1" applyProtection="1"/>
    <xf numFmtId="0" fontId="1" fillId="26" borderId="15" xfId="0" applyFont="1" applyFill="1" applyBorder="1" applyProtection="1"/>
    <xf numFmtId="0" fontId="0" fillId="26" borderId="15" xfId="0" applyFill="1" applyBorder="1" applyProtection="1"/>
    <xf numFmtId="3" fontId="13" fillId="26" borderId="15" xfId="0" applyNumberFormat="1" applyFont="1" applyFill="1" applyBorder="1" applyProtection="1"/>
    <xf numFmtId="171" fontId="0" fillId="26" borderId="15" xfId="2" applyNumberFormat="1" applyFont="1" applyFill="1" applyBorder="1" applyProtection="1"/>
    <xf numFmtId="0" fontId="9" fillId="26" borderId="15" xfId="0" applyFont="1" applyFill="1" applyBorder="1" applyProtection="1"/>
    <xf numFmtId="9" fontId="13" fillId="0" borderId="0" xfId="0" applyNumberFormat="1" applyFont="1" applyFill="1" applyBorder="1" applyAlignment="1" applyProtection="1">
      <alignment horizontal="center"/>
    </xf>
    <xf numFmtId="0" fontId="1" fillId="0" borderId="0" xfId="0" applyFont="1" applyProtection="1"/>
    <xf numFmtId="0" fontId="0" fillId="0" borderId="0" xfId="0" applyNumberFormat="1" applyProtection="1"/>
    <xf numFmtId="173" fontId="0" fillId="0" borderId="0" xfId="2" applyNumberFormat="1" applyFont="1" applyProtection="1"/>
    <xf numFmtId="173" fontId="9" fillId="0" borderId="0" xfId="2" applyNumberFormat="1" applyFont="1" applyProtection="1"/>
    <xf numFmtId="171" fontId="9" fillId="0" borderId="0" xfId="0" applyNumberFormat="1" applyFont="1" applyProtection="1"/>
    <xf numFmtId="0" fontId="4" fillId="18" borderId="0" xfId="0" applyFont="1" applyFill="1" applyProtection="1"/>
    <xf numFmtId="0" fontId="4" fillId="18" borderId="0" xfId="0" applyFont="1" applyFill="1" applyAlignment="1" applyProtection="1">
      <alignment horizontal="right"/>
    </xf>
    <xf numFmtId="0" fontId="12" fillId="18" borderId="0" xfId="0" applyFont="1" applyFill="1" applyProtection="1"/>
    <xf numFmtId="0" fontId="12" fillId="18" borderId="0" xfId="0" applyFont="1" applyFill="1" applyBorder="1" applyProtection="1"/>
    <xf numFmtId="0" fontId="12" fillId="18" borderId="0" xfId="0" applyFont="1" applyFill="1" applyAlignment="1" applyProtection="1">
      <alignment horizontal="center"/>
    </xf>
    <xf numFmtId="0" fontId="12" fillId="18" borderId="0" xfId="0" applyFont="1" applyFill="1" applyBorder="1" applyAlignment="1" applyProtection="1">
      <alignment horizontal="center"/>
    </xf>
    <xf numFmtId="0" fontId="1" fillId="19" borderId="0" xfId="0" applyFont="1" applyFill="1" applyProtection="1"/>
    <xf numFmtId="0" fontId="1" fillId="19" borderId="0" xfId="0" applyFont="1" applyFill="1" applyAlignment="1" applyProtection="1">
      <alignment horizontal="center"/>
    </xf>
    <xf numFmtId="0" fontId="0" fillId="19" borderId="0" xfId="0" applyFill="1" applyProtection="1"/>
    <xf numFmtId="0" fontId="1" fillId="19" borderId="0" xfId="0" applyFont="1" applyFill="1" applyAlignment="1" applyProtection="1">
      <alignment horizontal="center" wrapText="1"/>
    </xf>
    <xf numFmtId="0" fontId="9" fillId="19" borderId="0" xfId="0" applyFont="1" applyFill="1" applyAlignment="1" applyProtection="1">
      <alignment horizontal="center"/>
    </xf>
    <xf numFmtId="0" fontId="9" fillId="19" borderId="0" xfId="0" applyFont="1" applyFill="1" applyBorder="1" applyAlignment="1" applyProtection="1">
      <alignment horizontal="center"/>
    </xf>
    <xf numFmtId="0" fontId="4" fillId="20" borderId="0" xfId="0" applyFont="1" applyFill="1" applyProtection="1"/>
    <xf numFmtId="0" fontId="4" fillId="20" borderId="0" xfId="0" applyFont="1" applyFill="1" applyAlignment="1" applyProtection="1">
      <alignment horizontal="right"/>
    </xf>
    <xf numFmtId="0" fontId="12" fillId="20" borderId="0" xfId="0" applyFont="1" applyFill="1" applyProtection="1"/>
    <xf numFmtId="0" fontId="12" fillId="20" borderId="0" xfId="0" applyFont="1" applyFill="1" applyBorder="1" applyProtection="1"/>
    <xf numFmtId="0" fontId="12" fillId="20" borderId="0" xfId="0" applyFont="1" applyFill="1" applyAlignment="1" applyProtection="1">
      <alignment horizontal="center"/>
    </xf>
    <xf numFmtId="0" fontId="12" fillId="20" borderId="0" xfId="0" applyFont="1" applyFill="1" applyBorder="1" applyAlignment="1" applyProtection="1">
      <alignment horizontal="center"/>
    </xf>
    <xf numFmtId="0" fontId="1" fillId="21" borderId="0" xfId="0" applyFont="1" applyFill="1" applyProtection="1"/>
    <xf numFmtId="0" fontId="1" fillId="21" borderId="0" xfId="0" applyFont="1" applyFill="1" applyAlignment="1" applyProtection="1">
      <alignment horizontal="center"/>
    </xf>
    <xf numFmtId="0" fontId="0" fillId="21" borderId="0" xfId="0" applyFill="1" applyProtection="1"/>
    <xf numFmtId="0" fontId="1" fillId="21" borderId="0" xfId="0" applyFont="1" applyFill="1" applyAlignment="1" applyProtection="1">
      <alignment horizontal="center" wrapText="1"/>
    </xf>
    <xf numFmtId="0" fontId="9" fillId="21" borderId="0" xfId="0" applyFont="1" applyFill="1" applyAlignment="1" applyProtection="1">
      <alignment horizontal="center"/>
    </xf>
    <xf numFmtId="0" fontId="9" fillId="21" borderId="0" xfId="0" applyFont="1" applyFill="1" applyBorder="1" applyAlignment="1" applyProtection="1">
      <alignment horizontal="center"/>
    </xf>
    <xf numFmtId="3" fontId="13" fillId="0" borderId="0" xfId="0" applyNumberFormat="1" applyFont="1" applyFill="1" applyProtection="1"/>
    <xf numFmtId="0" fontId="0" fillId="4" borderId="1" xfId="0" applyFill="1" applyBorder="1" applyProtection="1"/>
    <xf numFmtId="0" fontId="2" fillId="3" borderId="4" xfId="0" applyFont="1" applyFill="1" applyBorder="1" applyProtection="1"/>
    <xf numFmtId="0" fontId="1" fillId="4" borderId="9" xfId="0" applyFont="1" applyFill="1" applyBorder="1" applyAlignment="1" applyProtection="1">
      <alignment horizontal="center"/>
    </xf>
    <xf numFmtId="0" fontId="1" fillId="4" borderId="7" xfId="0" applyFont="1" applyFill="1" applyBorder="1" applyAlignment="1" applyProtection="1">
      <alignment horizontal="center"/>
    </xf>
    <xf numFmtId="0" fontId="1" fillId="4" borderId="31" xfId="0" applyFont="1" applyFill="1" applyBorder="1" applyAlignment="1" applyProtection="1">
      <alignment horizontal="center"/>
    </xf>
    <xf numFmtId="3" fontId="0" fillId="4" borderId="18" xfId="0" applyNumberFormat="1" applyFill="1" applyBorder="1" applyProtection="1"/>
    <xf numFmtId="3" fontId="0" fillId="4" borderId="32" xfId="0" applyNumberFormat="1" applyFill="1" applyBorder="1" applyProtection="1"/>
    <xf numFmtId="3" fontId="0" fillId="4" borderId="19" xfId="0" applyNumberFormat="1" applyFill="1" applyBorder="1" applyProtection="1"/>
    <xf numFmtId="3" fontId="0" fillId="4" borderId="33" xfId="0" applyNumberFormat="1" applyFill="1" applyBorder="1" applyProtection="1"/>
    <xf numFmtId="3" fontId="0" fillId="4" borderId="21" xfId="0" applyNumberFormat="1" applyFill="1" applyBorder="1" applyProtection="1"/>
    <xf numFmtId="3" fontId="0" fillId="4" borderId="34" xfId="0" applyNumberFormat="1" applyFill="1" applyBorder="1" applyProtection="1"/>
    <xf numFmtId="3" fontId="0" fillId="4" borderId="15" xfId="0" applyNumberFormat="1" applyFill="1" applyBorder="1" applyProtection="1"/>
    <xf numFmtId="3" fontId="0" fillId="4" borderId="35" xfId="0" applyNumberFormat="1" applyFill="1" applyBorder="1" applyProtection="1"/>
    <xf numFmtId="165" fontId="0" fillId="4" borderId="21" xfId="0" applyNumberFormat="1" applyFill="1" applyBorder="1" applyProtection="1"/>
    <xf numFmtId="165" fontId="0" fillId="4" borderId="34" xfId="0" applyNumberFormat="1" applyFill="1" applyBorder="1" applyProtection="1"/>
    <xf numFmtId="164" fontId="0" fillId="4" borderId="18" xfId="0" applyNumberFormat="1" applyFill="1" applyBorder="1" applyProtection="1"/>
    <xf numFmtId="164" fontId="0" fillId="4" borderId="32" xfId="0" applyNumberFormat="1" applyFill="1" applyBorder="1" applyProtection="1"/>
    <xf numFmtId="164" fontId="0" fillId="4" borderId="19" xfId="0" applyNumberFormat="1" applyFill="1" applyBorder="1" applyProtection="1"/>
    <xf numFmtId="164" fontId="0" fillId="4" borderId="33" xfId="0" applyNumberFormat="1" applyFill="1" applyBorder="1" applyProtection="1"/>
    <xf numFmtId="164" fontId="0" fillId="4" borderId="21" xfId="0" applyNumberFormat="1" applyFill="1" applyBorder="1" applyProtection="1"/>
    <xf numFmtId="164" fontId="0" fillId="4" borderId="34" xfId="0" applyNumberFormat="1" applyFill="1" applyBorder="1" applyProtection="1"/>
    <xf numFmtId="164" fontId="0" fillId="4" borderId="15" xfId="0" applyNumberFormat="1" applyFill="1" applyBorder="1" applyProtection="1"/>
    <xf numFmtId="164" fontId="0" fillId="4" borderId="35" xfId="0" applyNumberFormat="1" applyFill="1" applyBorder="1" applyProtection="1"/>
    <xf numFmtId="3" fontId="0" fillId="4" borderId="8" xfId="0" applyNumberFormat="1" applyFill="1" applyBorder="1" applyProtection="1"/>
    <xf numFmtId="3" fontId="0" fillId="4" borderId="11" xfId="0" applyNumberFormat="1" applyFill="1" applyBorder="1" applyProtection="1"/>
    <xf numFmtId="0" fontId="0" fillId="4" borderId="12" xfId="0" applyFill="1" applyBorder="1" applyProtection="1"/>
    <xf numFmtId="3" fontId="0" fillId="4" borderId="13" xfId="0" applyNumberFormat="1" applyFill="1" applyBorder="1" applyProtection="1"/>
    <xf numFmtId="3" fontId="0" fillId="4" borderId="9" xfId="0" applyNumberFormat="1" applyFill="1" applyBorder="1" applyProtection="1"/>
    <xf numFmtId="164" fontId="0" fillId="4" borderId="13" xfId="0" applyNumberFormat="1" applyFill="1" applyBorder="1" applyProtection="1"/>
    <xf numFmtId="164" fontId="0" fillId="4" borderId="8" xfId="0" applyNumberFormat="1" applyFill="1" applyBorder="1" applyProtection="1"/>
    <xf numFmtId="164" fontId="0" fillId="4" borderId="9" xfId="0" applyNumberFormat="1" applyFill="1" applyBorder="1" applyProtection="1"/>
    <xf numFmtId="164" fontId="0" fillId="4" borderId="11" xfId="0" applyNumberFormat="1" applyFill="1" applyBorder="1" applyProtection="1"/>
    <xf numFmtId="0" fontId="0" fillId="4" borderId="52" xfId="0" applyFill="1" applyBorder="1" applyProtection="1"/>
    <xf numFmtId="165" fontId="0" fillId="4" borderId="8" xfId="0" applyNumberFormat="1" applyFill="1" applyBorder="1" applyProtection="1"/>
    <xf numFmtId="165" fontId="0" fillId="4" borderId="33" xfId="0" applyNumberFormat="1" applyFill="1" applyBorder="1" applyProtection="1"/>
    <xf numFmtId="164" fontId="0" fillId="4" borderId="12" xfId="0" applyNumberFormat="1" applyFill="1" applyBorder="1" applyProtection="1"/>
    <xf numFmtId="3" fontId="0" fillId="4" borderId="7" xfId="0" applyNumberFormat="1" applyFill="1" applyBorder="1" applyProtection="1"/>
    <xf numFmtId="0" fontId="0" fillId="4" borderId="54" xfId="0" applyFill="1" applyBorder="1" applyProtection="1"/>
    <xf numFmtId="0" fontId="0" fillId="4" borderId="55" xfId="0" applyFill="1" applyBorder="1" applyProtection="1"/>
    <xf numFmtId="0" fontId="0" fillId="4" borderId="53" xfId="0" applyFill="1" applyBorder="1" applyProtection="1"/>
    <xf numFmtId="0" fontId="2" fillId="4" borderId="3" xfId="0" applyFont="1" applyFill="1" applyBorder="1" applyProtection="1"/>
    <xf numFmtId="0" fontId="2" fillId="4" borderId="0" xfId="0" applyFont="1" applyFill="1" applyBorder="1" applyProtection="1"/>
    <xf numFmtId="4" fontId="0" fillId="4" borderId="15" xfId="0" applyNumberFormat="1" applyFill="1" applyBorder="1" applyProtection="1"/>
    <xf numFmtId="0" fontId="15" fillId="24" borderId="0" xfId="0" applyFont="1" applyFill="1"/>
    <xf numFmtId="0" fontId="11" fillId="24" borderId="0" xfId="0" applyFont="1" applyFill="1" applyBorder="1"/>
    <xf numFmtId="0" fontId="0" fillId="4" borderId="3" xfId="0" applyFill="1" applyBorder="1" applyAlignment="1" applyProtection="1">
      <alignment vertical="top" wrapText="1"/>
    </xf>
    <xf numFmtId="0" fontId="0" fillId="4" borderId="20" xfId="0" applyFill="1" applyBorder="1" applyAlignment="1" applyProtection="1">
      <alignment vertical="top" wrapText="1"/>
    </xf>
    <xf numFmtId="0" fontId="0" fillId="4" borderId="25" xfId="0" applyFill="1" applyBorder="1" applyAlignment="1" applyProtection="1">
      <alignment vertical="top" wrapText="1"/>
    </xf>
    <xf numFmtId="0" fontId="0" fillId="4" borderId="17" xfId="0" applyFill="1" applyBorder="1" applyAlignment="1" applyProtection="1">
      <alignment vertical="top" wrapText="1"/>
    </xf>
    <xf numFmtId="0" fontId="0" fillId="4" borderId="23" xfId="0" applyFill="1" applyBorder="1" applyAlignment="1" applyProtection="1">
      <alignment horizontal="center" vertical="center"/>
    </xf>
    <xf numFmtId="0" fontId="1" fillId="4" borderId="0" xfId="0" applyFont="1" applyFill="1" applyBorder="1" applyAlignment="1" applyProtection="1">
      <alignment horizontal="left" vertical="center" wrapText="1"/>
    </xf>
    <xf numFmtId="0" fontId="0" fillId="4" borderId="3" xfId="0" applyFill="1" applyBorder="1" applyAlignment="1" applyProtection="1">
      <alignment horizontal="center" vertical="center"/>
    </xf>
    <xf numFmtId="0" fontId="1" fillId="4" borderId="3" xfId="0" applyFont="1" applyFill="1" applyBorder="1" applyAlignment="1" applyProtection="1">
      <alignment vertical="center" wrapText="1"/>
    </xf>
    <xf numFmtId="0" fontId="6" fillId="27" borderId="63" xfId="0" applyFont="1" applyFill="1" applyBorder="1" applyAlignment="1" applyProtection="1">
      <alignment horizontal="left" vertical="center" indent="1"/>
    </xf>
    <xf numFmtId="0" fontId="6" fillId="7" borderId="64" xfId="0" applyFont="1" applyFill="1" applyBorder="1" applyAlignment="1" applyProtection="1">
      <alignment horizontal="left" vertical="center" indent="1"/>
    </xf>
    <xf numFmtId="3" fontId="0" fillId="6" borderId="21" xfId="0" applyNumberFormat="1" applyFill="1" applyBorder="1" applyAlignment="1" applyProtection="1">
      <alignment horizontal="center"/>
    </xf>
    <xf numFmtId="9" fontId="0" fillId="8" borderId="21" xfId="0" applyNumberFormat="1" applyFill="1" applyBorder="1" applyAlignment="1" applyProtection="1">
      <alignment horizontal="center"/>
    </xf>
    <xf numFmtId="9" fontId="0" fillId="4" borderId="21" xfId="0" applyNumberFormat="1" applyFill="1" applyBorder="1" applyAlignment="1" applyProtection="1">
      <alignment horizontal="center"/>
    </xf>
    <xf numFmtId="0" fontId="0" fillId="8" borderId="21" xfId="0" applyFill="1" applyBorder="1" applyAlignment="1" applyProtection="1">
      <alignment horizontal="center"/>
    </xf>
    <xf numFmtId="0" fontId="0" fillId="26" borderId="0" xfId="0" applyFill="1" applyBorder="1"/>
    <xf numFmtId="0" fontId="0" fillId="26" borderId="26" xfId="0" applyFill="1" applyBorder="1"/>
    <xf numFmtId="0" fontId="13" fillId="0" borderId="11" xfId="0" applyFont="1" applyBorder="1" applyProtection="1"/>
    <xf numFmtId="0" fontId="13" fillId="0" borderId="8" xfId="0" applyFont="1" applyBorder="1" applyAlignment="1" applyProtection="1">
      <alignment horizontal="center"/>
    </xf>
    <xf numFmtId="0" fontId="0" fillId="4" borderId="65" xfId="0" applyFill="1" applyBorder="1" applyAlignment="1" applyProtection="1">
      <alignment horizontal="left" vertical="center" wrapText="1"/>
    </xf>
    <xf numFmtId="0" fontId="1" fillId="4" borderId="65" xfId="0" applyFont="1" applyFill="1" applyBorder="1" applyAlignment="1" applyProtection="1">
      <alignment horizontal="left" vertical="center" wrapText="1"/>
    </xf>
    <xf numFmtId="0" fontId="20" fillId="0" borderId="15" xfId="0" applyFont="1" applyBorder="1" applyAlignment="1" applyProtection="1">
      <alignment horizontal="center" vertical="top" wrapText="1"/>
    </xf>
    <xf numFmtId="0" fontId="20" fillId="0" borderId="35" xfId="0" applyFont="1" applyBorder="1" applyAlignment="1" applyProtection="1">
      <alignment horizontal="center" vertical="top" wrapText="1"/>
    </xf>
    <xf numFmtId="0" fontId="0" fillId="3" borderId="13" xfId="0" applyFill="1" applyBorder="1" applyAlignment="1" applyProtection="1">
      <alignment horizontal="center" wrapText="1"/>
    </xf>
    <xf numFmtId="0" fontId="0" fillId="3" borderId="12" xfId="0" applyFill="1" applyBorder="1" applyAlignment="1" applyProtection="1">
      <alignment horizontal="center" wrapText="1"/>
    </xf>
    <xf numFmtId="0" fontId="0" fillId="3" borderId="16" xfId="0" applyFill="1" applyBorder="1" applyAlignment="1" applyProtection="1">
      <alignment horizontal="center" wrapText="1"/>
    </xf>
    <xf numFmtId="0" fontId="0" fillId="3" borderId="8" xfId="0" applyFill="1" applyBorder="1" applyAlignment="1" applyProtection="1">
      <alignment horizontal="center" wrapText="1"/>
    </xf>
    <xf numFmtId="0" fontId="0" fillId="3" borderId="0" xfId="0" applyFill="1" applyBorder="1" applyAlignment="1" applyProtection="1">
      <alignment horizontal="center" wrapText="1"/>
    </xf>
    <xf numFmtId="0" fontId="0" fillId="3" borderId="20" xfId="0" applyFill="1" applyBorder="1" applyAlignment="1" applyProtection="1">
      <alignment horizontal="center" wrapText="1"/>
    </xf>
    <xf numFmtId="0" fontId="0" fillId="3" borderId="9" xfId="0" applyFill="1" applyBorder="1" applyAlignment="1" applyProtection="1">
      <alignment horizontal="center" wrapText="1"/>
    </xf>
    <xf numFmtId="0" fontId="0" fillId="3" borderId="7" xfId="0" applyFill="1" applyBorder="1" applyAlignment="1" applyProtection="1">
      <alignment horizontal="center" wrapText="1"/>
    </xf>
    <xf numFmtId="0" fontId="0" fillId="3" borderId="17" xfId="0" applyFill="1" applyBorder="1" applyAlignment="1" applyProtection="1">
      <alignment horizontal="center" wrapText="1"/>
    </xf>
    <xf numFmtId="0" fontId="0" fillId="3" borderId="11" xfId="0" applyFill="1" applyBorder="1" applyAlignment="1" applyProtection="1">
      <alignment horizontal="center" wrapText="1"/>
    </xf>
    <xf numFmtId="0" fontId="0" fillId="3" borderId="10" xfId="0" applyFill="1" applyBorder="1" applyAlignment="1" applyProtection="1">
      <alignment horizontal="center" wrapText="1"/>
    </xf>
    <xf numFmtId="0" fontId="0" fillId="3" borderId="14" xfId="0" applyFill="1" applyBorder="1" applyAlignment="1" applyProtection="1">
      <alignment horizontal="center" wrapText="1"/>
    </xf>
    <xf numFmtId="3" fontId="0" fillId="4" borderId="3" xfId="0" applyNumberFormat="1" applyFont="1" applyFill="1" applyBorder="1" applyAlignment="1" applyProtection="1">
      <alignment horizontal="center" vertical="center"/>
    </xf>
    <xf numFmtId="0" fontId="0" fillId="4" borderId="3" xfId="0" applyFill="1" applyBorder="1" applyAlignment="1" applyProtection="1">
      <alignment horizontal="center" wrapText="1"/>
    </xf>
    <xf numFmtId="0" fontId="0" fillId="4" borderId="24" xfId="0" applyFill="1" applyBorder="1" applyProtection="1"/>
    <xf numFmtId="0" fontId="0" fillId="4" borderId="3" xfId="0" applyFill="1" applyBorder="1" applyAlignment="1" applyProtection="1">
      <alignment horizontal="left"/>
    </xf>
    <xf numFmtId="0" fontId="11" fillId="4" borderId="3" xfId="0" applyFont="1" applyFill="1" applyBorder="1" applyAlignment="1" applyProtection="1">
      <alignment vertical="center"/>
    </xf>
    <xf numFmtId="0" fontId="1" fillId="4" borderId="3" xfId="0" applyFont="1" applyFill="1" applyBorder="1" applyAlignment="1" applyProtection="1">
      <alignment vertical="center"/>
    </xf>
    <xf numFmtId="0" fontId="0" fillId="4" borderId="4" xfId="0" applyFill="1" applyBorder="1" applyAlignment="1" applyProtection="1">
      <alignment vertical="center"/>
    </xf>
    <xf numFmtId="1" fontId="0" fillId="4" borderId="2" xfId="0" applyNumberFormat="1" applyFill="1" applyBorder="1" applyAlignment="1" applyProtection="1">
      <alignment horizontal="center"/>
    </xf>
    <xf numFmtId="0" fontId="0" fillId="4" borderId="6" xfId="0" applyFill="1" applyBorder="1" applyAlignment="1" applyProtection="1">
      <alignment horizontal="center"/>
    </xf>
    <xf numFmtId="0" fontId="0" fillId="4" borderId="4" xfId="0" applyFill="1" applyBorder="1" applyAlignment="1" applyProtection="1">
      <alignment horizontal="center"/>
    </xf>
    <xf numFmtId="0" fontId="2" fillId="3" borderId="3" xfId="0" applyFont="1" applyFill="1" applyBorder="1" applyProtection="1"/>
    <xf numFmtId="0" fontId="2" fillId="3" borderId="0" xfId="0" applyFont="1" applyFill="1" applyBorder="1" applyProtection="1"/>
    <xf numFmtId="0" fontId="0" fillId="4" borderId="65" xfId="0" applyFill="1" applyBorder="1" applyProtection="1"/>
    <xf numFmtId="0" fontId="0" fillId="4" borderId="66" xfId="0" applyFill="1" applyBorder="1" applyProtection="1"/>
    <xf numFmtId="9" fontId="0" fillId="4" borderId="6" xfId="3" applyFont="1" applyFill="1" applyBorder="1" applyAlignment="1" applyProtection="1">
      <alignment horizontal="center"/>
    </xf>
    <xf numFmtId="3" fontId="8" fillId="4" borderId="0" xfId="0" applyNumberFormat="1" applyFont="1" applyFill="1" applyBorder="1" applyProtection="1"/>
    <xf numFmtId="0" fontId="8" fillId="5" borderId="23" xfId="0" applyFont="1" applyFill="1" applyBorder="1" applyAlignment="1" applyProtection="1">
      <alignment horizontal="left" vertical="center"/>
    </xf>
    <xf numFmtId="0" fontId="8" fillId="5" borderId="65" xfId="0" applyFont="1" applyFill="1" applyBorder="1" applyAlignment="1" applyProtection="1">
      <alignment horizontal="left" vertical="center"/>
    </xf>
    <xf numFmtId="0" fontId="8" fillId="5" borderId="10" xfId="0" applyFont="1" applyFill="1" applyBorder="1" applyAlignment="1" applyProtection="1">
      <alignment horizontal="left" vertical="center"/>
    </xf>
    <xf numFmtId="0" fontId="8" fillId="5" borderId="10"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wrapText="1"/>
    </xf>
    <xf numFmtId="3" fontId="0" fillId="17" borderId="15" xfId="0" applyNumberFormat="1" applyFill="1" applyBorder="1" applyAlignment="1">
      <alignment horizontal="center"/>
    </xf>
    <xf numFmtId="3" fontId="0" fillId="17" borderId="15" xfId="1" applyNumberFormat="1" applyFont="1" applyFill="1" applyBorder="1" applyAlignment="1">
      <alignment horizontal="center"/>
    </xf>
    <xf numFmtId="171" fontId="0" fillId="0" borderId="15" xfId="2" applyNumberFormat="1" applyFont="1" applyBorder="1"/>
    <xf numFmtId="0" fontId="0" fillId="17" borderId="15" xfId="0" applyFill="1" applyBorder="1"/>
    <xf numFmtId="171" fontId="0" fillId="17" borderId="15" xfId="2" applyNumberFormat="1" applyFont="1" applyFill="1" applyBorder="1"/>
    <xf numFmtId="0" fontId="0" fillId="17" borderId="15" xfId="0" applyFill="1" applyBorder="1" applyAlignment="1">
      <alignment wrapText="1"/>
    </xf>
    <xf numFmtId="3" fontId="0" fillId="4" borderId="15" xfId="2" applyNumberFormat="1" applyFont="1" applyFill="1" applyBorder="1" applyAlignment="1" applyProtection="1">
      <alignment horizontal="center" wrapText="1"/>
    </xf>
    <xf numFmtId="0" fontId="1" fillId="4" borderId="11" xfId="0" applyFont="1" applyFill="1" applyBorder="1" applyAlignment="1" applyProtection="1">
      <alignment vertical="center"/>
    </xf>
    <xf numFmtId="1" fontId="0" fillId="4" borderId="0" xfId="0" applyNumberFormat="1" applyFill="1" applyBorder="1" applyProtection="1"/>
    <xf numFmtId="0" fontId="0" fillId="0" borderId="23"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46" xfId="0" applyBorder="1" applyAlignment="1" applyProtection="1">
      <alignment horizontal="center" vertical="center" wrapText="1"/>
    </xf>
    <xf numFmtId="0" fontId="0" fillId="0" borderId="47" xfId="0" applyBorder="1" applyAlignment="1" applyProtection="1">
      <alignment horizontal="center" vertical="center" wrapText="1"/>
    </xf>
    <xf numFmtId="0" fontId="0" fillId="0" borderId="48" xfId="0" applyBorder="1" applyAlignment="1" applyProtection="1">
      <alignment horizontal="center" vertical="center" wrapText="1"/>
    </xf>
    <xf numFmtId="0" fontId="0" fillId="0" borderId="3" xfId="0" applyBorder="1" applyAlignment="1" applyProtection="1"/>
    <xf numFmtId="0" fontId="0" fillId="0" borderId="20" xfId="0" applyBorder="1" applyAlignment="1" applyProtection="1"/>
    <xf numFmtId="0" fontId="0" fillId="0" borderId="25" xfId="0" applyBorder="1" applyAlignment="1" applyProtection="1"/>
    <xf numFmtId="0" fontId="0" fillId="0" borderId="17" xfId="0" applyBorder="1" applyAlignment="1" applyProtection="1"/>
    <xf numFmtId="1" fontId="13" fillId="4" borderId="15" xfId="0" applyNumberFormat="1" applyFont="1" applyFill="1" applyBorder="1" applyAlignment="1" applyProtection="1">
      <alignment horizontal="right" wrapText="1" indent="1"/>
    </xf>
    <xf numFmtId="9" fontId="0" fillId="8" borderId="15" xfId="0" applyNumberFormat="1" applyFill="1" applyBorder="1" applyAlignment="1" applyProtection="1">
      <alignment horizontal="center" wrapText="1"/>
      <protection locked="0"/>
    </xf>
    <xf numFmtId="0" fontId="0" fillId="8" borderId="15" xfId="0" applyFill="1" applyBorder="1" applyAlignment="1" applyProtection="1">
      <alignment horizontal="center" wrapText="1"/>
      <protection locked="0"/>
    </xf>
    <xf numFmtId="0" fontId="0" fillId="0" borderId="3" xfId="0" applyBorder="1" applyAlignment="1" applyProtection="1">
      <alignment vertical="top" wrapText="1"/>
    </xf>
    <xf numFmtId="0" fontId="0" fillId="0" borderId="20" xfId="0" applyBorder="1" applyAlignment="1" applyProtection="1">
      <alignment vertical="top" wrapText="1"/>
    </xf>
    <xf numFmtId="0" fontId="0" fillId="0" borderId="25" xfId="0" applyBorder="1" applyAlignment="1" applyProtection="1">
      <alignment vertical="top" wrapText="1"/>
    </xf>
    <xf numFmtId="0" fontId="0" fillId="0" borderId="17" xfId="0" applyBorder="1" applyAlignment="1" applyProtection="1">
      <alignment vertical="top" wrapText="1"/>
    </xf>
    <xf numFmtId="0" fontId="0" fillId="4" borderId="15" xfId="0" applyFill="1" applyBorder="1" applyAlignment="1" applyProtection="1">
      <alignment horizontal="center"/>
    </xf>
    <xf numFmtId="0" fontId="0" fillId="8" borderId="15" xfId="0" applyFill="1" applyBorder="1" applyAlignment="1" applyProtection="1">
      <alignment horizontal="center" vertical="center"/>
      <protection locked="0"/>
    </xf>
    <xf numFmtId="0" fontId="0" fillId="4" borderId="15" xfId="0" applyFill="1" applyBorder="1" applyAlignment="1" applyProtection="1">
      <alignment vertical="center"/>
    </xf>
    <xf numFmtId="0" fontId="0" fillId="4" borderId="15" xfId="0" applyFill="1" applyBorder="1" applyAlignment="1" applyProtection="1">
      <alignment vertical="center" wrapText="1"/>
    </xf>
    <xf numFmtId="0" fontId="0" fillId="4" borderId="14" xfId="0" applyFill="1" applyBorder="1" applyAlignment="1" applyProtection="1">
      <alignment horizontal="center" wrapText="1"/>
    </xf>
    <xf numFmtId="0" fontId="0" fillId="4" borderId="3" xfId="0" applyFill="1" applyBorder="1" applyAlignment="1" applyProtection="1">
      <alignment vertical="center"/>
    </xf>
    <xf numFmtId="0" fontId="0" fillId="4" borderId="0" xfId="0" applyFill="1" applyBorder="1" applyAlignment="1" applyProtection="1">
      <alignment vertical="center"/>
    </xf>
    <xf numFmtId="0" fontId="0" fillId="4" borderId="20" xfId="0" applyFill="1" applyBorder="1" applyAlignment="1" applyProtection="1">
      <alignment vertical="center"/>
    </xf>
    <xf numFmtId="0" fontId="0" fillId="24" borderId="0" xfId="0" applyFill="1"/>
    <xf numFmtId="0" fontId="8" fillId="0" borderId="0" xfId="0" applyFont="1" applyFill="1" applyBorder="1" applyAlignment="1" applyProtection="1">
      <alignment horizontal="center" wrapText="1"/>
    </xf>
    <xf numFmtId="177" fontId="0" fillId="0" borderId="0" xfId="0" applyNumberFormat="1"/>
    <xf numFmtId="0" fontId="11" fillId="11" borderId="15" xfId="0" applyFont="1" applyFill="1" applyBorder="1" applyAlignment="1">
      <alignment wrapText="1"/>
    </xf>
    <xf numFmtId="175" fontId="0" fillId="11" borderId="15" xfId="3" applyNumberFormat="1" applyFont="1" applyFill="1" applyBorder="1"/>
    <xf numFmtId="176" fontId="0" fillId="11" borderId="15" xfId="3" applyNumberFormat="1" applyFont="1" applyFill="1" applyBorder="1"/>
    <xf numFmtId="176" fontId="0" fillId="11" borderId="15" xfId="0" applyNumberFormat="1" applyFill="1" applyBorder="1"/>
    <xf numFmtId="168" fontId="0" fillId="11" borderId="15" xfId="0" applyNumberFormat="1" applyFill="1" applyBorder="1"/>
    <xf numFmtId="0" fontId="11" fillId="11" borderId="15" xfId="0" applyFont="1" applyFill="1" applyBorder="1"/>
    <xf numFmtId="174" fontId="11" fillId="11" borderId="15" xfId="0" applyNumberFormat="1" applyFont="1" applyFill="1" applyBorder="1"/>
    <xf numFmtId="0" fontId="11" fillId="11" borderId="18" xfId="0" applyFont="1" applyFill="1" applyBorder="1"/>
    <xf numFmtId="9" fontId="11" fillId="11" borderId="18" xfId="3" applyNumberFormat="1" applyFont="1" applyFill="1" applyBorder="1"/>
    <xf numFmtId="0" fontId="11" fillId="11" borderId="68" xfId="0" applyFont="1" applyFill="1" applyBorder="1"/>
    <xf numFmtId="3" fontId="11" fillId="11" borderId="68" xfId="0" applyNumberFormat="1" applyFont="1" applyFill="1" applyBorder="1"/>
    <xf numFmtId="165" fontId="11" fillId="11" borderId="18" xfId="0" applyNumberFormat="1" applyFont="1" applyFill="1" applyBorder="1"/>
    <xf numFmtId="0" fontId="11" fillId="11" borderId="68" xfId="0" applyFont="1" applyFill="1" applyBorder="1" applyAlignment="1">
      <alignment wrapText="1"/>
    </xf>
    <xf numFmtId="3" fontId="0" fillId="11" borderId="68" xfId="0" applyNumberFormat="1" applyFill="1" applyBorder="1"/>
    <xf numFmtId="0" fontId="8" fillId="4" borderId="2" xfId="0" applyFont="1" applyFill="1" applyBorder="1" applyProtection="1"/>
    <xf numFmtId="0" fontId="1" fillId="0" borderId="0" xfId="0" applyFont="1" applyFill="1" applyBorder="1" applyAlignment="1" applyProtection="1">
      <alignment horizontal="left" wrapText="1"/>
    </xf>
    <xf numFmtId="49" fontId="0" fillId="11" borderId="11" xfId="0" applyNumberFormat="1" applyFill="1" applyBorder="1" applyAlignment="1" applyProtection="1">
      <alignment horizontal="left" vertical="top" wrapText="1"/>
      <protection locked="0"/>
    </xf>
    <xf numFmtId="49" fontId="0" fillId="0" borderId="10" xfId="0" applyNumberFormat="1" applyBorder="1" applyAlignment="1" applyProtection="1">
      <alignment vertical="top" wrapText="1"/>
      <protection locked="0"/>
    </xf>
    <xf numFmtId="49" fontId="0" fillId="0" borderId="14" xfId="0" applyNumberFormat="1" applyBorder="1" applyAlignment="1" applyProtection="1">
      <alignment vertical="top" wrapText="1"/>
      <protection locked="0"/>
    </xf>
    <xf numFmtId="0" fontId="4" fillId="4" borderId="0" xfId="0" applyFont="1" applyFill="1" applyBorder="1" applyAlignment="1" applyProtection="1">
      <alignment horizontal="left" vertical="center"/>
    </xf>
    <xf numFmtId="0" fontId="0" fillId="4" borderId="11" xfId="0" applyFont="1" applyFill="1" applyBorder="1" applyAlignment="1" applyProtection="1">
      <alignment horizontal="left" vertical="top" wrapText="1"/>
    </xf>
    <xf numFmtId="0" fontId="0" fillId="4" borderId="10" xfId="0" applyFont="1" applyFill="1" applyBorder="1" applyAlignment="1" applyProtection="1">
      <alignment horizontal="left" vertical="top" wrapText="1"/>
    </xf>
    <xf numFmtId="0" fontId="0" fillId="4" borderId="14" xfId="0" applyFont="1" applyFill="1" applyBorder="1" applyAlignment="1" applyProtection="1">
      <alignment horizontal="left" vertical="top"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left" vertical="center" wrapText="1"/>
    </xf>
    <xf numFmtId="0" fontId="1" fillId="4" borderId="14" xfId="0" applyFont="1" applyFill="1" applyBorder="1" applyAlignment="1" applyProtection="1">
      <alignment horizontal="left" vertical="center" wrapText="1"/>
    </xf>
    <xf numFmtId="0" fontId="0" fillId="4" borderId="13" xfId="0" applyFill="1" applyBorder="1" applyAlignment="1" applyProtection="1">
      <alignment horizontal="center" vertical="center"/>
    </xf>
    <xf numFmtId="0" fontId="0" fillId="4" borderId="16" xfId="0" applyFill="1" applyBorder="1" applyAlignment="1" applyProtection="1">
      <alignment horizontal="center" vertical="center"/>
    </xf>
    <xf numFmtId="0" fontId="0" fillId="4" borderId="9" xfId="0" applyFill="1" applyBorder="1" applyAlignment="1" applyProtection="1">
      <alignment horizontal="center" vertical="center"/>
    </xf>
    <xf numFmtId="0" fontId="0" fillId="4" borderId="17" xfId="0" applyFill="1" applyBorder="1" applyAlignment="1" applyProtection="1">
      <alignment horizontal="center" vertical="center"/>
    </xf>
    <xf numFmtId="3" fontId="0" fillId="4" borderId="13" xfId="0" applyNumberFormat="1" applyFont="1" applyFill="1" applyBorder="1" applyAlignment="1" applyProtection="1">
      <alignment horizontal="center" vertical="center"/>
    </xf>
    <xf numFmtId="3" fontId="0" fillId="4" borderId="16" xfId="0" applyNumberFormat="1" applyFont="1" applyFill="1" applyBorder="1" applyAlignment="1" applyProtection="1">
      <alignment horizontal="center" vertical="center"/>
    </xf>
    <xf numFmtId="3" fontId="0" fillId="4" borderId="9" xfId="0" applyNumberFormat="1" applyFont="1" applyFill="1" applyBorder="1" applyAlignment="1" applyProtection="1">
      <alignment horizontal="center" vertical="center"/>
    </xf>
    <xf numFmtId="3" fontId="0" fillId="4" borderId="17" xfId="0" applyNumberFormat="1" applyFont="1" applyFill="1" applyBorder="1" applyAlignment="1" applyProtection="1">
      <alignment horizontal="center" vertical="center"/>
    </xf>
    <xf numFmtId="0" fontId="0" fillId="4" borderId="60" xfId="0" applyFill="1" applyBorder="1" applyAlignment="1" applyProtection="1">
      <alignment horizontal="center" vertical="center"/>
    </xf>
    <xf numFmtId="0" fontId="0" fillId="4" borderId="62" xfId="0" applyFill="1" applyBorder="1" applyAlignment="1" applyProtection="1">
      <alignment horizontal="center" vertical="center"/>
    </xf>
    <xf numFmtId="0" fontId="0" fillId="4" borderId="61" xfId="0" applyFill="1" applyBorder="1" applyAlignment="1" applyProtection="1">
      <alignment horizontal="center" vertical="center"/>
    </xf>
    <xf numFmtId="0" fontId="4" fillId="7" borderId="29" xfId="0" applyFont="1" applyFill="1" applyBorder="1" applyAlignment="1" applyProtection="1">
      <alignment horizontal="center" vertical="center" wrapText="1"/>
    </xf>
    <xf numFmtId="0" fontId="4" fillId="7" borderId="30" xfId="0" applyFont="1" applyFill="1" applyBorder="1" applyAlignment="1" applyProtection="1">
      <alignment horizontal="center" vertical="center" wrapText="1"/>
    </xf>
    <xf numFmtId="0" fontId="4" fillId="7" borderId="38" xfId="0" applyFont="1" applyFill="1" applyBorder="1" applyAlignment="1" applyProtection="1">
      <alignment horizontal="center" vertical="center"/>
    </xf>
    <xf numFmtId="0" fontId="4" fillId="7" borderId="29" xfId="0" applyFont="1" applyFill="1" applyBorder="1" applyAlignment="1" applyProtection="1">
      <alignment horizontal="center" vertical="center"/>
    </xf>
    <xf numFmtId="0" fontId="4" fillId="7" borderId="37" xfId="0" applyFont="1" applyFill="1" applyBorder="1" applyAlignment="1" applyProtection="1">
      <alignment horizontal="center" vertical="center"/>
    </xf>
    <xf numFmtId="0" fontId="0" fillId="4" borderId="24" xfId="0" applyFill="1" applyBorder="1" applyAlignment="1" applyProtection="1">
      <alignment horizontal="left" vertical="top" wrapText="1"/>
    </xf>
    <xf numFmtId="0" fontId="0" fillId="4" borderId="16" xfId="0" applyFill="1" applyBorder="1" applyAlignment="1" applyProtection="1">
      <alignment horizontal="left" vertical="top" wrapText="1"/>
    </xf>
    <xf numFmtId="0" fontId="0" fillId="4" borderId="3" xfId="0" applyFill="1" applyBorder="1" applyAlignment="1" applyProtection="1">
      <alignment horizontal="left" vertical="top" wrapText="1"/>
    </xf>
    <xf numFmtId="0" fontId="0" fillId="4" borderId="20" xfId="0" applyFill="1" applyBorder="1" applyAlignment="1" applyProtection="1">
      <alignment horizontal="left" vertical="top" wrapText="1"/>
    </xf>
    <xf numFmtId="0" fontId="0" fillId="4" borderId="24" xfId="0" applyFill="1" applyBorder="1" applyAlignment="1" applyProtection="1">
      <alignment horizontal="left" wrapText="1"/>
    </xf>
    <xf numFmtId="0" fontId="0" fillId="4" borderId="16" xfId="0" applyFill="1" applyBorder="1" applyAlignment="1" applyProtection="1">
      <alignment horizontal="left" wrapText="1"/>
    </xf>
    <xf numFmtId="0" fontId="0" fillId="4" borderId="3" xfId="0" applyFill="1" applyBorder="1" applyAlignment="1" applyProtection="1">
      <alignment horizontal="left" wrapText="1"/>
    </xf>
    <xf numFmtId="0" fontId="0" fillId="4" borderId="20" xfId="0" applyFill="1" applyBorder="1" applyAlignment="1" applyProtection="1">
      <alignment horizontal="left" wrapText="1"/>
    </xf>
    <xf numFmtId="0" fontId="0" fillId="0" borderId="3" xfId="0" applyBorder="1" applyAlignment="1" applyProtection="1">
      <alignment vertical="top" wrapText="1"/>
    </xf>
    <xf numFmtId="0" fontId="0" fillId="0" borderId="20" xfId="0" applyBorder="1" applyAlignment="1" applyProtection="1">
      <alignment vertical="top" wrapText="1"/>
    </xf>
    <xf numFmtId="0" fontId="0" fillId="0" borderId="25" xfId="0" applyBorder="1" applyAlignment="1" applyProtection="1">
      <alignment vertical="top" wrapText="1"/>
    </xf>
    <xf numFmtId="0" fontId="0" fillId="0" borderId="17" xfId="0" applyBorder="1" applyAlignment="1" applyProtection="1">
      <alignment vertical="top" wrapText="1"/>
    </xf>
    <xf numFmtId="0" fontId="0" fillId="4" borderId="24" xfId="0" applyFill="1" applyBorder="1" applyAlignment="1" applyProtection="1">
      <alignment horizontal="center" vertical="top" wrapText="1"/>
    </xf>
    <xf numFmtId="0" fontId="0" fillId="4" borderId="16" xfId="0" applyFill="1" applyBorder="1" applyAlignment="1" applyProtection="1">
      <alignment horizontal="center" vertical="top" wrapText="1"/>
    </xf>
    <xf numFmtId="0" fontId="0" fillId="4" borderId="3" xfId="0" applyFill="1" applyBorder="1" applyAlignment="1" applyProtection="1">
      <alignment horizontal="center" vertical="top" wrapText="1"/>
    </xf>
    <xf numFmtId="0" fontId="0" fillId="4" borderId="20" xfId="0" applyFill="1" applyBorder="1" applyAlignment="1" applyProtection="1">
      <alignment horizontal="center" vertical="top" wrapText="1"/>
    </xf>
    <xf numFmtId="0" fontId="1" fillId="4" borderId="15" xfId="0" applyFont="1" applyFill="1" applyBorder="1" applyAlignment="1" applyProtection="1">
      <alignment horizontal="left" vertical="center" wrapText="1"/>
    </xf>
    <xf numFmtId="0" fontId="0" fillId="4" borderId="25" xfId="0" applyFill="1" applyBorder="1" applyAlignment="1" applyProtection="1">
      <alignment horizontal="left" vertical="top" wrapText="1"/>
    </xf>
    <xf numFmtId="0" fontId="0" fillId="4" borderId="17" xfId="0" applyFill="1" applyBorder="1" applyAlignment="1" applyProtection="1">
      <alignment horizontal="left" vertical="top" wrapText="1"/>
    </xf>
    <xf numFmtId="0" fontId="0" fillId="4" borderId="11" xfId="0" applyFill="1" applyBorder="1" applyAlignment="1" applyProtection="1">
      <alignment horizontal="center" vertical="center" wrapText="1"/>
    </xf>
    <xf numFmtId="0" fontId="0" fillId="4" borderId="14" xfId="0" applyFill="1" applyBorder="1" applyAlignment="1" applyProtection="1">
      <alignment horizontal="center" vertical="center" wrapText="1"/>
    </xf>
    <xf numFmtId="3" fontId="0" fillId="6" borderId="11" xfId="0" applyNumberFormat="1" applyFont="1" applyFill="1" applyBorder="1" applyAlignment="1" applyProtection="1">
      <alignment horizontal="center" vertical="center"/>
      <protection locked="0"/>
    </xf>
    <xf numFmtId="3" fontId="0" fillId="6" borderId="14" xfId="0" applyNumberFormat="1" applyFont="1" applyFill="1" applyBorder="1" applyAlignment="1" applyProtection="1">
      <alignment horizontal="center" vertical="center"/>
      <protection locked="0"/>
    </xf>
    <xf numFmtId="0" fontId="1" fillId="4" borderId="23" xfId="0" applyFont="1" applyFill="1" applyBorder="1" applyAlignment="1" applyProtection="1">
      <alignment horizontal="center" vertical="center" wrapText="1"/>
    </xf>
    <xf numFmtId="0" fontId="1" fillId="4" borderId="15" xfId="0" applyFont="1" applyFill="1" applyBorder="1" applyAlignment="1" applyProtection="1">
      <alignment horizontal="center" vertical="center" wrapText="1"/>
    </xf>
    <xf numFmtId="0" fontId="0" fillId="4" borderId="23" xfId="0" applyFill="1" applyBorder="1" applyAlignment="1" applyProtection="1">
      <alignment horizontal="center"/>
    </xf>
    <xf numFmtId="0" fontId="0" fillId="4" borderId="15" xfId="0" applyFill="1" applyBorder="1" applyAlignment="1" applyProtection="1">
      <alignment horizontal="center"/>
    </xf>
    <xf numFmtId="0" fontId="1" fillId="4" borderId="11" xfId="0" applyFont="1" applyFill="1" applyBorder="1" applyAlignment="1" applyProtection="1">
      <alignment horizontal="center" vertical="center" wrapText="1"/>
    </xf>
    <xf numFmtId="0" fontId="1" fillId="4" borderId="1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4" borderId="8" xfId="0" applyFont="1" applyFill="1" applyBorder="1" applyAlignment="1" applyProtection="1">
      <alignment horizontal="left" vertical="center" wrapText="1"/>
    </xf>
    <xf numFmtId="0" fontId="4" fillId="4" borderId="4" xfId="0" applyFont="1" applyFill="1" applyBorder="1" applyAlignment="1" applyProtection="1">
      <alignment horizontal="left" vertical="center" wrapText="1"/>
    </xf>
    <xf numFmtId="0" fontId="8" fillId="4" borderId="0" xfId="0" applyFont="1" applyFill="1" applyBorder="1" applyAlignment="1" applyProtection="1">
      <alignment horizontal="left" vertical="top" wrapText="1"/>
    </xf>
    <xf numFmtId="0" fontId="8" fillId="4" borderId="4" xfId="0" applyFont="1" applyFill="1" applyBorder="1" applyAlignment="1" applyProtection="1">
      <alignment horizontal="left" vertical="top" wrapText="1"/>
    </xf>
    <xf numFmtId="0" fontId="0" fillId="8" borderId="15" xfId="0" applyFill="1" applyBorder="1" applyAlignment="1" applyProtection="1">
      <alignment horizontal="center" vertical="center"/>
      <protection locked="0"/>
    </xf>
    <xf numFmtId="0" fontId="0" fillId="4" borderId="15" xfId="0" applyFill="1" applyBorder="1" applyAlignment="1" applyProtection="1">
      <alignment vertical="center"/>
    </xf>
    <xf numFmtId="0" fontId="0" fillId="4" borderId="15" xfId="0" applyFill="1" applyBorder="1" applyAlignment="1" applyProtection="1">
      <alignment vertical="center" wrapText="1"/>
    </xf>
    <xf numFmtId="0" fontId="4" fillId="5" borderId="7" xfId="0" applyFont="1" applyFill="1" applyBorder="1" applyAlignment="1" applyProtection="1">
      <alignment horizontal="center" vertical="center" wrapText="1"/>
    </xf>
    <xf numFmtId="0" fontId="4" fillId="5" borderId="17" xfId="0" applyFont="1" applyFill="1" applyBorder="1" applyAlignment="1" applyProtection="1">
      <alignment horizontal="center" vertical="center" wrapText="1"/>
    </xf>
    <xf numFmtId="0" fontId="4" fillId="7" borderId="44" xfId="0" applyFont="1" applyFill="1" applyBorder="1" applyAlignment="1" applyProtection="1">
      <alignment horizontal="center" vertical="center" wrapText="1"/>
    </xf>
    <xf numFmtId="1" fontId="0" fillId="4" borderId="11" xfId="0" applyNumberFormat="1" applyFill="1" applyBorder="1" applyAlignment="1" applyProtection="1">
      <alignment horizontal="center"/>
    </xf>
    <xf numFmtId="1" fontId="0" fillId="4" borderId="14" xfId="0" applyNumberFormat="1" applyFill="1" applyBorder="1" applyAlignment="1" applyProtection="1">
      <alignment horizontal="center"/>
    </xf>
    <xf numFmtId="0" fontId="0" fillId="0" borderId="45" xfId="0" applyBorder="1" applyAlignment="1" applyProtection="1">
      <alignment vertical="top" wrapText="1"/>
    </xf>
    <xf numFmtId="0" fontId="0" fillId="0" borderId="23" xfId="0" applyBorder="1" applyAlignment="1" applyProtection="1">
      <alignment vertical="top" wrapText="1"/>
    </xf>
    <xf numFmtId="3" fontId="0" fillId="3" borderId="11" xfId="0" applyNumberFormat="1" applyFont="1" applyFill="1" applyBorder="1" applyAlignment="1" applyProtection="1">
      <alignment horizontal="center" vertical="center"/>
    </xf>
    <xf numFmtId="3" fontId="0" fillId="3" borderId="14" xfId="0" applyNumberFormat="1" applyFill="1" applyBorder="1" applyAlignment="1" applyProtection="1">
      <alignment horizontal="center" vertical="center"/>
    </xf>
    <xf numFmtId="0" fontId="0" fillId="3" borderId="11" xfId="0" applyFill="1" applyBorder="1" applyAlignment="1" applyProtection="1">
      <alignment horizontal="center" vertical="center" wrapText="1"/>
    </xf>
    <xf numFmtId="0" fontId="0" fillId="3" borderId="14" xfId="0" applyFill="1" applyBorder="1" applyAlignment="1" applyProtection="1">
      <alignment horizontal="center" vertical="center" wrapText="1"/>
    </xf>
    <xf numFmtId="0" fontId="1" fillId="0" borderId="49" xfId="0" applyFont="1" applyBorder="1" applyAlignment="1" applyProtection="1">
      <alignment horizontal="center" vertical="center" wrapText="1"/>
    </xf>
    <xf numFmtId="0" fontId="1" fillId="0" borderId="50" xfId="0" applyFont="1" applyBorder="1" applyAlignment="1" applyProtection="1">
      <alignment horizontal="center" vertical="center" wrapText="1"/>
    </xf>
    <xf numFmtId="0" fontId="1" fillId="0" borderId="51" xfId="0" applyFont="1" applyBorder="1" applyAlignment="1" applyProtection="1">
      <alignment horizontal="center" vertical="center" wrapText="1"/>
    </xf>
    <xf numFmtId="0" fontId="0" fillId="4" borderId="11" xfId="0" applyFill="1" applyBorder="1" applyAlignment="1" applyProtection="1">
      <alignment horizontal="center" wrapText="1"/>
    </xf>
    <xf numFmtId="0" fontId="0" fillId="4" borderId="14" xfId="0" applyFill="1" applyBorder="1" applyAlignment="1" applyProtection="1">
      <alignment horizontal="center" wrapText="1"/>
    </xf>
    <xf numFmtId="0" fontId="0" fillId="0" borderId="16" xfId="0" applyBorder="1" applyProtection="1"/>
    <xf numFmtId="0" fontId="0" fillId="0" borderId="3" xfId="0" applyBorder="1" applyProtection="1"/>
    <xf numFmtId="0" fontId="0" fillId="0" borderId="20" xfId="0" applyBorder="1" applyProtection="1"/>
    <xf numFmtId="0" fontId="0" fillId="0" borderId="25" xfId="0" applyBorder="1" applyProtection="1"/>
    <xf numFmtId="0" fontId="0" fillId="0" borderId="17" xfId="0" applyBorder="1" applyProtection="1"/>
    <xf numFmtId="0" fontId="0" fillId="4" borderId="25" xfId="0" applyFill="1" applyBorder="1" applyAlignment="1" applyProtection="1">
      <alignment horizontal="center" vertical="top" wrapText="1"/>
    </xf>
    <xf numFmtId="0" fontId="0" fillId="4" borderId="17" xfId="0" applyFill="1" applyBorder="1" applyAlignment="1" applyProtection="1">
      <alignment horizontal="center" vertical="top" wrapText="1"/>
    </xf>
    <xf numFmtId="0" fontId="0" fillId="4" borderId="3" xfId="0" applyFill="1" applyBorder="1" applyAlignment="1" applyProtection="1">
      <alignment vertical="center"/>
    </xf>
    <xf numFmtId="0" fontId="0" fillId="4" borderId="0" xfId="0" applyFill="1" applyBorder="1" applyAlignment="1" applyProtection="1">
      <alignment vertical="center"/>
    </xf>
    <xf numFmtId="0" fontId="0" fillId="4" borderId="20" xfId="0" applyFill="1" applyBorder="1" applyAlignment="1" applyProtection="1">
      <alignment vertical="center"/>
    </xf>
    <xf numFmtId="0" fontId="0" fillId="4" borderId="11" xfId="0" applyFill="1" applyBorder="1" applyAlignment="1" applyProtection="1">
      <alignment horizontal="center" vertical="center"/>
    </xf>
    <xf numFmtId="0" fontId="0" fillId="4" borderId="10" xfId="0" applyFill="1" applyBorder="1" applyAlignment="1" applyProtection="1">
      <alignment horizontal="center" vertical="center"/>
    </xf>
    <xf numFmtId="0" fontId="0" fillId="4" borderId="14" xfId="0" applyFill="1" applyBorder="1" applyAlignment="1" applyProtection="1">
      <alignment horizontal="center" vertical="center"/>
    </xf>
    <xf numFmtId="5" fontId="0" fillId="6" borderId="13" xfId="1" applyNumberFormat="1" applyFont="1" applyFill="1" applyBorder="1" applyAlignment="1" applyProtection="1">
      <alignment horizontal="center" vertical="center"/>
      <protection locked="0"/>
    </xf>
    <xf numFmtId="5" fontId="0" fillId="6" borderId="12" xfId="1" applyNumberFormat="1" applyFont="1" applyFill="1" applyBorder="1" applyAlignment="1" applyProtection="1">
      <alignment horizontal="center" vertical="center"/>
      <protection locked="0"/>
    </xf>
    <xf numFmtId="5" fontId="0" fillId="6" borderId="16" xfId="1" applyNumberFormat="1" applyFont="1" applyFill="1" applyBorder="1" applyAlignment="1" applyProtection="1">
      <alignment horizontal="center" vertical="center"/>
      <protection locked="0"/>
    </xf>
    <xf numFmtId="5" fontId="0" fillId="6" borderId="9" xfId="1" applyNumberFormat="1" applyFont="1" applyFill="1" applyBorder="1" applyAlignment="1" applyProtection="1">
      <alignment horizontal="center" vertical="center"/>
      <protection locked="0"/>
    </xf>
    <xf numFmtId="5" fontId="0" fillId="6" borderId="7" xfId="1" applyNumberFormat="1" applyFont="1" applyFill="1" applyBorder="1" applyAlignment="1" applyProtection="1">
      <alignment horizontal="center" vertical="center"/>
      <protection locked="0"/>
    </xf>
    <xf numFmtId="5" fontId="0" fillId="6" borderId="17" xfId="1" applyNumberFormat="1" applyFont="1" applyFill="1" applyBorder="1" applyAlignment="1" applyProtection="1">
      <alignment horizontal="center" vertical="center"/>
      <protection locked="0"/>
    </xf>
    <xf numFmtId="0" fontId="0" fillId="4" borderId="24" xfId="0" applyFill="1" applyBorder="1" applyAlignment="1" applyProtection="1">
      <alignment horizontal="left" vertical="center" wrapText="1"/>
    </xf>
    <xf numFmtId="0" fontId="0" fillId="4" borderId="12" xfId="0" applyFill="1" applyBorder="1" applyAlignment="1" applyProtection="1">
      <alignment horizontal="left" vertical="center" wrapText="1"/>
    </xf>
    <xf numFmtId="0" fontId="0" fillId="4" borderId="16" xfId="0" applyFill="1" applyBorder="1" applyAlignment="1" applyProtection="1">
      <alignment horizontal="left" vertical="center" wrapText="1"/>
    </xf>
    <xf numFmtId="0" fontId="0" fillId="4" borderId="3" xfId="0" applyFill="1" applyBorder="1" applyAlignment="1" applyProtection="1">
      <alignment horizontal="left" vertical="center" wrapText="1"/>
    </xf>
    <xf numFmtId="0" fontId="0" fillId="4" borderId="0" xfId="0" applyFill="1" applyBorder="1" applyAlignment="1" applyProtection="1">
      <alignment horizontal="left" vertical="center" wrapText="1"/>
    </xf>
    <xf numFmtId="0" fontId="0" fillId="4" borderId="20" xfId="0" applyFill="1" applyBorder="1" applyAlignment="1" applyProtection="1">
      <alignment horizontal="left" vertical="center" wrapText="1"/>
    </xf>
    <xf numFmtId="0" fontId="0" fillId="4" borderId="25" xfId="0" applyFill="1" applyBorder="1" applyAlignment="1" applyProtection="1">
      <alignment horizontal="left" vertical="center" wrapText="1"/>
    </xf>
    <xf numFmtId="0" fontId="0" fillId="4" borderId="7" xfId="0" applyFill="1" applyBorder="1" applyAlignment="1" applyProtection="1">
      <alignment horizontal="left" vertical="center" wrapText="1"/>
    </xf>
    <xf numFmtId="0" fontId="0" fillId="4" borderId="17" xfId="0" applyFill="1" applyBorder="1" applyAlignment="1" applyProtection="1">
      <alignment horizontal="left" vertical="center" wrapText="1"/>
    </xf>
    <xf numFmtId="0" fontId="11" fillId="4" borderId="3" xfId="0" applyFont="1" applyFill="1" applyBorder="1" applyAlignment="1" applyProtection="1">
      <alignment horizontal="left" vertical="center" wrapText="1"/>
    </xf>
    <xf numFmtId="0" fontId="11" fillId="4" borderId="0"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 fillId="4" borderId="65" xfId="0" applyFont="1" applyFill="1" applyBorder="1" applyAlignment="1" applyProtection="1">
      <alignment horizontal="left" vertical="center"/>
    </xf>
    <xf numFmtId="0" fontId="1" fillId="4" borderId="14" xfId="0" applyFont="1" applyFill="1" applyBorder="1" applyAlignment="1" applyProtection="1">
      <alignment horizontal="left" vertical="center"/>
    </xf>
    <xf numFmtId="0" fontId="10" fillId="0" borderId="18" xfId="0" applyFont="1" applyBorder="1" applyAlignment="1" applyProtection="1">
      <alignment horizontal="left" vertical="center"/>
    </xf>
    <xf numFmtId="0" fontId="10" fillId="0" borderId="19" xfId="0" applyFont="1" applyBorder="1" applyAlignment="1" applyProtection="1">
      <alignment horizontal="left" vertical="center"/>
    </xf>
    <xf numFmtId="0" fontId="10" fillId="0" borderId="21" xfId="0" applyFont="1" applyBorder="1" applyAlignment="1" applyProtection="1">
      <alignment horizontal="left" vertical="center"/>
    </xf>
    <xf numFmtId="0" fontId="10" fillId="0" borderId="15" xfId="0" applyFont="1" applyBorder="1" applyAlignment="1" applyProtection="1">
      <alignment horizontal="left" vertical="center"/>
    </xf>
    <xf numFmtId="0" fontId="10" fillId="0" borderId="14" xfId="0" applyFont="1" applyBorder="1" applyAlignment="1" applyProtection="1">
      <alignment horizontal="left" vertical="center"/>
    </xf>
    <xf numFmtId="0" fontId="10" fillId="0" borderId="16" xfId="0" applyFont="1" applyBorder="1" applyAlignment="1" applyProtection="1">
      <alignment horizontal="left" vertical="center"/>
    </xf>
    <xf numFmtId="0" fontId="16" fillId="4" borderId="10" xfId="0" applyFont="1" applyFill="1" applyBorder="1" applyAlignment="1">
      <alignment horizontal="right"/>
    </xf>
    <xf numFmtId="0" fontId="16" fillId="4" borderId="12" xfId="0" applyFont="1" applyFill="1" applyBorder="1" applyAlignment="1">
      <alignment horizontal="right"/>
    </xf>
    <xf numFmtId="0" fontId="16" fillId="4" borderId="7" xfId="0" applyFont="1" applyFill="1" applyBorder="1" applyAlignment="1">
      <alignment horizontal="right"/>
    </xf>
    <xf numFmtId="0" fontId="1" fillId="4" borderId="65" xfId="0" applyFont="1" applyFill="1" applyBorder="1" applyAlignment="1" applyProtection="1">
      <alignment horizontal="right"/>
    </xf>
    <xf numFmtId="0" fontId="1" fillId="4" borderId="10" xfId="0" applyFont="1" applyFill="1" applyBorder="1" applyAlignment="1" applyProtection="1">
      <alignment horizontal="right"/>
    </xf>
    <xf numFmtId="0" fontId="1" fillId="4" borderId="24" xfId="0" applyFont="1" applyFill="1" applyBorder="1" applyAlignment="1" applyProtection="1">
      <alignment horizontal="right"/>
    </xf>
    <xf numFmtId="0" fontId="1" fillId="4" borderId="12" xfId="0" applyFont="1" applyFill="1" applyBorder="1" applyAlignment="1" applyProtection="1">
      <alignment horizontal="right"/>
    </xf>
    <xf numFmtId="0" fontId="1" fillId="4" borderId="25" xfId="0" applyFont="1" applyFill="1" applyBorder="1" applyAlignment="1" applyProtection="1">
      <alignment horizontal="right"/>
    </xf>
    <xf numFmtId="0" fontId="1" fillId="4" borderId="7" xfId="0" applyFont="1" applyFill="1" applyBorder="1" applyAlignment="1" applyProtection="1">
      <alignment horizontal="right"/>
    </xf>
    <xf numFmtId="0" fontId="1" fillId="4" borderId="16" xfId="0" applyFont="1" applyFill="1" applyBorder="1" applyAlignment="1" applyProtection="1">
      <alignment horizontal="right"/>
    </xf>
    <xf numFmtId="0" fontId="1" fillId="4" borderId="17" xfId="0" applyFont="1" applyFill="1" applyBorder="1" applyAlignment="1" applyProtection="1">
      <alignment horizontal="right"/>
    </xf>
    <xf numFmtId="0" fontId="21" fillId="0" borderId="0" xfId="0" applyFont="1" applyProtection="1"/>
    <xf numFmtId="15" fontId="0" fillId="0" borderId="0" xfId="0" applyNumberFormat="1" applyProtection="1"/>
    <xf numFmtId="0" fontId="0" fillId="0" borderId="0" xfId="0" applyAlignment="1" applyProtection="1">
      <alignment horizontal="center"/>
    </xf>
    <xf numFmtId="0" fontId="21" fillId="0" borderId="0" xfId="0" applyFont="1" applyAlignment="1" applyProtection="1">
      <alignment horizontal="center"/>
    </xf>
    <xf numFmtId="0" fontId="0" fillId="11" borderId="0" xfId="0" applyFill="1" applyProtection="1"/>
    <xf numFmtId="0" fontId="21" fillId="11" borderId="0" xfId="0" applyFont="1" applyFill="1" applyProtection="1"/>
    <xf numFmtId="0" fontId="23" fillId="0" borderId="0" xfId="0" applyFont="1" applyFill="1" applyProtection="1"/>
    <xf numFmtId="0" fontId="22" fillId="0" borderId="0" xfId="0" applyFont="1" applyFill="1" applyProtection="1"/>
    <xf numFmtId="166" fontId="21" fillId="0" borderId="0" xfId="0" applyNumberFormat="1" applyFont="1" applyProtection="1"/>
    <xf numFmtId="43" fontId="22" fillId="9" borderId="67" xfId="2" applyFont="1" applyFill="1" applyBorder="1" applyProtection="1"/>
    <xf numFmtId="43" fontId="22" fillId="6" borderId="67" xfId="2" applyFont="1" applyFill="1" applyBorder="1" applyProtection="1"/>
    <xf numFmtId="0" fontId="21" fillId="0" borderId="0" xfId="0" applyFont="1" applyFill="1" applyProtection="1"/>
    <xf numFmtId="166" fontId="0" fillId="0" borderId="0" xfId="0" applyNumberFormat="1" applyProtection="1"/>
    <xf numFmtId="43" fontId="0" fillId="0" borderId="0" xfId="2" applyFont="1" applyProtection="1"/>
    <xf numFmtId="43" fontId="21" fillId="0" borderId="0" xfId="2" applyFont="1" applyProtection="1"/>
    <xf numFmtId="0" fontId="22" fillId="0" borderId="0" xfId="0" applyFont="1" applyProtection="1"/>
    <xf numFmtId="0" fontId="23" fillId="0" borderId="0" xfId="0" applyFont="1" applyProtection="1"/>
    <xf numFmtId="167" fontId="21" fillId="0" borderId="0" xfId="2" applyNumberFormat="1" applyFont="1" applyProtection="1"/>
  </cellXfs>
  <cellStyles count="4">
    <cellStyle name="Comma" xfId="2" builtinId="3"/>
    <cellStyle name="Currency" xfId="1" builtinId="4"/>
    <cellStyle name="Normal" xfId="0" builtinId="0"/>
    <cellStyle name="Percent" xfId="3" builtinId="5"/>
  </cellStyles>
  <dxfs count="62">
    <dxf>
      <font>
        <b/>
        <i val="0"/>
        <color rgb="FFFF0000"/>
      </font>
      <fill>
        <patternFill patternType="none">
          <bgColor auto="1"/>
        </patternFill>
      </fill>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s>
  <tableStyles count="0" defaultTableStyle="TableStyleMedium9" defaultPivotStyle="PivotStyleLight16"/>
  <colors>
    <mruColors>
      <color rgb="FFFF6600"/>
      <color rgb="FFA9DCF3"/>
      <color rgb="FF105672"/>
      <color rgb="FFFFFF99"/>
      <color rgb="FF28AAE1"/>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326571</xdr:colOff>
      <xdr:row>0</xdr:row>
      <xdr:rowOff>231322</xdr:rowOff>
    </xdr:from>
    <xdr:to>
      <xdr:col>14</xdr:col>
      <xdr:colOff>302359</xdr:colOff>
      <xdr:row>0</xdr:row>
      <xdr:rowOff>583747</xdr:rowOff>
    </xdr:to>
    <xdr:pic>
      <xdr:nvPicPr>
        <xdr:cNvPr id="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8327571" y="231322"/>
          <a:ext cx="1200431" cy="352425"/>
        </a:xfrm>
        <a:prstGeom prst="rect">
          <a:avLst/>
        </a:prstGeom>
        <a:noFill/>
        <a:ln w="1">
          <a:noFill/>
          <a:miter lim="800000"/>
          <a:headEnd/>
          <a:tailEnd type="none" w="med" len="med"/>
        </a:ln>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9525</xdr:colOff>
      <xdr:row>0</xdr:row>
      <xdr:rowOff>66675</xdr:rowOff>
    </xdr:from>
    <xdr:to>
      <xdr:col>8</xdr:col>
      <xdr:colOff>0</xdr:colOff>
      <xdr:row>3</xdr:row>
      <xdr:rowOff>47625</xdr:rowOff>
    </xdr:to>
    <xdr:pic>
      <xdr:nvPicPr>
        <xdr:cNvPr id="2" name="Picture 1" descr="http://companyweb/Shared%20Documents/SFT%20Logo%20Files/SFT%20rbg%20colou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48225" y="66675"/>
          <a:ext cx="914400" cy="552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95250</xdr:colOff>
      <xdr:row>0</xdr:row>
      <xdr:rowOff>214313</xdr:rowOff>
    </xdr:from>
    <xdr:to>
      <xdr:col>14</xdr:col>
      <xdr:colOff>309562</xdr:colOff>
      <xdr:row>0</xdr:row>
      <xdr:rowOff>566738</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0263188" y="214313"/>
          <a:ext cx="1190625" cy="3524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95250</xdr:colOff>
      <xdr:row>0</xdr:row>
      <xdr:rowOff>214313</xdr:rowOff>
    </xdr:from>
    <xdr:to>
      <xdr:col>7</xdr:col>
      <xdr:colOff>309564</xdr:colOff>
      <xdr:row>0</xdr:row>
      <xdr:rowOff>566738</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0248900" y="214313"/>
          <a:ext cx="1195388" cy="352425"/>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980515</xdr:colOff>
      <xdr:row>0</xdr:row>
      <xdr:rowOff>203107</xdr:rowOff>
    </xdr:from>
    <xdr:to>
      <xdr:col>13</xdr:col>
      <xdr:colOff>932291</xdr:colOff>
      <xdr:row>0</xdr:row>
      <xdr:rowOff>555532</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3654368" y="203107"/>
          <a:ext cx="1195629" cy="352425"/>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514911</xdr:colOff>
      <xdr:row>0</xdr:row>
      <xdr:rowOff>219075</xdr:rowOff>
    </xdr:from>
    <xdr:to>
      <xdr:col>13</xdr:col>
      <xdr:colOff>733706</xdr:colOff>
      <xdr:row>0</xdr:row>
      <xdr:rowOff>571500</xdr:rowOff>
    </xdr:to>
    <xdr:pic>
      <xdr:nvPicPr>
        <xdr:cNvPr id="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0701058" y="219075"/>
          <a:ext cx="1204913" cy="352425"/>
        </a:xfrm>
        <a:prstGeom prst="rect">
          <a:avLst/>
        </a:prstGeom>
        <a:noFill/>
        <a:ln w="1">
          <a:noFill/>
          <a:miter lim="800000"/>
          <a:headEnd/>
          <a:tailEnd type="none" w="med" len="med"/>
        </a:ln>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458881</xdr:colOff>
      <xdr:row>0</xdr:row>
      <xdr:rowOff>219075</xdr:rowOff>
    </xdr:from>
    <xdr:to>
      <xdr:col>13</xdr:col>
      <xdr:colOff>677676</xdr:colOff>
      <xdr:row>0</xdr:row>
      <xdr:rowOff>571500</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1037234" y="219075"/>
          <a:ext cx="1204913" cy="352425"/>
        </a:xfrm>
        <a:prstGeom prst="rect">
          <a:avLst/>
        </a:prstGeom>
        <a:noFill/>
        <a:ln w="1">
          <a:noFill/>
          <a:miter lim="800000"/>
          <a:headEnd/>
          <a:tailEnd type="none" w="med" len="med"/>
        </a:ln>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234763</xdr:colOff>
      <xdr:row>0</xdr:row>
      <xdr:rowOff>219075</xdr:rowOff>
    </xdr:from>
    <xdr:to>
      <xdr:col>13</xdr:col>
      <xdr:colOff>588029</xdr:colOff>
      <xdr:row>0</xdr:row>
      <xdr:rowOff>571500</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1496675" y="219075"/>
          <a:ext cx="1204913" cy="352425"/>
        </a:xfrm>
        <a:prstGeom prst="rect">
          <a:avLst/>
        </a:prstGeom>
        <a:noFill/>
        <a:ln w="1">
          <a:noFill/>
          <a:miter lim="800000"/>
          <a:headEnd/>
          <a:tailEnd type="none" w="med" len="med"/>
        </a:ln>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33</xdr:col>
      <xdr:colOff>164086</xdr:colOff>
      <xdr:row>0</xdr:row>
      <xdr:rowOff>256136</xdr:rowOff>
    </xdr:from>
    <xdr:to>
      <xdr:col>34</xdr:col>
      <xdr:colOff>502144</xdr:colOff>
      <xdr:row>0</xdr:row>
      <xdr:rowOff>608561</xdr:rowOff>
    </xdr:to>
    <xdr:pic>
      <xdr:nvPicPr>
        <xdr:cNvPr id="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29915704" y="256136"/>
          <a:ext cx="1189705" cy="352425"/>
        </a:xfrm>
        <a:prstGeom prst="rect">
          <a:avLst/>
        </a:prstGeom>
        <a:noFill/>
        <a:ln w="1">
          <a:noFill/>
          <a:miter lim="800000"/>
          <a:headEnd/>
          <a:tailEnd type="none" w="med" len="med"/>
        </a:ln>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32</xdr:col>
      <xdr:colOff>790214</xdr:colOff>
      <xdr:row>0</xdr:row>
      <xdr:rowOff>222517</xdr:rowOff>
    </xdr:from>
    <xdr:to>
      <xdr:col>34</xdr:col>
      <xdr:colOff>254406</xdr:colOff>
      <xdr:row>0</xdr:row>
      <xdr:rowOff>574942</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29341402" y="222517"/>
          <a:ext cx="1154878" cy="3524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pageSetUpPr fitToPage="1"/>
  </sheetPr>
  <dimension ref="A1:P12"/>
  <sheetViews>
    <sheetView tabSelected="1" zoomScale="85" zoomScaleNormal="85" workbookViewId="0"/>
  </sheetViews>
  <sheetFormatPr defaultRowHeight="15"/>
  <cols>
    <col min="1" max="1" width="4.7109375" customWidth="1"/>
    <col min="2" max="2" width="23.42578125" customWidth="1"/>
    <col min="4" max="4" width="9.140625" customWidth="1"/>
    <col min="5" max="5" width="10.28515625" customWidth="1"/>
  </cols>
  <sheetData>
    <row r="1" spans="1:16" ht="65.099999999999994" customHeight="1">
      <c r="A1" s="5" t="s">
        <v>166</v>
      </c>
      <c r="B1" s="6"/>
      <c r="C1" s="6"/>
      <c r="D1" s="6"/>
      <c r="E1" s="6"/>
      <c r="F1" s="6"/>
      <c r="G1" s="6"/>
      <c r="H1" s="6"/>
      <c r="I1" s="6"/>
      <c r="J1" s="6"/>
      <c r="K1" s="6"/>
      <c r="L1" s="6"/>
      <c r="M1" s="6"/>
      <c r="N1" s="6"/>
      <c r="O1" s="484">
        <v>270313</v>
      </c>
      <c r="P1" s="467"/>
    </row>
    <row r="2" spans="1:16">
      <c r="A2" s="8"/>
      <c r="B2" s="9"/>
      <c r="C2" s="9"/>
      <c r="D2" s="9"/>
      <c r="E2" s="9"/>
      <c r="F2" s="9"/>
      <c r="G2" s="9"/>
      <c r="H2" s="9"/>
      <c r="I2" s="9"/>
      <c r="J2" s="9"/>
      <c r="K2" s="9"/>
      <c r="L2" s="9"/>
      <c r="M2" s="9"/>
      <c r="N2" s="9"/>
      <c r="O2" s="10"/>
      <c r="P2" s="467"/>
    </row>
    <row r="3" spans="1:16">
      <c r="A3" s="11"/>
      <c r="B3" s="12"/>
      <c r="C3" s="12"/>
      <c r="D3" s="12"/>
      <c r="E3" s="12"/>
      <c r="F3" s="12"/>
      <c r="G3" s="12"/>
      <c r="H3" s="12"/>
      <c r="I3" s="12"/>
      <c r="J3" s="12"/>
      <c r="K3" s="12"/>
      <c r="L3" s="12"/>
      <c r="M3" s="12"/>
      <c r="N3" s="12"/>
      <c r="O3" s="13"/>
      <c r="P3" s="467"/>
    </row>
    <row r="4" spans="1:16">
      <c r="A4" s="11"/>
      <c r="B4" s="12"/>
      <c r="C4" s="12"/>
      <c r="D4" s="12"/>
      <c r="E4" s="160">
        <f>VLOOKUP(E5,FY_VLOOKUP,2,FALSE)</f>
        <v>2012</v>
      </c>
      <c r="F4" s="12"/>
      <c r="G4" s="12"/>
      <c r="H4" s="12"/>
      <c r="I4" s="12"/>
      <c r="J4" s="12"/>
      <c r="K4" s="12"/>
      <c r="L4" s="12"/>
      <c r="M4" s="12"/>
      <c r="N4" s="12"/>
      <c r="O4" s="13"/>
      <c r="P4" s="467"/>
    </row>
    <row r="5" spans="1:16" ht="27" customHeight="1">
      <c r="A5" s="14"/>
      <c r="B5" s="62" t="s">
        <v>70</v>
      </c>
      <c r="C5" s="63"/>
      <c r="D5" s="64"/>
      <c r="E5" s="164" t="s">
        <v>282</v>
      </c>
      <c r="F5" s="12"/>
      <c r="G5" s="489" t="s">
        <v>280</v>
      </c>
      <c r="H5" s="489"/>
      <c r="I5" s="489"/>
      <c r="J5" s="489"/>
      <c r="K5" s="489"/>
      <c r="L5" s="489"/>
      <c r="M5" s="489"/>
      <c r="N5" s="489"/>
      <c r="O5" s="161">
        <f>UPGRADEYEAR</f>
        <v>2015</v>
      </c>
      <c r="P5" s="467"/>
    </row>
    <row r="6" spans="1:16" ht="25.5" customHeight="1">
      <c r="A6" s="384"/>
      <c r="B6" s="485" t="s">
        <v>165</v>
      </c>
      <c r="C6" s="485"/>
      <c r="D6" s="485"/>
      <c r="E6" s="485"/>
      <c r="F6" s="485"/>
      <c r="G6" s="485"/>
      <c r="H6" s="485"/>
      <c r="I6" s="485"/>
      <c r="J6" s="485"/>
      <c r="K6" s="485"/>
      <c r="L6" s="485"/>
      <c r="M6" s="485"/>
      <c r="N6" s="485"/>
      <c r="O6" s="13"/>
      <c r="P6" s="467"/>
    </row>
    <row r="7" spans="1:16" ht="3.75" customHeight="1">
      <c r="A7" s="384"/>
      <c r="B7" s="383"/>
      <c r="C7" s="383"/>
      <c r="D7" s="383"/>
      <c r="E7" s="383"/>
      <c r="F7" s="383"/>
      <c r="G7" s="383"/>
      <c r="H7" s="383"/>
      <c r="I7" s="383"/>
      <c r="J7" s="383"/>
      <c r="K7" s="383"/>
      <c r="L7" s="383"/>
      <c r="M7" s="383"/>
      <c r="N7" s="383"/>
      <c r="O7" s="13"/>
      <c r="P7" s="467"/>
    </row>
    <row r="8" spans="1:16" ht="275.25" customHeight="1">
      <c r="A8" s="385"/>
      <c r="B8" s="486"/>
      <c r="C8" s="487"/>
      <c r="D8" s="487"/>
      <c r="E8" s="487"/>
      <c r="F8" s="487"/>
      <c r="G8" s="487"/>
      <c r="H8" s="487"/>
      <c r="I8" s="487"/>
      <c r="J8" s="487"/>
      <c r="K8" s="487"/>
      <c r="L8" s="487"/>
      <c r="M8" s="487"/>
      <c r="N8" s="488"/>
      <c r="O8" s="13"/>
      <c r="P8" s="467"/>
    </row>
    <row r="9" spans="1:16">
      <c r="A9" s="168"/>
      <c r="B9" s="66"/>
      <c r="C9" s="66"/>
      <c r="D9" s="66"/>
      <c r="E9" s="65"/>
      <c r="F9" s="12"/>
      <c r="G9" s="12"/>
      <c r="H9" s="12"/>
      <c r="I9" s="12"/>
      <c r="J9" s="12"/>
      <c r="K9" s="12"/>
      <c r="L9" s="12"/>
      <c r="M9" s="12"/>
      <c r="N9" s="12"/>
      <c r="O9" s="13"/>
      <c r="P9" s="467"/>
    </row>
    <row r="10" spans="1:16" ht="155.25" customHeight="1">
      <c r="A10" s="384"/>
      <c r="B10" s="490" t="s">
        <v>290</v>
      </c>
      <c r="C10" s="491"/>
      <c r="D10" s="491"/>
      <c r="E10" s="491"/>
      <c r="F10" s="491"/>
      <c r="G10" s="491"/>
      <c r="H10" s="491"/>
      <c r="I10" s="491"/>
      <c r="J10" s="491"/>
      <c r="K10" s="491"/>
      <c r="L10" s="491"/>
      <c r="M10" s="491"/>
      <c r="N10" s="492"/>
      <c r="O10" s="13"/>
      <c r="P10" s="467"/>
    </row>
    <row r="11" spans="1:16" ht="15.75" thickBot="1">
      <c r="A11" s="31"/>
      <c r="B11" s="32"/>
      <c r="C11" s="32"/>
      <c r="D11" s="32"/>
      <c r="E11" s="32"/>
      <c r="F11" s="32"/>
      <c r="G11" s="32"/>
      <c r="H11" s="32"/>
      <c r="I11" s="32"/>
      <c r="J11" s="32"/>
      <c r="K11" s="32"/>
      <c r="L11" s="32"/>
      <c r="M11" s="32"/>
      <c r="N11" s="32"/>
      <c r="O11" s="33"/>
      <c r="P11" s="467"/>
    </row>
    <row r="12" spans="1:16">
      <c r="A12" s="467"/>
      <c r="B12" s="467"/>
      <c r="C12" s="467"/>
      <c r="D12" s="467"/>
      <c r="E12" s="467"/>
      <c r="F12" s="467"/>
      <c r="G12" s="467"/>
      <c r="H12" s="467"/>
      <c r="I12" s="467"/>
      <c r="J12" s="467"/>
      <c r="K12" s="467"/>
      <c r="L12" s="467"/>
      <c r="M12" s="467"/>
      <c r="N12" s="467"/>
      <c r="O12" s="467"/>
      <c r="P12" s="467"/>
    </row>
  </sheetData>
  <sheetProtection password="C43E" sheet="1" objects="1" scenarios="1"/>
  <mergeCells count="4">
    <mergeCell ref="B6:N6"/>
    <mergeCell ref="B8:N8"/>
    <mergeCell ref="G5:N5"/>
    <mergeCell ref="B10:N10"/>
  </mergeCells>
  <conditionalFormatting sqref="G5">
    <cfRule type="expression" dxfId="61" priority="1" stopIfTrue="1">
      <formula>$E$4&gt;$O$5</formula>
    </cfRule>
  </conditionalFormatting>
  <dataValidations count="1">
    <dataValidation type="list" showInputMessage="1" showErrorMessage="1" sqref="E5">
      <formula1>LU_FINANCIALYEAR</formula1>
    </dataValidation>
  </dataValidations>
  <pageMargins left="0.70866141732283472" right="0.70866141732283472" top="0.74803149606299213" bottom="0.74803149606299213" header="0.31496062992125984" footer="0.31496062992125984"/>
  <pageSetup paperSize="8" scale="88" orientation="portrait" r:id="rId1"/>
  <headerFooter>
    <oddFooter>&amp;L&amp;F
&amp;A&amp;C&amp;P / &amp;N&amp;R&amp;T
&amp;D</oddFooter>
  </headerFooter>
  <drawing r:id="rId2"/>
</worksheet>
</file>

<file path=xl/worksheets/sheet10.xml><?xml version="1.0" encoding="utf-8"?>
<worksheet xmlns="http://schemas.openxmlformats.org/spreadsheetml/2006/main" xmlns:r="http://schemas.openxmlformats.org/officeDocument/2006/relationships">
  <sheetPr codeName="Sheet8">
    <tabColor rgb="FFFF0000"/>
  </sheetPr>
  <dimension ref="A3:AM78"/>
  <sheetViews>
    <sheetView zoomScale="70" zoomScaleNormal="70" workbookViewId="0">
      <selection activeCell="C5" sqref="C5"/>
    </sheetView>
  </sheetViews>
  <sheetFormatPr defaultRowHeight="15"/>
  <cols>
    <col min="1" max="1" width="45.5703125" customWidth="1"/>
    <col min="2" max="2" width="10.42578125" customWidth="1"/>
    <col min="3" max="3" width="7.42578125" customWidth="1"/>
    <col min="4" max="5" width="5.7109375" customWidth="1"/>
    <col min="6" max="6" width="8.42578125" customWidth="1"/>
    <col min="7" max="40" width="5.7109375" customWidth="1"/>
  </cols>
  <sheetData>
    <row r="3" spans="1:39" ht="15.75" hidden="1" thickBot="1">
      <c r="A3" s="185" t="s">
        <v>149</v>
      </c>
      <c r="B3" s="186">
        <f>I78</f>
        <v>1.9712201852946976E-2</v>
      </c>
      <c r="C3" s="184"/>
      <c r="D3" s="184" t="s">
        <v>258</v>
      </c>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row>
    <row r="5" spans="1:39">
      <c r="A5" s="1" t="s">
        <v>151</v>
      </c>
    </row>
    <row r="6" spans="1:39">
      <c r="A6" s="141" t="s">
        <v>244</v>
      </c>
    </row>
    <row r="7" spans="1:39">
      <c r="A7" s="141" t="s">
        <v>245</v>
      </c>
    </row>
    <row r="8" spans="1:39">
      <c r="A8" s="141" t="s">
        <v>246</v>
      </c>
    </row>
    <row r="9" spans="1:39">
      <c r="A9" s="141" t="s">
        <v>150</v>
      </c>
    </row>
    <row r="11" spans="1:39">
      <c r="A11" s="56" t="s">
        <v>247</v>
      </c>
      <c r="B11" s="55"/>
      <c r="C11" s="55"/>
      <c r="D11" s="55"/>
      <c r="E11" s="55"/>
      <c r="F11" s="55"/>
      <c r="G11" s="55"/>
      <c r="H11" s="55"/>
      <c r="I11" s="55"/>
      <c r="J11" s="55"/>
      <c r="K11" s="55"/>
      <c r="L11" s="55"/>
      <c r="M11" s="55"/>
      <c r="N11" s="55"/>
      <c r="O11" s="182" t="s">
        <v>257</v>
      </c>
      <c r="P11" s="55"/>
      <c r="Q11" s="55"/>
      <c r="R11" s="55"/>
      <c r="S11" s="55"/>
      <c r="T11" s="55"/>
      <c r="U11" s="55"/>
      <c r="V11" s="55"/>
      <c r="W11" s="55"/>
      <c r="X11" s="55"/>
      <c r="Y11" s="55"/>
      <c r="Z11" s="55"/>
      <c r="AA11" s="55"/>
      <c r="AB11" s="55"/>
      <c r="AC11" s="55"/>
      <c r="AD11" s="55"/>
      <c r="AE11" s="55"/>
      <c r="AF11" s="55"/>
      <c r="AG11" s="55"/>
      <c r="AH11" s="55"/>
      <c r="AI11" s="55"/>
      <c r="AJ11" s="55"/>
      <c r="AK11" s="55"/>
      <c r="AL11" s="55"/>
      <c r="AM11" s="55"/>
    </row>
    <row r="12" spans="1:39" ht="15.75" thickBot="1"/>
    <row r="13" spans="1:39">
      <c r="A13" s="174"/>
      <c r="B13" s="129"/>
      <c r="C13" s="129"/>
      <c r="D13" s="129"/>
      <c r="E13" s="129"/>
      <c r="F13" s="175" t="s">
        <v>248</v>
      </c>
      <c r="G13" s="129"/>
      <c r="H13" s="129"/>
      <c r="I13" s="129"/>
      <c r="J13" s="129"/>
      <c r="K13" s="130"/>
    </row>
    <row r="14" spans="1:39">
      <c r="A14" s="120" t="s">
        <v>249</v>
      </c>
      <c r="B14" s="2">
        <v>1</v>
      </c>
      <c r="C14" s="2">
        <v>2</v>
      </c>
      <c r="D14" s="2">
        <v>5</v>
      </c>
      <c r="E14" s="2"/>
      <c r="F14" s="2">
        <f>B51</f>
        <v>1900</v>
      </c>
      <c r="G14" s="2"/>
      <c r="H14" s="2"/>
      <c r="I14" s="2"/>
      <c r="J14" s="2"/>
      <c r="K14" s="121"/>
    </row>
    <row r="15" spans="1:39">
      <c r="A15" s="120" t="s">
        <v>250</v>
      </c>
      <c r="B15" s="2">
        <v>1.5</v>
      </c>
      <c r="C15" s="2">
        <v>5</v>
      </c>
      <c r="D15" s="2">
        <v>1.5</v>
      </c>
      <c r="E15" s="2"/>
      <c r="F15" s="2">
        <f>B52</f>
        <v>3500</v>
      </c>
      <c r="G15" s="2"/>
      <c r="H15" s="2"/>
      <c r="I15" s="2"/>
      <c r="J15" s="2"/>
      <c r="K15" s="121"/>
    </row>
    <row r="16" spans="1:39">
      <c r="A16" s="120" t="s">
        <v>251</v>
      </c>
      <c r="B16" s="2">
        <v>5</v>
      </c>
      <c r="C16" s="2">
        <v>2</v>
      </c>
      <c r="D16" s="2">
        <v>1</v>
      </c>
      <c r="E16" s="2"/>
      <c r="F16" s="2">
        <f>B53</f>
        <v>4600</v>
      </c>
      <c r="G16" s="2"/>
      <c r="H16" s="2"/>
      <c r="I16" s="2"/>
      <c r="J16" s="2"/>
      <c r="K16" s="121"/>
    </row>
    <row r="17" spans="1:39" ht="15.75" thickBot="1">
      <c r="A17" s="120"/>
      <c r="B17" s="2"/>
      <c r="C17" s="2"/>
      <c r="D17" s="2"/>
      <c r="E17" s="2"/>
      <c r="F17" s="2"/>
      <c r="G17" s="2"/>
      <c r="H17" s="2"/>
      <c r="I17" s="2"/>
      <c r="J17" s="2"/>
      <c r="K17" s="121"/>
    </row>
    <row r="18" spans="1:39">
      <c r="A18" s="120"/>
      <c r="B18" s="2">
        <v>8</v>
      </c>
      <c r="C18" s="2">
        <v>8</v>
      </c>
      <c r="D18" s="2">
        <v>9</v>
      </c>
      <c r="E18" s="2"/>
      <c r="F18" s="176">
        <f>SUM(F14:F16)</f>
        <v>10000</v>
      </c>
      <c r="G18" s="2"/>
      <c r="H18" s="2"/>
      <c r="I18" s="2"/>
      <c r="J18" s="2"/>
      <c r="K18" s="121"/>
      <c r="N18" s="174" t="s">
        <v>262</v>
      </c>
      <c r="O18" s="129"/>
      <c r="P18" s="129"/>
      <c r="Q18" s="129"/>
      <c r="R18" s="129"/>
      <c r="S18" s="130"/>
    </row>
    <row r="19" spans="1:39">
      <c r="A19" s="120"/>
      <c r="B19" s="2"/>
      <c r="C19" s="2"/>
      <c r="D19" s="2"/>
      <c r="E19" s="2"/>
      <c r="F19" s="2"/>
      <c r="G19" s="2"/>
      <c r="H19" s="2" t="s">
        <v>252</v>
      </c>
      <c r="I19" s="2"/>
      <c r="J19" s="2"/>
      <c r="K19" s="121"/>
      <c r="N19" s="188" t="s">
        <v>259</v>
      </c>
      <c r="O19" s="189" t="s">
        <v>260</v>
      </c>
      <c r="P19" s="189" t="s">
        <v>261</v>
      </c>
      <c r="Q19" s="2"/>
      <c r="R19" s="2"/>
      <c r="S19" s="121"/>
    </row>
    <row r="20" spans="1:39">
      <c r="A20" s="120" t="s">
        <v>249</v>
      </c>
      <c r="B20" s="2">
        <f>B14/B$18+C14/C$18+D14/D$18</f>
        <v>0.93055555555555558</v>
      </c>
      <c r="C20" s="177" t="s">
        <v>253</v>
      </c>
      <c r="D20" s="2">
        <f>B20*F14</f>
        <v>1768.0555555555557</v>
      </c>
      <c r="E20" s="2"/>
      <c r="F20" s="2">
        <f>D20/SUM($D$20:$D$22)*$F$18</f>
        <v>1816.8843217012775</v>
      </c>
      <c r="G20" s="2"/>
      <c r="H20" s="2">
        <v>25</v>
      </c>
      <c r="I20" s="2"/>
      <c r="J20" s="178">
        <f>F20/H20</f>
        <v>72.675372868051099</v>
      </c>
      <c r="K20" s="121" t="s">
        <v>254</v>
      </c>
      <c r="N20" s="190">
        <f>$F14/SUM($B14:$D14)*B14/B$18</f>
        <v>29.6875</v>
      </c>
      <c r="O20" s="191">
        <f t="shared" ref="O20:P20" si="0">$F14/SUM($B14:$D14)*C14/C$18</f>
        <v>59.375</v>
      </c>
      <c r="P20" s="191">
        <f t="shared" si="0"/>
        <v>131.94444444444446</v>
      </c>
      <c r="Q20" s="2"/>
      <c r="R20" s="2"/>
      <c r="S20" s="121">
        <f>SUMPRODUCT($B$18:$D$18,N20:P20)</f>
        <v>1900</v>
      </c>
    </row>
    <row r="21" spans="1:39">
      <c r="A21" s="120" t="s">
        <v>250</v>
      </c>
      <c r="B21" s="2">
        <f>B15/B$18+C15/C$18+D15/D$18</f>
        <v>0.97916666666666663</v>
      </c>
      <c r="C21" s="177" t="s">
        <v>255</v>
      </c>
      <c r="D21" s="2">
        <f>B21*F15</f>
        <v>3427.083333333333</v>
      </c>
      <c r="E21" s="2"/>
      <c r="F21" s="2">
        <f>D21/SUM($D$20:$D$22)*$F$18</f>
        <v>3521.7298223078569</v>
      </c>
      <c r="G21" s="2"/>
      <c r="H21" s="2">
        <v>25</v>
      </c>
      <c r="I21" s="2"/>
      <c r="J21" s="178">
        <f t="shared" ref="J21:J22" si="1">F21/H21</f>
        <v>140.86919289231429</v>
      </c>
      <c r="K21" s="121" t="s">
        <v>254</v>
      </c>
      <c r="N21" s="190">
        <f t="shared" ref="N21:N22" si="2">$F15/SUM($B15:$D15)*B15/B$18</f>
        <v>82.03125</v>
      </c>
      <c r="O21" s="191">
        <f t="shared" ref="O21:O22" si="3">$F15/SUM($B15:$D15)*C15/C$18</f>
        <v>273.4375</v>
      </c>
      <c r="P21" s="191">
        <f t="shared" ref="P21:P22" si="4">$F15/SUM($B15:$D15)*D15/D$18</f>
        <v>72.916666666666671</v>
      </c>
      <c r="Q21" s="2"/>
      <c r="R21" s="2"/>
      <c r="S21" s="121">
        <f t="shared" ref="S21:S22" si="5">SUMPRODUCT($B$18:$D$18,N21:P21)</f>
        <v>3500</v>
      </c>
    </row>
    <row r="22" spans="1:39" ht="15.75" thickBot="1">
      <c r="A22" s="179" t="s">
        <v>251</v>
      </c>
      <c r="B22" s="134">
        <f>B16/B$18+C16/C$18+D16/D$18</f>
        <v>0.98611111111111116</v>
      </c>
      <c r="C22" s="180" t="s">
        <v>256</v>
      </c>
      <c r="D22" s="134">
        <f>B22*F16</f>
        <v>4536.1111111111113</v>
      </c>
      <c r="E22" s="134"/>
      <c r="F22" s="134">
        <f>D22/SUM($D$20:$D$22)*$F$18</f>
        <v>4661.3858559908658</v>
      </c>
      <c r="G22" s="134"/>
      <c r="H22" s="134">
        <v>25</v>
      </c>
      <c r="I22" s="134"/>
      <c r="J22" s="181">
        <f t="shared" si="1"/>
        <v>186.45543423963463</v>
      </c>
      <c r="K22" s="135" t="s">
        <v>254</v>
      </c>
      <c r="N22" s="192">
        <f t="shared" si="2"/>
        <v>359.375</v>
      </c>
      <c r="O22" s="193">
        <f t="shared" si="3"/>
        <v>143.75</v>
      </c>
      <c r="P22" s="193">
        <f t="shared" si="4"/>
        <v>63.888888888888886</v>
      </c>
      <c r="Q22" s="134"/>
      <c r="R22" s="134"/>
      <c r="S22" s="135">
        <f t="shared" si="5"/>
        <v>4600</v>
      </c>
    </row>
    <row r="25" spans="1:39">
      <c r="A25" s="56" t="s">
        <v>257</v>
      </c>
      <c r="B25" s="55"/>
      <c r="C25" s="55"/>
      <c r="D25" s="55"/>
      <c r="E25" s="55"/>
      <c r="F25" s="55"/>
      <c r="G25" s="55"/>
      <c r="H25" s="55"/>
      <c r="I25" s="55"/>
      <c r="J25" s="55"/>
      <c r="K25" s="55"/>
      <c r="L25" s="55"/>
      <c r="M25" s="55"/>
      <c r="N25" s="55"/>
      <c r="O25" s="182" t="s">
        <v>257</v>
      </c>
      <c r="P25" s="55"/>
      <c r="Q25" s="55"/>
      <c r="R25" s="55"/>
      <c r="S25" s="55"/>
      <c r="T25" s="55"/>
      <c r="U25" s="55"/>
      <c r="V25" s="55"/>
      <c r="W25" s="55"/>
      <c r="X25" s="55"/>
      <c r="Y25" s="55"/>
      <c r="Z25" s="55"/>
      <c r="AA25" s="55"/>
      <c r="AB25" s="55"/>
      <c r="AC25" s="55"/>
      <c r="AD25" s="55"/>
      <c r="AE25" s="55"/>
      <c r="AF25" s="55"/>
      <c r="AG25" s="55"/>
      <c r="AH25" s="55"/>
      <c r="AI25" s="55"/>
      <c r="AJ25" s="55"/>
      <c r="AK25" s="55"/>
      <c r="AL25" s="55"/>
      <c r="AM25" s="55"/>
    </row>
    <row r="26" spans="1:39" ht="15.75" thickBot="1"/>
    <row r="27" spans="1:39">
      <c r="A27" s="174"/>
      <c r="B27" s="129"/>
      <c r="C27" s="129"/>
      <c r="D27" s="129"/>
      <c r="E27" s="129"/>
      <c r="F27" s="175" t="s">
        <v>248</v>
      </c>
      <c r="G27" s="129"/>
      <c r="H27" s="129"/>
      <c r="I27" s="129"/>
      <c r="J27" s="129"/>
      <c r="K27" s="130"/>
    </row>
    <row r="28" spans="1:39">
      <c r="A28" s="120" t="s">
        <v>249</v>
      </c>
      <c r="B28" s="2">
        <v>1</v>
      </c>
      <c r="C28" s="2">
        <v>2</v>
      </c>
      <c r="D28" s="2">
        <v>5</v>
      </c>
      <c r="E28" s="2"/>
      <c r="F28" s="183">
        <f ca="1">B65</f>
        <v>1900</v>
      </c>
      <c r="G28" s="2"/>
      <c r="H28" s="2"/>
      <c r="I28" s="2"/>
      <c r="J28" s="2"/>
      <c r="K28" s="121"/>
    </row>
    <row r="29" spans="1:39">
      <c r="A29" s="120" t="s">
        <v>250</v>
      </c>
      <c r="B29" s="2">
        <v>1.5</v>
      </c>
      <c r="C29" s="2">
        <v>5</v>
      </c>
      <c r="D29" s="2">
        <v>1.5</v>
      </c>
      <c r="E29" s="2"/>
      <c r="F29" s="2">
        <f ca="1">B66</f>
        <v>2100</v>
      </c>
      <c r="G29" s="2"/>
      <c r="H29" s="2"/>
      <c r="I29" s="2"/>
      <c r="J29" s="2"/>
      <c r="K29" s="121"/>
    </row>
    <row r="30" spans="1:39">
      <c r="A30" s="120" t="s">
        <v>251</v>
      </c>
      <c r="B30" s="2">
        <v>5</v>
      </c>
      <c r="C30" s="2">
        <v>2</v>
      </c>
      <c r="D30" s="2">
        <v>1</v>
      </c>
      <c r="E30" s="2"/>
      <c r="F30" s="2">
        <f ca="1">B67</f>
        <v>0</v>
      </c>
      <c r="G30" s="2"/>
      <c r="H30" s="2"/>
      <c r="I30" s="2"/>
      <c r="J30" s="2"/>
      <c r="K30" s="121"/>
    </row>
    <row r="31" spans="1:39" ht="15.75" thickBot="1">
      <c r="A31" s="120"/>
      <c r="B31" s="2"/>
      <c r="C31" s="2"/>
      <c r="D31" s="2"/>
      <c r="E31" s="2"/>
      <c r="F31" s="2"/>
      <c r="G31" s="2"/>
      <c r="H31" s="2"/>
      <c r="I31" s="2"/>
      <c r="J31" s="2"/>
      <c r="K31" s="121"/>
    </row>
    <row r="32" spans="1:39">
      <c r="A32" s="120"/>
      <c r="B32" s="2">
        <v>8</v>
      </c>
      <c r="C32" s="2">
        <v>8</v>
      </c>
      <c r="D32" s="2">
        <v>9</v>
      </c>
      <c r="E32" s="2"/>
      <c r="F32" s="176">
        <f ca="1">SUM(F28:F30)</f>
        <v>4000</v>
      </c>
      <c r="G32" s="2"/>
      <c r="H32" s="2"/>
      <c r="I32" s="2"/>
      <c r="J32" s="2"/>
      <c r="K32" s="121"/>
      <c r="N32" s="174" t="s">
        <v>262</v>
      </c>
      <c r="O32" s="129"/>
      <c r="P32" s="129"/>
      <c r="Q32" s="129"/>
      <c r="R32" s="129"/>
      <c r="S32" s="130"/>
    </row>
    <row r="33" spans="1:39">
      <c r="A33" s="120"/>
      <c r="B33" s="2"/>
      <c r="C33" s="2"/>
      <c r="D33" s="2"/>
      <c r="E33" s="2"/>
      <c r="F33" s="2"/>
      <c r="G33" s="2"/>
      <c r="H33" s="2" t="s">
        <v>252</v>
      </c>
      <c r="I33" s="2"/>
      <c r="J33" s="2"/>
      <c r="K33" s="121"/>
      <c r="N33" s="188" t="s">
        <v>259</v>
      </c>
      <c r="O33" s="189" t="s">
        <v>260</v>
      </c>
      <c r="P33" s="189" t="s">
        <v>261</v>
      </c>
      <c r="Q33" s="2"/>
      <c r="R33" s="2"/>
      <c r="S33" s="121"/>
    </row>
    <row r="34" spans="1:39">
      <c r="A34" s="120" t="s">
        <v>249</v>
      </c>
      <c r="B34" s="2">
        <f>B28/B$32+C28/C$32+D28/D$32</f>
        <v>0.93055555555555558</v>
      </c>
      <c r="C34" s="177" t="s">
        <v>253</v>
      </c>
      <c r="D34" s="2">
        <f ca="1">B34*F28</f>
        <v>1768.0555555555557</v>
      </c>
      <c r="E34" s="2"/>
      <c r="F34" s="2">
        <f ca="1">D34/SUM($D$34:$D$34)*$F$32</f>
        <v>4000</v>
      </c>
      <c r="G34" s="2"/>
      <c r="H34" s="2">
        <v>25</v>
      </c>
      <c r="I34" s="2"/>
      <c r="J34" s="178">
        <f ca="1">F34/H34</f>
        <v>160</v>
      </c>
      <c r="K34" s="121" t="s">
        <v>254</v>
      </c>
      <c r="N34" s="190">
        <f ca="1">$F28/SUM($B$28:$D$28)*B28/B$32</f>
        <v>29.6875</v>
      </c>
      <c r="O34" s="191">
        <f t="shared" ref="O34:P34" ca="1" si="6">$F28/SUM($B$28:$D$28)*C28/C$32</f>
        <v>59.375</v>
      </c>
      <c r="P34" s="191">
        <f t="shared" ca="1" si="6"/>
        <v>131.94444444444446</v>
      </c>
      <c r="Q34" s="2"/>
      <c r="R34" s="2"/>
      <c r="S34" s="121">
        <f ca="1">SUMPRODUCT($B$32:$D$32,N34:P34)</f>
        <v>1900</v>
      </c>
    </row>
    <row r="35" spans="1:39">
      <c r="A35" s="120" t="s">
        <v>250</v>
      </c>
      <c r="B35" s="2">
        <f>B29/B$32+C29/C$32+D29/D$32</f>
        <v>0.97916666666666663</v>
      </c>
      <c r="C35" s="177" t="s">
        <v>255</v>
      </c>
      <c r="D35" s="2">
        <f ca="1">B35*F29</f>
        <v>2056.25</v>
      </c>
      <c r="E35" s="2"/>
      <c r="F35" s="2">
        <f ca="1">D35/SUM($D$34:$D$34)*$F$32</f>
        <v>4652.0031421838175</v>
      </c>
      <c r="G35" s="2"/>
      <c r="H35" s="2">
        <v>25</v>
      </c>
      <c r="I35" s="2"/>
      <c r="J35" s="178">
        <f t="shared" ref="J35:J36" ca="1" si="7">F35/H35</f>
        <v>186.08012568735271</v>
      </c>
      <c r="K35" s="121" t="s">
        <v>254</v>
      </c>
      <c r="N35" s="190">
        <f ca="1">$F29/SUM($B$29:$D$29)*B29/B$32</f>
        <v>49.21875</v>
      </c>
      <c r="O35" s="191">
        <f t="shared" ref="O35:P35" ca="1" si="8">$F29/SUM($B$29:$D$29)*C29/C$32</f>
        <v>164.0625</v>
      </c>
      <c r="P35" s="191">
        <f t="shared" ca="1" si="8"/>
        <v>43.75</v>
      </c>
      <c r="Q35" s="2"/>
      <c r="R35" s="2"/>
      <c r="S35" s="121">
        <f t="shared" ref="S35:S36" ca="1" si="9">SUMPRODUCT($B$32:$D$32,N35:P35)</f>
        <v>2100</v>
      </c>
    </row>
    <row r="36" spans="1:39" ht="15.75" thickBot="1">
      <c r="A36" s="179" t="s">
        <v>251</v>
      </c>
      <c r="B36" s="134">
        <f>B30/B$32+C30/C$32+D30/D$32</f>
        <v>0.98611111111111116</v>
      </c>
      <c r="C36" s="180" t="s">
        <v>256</v>
      </c>
      <c r="D36" s="134">
        <f ca="1">B36*F30</f>
        <v>0</v>
      </c>
      <c r="E36" s="134"/>
      <c r="F36" s="134">
        <f ca="1">D36/SUM($D$34:$D$34)*$F$32</f>
        <v>0</v>
      </c>
      <c r="G36" s="134"/>
      <c r="H36" s="134">
        <v>25</v>
      </c>
      <c r="I36" s="134"/>
      <c r="J36" s="181">
        <f t="shared" ca="1" si="7"/>
        <v>0</v>
      </c>
      <c r="K36" s="135" t="s">
        <v>254</v>
      </c>
      <c r="N36" s="192">
        <f ca="1">$F30/SUM($B$30:$D$30)*B30/B$32</f>
        <v>0</v>
      </c>
      <c r="O36" s="193">
        <f t="shared" ref="O36:P36" ca="1" si="10">$F30/SUM($B$30:$D$30)*C30/C$32</f>
        <v>0</v>
      </c>
      <c r="P36" s="193">
        <f t="shared" ca="1" si="10"/>
        <v>0</v>
      </c>
      <c r="Q36" s="134"/>
      <c r="R36" s="134"/>
      <c r="S36" s="135">
        <f t="shared" ca="1" si="9"/>
        <v>0</v>
      </c>
    </row>
    <row r="38" spans="1:39" hidden="1"/>
    <row r="39" spans="1:39" hidden="1">
      <c r="A39" s="142" t="s">
        <v>152</v>
      </c>
      <c r="B39">
        <v>0</v>
      </c>
      <c r="C39">
        <v>1</v>
      </c>
      <c r="D39">
        <v>2</v>
      </c>
      <c r="E39">
        <v>3</v>
      </c>
      <c r="F39">
        <v>4</v>
      </c>
      <c r="G39">
        <v>5</v>
      </c>
      <c r="H39">
        <v>6</v>
      </c>
      <c r="I39">
        <v>7</v>
      </c>
      <c r="J39">
        <v>8</v>
      </c>
      <c r="K39">
        <v>9</v>
      </c>
      <c r="L39">
        <v>10</v>
      </c>
      <c r="M39">
        <v>11</v>
      </c>
      <c r="N39">
        <v>12</v>
      </c>
      <c r="O39">
        <v>13</v>
      </c>
      <c r="P39">
        <v>14</v>
      </c>
      <c r="Q39">
        <v>15</v>
      </c>
      <c r="R39">
        <v>16</v>
      </c>
      <c r="S39">
        <v>17</v>
      </c>
      <c r="T39">
        <v>18</v>
      </c>
      <c r="U39">
        <v>19</v>
      </c>
      <c r="V39">
        <v>20</v>
      </c>
      <c r="W39">
        <v>21</v>
      </c>
      <c r="X39">
        <v>22</v>
      </c>
      <c r="Y39">
        <v>23</v>
      </c>
      <c r="Z39">
        <v>24</v>
      </c>
      <c r="AA39">
        <v>25</v>
      </c>
      <c r="AB39">
        <v>26</v>
      </c>
      <c r="AC39">
        <v>27</v>
      </c>
      <c r="AD39">
        <v>28</v>
      </c>
      <c r="AE39">
        <v>29</v>
      </c>
      <c r="AF39">
        <v>30</v>
      </c>
      <c r="AG39">
        <v>31</v>
      </c>
      <c r="AH39">
        <v>32</v>
      </c>
      <c r="AI39">
        <v>33</v>
      </c>
      <c r="AJ39">
        <v>34</v>
      </c>
      <c r="AK39">
        <v>35</v>
      </c>
      <c r="AL39">
        <v>36</v>
      </c>
      <c r="AM39">
        <v>37</v>
      </c>
    </row>
    <row r="40" spans="1:39" hidden="1">
      <c r="A40" s="143" t="s">
        <v>155</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row>
    <row r="41" spans="1:39" hidden="1">
      <c r="A41" t="s">
        <v>153</v>
      </c>
      <c r="B41" s="55"/>
      <c r="C41" s="59">
        <f>$B$3</f>
        <v>1.9712201852946976E-2</v>
      </c>
      <c r="D41">
        <f t="shared" ref="D41:J41" si="11">$B$3</f>
        <v>1.9712201852946976E-2</v>
      </c>
      <c r="E41">
        <f t="shared" si="11"/>
        <v>1.9712201852946976E-2</v>
      </c>
      <c r="F41">
        <f t="shared" si="11"/>
        <v>1.9712201852946976E-2</v>
      </c>
      <c r="G41">
        <f t="shared" si="11"/>
        <v>1.9712201852946976E-2</v>
      </c>
      <c r="H41">
        <f t="shared" si="11"/>
        <v>1.9712201852946976E-2</v>
      </c>
      <c r="I41">
        <f t="shared" si="11"/>
        <v>1.9712201852946976E-2</v>
      </c>
      <c r="J41">
        <f t="shared" si="11"/>
        <v>1.9712201852946976E-2</v>
      </c>
      <c r="K41">
        <f>2*$B$3</f>
        <v>3.9424403705893951E-2</v>
      </c>
      <c r="L41">
        <f t="shared" ref="L41:R41" si="12">2*$B$3</f>
        <v>3.9424403705893951E-2</v>
      </c>
      <c r="M41">
        <f t="shared" si="12"/>
        <v>3.9424403705893951E-2</v>
      </c>
      <c r="N41">
        <f t="shared" si="12"/>
        <v>3.9424403705893951E-2</v>
      </c>
      <c r="O41">
        <f t="shared" si="12"/>
        <v>3.9424403705893951E-2</v>
      </c>
      <c r="P41">
        <f t="shared" si="12"/>
        <v>3.9424403705893951E-2</v>
      </c>
      <c r="Q41">
        <f t="shared" si="12"/>
        <v>3.9424403705893951E-2</v>
      </c>
      <c r="R41">
        <f t="shared" si="12"/>
        <v>3.9424403705893951E-2</v>
      </c>
      <c r="S41">
        <f>3*$B$3</f>
        <v>5.9136605558840927E-2</v>
      </c>
      <c r="T41">
        <f t="shared" ref="T41:AM41" si="13">3*$B$3</f>
        <v>5.9136605558840927E-2</v>
      </c>
      <c r="U41">
        <f t="shared" si="13"/>
        <v>5.9136605558840927E-2</v>
      </c>
      <c r="V41">
        <f t="shared" si="13"/>
        <v>5.9136605558840927E-2</v>
      </c>
      <c r="W41">
        <f t="shared" si="13"/>
        <v>5.9136605558840927E-2</v>
      </c>
      <c r="X41">
        <f t="shared" si="13"/>
        <v>5.9136605558840927E-2</v>
      </c>
      <c r="Y41">
        <f t="shared" si="13"/>
        <v>5.9136605558840927E-2</v>
      </c>
      <c r="Z41">
        <f t="shared" si="13"/>
        <v>5.9136605558840927E-2</v>
      </c>
      <c r="AA41">
        <f t="shared" si="13"/>
        <v>5.9136605558840927E-2</v>
      </c>
      <c r="AB41">
        <f t="shared" si="13"/>
        <v>5.9136605558840927E-2</v>
      </c>
      <c r="AC41">
        <f t="shared" si="13"/>
        <v>5.9136605558840927E-2</v>
      </c>
      <c r="AD41">
        <f t="shared" si="13"/>
        <v>5.9136605558840927E-2</v>
      </c>
      <c r="AE41">
        <f t="shared" si="13"/>
        <v>5.9136605558840927E-2</v>
      </c>
      <c r="AF41">
        <f t="shared" si="13"/>
        <v>5.9136605558840927E-2</v>
      </c>
      <c r="AG41">
        <f t="shared" si="13"/>
        <v>5.9136605558840927E-2</v>
      </c>
      <c r="AH41">
        <f t="shared" si="13"/>
        <v>5.9136605558840927E-2</v>
      </c>
      <c r="AI41">
        <f t="shared" si="13"/>
        <v>5.9136605558840927E-2</v>
      </c>
      <c r="AJ41">
        <f t="shared" si="13"/>
        <v>5.9136605558840927E-2</v>
      </c>
      <c r="AK41">
        <f t="shared" si="13"/>
        <v>5.9136605558840927E-2</v>
      </c>
      <c r="AL41">
        <f t="shared" si="13"/>
        <v>5.9136605558840927E-2</v>
      </c>
      <c r="AM41">
        <f t="shared" si="13"/>
        <v>5.9136605558840927E-2</v>
      </c>
    </row>
    <row r="42" spans="1:39" hidden="1">
      <c r="A42" t="s">
        <v>154</v>
      </c>
      <c r="B42" s="55"/>
      <c r="C42" s="59">
        <f>1.5*$B$3</f>
        <v>2.9568302779420463E-2</v>
      </c>
      <c r="D42">
        <f t="shared" ref="D42:J42" si="14">1.5*$B$3</f>
        <v>2.9568302779420463E-2</v>
      </c>
      <c r="E42">
        <f t="shared" si="14"/>
        <v>2.9568302779420463E-2</v>
      </c>
      <c r="F42">
        <f t="shared" si="14"/>
        <v>2.9568302779420463E-2</v>
      </c>
      <c r="G42">
        <f t="shared" si="14"/>
        <v>2.9568302779420463E-2</v>
      </c>
      <c r="H42">
        <f t="shared" si="14"/>
        <v>2.9568302779420463E-2</v>
      </c>
      <c r="I42">
        <f t="shared" si="14"/>
        <v>2.9568302779420463E-2</v>
      </c>
      <c r="J42">
        <f t="shared" si="14"/>
        <v>2.9568302779420463E-2</v>
      </c>
      <c r="K42">
        <f>3*$B$3</f>
        <v>5.9136605558840927E-2</v>
      </c>
      <c r="L42">
        <f t="shared" ref="L42:R42" si="15">3*$B$3</f>
        <v>5.9136605558840927E-2</v>
      </c>
      <c r="M42">
        <f t="shared" si="15"/>
        <v>5.9136605558840927E-2</v>
      </c>
      <c r="N42">
        <f t="shared" si="15"/>
        <v>5.9136605558840927E-2</v>
      </c>
      <c r="O42">
        <f t="shared" si="15"/>
        <v>5.9136605558840927E-2</v>
      </c>
      <c r="P42">
        <f t="shared" si="15"/>
        <v>5.9136605558840927E-2</v>
      </c>
      <c r="Q42">
        <f t="shared" si="15"/>
        <v>5.9136605558840927E-2</v>
      </c>
      <c r="R42">
        <f t="shared" si="15"/>
        <v>5.9136605558840927E-2</v>
      </c>
      <c r="S42">
        <f>1.5*$B$3</f>
        <v>2.9568302779420463E-2</v>
      </c>
      <c r="T42">
        <f t="shared" ref="T42:AM42" si="16">1.5*$B$3</f>
        <v>2.9568302779420463E-2</v>
      </c>
      <c r="U42">
        <f t="shared" si="16"/>
        <v>2.9568302779420463E-2</v>
      </c>
      <c r="V42">
        <f t="shared" si="16"/>
        <v>2.9568302779420463E-2</v>
      </c>
      <c r="W42">
        <f t="shared" si="16"/>
        <v>2.9568302779420463E-2</v>
      </c>
      <c r="X42">
        <f t="shared" si="16"/>
        <v>2.9568302779420463E-2</v>
      </c>
      <c r="Y42">
        <f t="shared" si="16"/>
        <v>2.9568302779420463E-2</v>
      </c>
      <c r="Z42">
        <f t="shared" si="16"/>
        <v>2.9568302779420463E-2</v>
      </c>
      <c r="AA42">
        <f t="shared" si="16"/>
        <v>2.9568302779420463E-2</v>
      </c>
      <c r="AB42">
        <f t="shared" si="16"/>
        <v>2.9568302779420463E-2</v>
      </c>
      <c r="AC42">
        <f t="shared" si="16"/>
        <v>2.9568302779420463E-2</v>
      </c>
      <c r="AD42">
        <f t="shared" si="16"/>
        <v>2.9568302779420463E-2</v>
      </c>
      <c r="AE42">
        <f t="shared" si="16"/>
        <v>2.9568302779420463E-2</v>
      </c>
      <c r="AF42">
        <f t="shared" si="16"/>
        <v>2.9568302779420463E-2</v>
      </c>
      <c r="AG42">
        <f t="shared" si="16"/>
        <v>2.9568302779420463E-2</v>
      </c>
      <c r="AH42">
        <f t="shared" si="16"/>
        <v>2.9568302779420463E-2</v>
      </c>
      <c r="AI42">
        <f t="shared" si="16"/>
        <v>2.9568302779420463E-2</v>
      </c>
      <c r="AJ42">
        <f t="shared" si="16"/>
        <v>2.9568302779420463E-2</v>
      </c>
      <c r="AK42">
        <f t="shared" si="16"/>
        <v>2.9568302779420463E-2</v>
      </c>
      <c r="AL42">
        <f t="shared" si="16"/>
        <v>2.9568302779420463E-2</v>
      </c>
      <c r="AM42">
        <f t="shared" si="16"/>
        <v>2.9568302779420463E-2</v>
      </c>
    </row>
    <row r="43" spans="1:39" hidden="1">
      <c r="A43" t="s">
        <v>148</v>
      </c>
      <c r="B43" s="55"/>
      <c r="C43" s="59">
        <f>3*$B$3</f>
        <v>5.9136605558840927E-2</v>
      </c>
      <c r="D43">
        <f t="shared" ref="D43:J43" si="17">3*$B$3</f>
        <v>5.9136605558840927E-2</v>
      </c>
      <c r="E43">
        <f t="shared" si="17"/>
        <v>5.9136605558840927E-2</v>
      </c>
      <c r="F43">
        <f t="shared" si="17"/>
        <v>5.9136605558840927E-2</v>
      </c>
      <c r="G43">
        <f t="shared" si="17"/>
        <v>5.9136605558840927E-2</v>
      </c>
      <c r="H43">
        <f t="shared" si="17"/>
        <v>5.9136605558840927E-2</v>
      </c>
      <c r="I43">
        <f t="shared" si="17"/>
        <v>5.9136605558840927E-2</v>
      </c>
      <c r="J43">
        <f t="shared" si="17"/>
        <v>5.9136605558840927E-2</v>
      </c>
      <c r="K43">
        <f>2*$B$3</f>
        <v>3.9424403705893951E-2</v>
      </c>
      <c r="L43">
        <f t="shared" ref="L43:R43" si="18">2*$B$3</f>
        <v>3.9424403705893951E-2</v>
      </c>
      <c r="M43">
        <f t="shared" si="18"/>
        <v>3.9424403705893951E-2</v>
      </c>
      <c r="N43">
        <f t="shared" si="18"/>
        <v>3.9424403705893951E-2</v>
      </c>
      <c r="O43">
        <f t="shared" si="18"/>
        <v>3.9424403705893951E-2</v>
      </c>
      <c r="P43">
        <f t="shared" si="18"/>
        <v>3.9424403705893951E-2</v>
      </c>
      <c r="Q43">
        <f t="shared" si="18"/>
        <v>3.9424403705893951E-2</v>
      </c>
      <c r="R43">
        <f t="shared" si="18"/>
        <v>3.9424403705893951E-2</v>
      </c>
      <c r="S43">
        <f>$B$3</f>
        <v>1.9712201852946976E-2</v>
      </c>
      <c r="T43">
        <f t="shared" ref="T43:AM43" si="19">$B$3</f>
        <v>1.9712201852946976E-2</v>
      </c>
      <c r="U43">
        <f t="shared" si="19"/>
        <v>1.9712201852946976E-2</v>
      </c>
      <c r="V43">
        <f t="shared" si="19"/>
        <v>1.9712201852946976E-2</v>
      </c>
      <c r="W43">
        <f t="shared" si="19"/>
        <v>1.9712201852946976E-2</v>
      </c>
      <c r="X43">
        <f t="shared" si="19"/>
        <v>1.9712201852946976E-2</v>
      </c>
      <c r="Y43">
        <f t="shared" si="19"/>
        <v>1.9712201852946976E-2</v>
      </c>
      <c r="Z43">
        <f t="shared" si="19"/>
        <v>1.9712201852946976E-2</v>
      </c>
      <c r="AA43">
        <f t="shared" si="19"/>
        <v>1.9712201852946976E-2</v>
      </c>
      <c r="AB43">
        <f t="shared" si="19"/>
        <v>1.9712201852946976E-2</v>
      </c>
      <c r="AC43">
        <f t="shared" si="19"/>
        <v>1.9712201852946976E-2</v>
      </c>
      <c r="AD43">
        <f t="shared" si="19"/>
        <v>1.9712201852946976E-2</v>
      </c>
      <c r="AE43">
        <f t="shared" si="19"/>
        <v>1.9712201852946976E-2</v>
      </c>
      <c r="AF43">
        <f t="shared" si="19"/>
        <v>1.9712201852946976E-2</v>
      </c>
      <c r="AG43">
        <f t="shared" si="19"/>
        <v>1.9712201852946976E-2</v>
      </c>
      <c r="AH43">
        <f t="shared" si="19"/>
        <v>1.9712201852946976E-2</v>
      </c>
      <c r="AI43">
        <f t="shared" si="19"/>
        <v>1.9712201852946976E-2</v>
      </c>
      <c r="AJ43">
        <f t="shared" si="19"/>
        <v>1.9712201852946976E-2</v>
      </c>
      <c r="AK43">
        <f t="shared" si="19"/>
        <v>1.9712201852946976E-2</v>
      </c>
      <c r="AL43">
        <f t="shared" si="19"/>
        <v>1.9712201852946976E-2</v>
      </c>
      <c r="AM43">
        <f t="shared" si="19"/>
        <v>1.9712201852946976E-2</v>
      </c>
    </row>
    <row r="44" spans="1:39" hidden="1"/>
    <row r="45" spans="1:39" hidden="1"/>
    <row r="47" spans="1:39">
      <c r="A47" s="1" t="s">
        <v>156</v>
      </c>
    </row>
    <row r="48" spans="1:39">
      <c r="A48" s="51" t="s">
        <v>145</v>
      </c>
      <c r="B48" s="54" t="s">
        <v>73</v>
      </c>
      <c r="C48" s="52"/>
      <c r="D48" s="52"/>
      <c r="E48" s="52"/>
      <c r="F48" s="52"/>
      <c r="G48" s="67"/>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row>
    <row r="49" spans="1:39">
      <c r="A49" s="51"/>
      <c r="B49" s="51">
        <v>0</v>
      </c>
      <c r="C49" s="53">
        <f>BASEYEAR</f>
        <v>2012</v>
      </c>
      <c r="D49" s="53">
        <f>C49+1</f>
        <v>2013</v>
      </c>
      <c r="E49" s="53">
        <f t="shared" ref="E49:AM49" si="20">D49+1</f>
        <v>2014</v>
      </c>
      <c r="F49" s="53">
        <f t="shared" si="20"/>
        <v>2015</v>
      </c>
      <c r="G49" s="68">
        <f t="shared" si="20"/>
        <v>2016</v>
      </c>
      <c r="H49" s="53">
        <f t="shared" si="20"/>
        <v>2017</v>
      </c>
      <c r="I49" s="53">
        <f t="shared" si="20"/>
        <v>2018</v>
      </c>
      <c r="J49" s="53">
        <f t="shared" si="20"/>
        <v>2019</v>
      </c>
      <c r="K49" s="53">
        <f t="shared" si="20"/>
        <v>2020</v>
      </c>
      <c r="L49" s="53">
        <f t="shared" si="20"/>
        <v>2021</v>
      </c>
      <c r="M49" s="53">
        <f t="shared" si="20"/>
        <v>2022</v>
      </c>
      <c r="N49" s="53">
        <f t="shared" si="20"/>
        <v>2023</v>
      </c>
      <c r="O49" s="53">
        <f t="shared" si="20"/>
        <v>2024</v>
      </c>
      <c r="P49" s="53">
        <f t="shared" si="20"/>
        <v>2025</v>
      </c>
      <c r="Q49" s="53">
        <f t="shared" si="20"/>
        <v>2026</v>
      </c>
      <c r="R49" s="53">
        <f t="shared" si="20"/>
        <v>2027</v>
      </c>
      <c r="S49" s="53">
        <f t="shared" si="20"/>
        <v>2028</v>
      </c>
      <c r="T49" s="53">
        <f t="shared" si="20"/>
        <v>2029</v>
      </c>
      <c r="U49" s="53">
        <f t="shared" si="20"/>
        <v>2030</v>
      </c>
      <c r="V49" s="53">
        <f t="shared" si="20"/>
        <v>2031</v>
      </c>
      <c r="W49" s="53">
        <f t="shared" si="20"/>
        <v>2032</v>
      </c>
      <c r="X49" s="53">
        <f t="shared" si="20"/>
        <v>2033</v>
      </c>
      <c r="Y49" s="53">
        <f t="shared" si="20"/>
        <v>2034</v>
      </c>
      <c r="Z49" s="53">
        <f t="shared" si="20"/>
        <v>2035</v>
      </c>
      <c r="AA49" s="53">
        <f t="shared" si="20"/>
        <v>2036</v>
      </c>
      <c r="AB49" s="53">
        <f t="shared" si="20"/>
        <v>2037</v>
      </c>
      <c r="AC49" s="53">
        <f t="shared" si="20"/>
        <v>2038</v>
      </c>
      <c r="AD49" s="53">
        <f t="shared" si="20"/>
        <v>2039</v>
      </c>
      <c r="AE49" s="53">
        <f t="shared" si="20"/>
        <v>2040</v>
      </c>
      <c r="AF49" s="53">
        <f t="shared" si="20"/>
        <v>2041</v>
      </c>
      <c r="AG49" s="53">
        <f t="shared" si="20"/>
        <v>2042</v>
      </c>
      <c r="AH49" s="53">
        <f t="shared" si="20"/>
        <v>2043</v>
      </c>
      <c r="AI49" s="53">
        <f t="shared" si="20"/>
        <v>2044</v>
      </c>
      <c r="AJ49" s="53">
        <f t="shared" si="20"/>
        <v>2045</v>
      </c>
      <c r="AK49" s="53">
        <f t="shared" si="20"/>
        <v>2046</v>
      </c>
      <c r="AL49" s="53">
        <f t="shared" si="20"/>
        <v>2047</v>
      </c>
      <c r="AM49" s="53">
        <f t="shared" si="20"/>
        <v>2048</v>
      </c>
    </row>
    <row r="51" spans="1:39">
      <c r="A51" t="s">
        <v>146</v>
      </c>
      <c r="B51" s="146">
        <f>'2 - Summary of Assets'!D9</f>
        <v>1900</v>
      </c>
      <c r="C51" s="147">
        <f>$N20</f>
        <v>29.6875</v>
      </c>
      <c r="D51" s="147">
        <f t="shared" ref="D51:J51" si="21">$N20</f>
        <v>29.6875</v>
      </c>
      <c r="E51" s="147">
        <f t="shared" si="21"/>
        <v>29.6875</v>
      </c>
      <c r="F51" s="147">
        <f t="shared" si="21"/>
        <v>29.6875</v>
      </c>
      <c r="G51" s="147">
        <f t="shared" si="21"/>
        <v>29.6875</v>
      </c>
      <c r="H51" s="147">
        <f t="shared" si="21"/>
        <v>29.6875</v>
      </c>
      <c r="I51" s="147">
        <f t="shared" si="21"/>
        <v>29.6875</v>
      </c>
      <c r="J51" s="147">
        <f t="shared" si="21"/>
        <v>29.6875</v>
      </c>
      <c r="K51" s="147">
        <f>$O20</f>
        <v>59.375</v>
      </c>
      <c r="L51" s="147">
        <f t="shared" ref="L51:R51" si="22">$O20</f>
        <v>59.375</v>
      </c>
      <c r="M51" s="147">
        <f t="shared" si="22"/>
        <v>59.375</v>
      </c>
      <c r="N51" s="147">
        <f t="shared" si="22"/>
        <v>59.375</v>
      </c>
      <c r="O51" s="147">
        <f t="shared" si="22"/>
        <v>59.375</v>
      </c>
      <c r="P51" s="147">
        <f t="shared" si="22"/>
        <v>59.375</v>
      </c>
      <c r="Q51" s="147">
        <f t="shared" si="22"/>
        <v>59.375</v>
      </c>
      <c r="R51" s="147">
        <f t="shared" si="22"/>
        <v>59.375</v>
      </c>
      <c r="S51" s="147">
        <f>$P20</f>
        <v>131.94444444444446</v>
      </c>
      <c r="T51" s="147">
        <f t="shared" ref="T51:AM51" si="23">$P20</f>
        <v>131.94444444444446</v>
      </c>
      <c r="U51" s="147">
        <f t="shared" si="23"/>
        <v>131.94444444444446</v>
      </c>
      <c r="V51" s="147">
        <f t="shared" si="23"/>
        <v>131.94444444444446</v>
      </c>
      <c r="W51" s="147">
        <f t="shared" si="23"/>
        <v>131.94444444444446</v>
      </c>
      <c r="X51" s="147">
        <f t="shared" si="23"/>
        <v>131.94444444444446</v>
      </c>
      <c r="Y51" s="147">
        <f t="shared" si="23"/>
        <v>131.94444444444446</v>
      </c>
      <c r="Z51" s="147">
        <f t="shared" si="23"/>
        <v>131.94444444444446</v>
      </c>
      <c r="AA51" s="147">
        <f t="shared" si="23"/>
        <v>131.94444444444446</v>
      </c>
      <c r="AB51" s="147">
        <f t="shared" si="23"/>
        <v>131.94444444444446</v>
      </c>
      <c r="AC51" s="147">
        <f t="shared" si="23"/>
        <v>131.94444444444446</v>
      </c>
      <c r="AD51" s="147">
        <f t="shared" si="23"/>
        <v>131.94444444444446</v>
      </c>
      <c r="AE51" s="147">
        <f t="shared" si="23"/>
        <v>131.94444444444446</v>
      </c>
      <c r="AF51" s="147">
        <f t="shared" si="23"/>
        <v>131.94444444444446</v>
      </c>
      <c r="AG51" s="147">
        <f t="shared" si="23"/>
        <v>131.94444444444446</v>
      </c>
      <c r="AH51" s="147">
        <f t="shared" si="23"/>
        <v>131.94444444444446</v>
      </c>
      <c r="AI51" s="147">
        <f t="shared" si="23"/>
        <v>131.94444444444446</v>
      </c>
      <c r="AJ51" s="147">
        <f t="shared" si="23"/>
        <v>131.94444444444446</v>
      </c>
      <c r="AK51" s="147">
        <f t="shared" si="23"/>
        <v>131.94444444444446</v>
      </c>
      <c r="AL51" s="147">
        <f t="shared" si="23"/>
        <v>131.94444444444446</v>
      </c>
      <c r="AM51" s="147">
        <f t="shared" si="23"/>
        <v>131.94444444444446</v>
      </c>
    </row>
    <row r="52" spans="1:39">
      <c r="A52" t="s">
        <v>147</v>
      </c>
      <c r="B52" s="146">
        <f>'2 - Summary of Assets'!E9</f>
        <v>3500</v>
      </c>
      <c r="C52" s="147">
        <f t="shared" ref="C52:J52" si="24">$N21</f>
        <v>82.03125</v>
      </c>
      <c r="D52" s="147">
        <f t="shared" si="24"/>
        <v>82.03125</v>
      </c>
      <c r="E52" s="147">
        <f t="shared" si="24"/>
        <v>82.03125</v>
      </c>
      <c r="F52" s="147">
        <f t="shared" si="24"/>
        <v>82.03125</v>
      </c>
      <c r="G52" s="147">
        <f t="shared" si="24"/>
        <v>82.03125</v>
      </c>
      <c r="H52" s="147">
        <f t="shared" si="24"/>
        <v>82.03125</v>
      </c>
      <c r="I52" s="147">
        <f t="shared" si="24"/>
        <v>82.03125</v>
      </c>
      <c r="J52" s="147">
        <f t="shared" si="24"/>
        <v>82.03125</v>
      </c>
      <c r="K52" s="147">
        <f t="shared" ref="K52:R52" si="25">$O21</f>
        <v>273.4375</v>
      </c>
      <c r="L52" s="147">
        <f t="shared" si="25"/>
        <v>273.4375</v>
      </c>
      <c r="M52" s="147">
        <f t="shared" si="25"/>
        <v>273.4375</v>
      </c>
      <c r="N52" s="147">
        <f t="shared" si="25"/>
        <v>273.4375</v>
      </c>
      <c r="O52" s="147">
        <f t="shared" si="25"/>
        <v>273.4375</v>
      </c>
      <c r="P52" s="147">
        <f t="shared" si="25"/>
        <v>273.4375</v>
      </c>
      <c r="Q52" s="147">
        <f t="shared" si="25"/>
        <v>273.4375</v>
      </c>
      <c r="R52" s="147">
        <f t="shared" si="25"/>
        <v>273.4375</v>
      </c>
      <c r="S52" s="147">
        <f t="shared" ref="S52:AM52" si="26">$P21</f>
        <v>72.916666666666671</v>
      </c>
      <c r="T52" s="147">
        <f t="shared" si="26"/>
        <v>72.916666666666671</v>
      </c>
      <c r="U52" s="147">
        <f t="shared" si="26"/>
        <v>72.916666666666671</v>
      </c>
      <c r="V52" s="147">
        <f t="shared" si="26"/>
        <v>72.916666666666671</v>
      </c>
      <c r="W52" s="147">
        <f t="shared" si="26"/>
        <v>72.916666666666671</v>
      </c>
      <c r="X52" s="147">
        <f t="shared" si="26"/>
        <v>72.916666666666671</v>
      </c>
      <c r="Y52" s="147">
        <f t="shared" si="26"/>
        <v>72.916666666666671</v>
      </c>
      <c r="Z52" s="147">
        <f t="shared" si="26"/>
        <v>72.916666666666671</v>
      </c>
      <c r="AA52" s="147">
        <f t="shared" si="26"/>
        <v>72.916666666666671</v>
      </c>
      <c r="AB52" s="147">
        <f t="shared" si="26"/>
        <v>72.916666666666671</v>
      </c>
      <c r="AC52" s="147">
        <f t="shared" si="26"/>
        <v>72.916666666666671</v>
      </c>
      <c r="AD52" s="147">
        <f t="shared" si="26"/>
        <v>72.916666666666671</v>
      </c>
      <c r="AE52" s="147">
        <f t="shared" si="26"/>
        <v>72.916666666666671</v>
      </c>
      <c r="AF52" s="147">
        <f t="shared" si="26"/>
        <v>72.916666666666671</v>
      </c>
      <c r="AG52" s="147">
        <f t="shared" si="26"/>
        <v>72.916666666666671</v>
      </c>
      <c r="AH52" s="147">
        <f t="shared" si="26"/>
        <v>72.916666666666671</v>
      </c>
      <c r="AI52" s="147">
        <f t="shared" si="26"/>
        <v>72.916666666666671</v>
      </c>
      <c r="AJ52" s="147">
        <f t="shared" si="26"/>
        <v>72.916666666666671</v>
      </c>
      <c r="AK52" s="147">
        <f t="shared" si="26"/>
        <v>72.916666666666671</v>
      </c>
      <c r="AL52" s="147">
        <f t="shared" si="26"/>
        <v>72.916666666666671</v>
      </c>
      <c r="AM52" s="147">
        <f t="shared" si="26"/>
        <v>72.916666666666671</v>
      </c>
    </row>
    <row r="53" spans="1:39">
      <c r="A53" t="s">
        <v>148</v>
      </c>
      <c r="B53" s="146">
        <f>'2 - Summary of Assets'!F9</f>
        <v>4600</v>
      </c>
      <c r="C53" s="147">
        <f t="shared" ref="C53:J53" si="27">$N22</f>
        <v>359.375</v>
      </c>
      <c r="D53" s="147">
        <f t="shared" si="27"/>
        <v>359.375</v>
      </c>
      <c r="E53" s="147">
        <f t="shared" si="27"/>
        <v>359.375</v>
      </c>
      <c r="F53" s="147">
        <f t="shared" si="27"/>
        <v>359.375</v>
      </c>
      <c r="G53" s="147">
        <f t="shared" si="27"/>
        <v>359.375</v>
      </c>
      <c r="H53" s="147">
        <f t="shared" si="27"/>
        <v>359.375</v>
      </c>
      <c r="I53" s="147">
        <f t="shared" si="27"/>
        <v>359.375</v>
      </c>
      <c r="J53" s="147">
        <f t="shared" si="27"/>
        <v>359.375</v>
      </c>
      <c r="K53" s="147">
        <f t="shared" ref="K53:R53" si="28">$O22</f>
        <v>143.75</v>
      </c>
      <c r="L53" s="147">
        <f t="shared" si="28"/>
        <v>143.75</v>
      </c>
      <c r="M53" s="147">
        <f t="shared" si="28"/>
        <v>143.75</v>
      </c>
      <c r="N53" s="147">
        <f t="shared" si="28"/>
        <v>143.75</v>
      </c>
      <c r="O53" s="147">
        <f t="shared" si="28"/>
        <v>143.75</v>
      </c>
      <c r="P53" s="147">
        <f t="shared" si="28"/>
        <v>143.75</v>
      </c>
      <c r="Q53" s="147">
        <f t="shared" si="28"/>
        <v>143.75</v>
      </c>
      <c r="R53" s="147">
        <f t="shared" si="28"/>
        <v>143.75</v>
      </c>
      <c r="S53" s="147">
        <f t="shared" ref="S53:AM53" si="29">$P22</f>
        <v>63.888888888888886</v>
      </c>
      <c r="T53" s="147">
        <f t="shared" si="29"/>
        <v>63.888888888888886</v>
      </c>
      <c r="U53" s="147">
        <f t="shared" si="29"/>
        <v>63.888888888888886</v>
      </c>
      <c r="V53" s="147">
        <f t="shared" si="29"/>
        <v>63.888888888888886</v>
      </c>
      <c r="W53" s="147">
        <f t="shared" si="29"/>
        <v>63.888888888888886</v>
      </c>
      <c r="X53" s="147">
        <f t="shared" si="29"/>
        <v>63.888888888888886</v>
      </c>
      <c r="Y53" s="147">
        <f t="shared" si="29"/>
        <v>63.888888888888886</v>
      </c>
      <c r="Z53" s="147">
        <f t="shared" si="29"/>
        <v>63.888888888888886</v>
      </c>
      <c r="AA53" s="147">
        <f t="shared" si="29"/>
        <v>63.888888888888886</v>
      </c>
      <c r="AB53" s="147">
        <f t="shared" si="29"/>
        <v>63.888888888888886</v>
      </c>
      <c r="AC53" s="147">
        <f t="shared" si="29"/>
        <v>63.888888888888886</v>
      </c>
      <c r="AD53" s="147">
        <f t="shared" si="29"/>
        <v>63.888888888888886</v>
      </c>
      <c r="AE53" s="147">
        <f t="shared" si="29"/>
        <v>63.888888888888886</v>
      </c>
      <c r="AF53" s="147">
        <f t="shared" si="29"/>
        <v>63.888888888888886</v>
      </c>
      <c r="AG53" s="147">
        <f t="shared" si="29"/>
        <v>63.888888888888886</v>
      </c>
      <c r="AH53" s="147">
        <f t="shared" si="29"/>
        <v>63.888888888888886</v>
      </c>
      <c r="AI53" s="147">
        <f t="shared" si="29"/>
        <v>63.888888888888886</v>
      </c>
      <c r="AJ53" s="147">
        <f t="shared" si="29"/>
        <v>63.888888888888886</v>
      </c>
      <c r="AK53" s="147">
        <f t="shared" si="29"/>
        <v>63.888888888888886</v>
      </c>
      <c r="AL53" s="147">
        <f t="shared" si="29"/>
        <v>63.888888888888886</v>
      </c>
      <c r="AM53" s="147">
        <f t="shared" si="29"/>
        <v>63.888888888888886</v>
      </c>
    </row>
    <row r="55" spans="1:39">
      <c r="A55" s="102" t="s">
        <v>160</v>
      </c>
      <c r="B55" s="102"/>
      <c r="C55" s="148">
        <f>SUM(C51:C53)</f>
        <v>471.09375</v>
      </c>
      <c r="D55" s="148">
        <f t="shared" ref="D55:AM55" si="30">SUM(D51:D53)</f>
        <v>471.09375</v>
      </c>
      <c r="E55" s="148">
        <f t="shared" si="30"/>
        <v>471.09375</v>
      </c>
      <c r="F55" s="148">
        <f t="shared" si="30"/>
        <v>471.09375</v>
      </c>
      <c r="G55" s="148">
        <f t="shared" si="30"/>
        <v>471.09375</v>
      </c>
      <c r="H55" s="148">
        <f t="shared" si="30"/>
        <v>471.09375</v>
      </c>
      <c r="I55" s="148">
        <f t="shared" si="30"/>
        <v>471.09375</v>
      </c>
      <c r="J55" s="148">
        <f t="shared" si="30"/>
        <v>471.09375</v>
      </c>
      <c r="K55" s="148">
        <f t="shared" si="30"/>
        <v>476.5625</v>
      </c>
      <c r="L55" s="148">
        <f t="shared" si="30"/>
        <v>476.5625</v>
      </c>
      <c r="M55" s="148">
        <f t="shared" si="30"/>
        <v>476.5625</v>
      </c>
      <c r="N55" s="148">
        <f t="shared" si="30"/>
        <v>476.5625</v>
      </c>
      <c r="O55" s="148">
        <f t="shared" si="30"/>
        <v>476.5625</v>
      </c>
      <c r="P55" s="148">
        <f t="shared" si="30"/>
        <v>476.5625</v>
      </c>
      <c r="Q55" s="148">
        <f t="shared" si="30"/>
        <v>476.5625</v>
      </c>
      <c r="R55" s="148">
        <f t="shared" si="30"/>
        <v>476.5625</v>
      </c>
      <c r="S55" s="148">
        <f t="shared" si="30"/>
        <v>268.75</v>
      </c>
      <c r="T55" s="148">
        <f t="shared" si="30"/>
        <v>268.75</v>
      </c>
      <c r="U55" s="148">
        <f t="shared" si="30"/>
        <v>268.75</v>
      </c>
      <c r="V55" s="148">
        <f t="shared" si="30"/>
        <v>268.75</v>
      </c>
      <c r="W55" s="148">
        <f t="shared" si="30"/>
        <v>268.75</v>
      </c>
      <c r="X55" s="148">
        <f t="shared" si="30"/>
        <v>268.75</v>
      </c>
      <c r="Y55" s="148">
        <f t="shared" si="30"/>
        <v>268.75</v>
      </c>
      <c r="Z55" s="148">
        <f t="shared" si="30"/>
        <v>268.75</v>
      </c>
      <c r="AA55" s="148">
        <f t="shared" si="30"/>
        <v>268.75</v>
      </c>
      <c r="AB55" s="148">
        <f t="shared" si="30"/>
        <v>268.75</v>
      </c>
      <c r="AC55" s="148">
        <f t="shared" si="30"/>
        <v>268.75</v>
      </c>
      <c r="AD55" s="148">
        <f t="shared" si="30"/>
        <v>268.75</v>
      </c>
      <c r="AE55" s="148">
        <f t="shared" si="30"/>
        <v>268.75</v>
      </c>
      <c r="AF55" s="148">
        <f t="shared" si="30"/>
        <v>268.75</v>
      </c>
      <c r="AG55" s="148">
        <f t="shared" si="30"/>
        <v>268.75</v>
      </c>
      <c r="AH55" s="148">
        <f t="shared" si="30"/>
        <v>268.75</v>
      </c>
      <c r="AI55" s="148">
        <f t="shared" si="30"/>
        <v>268.75</v>
      </c>
      <c r="AJ55" s="148">
        <f t="shared" si="30"/>
        <v>268.75</v>
      </c>
      <c r="AK55" s="148">
        <f t="shared" si="30"/>
        <v>268.75</v>
      </c>
      <c r="AL55" s="148">
        <f t="shared" si="30"/>
        <v>268.75</v>
      </c>
      <c r="AM55" s="148">
        <f t="shared" si="30"/>
        <v>268.75</v>
      </c>
    </row>
    <row r="56" spans="1:39">
      <c r="A56" s="102" t="s">
        <v>159</v>
      </c>
      <c r="B56" s="102"/>
      <c r="C56" s="148">
        <f>SUM($C51:C53)</f>
        <v>471.09375</v>
      </c>
      <c r="D56" s="148">
        <f>SUM($C51:D53)</f>
        <v>942.1875</v>
      </c>
      <c r="E56" s="148">
        <f>SUM($C51:E53)</f>
        <v>1413.28125</v>
      </c>
      <c r="F56" s="148">
        <f>SUM($C51:F53)</f>
        <v>1884.375</v>
      </c>
      <c r="G56" s="148">
        <f>SUM($C51:G53)</f>
        <v>2355.46875</v>
      </c>
      <c r="H56" s="148">
        <f>SUM($C51:H53)</f>
        <v>2826.5625</v>
      </c>
      <c r="I56" s="148">
        <f>SUM($C51:I53)</f>
        <v>3297.65625</v>
      </c>
      <c r="J56" s="148">
        <f>SUM($C51:J53)</f>
        <v>3768.75</v>
      </c>
      <c r="K56" s="148">
        <f>SUM($C51:K53)</f>
        <v>4245.3125</v>
      </c>
      <c r="L56" s="148">
        <f>SUM($C51:L53)</f>
        <v>4721.875</v>
      </c>
      <c r="M56" s="148">
        <f>SUM($C51:M53)</f>
        <v>5198.4375</v>
      </c>
      <c r="N56" s="148">
        <f>SUM($C51:N53)</f>
        <v>5675</v>
      </c>
      <c r="O56" s="148">
        <f>SUM($C51:O53)</f>
        <v>6151.5625</v>
      </c>
      <c r="P56" s="148">
        <f>SUM($C51:P53)</f>
        <v>6628.125</v>
      </c>
      <c r="Q56" s="148">
        <f>SUM($C51:Q53)</f>
        <v>7104.6875</v>
      </c>
      <c r="R56" s="148">
        <f>SUM($C51:R53)</f>
        <v>7581.25</v>
      </c>
      <c r="S56" s="148">
        <f>SUM($C51:S53)</f>
        <v>7850</v>
      </c>
      <c r="T56" s="148">
        <f>SUM($C51:T53)</f>
        <v>8118.7499999999991</v>
      </c>
      <c r="U56" s="148">
        <f>SUM($C51:U53)</f>
        <v>8387.5</v>
      </c>
      <c r="V56" s="148">
        <f>SUM($C51:V53)</f>
        <v>8656.25</v>
      </c>
      <c r="W56" s="148">
        <f>SUM($C51:W53)</f>
        <v>8925.0000000000018</v>
      </c>
      <c r="X56" s="148">
        <f>SUM($C51:X53)</f>
        <v>9193.75</v>
      </c>
      <c r="Y56" s="148">
        <f>SUM($C51:Y53)</f>
        <v>9462.5000000000018</v>
      </c>
      <c r="Z56" s="148">
        <f>SUM($C51:Z53)</f>
        <v>9731.25</v>
      </c>
      <c r="AA56" s="149">
        <f>SUM($C51:AA53)</f>
        <v>10000.000000000002</v>
      </c>
      <c r="AB56" s="148">
        <f>SUM($C51:AB53)</f>
        <v>10268.75</v>
      </c>
      <c r="AC56" s="148">
        <f>SUM($C51:AC53)</f>
        <v>10537.500000000002</v>
      </c>
      <c r="AD56" s="148">
        <f>SUM($C51:AD53)</f>
        <v>10806.25</v>
      </c>
      <c r="AE56" s="148">
        <f>SUM($C51:AE53)</f>
        <v>11075.000000000002</v>
      </c>
      <c r="AF56" s="148">
        <f>SUM($C51:AF53)</f>
        <v>11343.75</v>
      </c>
      <c r="AG56" s="148">
        <f>SUM($C51:AG53)</f>
        <v>11612.500000000002</v>
      </c>
      <c r="AH56" s="148">
        <f>SUM($C51:AH53)</f>
        <v>11881.25</v>
      </c>
      <c r="AI56" s="148">
        <f>SUM($C51:AI53)</f>
        <v>12150.000000000002</v>
      </c>
      <c r="AJ56" s="148">
        <f>SUM($C51:AJ53)</f>
        <v>12418.75</v>
      </c>
      <c r="AK56" s="148">
        <f>SUM($C51:AK53)</f>
        <v>12687.500000000002</v>
      </c>
      <c r="AL56" s="148">
        <f>SUM($C51:AL53)</f>
        <v>12956.25</v>
      </c>
      <c r="AM56" s="148">
        <f>SUM($C51:AM53)</f>
        <v>13225.000000000002</v>
      </c>
    </row>
    <row r="58" spans="1:39">
      <c r="A58" s="1" t="s">
        <v>157</v>
      </c>
    </row>
    <row r="59" spans="1:39">
      <c r="A59" s="187" t="s">
        <v>273</v>
      </c>
      <c r="B59" s="145">
        <f>SUM(B51:B53)</f>
        <v>10000</v>
      </c>
    </row>
    <row r="60" spans="1:39">
      <c r="A60" t="s">
        <v>158</v>
      </c>
      <c r="B60" s="145">
        <f ca="1">SUM(ENGINE!I196:AT202)</f>
        <v>6000</v>
      </c>
    </row>
    <row r="61" spans="1:39">
      <c r="A61" t="s">
        <v>272</v>
      </c>
      <c r="B61" s="145">
        <f>SUM('3 - Upgrade information'!J53:J65,'3 - Upgrade information'!J76:J101,'3 - Upgrade information'!J108:J137,'3 - Upgrade information'!J153:J159)</f>
        <v>4000</v>
      </c>
    </row>
    <row r="62" spans="1:39">
      <c r="A62" s="51" t="s">
        <v>145</v>
      </c>
      <c r="B62" s="54" t="s">
        <v>73</v>
      </c>
      <c r="C62" s="52"/>
      <c r="D62" s="52"/>
      <c r="E62" s="52"/>
      <c r="F62" s="52"/>
      <c r="G62" s="67"/>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row>
    <row r="63" spans="1:39">
      <c r="A63" s="51"/>
      <c r="B63" s="51">
        <v>0</v>
      </c>
      <c r="C63" s="53">
        <f>UPGRADEYEAR</f>
        <v>2015</v>
      </c>
      <c r="D63" s="53">
        <f>C63+1</f>
        <v>2016</v>
      </c>
      <c r="E63" s="53">
        <f t="shared" ref="E63" si="31">D63+1</f>
        <v>2017</v>
      </c>
      <c r="F63" s="53">
        <f t="shared" ref="F63" si="32">E63+1</f>
        <v>2018</v>
      </c>
      <c r="G63" s="68">
        <f t="shared" ref="G63" si="33">F63+1</f>
        <v>2019</v>
      </c>
      <c r="H63" s="53">
        <f t="shared" ref="H63" si="34">G63+1</f>
        <v>2020</v>
      </c>
      <c r="I63" s="53">
        <f t="shared" ref="I63" si="35">H63+1</f>
        <v>2021</v>
      </c>
      <c r="J63" s="53">
        <f t="shared" ref="J63" si="36">I63+1</f>
        <v>2022</v>
      </c>
      <c r="K63" s="53">
        <f t="shared" ref="K63" si="37">J63+1</f>
        <v>2023</v>
      </c>
      <c r="L63" s="53">
        <f t="shared" ref="L63" si="38">K63+1</f>
        <v>2024</v>
      </c>
      <c r="M63" s="53">
        <f t="shared" ref="M63" si="39">L63+1</f>
        <v>2025</v>
      </c>
      <c r="N63" s="53">
        <f t="shared" ref="N63" si="40">M63+1</f>
        <v>2026</v>
      </c>
      <c r="O63" s="53">
        <f t="shared" ref="O63" si="41">N63+1</f>
        <v>2027</v>
      </c>
      <c r="P63" s="53">
        <f t="shared" ref="P63" si="42">O63+1</f>
        <v>2028</v>
      </c>
      <c r="Q63" s="53">
        <f t="shared" ref="Q63" si="43">P63+1</f>
        <v>2029</v>
      </c>
      <c r="R63" s="53">
        <f t="shared" ref="R63" si="44">Q63+1</f>
        <v>2030</v>
      </c>
      <c r="S63" s="53">
        <f t="shared" ref="S63" si="45">R63+1</f>
        <v>2031</v>
      </c>
      <c r="T63" s="53">
        <f t="shared" ref="T63" si="46">S63+1</f>
        <v>2032</v>
      </c>
      <c r="U63" s="53">
        <f t="shared" ref="U63" si="47">T63+1</f>
        <v>2033</v>
      </c>
      <c r="V63" s="53">
        <f t="shared" ref="V63" si="48">U63+1</f>
        <v>2034</v>
      </c>
      <c r="W63" s="53">
        <f t="shared" ref="W63" si="49">V63+1</f>
        <v>2035</v>
      </c>
      <c r="X63" s="53">
        <f t="shared" ref="X63" si="50">W63+1</f>
        <v>2036</v>
      </c>
      <c r="Y63" s="53">
        <f t="shared" ref="Y63" si="51">X63+1</f>
        <v>2037</v>
      </c>
      <c r="Z63" s="53">
        <f t="shared" ref="Z63" si="52">Y63+1</f>
        <v>2038</v>
      </c>
      <c r="AA63" s="53">
        <f t="shared" ref="AA63" si="53">Z63+1</f>
        <v>2039</v>
      </c>
      <c r="AB63" s="53">
        <f t="shared" ref="AB63" si="54">AA63+1</f>
        <v>2040</v>
      </c>
      <c r="AC63" s="53">
        <f t="shared" ref="AC63" si="55">AB63+1</f>
        <v>2041</v>
      </c>
      <c r="AD63" s="53">
        <f t="shared" ref="AD63" si="56">AC63+1</f>
        <v>2042</v>
      </c>
      <c r="AE63" s="53">
        <f t="shared" ref="AE63" si="57">AD63+1</f>
        <v>2043</v>
      </c>
      <c r="AF63" s="53">
        <f t="shared" ref="AF63" si="58">AE63+1</f>
        <v>2044</v>
      </c>
      <c r="AG63" s="53">
        <f t="shared" ref="AG63" si="59">AF63+1</f>
        <v>2045</v>
      </c>
      <c r="AH63" s="53">
        <f t="shared" ref="AH63" si="60">AG63+1</f>
        <v>2046</v>
      </c>
      <c r="AI63" s="53">
        <f t="shared" ref="AI63" si="61">AH63+1</f>
        <v>2047</v>
      </c>
      <c r="AJ63" s="53">
        <f t="shared" ref="AJ63" si="62">AI63+1</f>
        <v>2048</v>
      </c>
      <c r="AK63" s="53">
        <f t="shared" ref="AK63" si="63">AJ63+1</f>
        <v>2049</v>
      </c>
      <c r="AL63" s="53">
        <f t="shared" ref="AL63" si="64">AK63+1</f>
        <v>2050</v>
      </c>
      <c r="AM63" s="53">
        <f t="shared" ref="AM63" si="65">AL63+1</f>
        <v>2051</v>
      </c>
    </row>
    <row r="65" spans="1:39">
      <c r="A65" t="s">
        <v>146</v>
      </c>
      <c r="B65" s="146">
        <f ca="1">B61-SUM(B66:B67)</f>
        <v>1900</v>
      </c>
      <c r="C65" s="147">
        <f ca="1">$N34</f>
        <v>29.6875</v>
      </c>
      <c r="D65" s="147">
        <f t="shared" ref="D65:J65" ca="1" si="66">$N34</f>
        <v>29.6875</v>
      </c>
      <c r="E65" s="147">
        <f t="shared" ca="1" si="66"/>
        <v>29.6875</v>
      </c>
      <c r="F65" s="147">
        <f t="shared" ca="1" si="66"/>
        <v>29.6875</v>
      </c>
      <c r="G65" s="147">
        <f t="shared" ca="1" si="66"/>
        <v>29.6875</v>
      </c>
      <c r="H65" s="147">
        <f t="shared" ca="1" si="66"/>
        <v>29.6875</v>
      </c>
      <c r="I65" s="147">
        <f t="shared" ca="1" si="66"/>
        <v>29.6875</v>
      </c>
      <c r="J65" s="147">
        <f t="shared" ca="1" si="66"/>
        <v>29.6875</v>
      </c>
      <c r="K65" s="147">
        <f ca="1">$O34</f>
        <v>59.375</v>
      </c>
      <c r="L65" s="147">
        <f t="shared" ref="L65:R65" ca="1" si="67">$O34</f>
        <v>59.375</v>
      </c>
      <c r="M65" s="147">
        <f t="shared" ca="1" si="67"/>
        <v>59.375</v>
      </c>
      <c r="N65" s="147">
        <f t="shared" ca="1" si="67"/>
        <v>59.375</v>
      </c>
      <c r="O65" s="147">
        <f t="shared" ca="1" si="67"/>
        <v>59.375</v>
      </c>
      <c r="P65" s="147">
        <f t="shared" ca="1" si="67"/>
        <v>59.375</v>
      </c>
      <c r="Q65" s="147">
        <f t="shared" ca="1" si="67"/>
        <v>59.375</v>
      </c>
      <c r="R65" s="147">
        <f t="shared" ca="1" si="67"/>
        <v>59.375</v>
      </c>
      <c r="S65" s="147">
        <f ca="1">$P34</f>
        <v>131.94444444444446</v>
      </c>
      <c r="T65" s="147">
        <f t="shared" ref="T65:AM65" ca="1" si="68">$P34</f>
        <v>131.94444444444446</v>
      </c>
      <c r="U65" s="147">
        <f t="shared" ca="1" si="68"/>
        <v>131.94444444444446</v>
      </c>
      <c r="V65" s="147">
        <f t="shared" ca="1" si="68"/>
        <v>131.94444444444446</v>
      </c>
      <c r="W65" s="147">
        <f t="shared" ca="1" si="68"/>
        <v>131.94444444444446</v>
      </c>
      <c r="X65" s="147">
        <f t="shared" ca="1" si="68"/>
        <v>131.94444444444446</v>
      </c>
      <c r="Y65" s="147">
        <f t="shared" ca="1" si="68"/>
        <v>131.94444444444446</v>
      </c>
      <c r="Z65" s="147">
        <f t="shared" ca="1" si="68"/>
        <v>131.94444444444446</v>
      </c>
      <c r="AA65" s="147">
        <f t="shared" ca="1" si="68"/>
        <v>131.94444444444446</v>
      </c>
      <c r="AB65" s="147">
        <f t="shared" ca="1" si="68"/>
        <v>131.94444444444446</v>
      </c>
      <c r="AC65" s="147">
        <f t="shared" ca="1" si="68"/>
        <v>131.94444444444446</v>
      </c>
      <c r="AD65" s="147">
        <f t="shared" ca="1" si="68"/>
        <v>131.94444444444446</v>
      </c>
      <c r="AE65" s="147">
        <f t="shared" ca="1" si="68"/>
        <v>131.94444444444446</v>
      </c>
      <c r="AF65" s="147">
        <f t="shared" ca="1" si="68"/>
        <v>131.94444444444446</v>
      </c>
      <c r="AG65" s="147">
        <f t="shared" ca="1" si="68"/>
        <v>131.94444444444446</v>
      </c>
      <c r="AH65" s="147">
        <f t="shared" ca="1" si="68"/>
        <v>131.94444444444446</v>
      </c>
      <c r="AI65" s="147">
        <f t="shared" ca="1" si="68"/>
        <v>131.94444444444446</v>
      </c>
      <c r="AJ65" s="147">
        <f t="shared" ca="1" si="68"/>
        <v>131.94444444444446</v>
      </c>
      <c r="AK65" s="147">
        <f t="shared" ca="1" si="68"/>
        <v>131.94444444444446</v>
      </c>
      <c r="AL65" s="147">
        <f t="shared" ca="1" si="68"/>
        <v>131.94444444444446</v>
      </c>
      <c r="AM65" s="147">
        <f t="shared" ca="1" si="68"/>
        <v>131.94444444444446</v>
      </c>
    </row>
    <row r="66" spans="1:39">
      <c r="A66" t="s">
        <v>147</v>
      </c>
      <c r="B66" s="140">
        <f ca="1">IF(B60&gt;B53,IF(B60-B53&gt;B52,0,B52-B60+B53),B52)</f>
        <v>2100</v>
      </c>
      <c r="C66" s="147">
        <f t="shared" ref="C66:J66" ca="1" si="69">$N35</f>
        <v>49.21875</v>
      </c>
      <c r="D66" s="147">
        <f t="shared" ca="1" si="69"/>
        <v>49.21875</v>
      </c>
      <c r="E66" s="147">
        <f t="shared" ca="1" si="69"/>
        <v>49.21875</v>
      </c>
      <c r="F66" s="147">
        <f t="shared" ca="1" si="69"/>
        <v>49.21875</v>
      </c>
      <c r="G66" s="147">
        <f t="shared" ca="1" si="69"/>
        <v>49.21875</v>
      </c>
      <c r="H66" s="147">
        <f t="shared" ca="1" si="69"/>
        <v>49.21875</v>
      </c>
      <c r="I66" s="147">
        <f t="shared" ca="1" si="69"/>
        <v>49.21875</v>
      </c>
      <c r="J66" s="147">
        <f t="shared" ca="1" si="69"/>
        <v>49.21875</v>
      </c>
      <c r="K66" s="147">
        <f t="shared" ref="K66:R66" ca="1" si="70">$O35</f>
        <v>164.0625</v>
      </c>
      <c r="L66" s="147">
        <f t="shared" ca="1" si="70"/>
        <v>164.0625</v>
      </c>
      <c r="M66" s="147">
        <f t="shared" ca="1" si="70"/>
        <v>164.0625</v>
      </c>
      <c r="N66" s="147">
        <f t="shared" ca="1" si="70"/>
        <v>164.0625</v>
      </c>
      <c r="O66" s="147">
        <f t="shared" ca="1" si="70"/>
        <v>164.0625</v>
      </c>
      <c r="P66" s="147">
        <f t="shared" ca="1" si="70"/>
        <v>164.0625</v>
      </c>
      <c r="Q66" s="147">
        <f t="shared" ca="1" si="70"/>
        <v>164.0625</v>
      </c>
      <c r="R66" s="147">
        <f t="shared" ca="1" si="70"/>
        <v>164.0625</v>
      </c>
      <c r="S66" s="147">
        <f t="shared" ref="S66:AM66" ca="1" si="71">$P35</f>
        <v>43.75</v>
      </c>
      <c r="T66" s="147">
        <f t="shared" ca="1" si="71"/>
        <v>43.75</v>
      </c>
      <c r="U66" s="147">
        <f t="shared" ca="1" si="71"/>
        <v>43.75</v>
      </c>
      <c r="V66" s="147">
        <f t="shared" ca="1" si="71"/>
        <v>43.75</v>
      </c>
      <c r="W66" s="147">
        <f t="shared" ca="1" si="71"/>
        <v>43.75</v>
      </c>
      <c r="X66" s="147">
        <f t="shared" ca="1" si="71"/>
        <v>43.75</v>
      </c>
      <c r="Y66" s="147">
        <f t="shared" ca="1" si="71"/>
        <v>43.75</v>
      </c>
      <c r="Z66" s="147">
        <f t="shared" ca="1" si="71"/>
        <v>43.75</v>
      </c>
      <c r="AA66" s="147">
        <f t="shared" ca="1" si="71"/>
        <v>43.75</v>
      </c>
      <c r="AB66" s="147">
        <f t="shared" ca="1" si="71"/>
        <v>43.75</v>
      </c>
      <c r="AC66" s="147">
        <f t="shared" ca="1" si="71"/>
        <v>43.75</v>
      </c>
      <c r="AD66" s="147">
        <f t="shared" ca="1" si="71"/>
        <v>43.75</v>
      </c>
      <c r="AE66" s="147">
        <f t="shared" ca="1" si="71"/>
        <v>43.75</v>
      </c>
      <c r="AF66" s="147">
        <f t="shared" ca="1" si="71"/>
        <v>43.75</v>
      </c>
      <c r="AG66" s="147">
        <f t="shared" ca="1" si="71"/>
        <v>43.75</v>
      </c>
      <c r="AH66" s="147">
        <f t="shared" ca="1" si="71"/>
        <v>43.75</v>
      </c>
      <c r="AI66" s="147">
        <f t="shared" ca="1" si="71"/>
        <v>43.75</v>
      </c>
      <c r="AJ66" s="147">
        <f t="shared" ca="1" si="71"/>
        <v>43.75</v>
      </c>
      <c r="AK66" s="147">
        <f t="shared" ca="1" si="71"/>
        <v>43.75</v>
      </c>
      <c r="AL66" s="147">
        <f t="shared" ca="1" si="71"/>
        <v>43.75</v>
      </c>
      <c r="AM66" s="147">
        <f t="shared" ca="1" si="71"/>
        <v>43.75</v>
      </c>
    </row>
    <row r="67" spans="1:39">
      <c r="A67" t="s">
        <v>148</v>
      </c>
      <c r="B67" s="140">
        <f ca="1">IF(B53&lt;=B60,0,B53-B60)</f>
        <v>0</v>
      </c>
      <c r="C67" s="147">
        <f t="shared" ref="C67:J67" ca="1" si="72">$N36</f>
        <v>0</v>
      </c>
      <c r="D67" s="147">
        <f t="shared" ca="1" si="72"/>
        <v>0</v>
      </c>
      <c r="E67" s="147">
        <f t="shared" ca="1" si="72"/>
        <v>0</v>
      </c>
      <c r="F67" s="147">
        <f t="shared" ca="1" si="72"/>
        <v>0</v>
      </c>
      <c r="G67" s="147">
        <f t="shared" ca="1" si="72"/>
        <v>0</v>
      </c>
      <c r="H67" s="147">
        <f t="shared" ca="1" si="72"/>
        <v>0</v>
      </c>
      <c r="I67" s="147">
        <f t="shared" ca="1" si="72"/>
        <v>0</v>
      </c>
      <c r="J67" s="147">
        <f t="shared" ca="1" si="72"/>
        <v>0</v>
      </c>
      <c r="K67" s="147">
        <f t="shared" ref="K67:R67" ca="1" si="73">$O36</f>
        <v>0</v>
      </c>
      <c r="L67" s="147">
        <f t="shared" ca="1" si="73"/>
        <v>0</v>
      </c>
      <c r="M67" s="147">
        <f t="shared" ca="1" si="73"/>
        <v>0</v>
      </c>
      <c r="N67" s="147">
        <f t="shared" ca="1" si="73"/>
        <v>0</v>
      </c>
      <c r="O67" s="147">
        <f t="shared" ca="1" si="73"/>
        <v>0</v>
      </c>
      <c r="P67" s="147">
        <f t="shared" ca="1" si="73"/>
        <v>0</v>
      </c>
      <c r="Q67" s="147">
        <f t="shared" ca="1" si="73"/>
        <v>0</v>
      </c>
      <c r="R67" s="147">
        <f t="shared" ca="1" si="73"/>
        <v>0</v>
      </c>
      <c r="S67" s="147">
        <f t="shared" ref="S67:AM67" ca="1" si="74">$P36</f>
        <v>0</v>
      </c>
      <c r="T67" s="147">
        <f t="shared" ca="1" si="74"/>
        <v>0</v>
      </c>
      <c r="U67" s="147">
        <f t="shared" ca="1" si="74"/>
        <v>0</v>
      </c>
      <c r="V67" s="147">
        <f t="shared" ca="1" si="74"/>
        <v>0</v>
      </c>
      <c r="W67" s="147">
        <f t="shared" ca="1" si="74"/>
        <v>0</v>
      </c>
      <c r="X67" s="147">
        <f t="shared" ca="1" si="74"/>
        <v>0</v>
      </c>
      <c r="Y67" s="147">
        <f t="shared" ca="1" si="74"/>
        <v>0</v>
      </c>
      <c r="Z67" s="147">
        <f t="shared" ca="1" si="74"/>
        <v>0</v>
      </c>
      <c r="AA67" s="147">
        <f t="shared" ca="1" si="74"/>
        <v>0</v>
      </c>
      <c r="AB67" s="147">
        <f t="shared" ca="1" si="74"/>
        <v>0</v>
      </c>
      <c r="AC67" s="147">
        <f t="shared" ca="1" si="74"/>
        <v>0</v>
      </c>
      <c r="AD67" s="147">
        <f t="shared" ca="1" si="74"/>
        <v>0</v>
      </c>
      <c r="AE67" s="147">
        <f t="shared" ca="1" si="74"/>
        <v>0</v>
      </c>
      <c r="AF67" s="147">
        <f t="shared" ca="1" si="74"/>
        <v>0</v>
      </c>
      <c r="AG67" s="147">
        <f t="shared" ca="1" si="74"/>
        <v>0</v>
      </c>
      <c r="AH67" s="147">
        <f t="shared" ca="1" si="74"/>
        <v>0</v>
      </c>
      <c r="AI67" s="147">
        <f t="shared" ca="1" si="74"/>
        <v>0</v>
      </c>
      <c r="AJ67" s="147">
        <f t="shared" ca="1" si="74"/>
        <v>0</v>
      </c>
      <c r="AK67" s="147">
        <f t="shared" ca="1" si="74"/>
        <v>0</v>
      </c>
      <c r="AL67" s="147">
        <f t="shared" ca="1" si="74"/>
        <v>0</v>
      </c>
      <c r="AM67" s="147">
        <f t="shared" ca="1" si="74"/>
        <v>0</v>
      </c>
    </row>
    <row r="69" spans="1:39">
      <c r="A69" s="102" t="s">
        <v>160</v>
      </c>
      <c r="B69" s="102"/>
      <c r="C69" s="148">
        <f ca="1">SUM(C65:C67)</f>
        <v>78.90625</v>
      </c>
      <c r="D69" s="148">
        <f t="shared" ref="D69:AM69" ca="1" si="75">SUM(D65:D67)</f>
        <v>78.90625</v>
      </c>
      <c r="E69" s="148">
        <f t="shared" ca="1" si="75"/>
        <v>78.90625</v>
      </c>
      <c r="F69" s="148">
        <f t="shared" ca="1" si="75"/>
        <v>78.90625</v>
      </c>
      <c r="G69" s="148">
        <f t="shared" ca="1" si="75"/>
        <v>78.90625</v>
      </c>
      <c r="H69" s="148">
        <f t="shared" ca="1" si="75"/>
        <v>78.90625</v>
      </c>
      <c r="I69" s="148">
        <f t="shared" ca="1" si="75"/>
        <v>78.90625</v>
      </c>
      <c r="J69" s="148">
        <f t="shared" ca="1" si="75"/>
        <v>78.90625</v>
      </c>
      <c r="K69" s="148">
        <f t="shared" ca="1" si="75"/>
        <v>223.4375</v>
      </c>
      <c r="L69" s="148">
        <f t="shared" ca="1" si="75"/>
        <v>223.4375</v>
      </c>
      <c r="M69" s="148">
        <f t="shared" ca="1" si="75"/>
        <v>223.4375</v>
      </c>
      <c r="N69" s="148">
        <f t="shared" ca="1" si="75"/>
        <v>223.4375</v>
      </c>
      <c r="O69" s="148">
        <f t="shared" ca="1" si="75"/>
        <v>223.4375</v>
      </c>
      <c r="P69" s="148">
        <f t="shared" ca="1" si="75"/>
        <v>223.4375</v>
      </c>
      <c r="Q69" s="148">
        <f t="shared" ca="1" si="75"/>
        <v>223.4375</v>
      </c>
      <c r="R69" s="148">
        <f t="shared" ca="1" si="75"/>
        <v>223.4375</v>
      </c>
      <c r="S69" s="148">
        <f t="shared" ca="1" si="75"/>
        <v>175.69444444444446</v>
      </c>
      <c r="T69" s="148">
        <f t="shared" ca="1" si="75"/>
        <v>175.69444444444446</v>
      </c>
      <c r="U69" s="148">
        <f t="shared" ca="1" si="75"/>
        <v>175.69444444444446</v>
      </c>
      <c r="V69" s="148">
        <f t="shared" ca="1" si="75"/>
        <v>175.69444444444446</v>
      </c>
      <c r="W69" s="148">
        <f t="shared" ca="1" si="75"/>
        <v>175.69444444444446</v>
      </c>
      <c r="X69" s="148">
        <f t="shared" ca="1" si="75"/>
        <v>175.69444444444446</v>
      </c>
      <c r="Y69" s="148">
        <f t="shared" ca="1" si="75"/>
        <v>175.69444444444446</v>
      </c>
      <c r="Z69" s="148">
        <f t="shared" ca="1" si="75"/>
        <v>175.69444444444446</v>
      </c>
      <c r="AA69" s="148">
        <f t="shared" ca="1" si="75"/>
        <v>175.69444444444446</v>
      </c>
      <c r="AB69" s="148">
        <f t="shared" ca="1" si="75"/>
        <v>175.69444444444446</v>
      </c>
      <c r="AC69" s="148">
        <f t="shared" ca="1" si="75"/>
        <v>175.69444444444446</v>
      </c>
      <c r="AD69" s="148">
        <f t="shared" ca="1" si="75"/>
        <v>175.69444444444446</v>
      </c>
      <c r="AE69" s="148">
        <f t="shared" ca="1" si="75"/>
        <v>175.69444444444446</v>
      </c>
      <c r="AF69" s="148">
        <f t="shared" ca="1" si="75"/>
        <v>175.69444444444446</v>
      </c>
      <c r="AG69" s="148">
        <f t="shared" ca="1" si="75"/>
        <v>175.69444444444446</v>
      </c>
      <c r="AH69" s="148">
        <f t="shared" ca="1" si="75"/>
        <v>175.69444444444446</v>
      </c>
      <c r="AI69" s="148">
        <f t="shared" ca="1" si="75"/>
        <v>175.69444444444446</v>
      </c>
      <c r="AJ69" s="148">
        <f t="shared" ca="1" si="75"/>
        <v>175.69444444444446</v>
      </c>
      <c r="AK69" s="148">
        <f t="shared" ca="1" si="75"/>
        <v>175.69444444444446</v>
      </c>
      <c r="AL69" s="148">
        <f t="shared" ca="1" si="75"/>
        <v>175.69444444444446</v>
      </c>
      <c r="AM69" s="148">
        <f t="shared" ca="1" si="75"/>
        <v>175.69444444444446</v>
      </c>
    </row>
    <row r="70" spans="1:39">
      <c r="A70" s="102" t="s">
        <v>159</v>
      </c>
      <c r="B70" s="102"/>
      <c r="C70" s="148">
        <f ca="1">SUM($C65:C67)</f>
        <v>78.90625</v>
      </c>
      <c r="D70" s="148">
        <f ca="1">SUM($C65:D67)</f>
        <v>157.8125</v>
      </c>
      <c r="E70" s="148">
        <f ca="1">SUM($C65:E67)</f>
        <v>236.71875</v>
      </c>
      <c r="F70" s="148">
        <f ca="1">SUM($C65:F67)</f>
        <v>315.625</v>
      </c>
      <c r="G70" s="148">
        <f ca="1">SUM($C65:G67)</f>
        <v>394.53125</v>
      </c>
      <c r="H70" s="148">
        <f ca="1">SUM($C65:H67)</f>
        <v>473.4375</v>
      </c>
      <c r="I70" s="148">
        <f ca="1">SUM($C65:I67)</f>
        <v>552.34375</v>
      </c>
      <c r="J70" s="148">
        <f ca="1">SUM($C65:J67)</f>
        <v>631.25</v>
      </c>
      <c r="K70" s="148">
        <f ca="1">SUM($C65:K67)</f>
        <v>854.6875</v>
      </c>
      <c r="L70" s="148">
        <f ca="1">SUM($C65:L67)</f>
        <v>1078.125</v>
      </c>
      <c r="M70" s="148">
        <f ca="1">SUM($C65:M67)</f>
        <v>1301.5625</v>
      </c>
      <c r="N70" s="148">
        <f ca="1">SUM($C65:N67)</f>
        <v>1525</v>
      </c>
      <c r="O70" s="148">
        <f ca="1">SUM($C65:O67)</f>
        <v>1748.4375</v>
      </c>
      <c r="P70" s="148">
        <f ca="1">SUM($C65:P67)</f>
        <v>1971.875</v>
      </c>
      <c r="Q70" s="148">
        <f ca="1">SUM($C65:Q67)</f>
        <v>2195.3125</v>
      </c>
      <c r="R70" s="148">
        <f ca="1">SUM($C65:R67)</f>
        <v>2418.75</v>
      </c>
      <c r="S70" s="148">
        <f ca="1">SUM($C65:S67)</f>
        <v>2594.4444444444443</v>
      </c>
      <c r="T70" s="148">
        <f ca="1">SUM($C65:T67)</f>
        <v>2770.1388888888887</v>
      </c>
      <c r="U70" s="148">
        <f ca="1">SUM($C65:U67)</f>
        <v>2945.8333333333335</v>
      </c>
      <c r="V70" s="148">
        <f ca="1">SUM($C65:V67)</f>
        <v>3121.5277777777778</v>
      </c>
      <c r="W70" s="148">
        <f ca="1">SUM($C65:W67)</f>
        <v>3297.2222222222222</v>
      </c>
      <c r="X70" s="148">
        <f ca="1">SUM($C65:X67)</f>
        <v>3472.9166666666665</v>
      </c>
      <c r="Y70" s="148">
        <f ca="1">SUM($C65:Y67)</f>
        <v>3648.6111111111109</v>
      </c>
      <c r="Z70" s="148">
        <f ca="1">SUM($C65:Z67)</f>
        <v>3824.3055555555552</v>
      </c>
      <c r="AA70" s="149">
        <f ca="1">SUM($C65:AA67)</f>
        <v>3999.9999999999995</v>
      </c>
      <c r="AB70" s="148">
        <f ca="1">SUM($C65:AB67)</f>
        <v>4175.6944444444434</v>
      </c>
      <c r="AC70" s="148">
        <f ca="1">SUM($C65:AC67)</f>
        <v>4351.3888888888887</v>
      </c>
      <c r="AD70" s="148">
        <f ca="1">SUM($C65:AD67)</f>
        <v>4527.0833333333321</v>
      </c>
      <c r="AE70" s="148">
        <f ca="1">SUM($C65:AE67)</f>
        <v>4702.7777777777774</v>
      </c>
      <c r="AF70" s="148">
        <f ca="1">SUM($C65:AF67)</f>
        <v>4878.4722222222208</v>
      </c>
      <c r="AG70" s="148">
        <f ca="1">SUM($C65:AG67)</f>
        <v>5054.1666666666661</v>
      </c>
      <c r="AH70" s="148">
        <f ca="1">SUM($C65:AH67)</f>
        <v>5229.8611111111095</v>
      </c>
      <c r="AI70" s="148">
        <f ca="1">SUM($C65:AI67)</f>
        <v>5405.5555555555547</v>
      </c>
      <c r="AJ70" s="148">
        <f ca="1">SUM($C65:AJ67)</f>
        <v>5581.2499999999982</v>
      </c>
      <c r="AK70" s="148">
        <f ca="1">SUM($C65:AK67)</f>
        <v>5756.9444444444434</v>
      </c>
      <c r="AL70" s="148">
        <f ca="1">SUM($C65:AL67)</f>
        <v>5932.6388888888869</v>
      </c>
      <c r="AM70" s="148">
        <f ca="1">SUM($C65:AM67)</f>
        <v>6108.3333333333321</v>
      </c>
    </row>
    <row r="74" spans="1:39" hidden="1">
      <c r="A74" t="s">
        <v>164</v>
      </c>
      <c r="B74" t="s">
        <v>161</v>
      </c>
      <c r="C74">
        <f>B51</f>
        <v>1900</v>
      </c>
      <c r="D74">
        <v>44</v>
      </c>
      <c r="F74">
        <f>D74*C74</f>
        <v>83600</v>
      </c>
    </row>
    <row r="75" spans="1:39" hidden="1">
      <c r="B75" t="s">
        <v>162</v>
      </c>
      <c r="C75">
        <f t="shared" ref="C75:C76" si="76">B52</f>
        <v>3500</v>
      </c>
      <c r="D75">
        <v>56</v>
      </c>
      <c r="F75">
        <f>D75*C75</f>
        <v>196000</v>
      </c>
    </row>
    <row r="76" spans="1:39" hidden="1">
      <c r="B76" t="s">
        <v>163</v>
      </c>
      <c r="C76">
        <f t="shared" si="76"/>
        <v>4600</v>
      </c>
      <c r="D76">
        <v>49.5</v>
      </c>
      <c r="F76">
        <f>D76*C76</f>
        <v>227700</v>
      </c>
    </row>
    <row r="77" spans="1:39" hidden="1"/>
    <row r="78" spans="1:39" hidden="1">
      <c r="C78">
        <f>SUM(C74:C76)</f>
        <v>10000</v>
      </c>
      <c r="F78">
        <f>SUM(F74:F76)</f>
        <v>507300</v>
      </c>
      <c r="I78">
        <f>C78/F78</f>
        <v>1.9712201852946976E-2</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codeName="Sheet9">
    <tabColor rgb="FFFF0000"/>
  </sheetPr>
  <dimension ref="A1:AK69"/>
  <sheetViews>
    <sheetView topLeftCell="A30" zoomScale="85" zoomScaleNormal="85" workbookViewId="0">
      <selection activeCell="B66" sqref="B66"/>
    </sheetView>
  </sheetViews>
  <sheetFormatPr defaultRowHeight="15"/>
  <cols>
    <col min="2" max="2" width="29.7109375" customWidth="1"/>
    <col min="3" max="36" width="10.7109375" customWidth="1"/>
  </cols>
  <sheetData>
    <row r="1" spans="1:37" ht="30" customHeight="1">
      <c r="A1" s="376" t="s">
        <v>140</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467"/>
    </row>
    <row r="2" spans="1:37" ht="15" customHeight="1">
      <c r="A2" s="86"/>
      <c r="B2" s="86"/>
      <c r="C2" s="87">
        <v>2012</v>
      </c>
      <c r="D2" s="88">
        <f>C2+1</f>
        <v>2013</v>
      </c>
      <c r="E2" s="88">
        <f t="shared" ref="E2:AA2" si="0">D2+1</f>
        <v>2014</v>
      </c>
      <c r="F2" s="88">
        <f t="shared" si="0"/>
        <v>2015</v>
      </c>
      <c r="G2" s="88">
        <f t="shared" si="0"/>
        <v>2016</v>
      </c>
      <c r="H2" s="88">
        <f t="shared" si="0"/>
        <v>2017</v>
      </c>
      <c r="I2" s="88">
        <f t="shared" si="0"/>
        <v>2018</v>
      </c>
      <c r="J2" s="88">
        <f t="shared" si="0"/>
        <v>2019</v>
      </c>
      <c r="K2" s="88">
        <f t="shared" si="0"/>
        <v>2020</v>
      </c>
      <c r="L2" s="88">
        <f t="shared" si="0"/>
        <v>2021</v>
      </c>
      <c r="M2" s="88">
        <f t="shared" si="0"/>
        <v>2022</v>
      </c>
      <c r="N2" s="88">
        <f t="shared" si="0"/>
        <v>2023</v>
      </c>
      <c r="O2" s="88">
        <f t="shared" si="0"/>
        <v>2024</v>
      </c>
      <c r="P2" s="88">
        <f t="shared" si="0"/>
        <v>2025</v>
      </c>
      <c r="Q2" s="88">
        <f t="shared" si="0"/>
        <v>2026</v>
      </c>
      <c r="R2" s="88">
        <f t="shared" si="0"/>
        <v>2027</v>
      </c>
      <c r="S2" s="88">
        <f t="shared" si="0"/>
        <v>2028</v>
      </c>
      <c r="T2" s="88">
        <f t="shared" si="0"/>
        <v>2029</v>
      </c>
      <c r="U2" s="88">
        <f t="shared" si="0"/>
        <v>2030</v>
      </c>
      <c r="V2" s="88">
        <f t="shared" si="0"/>
        <v>2031</v>
      </c>
      <c r="W2" s="88">
        <f t="shared" si="0"/>
        <v>2032</v>
      </c>
      <c r="X2" s="88">
        <f t="shared" si="0"/>
        <v>2033</v>
      </c>
      <c r="Y2" s="88">
        <f t="shared" si="0"/>
        <v>2034</v>
      </c>
      <c r="Z2" s="88">
        <f t="shared" si="0"/>
        <v>2035</v>
      </c>
      <c r="AA2" s="113">
        <f t="shared" si="0"/>
        <v>2036</v>
      </c>
      <c r="AB2" s="114">
        <f t="shared" ref="AB2" si="1">AA2+1</f>
        <v>2037</v>
      </c>
      <c r="AC2" s="114">
        <f t="shared" ref="AC2" si="2">AB2+1</f>
        <v>2038</v>
      </c>
      <c r="AD2" s="114">
        <f t="shared" ref="AD2" si="3">AC2+1</f>
        <v>2039</v>
      </c>
      <c r="AE2" s="114">
        <f t="shared" ref="AE2" si="4">AD2+1</f>
        <v>2040</v>
      </c>
      <c r="AF2" s="114">
        <f t="shared" ref="AF2" si="5">AE2+1</f>
        <v>2041</v>
      </c>
      <c r="AG2" s="114">
        <f t="shared" ref="AG2" si="6">AF2+1</f>
        <v>2042</v>
      </c>
      <c r="AH2" s="114">
        <f t="shared" ref="AH2" si="7">AG2+1</f>
        <v>2043</v>
      </c>
      <c r="AI2" s="114">
        <f t="shared" ref="AI2" si="8">AH2+1</f>
        <v>2044</v>
      </c>
      <c r="AJ2" s="114">
        <f t="shared" ref="AJ2" si="9">AI2+1</f>
        <v>2045</v>
      </c>
      <c r="AK2" s="467"/>
    </row>
    <row r="3" spans="1:37" ht="15" customHeight="1">
      <c r="A3" s="89" t="s">
        <v>212</v>
      </c>
      <c r="B3" s="89"/>
      <c r="C3" s="90">
        <f>SUM(ENGINE!J6:J21)</f>
        <v>8000</v>
      </c>
      <c r="D3" s="90">
        <f>C3</f>
        <v>8000</v>
      </c>
      <c r="E3" s="90">
        <f t="shared" ref="E3:AA6" si="10">D3</f>
        <v>8000</v>
      </c>
      <c r="F3" s="90">
        <f t="shared" si="10"/>
        <v>8000</v>
      </c>
      <c r="G3" s="90">
        <f t="shared" si="10"/>
        <v>8000</v>
      </c>
      <c r="H3" s="90">
        <f t="shared" si="10"/>
        <v>8000</v>
      </c>
      <c r="I3" s="90">
        <f t="shared" si="10"/>
        <v>8000</v>
      </c>
      <c r="J3" s="90">
        <f t="shared" si="10"/>
        <v>8000</v>
      </c>
      <c r="K3" s="90">
        <f t="shared" si="10"/>
        <v>8000</v>
      </c>
      <c r="L3" s="90">
        <f t="shared" si="10"/>
        <v>8000</v>
      </c>
      <c r="M3" s="90">
        <f t="shared" si="10"/>
        <v>8000</v>
      </c>
      <c r="N3" s="90">
        <f t="shared" si="10"/>
        <v>8000</v>
      </c>
      <c r="O3" s="90">
        <f t="shared" si="10"/>
        <v>8000</v>
      </c>
      <c r="P3" s="90">
        <f t="shared" si="10"/>
        <v>8000</v>
      </c>
      <c r="Q3" s="90">
        <f t="shared" si="10"/>
        <v>8000</v>
      </c>
      <c r="R3" s="90">
        <f t="shared" si="10"/>
        <v>8000</v>
      </c>
      <c r="S3" s="90">
        <f t="shared" si="10"/>
        <v>8000</v>
      </c>
      <c r="T3" s="90">
        <f t="shared" si="10"/>
        <v>8000</v>
      </c>
      <c r="U3" s="90">
        <f t="shared" si="10"/>
        <v>8000</v>
      </c>
      <c r="V3" s="90">
        <f t="shared" si="10"/>
        <v>8000</v>
      </c>
      <c r="W3" s="90">
        <f t="shared" si="10"/>
        <v>8000</v>
      </c>
      <c r="X3" s="90">
        <f t="shared" si="10"/>
        <v>8000</v>
      </c>
      <c r="Y3" s="90">
        <f t="shared" si="10"/>
        <v>8000</v>
      </c>
      <c r="Z3" s="90">
        <f t="shared" si="10"/>
        <v>8000</v>
      </c>
      <c r="AA3" s="90">
        <f t="shared" si="10"/>
        <v>8000</v>
      </c>
      <c r="AB3" s="90">
        <f t="shared" ref="AB3:AB6" si="11">AA3</f>
        <v>8000</v>
      </c>
      <c r="AC3" s="90">
        <f t="shared" ref="AC3:AC6" si="12">AB3</f>
        <v>8000</v>
      </c>
      <c r="AD3" s="90">
        <f t="shared" ref="AD3:AD6" si="13">AC3</f>
        <v>8000</v>
      </c>
      <c r="AE3" s="90">
        <f t="shared" ref="AE3:AE6" si="14">AD3</f>
        <v>8000</v>
      </c>
      <c r="AF3" s="90">
        <f t="shared" ref="AF3:AF6" si="15">AE3</f>
        <v>8000</v>
      </c>
      <c r="AG3" s="90">
        <f t="shared" ref="AG3:AG6" si="16">AF3</f>
        <v>8000</v>
      </c>
      <c r="AH3" s="90">
        <f t="shared" ref="AH3:AH6" si="17">AG3</f>
        <v>8000</v>
      </c>
      <c r="AI3" s="90">
        <f t="shared" ref="AI3:AI6" si="18">AH3</f>
        <v>8000</v>
      </c>
      <c r="AJ3" s="90">
        <f t="shared" ref="AJ3:AJ6" si="19">AI3</f>
        <v>8000</v>
      </c>
      <c r="AK3" s="467"/>
    </row>
    <row r="4" spans="1:37" ht="15" customHeight="1">
      <c r="A4" s="89" t="s">
        <v>213</v>
      </c>
      <c r="B4" s="89"/>
      <c r="C4" s="91">
        <f>SUM(ENGINE!J23:J46)</f>
        <v>2000</v>
      </c>
      <c r="D4" s="91">
        <f>C4</f>
        <v>2000</v>
      </c>
      <c r="E4" s="91">
        <f t="shared" si="10"/>
        <v>2000</v>
      </c>
      <c r="F4" s="91">
        <f t="shared" si="10"/>
        <v>2000</v>
      </c>
      <c r="G4" s="91">
        <f t="shared" si="10"/>
        <v>2000</v>
      </c>
      <c r="H4" s="91">
        <f t="shared" si="10"/>
        <v>2000</v>
      </c>
      <c r="I4" s="91">
        <f t="shared" si="10"/>
        <v>2000</v>
      </c>
      <c r="J4" s="91">
        <f t="shared" si="10"/>
        <v>2000</v>
      </c>
      <c r="K4" s="91">
        <f t="shared" si="10"/>
        <v>2000</v>
      </c>
      <c r="L4" s="91">
        <f t="shared" si="10"/>
        <v>2000</v>
      </c>
      <c r="M4" s="91">
        <f t="shared" si="10"/>
        <v>2000</v>
      </c>
      <c r="N4" s="91">
        <f t="shared" si="10"/>
        <v>2000</v>
      </c>
      <c r="O4" s="91">
        <f t="shared" si="10"/>
        <v>2000</v>
      </c>
      <c r="P4" s="91">
        <f t="shared" si="10"/>
        <v>2000</v>
      </c>
      <c r="Q4" s="91">
        <f t="shared" si="10"/>
        <v>2000</v>
      </c>
      <c r="R4" s="91">
        <f t="shared" si="10"/>
        <v>2000</v>
      </c>
      <c r="S4" s="91">
        <f t="shared" si="10"/>
        <v>2000</v>
      </c>
      <c r="T4" s="91">
        <f t="shared" si="10"/>
        <v>2000</v>
      </c>
      <c r="U4" s="91">
        <f t="shared" si="10"/>
        <v>2000</v>
      </c>
      <c r="V4" s="91">
        <f t="shared" si="10"/>
        <v>2000</v>
      </c>
      <c r="W4" s="91">
        <f t="shared" si="10"/>
        <v>2000</v>
      </c>
      <c r="X4" s="91">
        <f t="shared" si="10"/>
        <v>2000</v>
      </c>
      <c r="Y4" s="91">
        <f t="shared" si="10"/>
        <v>2000</v>
      </c>
      <c r="Z4" s="91">
        <f t="shared" si="10"/>
        <v>2000</v>
      </c>
      <c r="AA4" s="91">
        <f t="shared" si="10"/>
        <v>2000</v>
      </c>
      <c r="AB4" s="91">
        <f t="shared" si="11"/>
        <v>2000</v>
      </c>
      <c r="AC4" s="91">
        <f t="shared" si="12"/>
        <v>2000</v>
      </c>
      <c r="AD4" s="91">
        <f t="shared" si="13"/>
        <v>2000</v>
      </c>
      <c r="AE4" s="91">
        <f t="shared" si="14"/>
        <v>2000</v>
      </c>
      <c r="AF4" s="91">
        <f t="shared" si="15"/>
        <v>2000</v>
      </c>
      <c r="AG4" s="91">
        <f t="shared" si="16"/>
        <v>2000</v>
      </c>
      <c r="AH4" s="91">
        <f t="shared" si="17"/>
        <v>2000</v>
      </c>
      <c r="AI4" s="91">
        <f t="shared" si="18"/>
        <v>2000</v>
      </c>
      <c r="AJ4" s="91">
        <f t="shared" si="19"/>
        <v>2000</v>
      </c>
      <c r="AK4" s="467"/>
    </row>
    <row r="5" spans="1:37" ht="15" customHeight="1">
      <c r="A5" s="89" t="s">
        <v>5</v>
      </c>
      <c r="B5" s="89"/>
      <c r="C5" s="91">
        <f>SUM(ENGINE!J48:J82)</f>
        <v>0</v>
      </c>
      <c r="D5" s="91">
        <f>C5</f>
        <v>0</v>
      </c>
      <c r="E5" s="91">
        <f t="shared" si="10"/>
        <v>0</v>
      </c>
      <c r="F5" s="91">
        <f t="shared" si="10"/>
        <v>0</v>
      </c>
      <c r="G5" s="91">
        <f t="shared" si="10"/>
        <v>0</v>
      </c>
      <c r="H5" s="91">
        <f t="shared" si="10"/>
        <v>0</v>
      </c>
      <c r="I5" s="91">
        <f t="shared" si="10"/>
        <v>0</v>
      </c>
      <c r="J5" s="91">
        <f t="shared" si="10"/>
        <v>0</v>
      </c>
      <c r="K5" s="91">
        <f t="shared" si="10"/>
        <v>0</v>
      </c>
      <c r="L5" s="91">
        <f t="shared" si="10"/>
        <v>0</v>
      </c>
      <c r="M5" s="91">
        <f t="shared" si="10"/>
        <v>0</v>
      </c>
      <c r="N5" s="91">
        <f t="shared" si="10"/>
        <v>0</v>
      </c>
      <c r="O5" s="91">
        <f t="shared" si="10"/>
        <v>0</v>
      </c>
      <c r="P5" s="91">
        <f t="shared" si="10"/>
        <v>0</v>
      </c>
      <c r="Q5" s="91">
        <f t="shared" si="10"/>
        <v>0</v>
      </c>
      <c r="R5" s="91">
        <f t="shared" si="10"/>
        <v>0</v>
      </c>
      <c r="S5" s="91">
        <f t="shared" si="10"/>
        <v>0</v>
      </c>
      <c r="T5" s="91">
        <f t="shared" si="10"/>
        <v>0</v>
      </c>
      <c r="U5" s="91">
        <f t="shared" si="10"/>
        <v>0</v>
      </c>
      <c r="V5" s="91">
        <f t="shared" si="10"/>
        <v>0</v>
      </c>
      <c r="W5" s="91">
        <f t="shared" si="10"/>
        <v>0</v>
      </c>
      <c r="X5" s="91">
        <f t="shared" si="10"/>
        <v>0</v>
      </c>
      <c r="Y5" s="91">
        <f t="shared" si="10"/>
        <v>0</v>
      </c>
      <c r="Z5" s="91">
        <f t="shared" si="10"/>
        <v>0</v>
      </c>
      <c r="AA5" s="91">
        <f t="shared" si="10"/>
        <v>0</v>
      </c>
      <c r="AB5" s="91">
        <f t="shared" si="11"/>
        <v>0</v>
      </c>
      <c r="AC5" s="91">
        <f t="shared" si="12"/>
        <v>0</v>
      </c>
      <c r="AD5" s="91">
        <f t="shared" si="13"/>
        <v>0</v>
      </c>
      <c r="AE5" s="91">
        <f t="shared" si="14"/>
        <v>0</v>
      </c>
      <c r="AF5" s="91">
        <f t="shared" si="15"/>
        <v>0</v>
      </c>
      <c r="AG5" s="91">
        <f t="shared" si="16"/>
        <v>0</v>
      </c>
      <c r="AH5" s="91">
        <f t="shared" si="17"/>
        <v>0</v>
      </c>
      <c r="AI5" s="91">
        <f t="shared" si="18"/>
        <v>0</v>
      </c>
      <c r="AJ5" s="91">
        <f t="shared" si="19"/>
        <v>0</v>
      </c>
      <c r="AK5" s="467"/>
    </row>
    <row r="6" spans="1:37" ht="15" customHeight="1">
      <c r="A6" s="89" t="s">
        <v>214</v>
      </c>
      <c r="B6" s="89"/>
      <c r="C6" s="92">
        <f>SUM(ENGINE!J84:J91)</f>
        <v>0</v>
      </c>
      <c r="D6" s="92">
        <f>C6</f>
        <v>0</v>
      </c>
      <c r="E6" s="92">
        <f t="shared" si="10"/>
        <v>0</v>
      </c>
      <c r="F6" s="92">
        <f t="shared" si="10"/>
        <v>0</v>
      </c>
      <c r="G6" s="92">
        <f t="shared" si="10"/>
        <v>0</v>
      </c>
      <c r="H6" s="92">
        <f t="shared" si="10"/>
        <v>0</v>
      </c>
      <c r="I6" s="92">
        <f t="shared" si="10"/>
        <v>0</v>
      </c>
      <c r="J6" s="92">
        <f t="shared" si="10"/>
        <v>0</v>
      </c>
      <c r="K6" s="92">
        <f t="shared" si="10"/>
        <v>0</v>
      </c>
      <c r="L6" s="92">
        <f t="shared" si="10"/>
        <v>0</v>
      </c>
      <c r="M6" s="92">
        <f t="shared" si="10"/>
        <v>0</v>
      </c>
      <c r="N6" s="92">
        <f t="shared" si="10"/>
        <v>0</v>
      </c>
      <c r="O6" s="92">
        <f t="shared" si="10"/>
        <v>0</v>
      </c>
      <c r="P6" s="92">
        <f t="shared" si="10"/>
        <v>0</v>
      </c>
      <c r="Q6" s="92">
        <f t="shared" si="10"/>
        <v>0</v>
      </c>
      <c r="R6" s="92">
        <f t="shared" si="10"/>
        <v>0</v>
      </c>
      <c r="S6" s="92">
        <f t="shared" si="10"/>
        <v>0</v>
      </c>
      <c r="T6" s="92">
        <f t="shared" si="10"/>
        <v>0</v>
      </c>
      <c r="U6" s="92">
        <f t="shared" si="10"/>
        <v>0</v>
      </c>
      <c r="V6" s="92">
        <f t="shared" si="10"/>
        <v>0</v>
      </c>
      <c r="W6" s="92">
        <f t="shared" si="10"/>
        <v>0</v>
      </c>
      <c r="X6" s="92">
        <f t="shared" si="10"/>
        <v>0</v>
      </c>
      <c r="Y6" s="92">
        <f t="shared" si="10"/>
        <v>0</v>
      </c>
      <c r="Z6" s="92">
        <f t="shared" si="10"/>
        <v>0</v>
      </c>
      <c r="AA6" s="92">
        <f t="shared" si="10"/>
        <v>0</v>
      </c>
      <c r="AB6" s="92">
        <f t="shared" si="11"/>
        <v>0</v>
      </c>
      <c r="AC6" s="92">
        <f t="shared" si="12"/>
        <v>0</v>
      </c>
      <c r="AD6" s="92">
        <f t="shared" si="13"/>
        <v>0</v>
      </c>
      <c r="AE6" s="92">
        <f t="shared" si="14"/>
        <v>0</v>
      </c>
      <c r="AF6" s="92">
        <f t="shared" si="15"/>
        <v>0</v>
      </c>
      <c r="AG6" s="92">
        <f t="shared" si="16"/>
        <v>0</v>
      </c>
      <c r="AH6" s="92">
        <f t="shared" si="17"/>
        <v>0</v>
      </c>
      <c r="AI6" s="92">
        <f t="shared" si="18"/>
        <v>0</v>
      </c>
      <c r="AJ6" s="92">
        <f t="shared" si="19"/>
        <v>0</v>
      </c>
      <c r="AK6" s="467"/>
    </row>
    <row r="7" spans="1:37" ht="15" customHeight="1">
      <c r="A7" s="604" t="s">
        <v>7</v>
      </c>
      <c r="B7" s="604"/>
      <c r="C7" s="93">
        <f>SUM(C3:C6)</f>
        <v>10000</v>
      </c>
      <c r="D7" s="93">
        <f>SUM(D3:D6)</f>
        <v>10000</v>
      </c>
      <c r="E7" s="93">
        <f t="shared" ref="E7:AA7" si="20">SUM(E3:E6)</f>
        <v>10000</v>
      </c>
      <c r="F7" s="93">
        <f t="shared" si="20"/>
        <v>10000</v>
      </c>
      <c r="G7" s="93">
        <f t="shared" si="20"/>
        <v>10000</v>
      </c>
      <c r="H7" s="93">
        <f t="shared" si="20"/>
        <v>10000</v>
      </c>
      <c r="I7" s="93">
        <f t="shared" si="20"/>
        <v>10000</v>
      </c>
      <c r="J7" s="93">
        <f t="shared" si="20"/>
        <v>10000</v>
      </c>
      <c r="K7" s="93">
        <f t="shared" si="20"/>
        <v>10000</v>
      </c>
      <c r="L7" s="93">
        <f t="shared" si="20"/>
        <v>10000</v>
      </c>
      <c r="M7" s="93">
        <f t="shared" si="20"/>
        <v>10000</v>
      </c>
      <c r="N7" s="93">
        <f t="shared" si="20"/>
        <v>10000</v>
      </c>
      <c r="O7" s="93">
        <f t="shared" si="20"/>
        <v>10000</v>
      </c>
      <c r="P7" s="93">
        <f t="shared" si="20"/>
        <v>10000</v>
      </c>
      <c r="Q7" s="93">
        <f t="shared" si="20"/>
        <v>10000</v>
      </c>
      <c r="R7" s="93">
        <f t="shared" si="20"/>
        <v>10000</v>
      </c>
      <c r="S7" s="93">
        <f t="shared" si="20"/>
        <v>10000</v>
      </c>
      <c r="T7" s="93">
        <f t="shared" si="20"/>
        <v>10000</v>
      </c>
      <c r="U7" s="93">
        <f t="shared" si="20"/>
        <v>10000</v>
      </c>
      <c r="V7" s="93">
        <f t="shared" si="20"/>
        <v>10000</v>
      </c>
      <c r="W7" s="93">
        <f t="shared" si="20"/>
        <v>10000</v>
      </c>
      <c r="X7" s="93">
        <f t="shared" si="20"/>
        <v>10000</v>
      </c>
      <c r="Y7" s="93">
        <f t="shared" si="20"/>
        <v>10000</v>
      </c>
      <c r="Z7" s="93">
        <f t="shared" si="20"/>
        <v>10000</v>
      </c>
      <c r="AA7" s="93">
        <f t="shared" si="20"/>
        <v>10000</v>
      </c>
      <c r="AB7" s="93">
        <f t="shared" ref="AB7:AJ7" si="21">SUM(AB3:AB6)</f>
        <v>10000</v>
      </c>
      <c r="AC7" s="93">
        <f t="shared" si="21"/>
        <v>10000</v>
      </c>
      <c r="AD7" s="93">
        <f t="shared" si="21"/>
        <v>10000</v>
      </c>
      <c r="AE7" s="93">
        <f t="shared" si="21"/>
        <v>10000</v>
      </c>
      <c r="AF7" s="93">
        <f t="shared" si="21"/>
        <v>10000</v>
      </c>
      <c r="AG7" s="93">
        <f t="shared" si="21"/>
        <v>10000</v>
      </c>
      <c r="AH7" s="93">
        <f t="shared" si="21"/>
        <v>10000</v>
      </c>
      <c r="AI7" s="93">
        <f t="shared" si="21"/>
        <v>10000</v>
      </c>
      <c r="AJ7" s="93">
        <f t="shared" si="21"/>
        <v>10000</v>
      </c>
      <c r="AK7" s="467"/>
    </row>
    <row r="8" spans="1:37" ht="15" customHeight="1">
      <c r="A8" s="95"/>
      <c r="B8" s="95"/>
      <c r="C8" s="95"/>
      <c r="D8" s="94"/>
      <c r="E8" s="94"/>
      <c r="F8" s="94"/>
      <c r="G8" s="94"/>
      <c r="H8" s="94"/>
      <c r="I8" s="94"/>
      <c r="J8" s="94"/>
      <c r="K8" s="94"/>
      <c r="L8" s="94"/>
      <c r="M8" s="94"/>
      <c r="N8" s="94"/>
      <c r="O8" s="94"/>
      <c r="P8" s="94"/>
      <c r="Q8" s="94"/>
      <c r="R8" s="94"/>
      <c r="S8" s="94"/>
      <c r="T8" s="94"/>
      <c r="U8" s="94"/>
      <c r="V8" s="94"/>
      <c r="W8" s="94"/>
      <c r="X8" s="94"/>
      <c r="Y8" s="94"/>
      <c r="Z8" s="94"/>
      <c r="AA8" s="115"/>
      <c r="AB8" s="97"/>
      <c r="AC8" s="97"/>
      <c r="AD8" s="97"/>
      <c r="AE8" s="97"/>
      <c r="AF8" s="97"/>
      <c r="AG8" s="97"/>
      <c r="AH8" s="97"/>
      <c r="AI8" s="97"/>
      <c r="AJ8" s="97"/>
      <c r="AK8" s="467"/>
    </row>
    <row r="9" spans="1:37" ht="15" customHeight="1">
      <c r="A9" s="94" t="s">
        <v>26</v>
      </c>
      <c r="B9" s="94"/>
      <c r="C9" s="91">
        <f>SUMPRODUCT('1 - Existing Inventory'!E29:E33,1/'1 - Existing Inventory'!F29:F33)+
SUMPRODUCT('1 - Existing Inventory'!E38:E41,1/'1 - Existing Inventory'!F38:F41)+
SUMPRODUCT('1 - Existing Inventory'!E52:E57,1/'1 - Existing Inventory'!F52:F57)+
SUMPRODUCT('1 - Existing Inventory'!E61:E66,1/'1 - Existing Inventory'!F61:F66)+
SUMPRODUCT('1 - Existing Inventory'!E70:E77,1/'1 - Existing Inventory'!F70:F77)+
SUMPRODUCT('1 - Existing Inventory'!E83:E88,1/'1 - Existing Inventory'!F83:F88)+
SUMPRODUCT('1 - Existing Inventory'!E92:E96,1/'1 - Existing Inventory'!F92:F96)+
SUMPRODUCT('1 - Existing Inventory'!E101:E104,1/'1 - Existing Inventory'!F101:F104)+
SUMPRODUCT('1 - Existing Inventory'!E110:E113,1/'1 - Existing Inventory'!F110:F113)+
SUMPRODUCT('1 - Existing Inventory'!E127:E129,1/'1 - Existing Inventory'!F127:F129)+
SUMPRODUCT('1 - Existing Inventory'!E132:E133,1/'1 - Existing Inventory'!F132:F133)</f>
        <v>2685.7142857142858</v>
      </c>
      <c r="D9" s="90">
        <f>C9</f>
        <v>2685.7142857142858</v>
      </c>
      <c r="E9" s="90">
        <f t="shared" ref="E9:J9" si="22">D9</f>
        <v>2685.7142857142858</v>
      </c>
      <c r="F9" s="90">
        <f t="shared" si="22"/>
        <v>2685.7142857142858</v>
      </c>
      <c r="G9" s="90">
        <f t="shared" si="22"/>
        <v>2685.7142857142858</v>
      </c>
      <c r="H9" s="90">
        <f t="shared" si="22"/>
        <v>2685.7142857142858</v>
      </c>
      <c r="I9" s="90">
        <f t="shared" si="22"/>
        <v>2685.7142857142858</v>
      </c>
      <c r="J9" s="90">
        <f t="shared" si="22"/>
        <v>2685.7142857142858</v>
      </c>
      <c r="K9" s="90">
        <f t="shared" ref="K9:AA9" si="23">J9</f>
        <v>2685.7142857142858</v>
      </c>
      <c r="L9" s="90">
        <f t="shared" si="23"/>
        <v>2685.7142857142858</v>
      </c>
      <c r="M9" s="90">
        <f t="shared" si="23"/>
        <v>2685.7142857142858</v>
      </c>
      <c r="N9" s="90">
        <f t="shared" si="23"/>
        <v>2685.7142857142858</v>
      </c>
      <c r="O9" s="90">
        <f t="shared" si="23"/>
        <v>2685.7142857142858</v>
      </c>
      <c r="P9" s="90">
        <f t="shared" si="23"/>
        <v>2685.7142857142858</v>
      </c>
      <c r="Q9" s="90">
        <f t="shared" si="23"/>
        <v>2685.7142857142858</v>
      </c>
      <c r="R9" s="90">
        <f t="shared" si="23"/>
        <v>2685.7142857142858</v>
      </c>
      <c r="S9" s="90">
        <f t="shared" si="23"/>
        <v>2685.7142857142858</v>
      </c>
      <c r="T9" s="90">
        <f t="shared" si="23"/>
        <v>2685.7142857142858</v>
      </c>
      <c r="U9" s="90">
        <f t="shared" si="23"/>
        <v>2685.7142857142858</v>
      </c>
      <c r="V9" s="90">
        <f t="shared" si="23"/>
        <v>2685.7142857142858</v>
      </c>
      <c r="W9" s="90">
        <f t="shared" si="23"/>
        <v>2685.7142857142858</v>
      </c>
      <c r="X9" s="90">
        <f t="shared" si="23"/>
        <v>2685.7142857142858</v>
      </c>
      <c r="Y9" s="90">
        <f t="shared" si="23"/>
        <v>2685.7142857142858</v>
      </c>
      <c r="Z9" s="90">
        <f t="shared" si="23"/>
        <v>2685.7142857142858</v>
      </c>
      <c r="AA9" s="90">
        <f t="shared" si="23"/>
        <v>2685.7142857142858</v>
      </c>
      <c r="AB9" s="90">
        <f t="shared" ref="AB9" si="24">AA9</f>
        <v>2685.7142857142858</v>
      </c>
      <c r="AC9" s="90">
        <f t="shared" ref="AC9" si="25">AB9</f>
        <v>2685.7142857142858</v>
      </c>
      <c r="AD9" s="90">
        <f t="shared" ref="AD9" si="26">AC9</f>
        <v>2685.7142857142858</v>
      </c>
      <c r="AE9" s="90">
        <f t="shared" ref="AE9" si="27">AD9</f>
        <v>2685.7142857142858</v>
      </c>
      <c r="AF9" s="90">
        <f t="shared" ref="AF9" si="28">AE9</f>
        <v>2685.7142857142858</v>
      </c>
      <c r="AG9" s="90">
        <f t="shared" ref="AG9" si="29">AF9</f>
        <v>2685.7142857142858</v>
      </c>
      <c r="AH9" s="90">
        <f t="shared" ref="AH9" si="30">AG9</f>
        <v>2685.7142857142858</v>
      </c>
      <c r="AI9" s="90">
        <f t="shared" ref="AI9" si="31">AH9</f>
        <v>2685.7142857142858</v>
      </c>
      <c r="AJ9" s="90">
        <f t="shared" ref="AJ9" si="32">AI9</f>
        <v>2685.7142857142858</v>
      </c>
      <c r="AK9" s="467"/>
    </row>
    <row r="10" spans="1:37" ht="15" customHeight="1">
      <c r="A10" s="94" t="s">
        <v>207</v>
      </c>
      <c r="B10" s="94"/>
      <c r="C10" s="96">
        <f>IF(ISNA(HLOOKUP(C2,'AGE PROFILING'!$C$49:$AM$55,7,FALSE)),0,HLOOKUP(C2,'AGE PROFILING'!$C$49:$AM$55,7,FALSE))</f>
        <v>471.09375</v>
      </c>
      <c r="D10" s="96">
        <f>IF(ISNA(HLOOKUP(D2,'AGE PROFILING'!$C$49:$AM$55,7,FALSE)),0,HLOOKUP(D2,'AGE PROFILING'!$C$49:$AM$55,7,FALSE))</f>
        <v>471.09375</v>
      </c>
      <c r="E10" s="96">
        <f>IF(ISNA(HLOOKUP(E2,'AGE PROFILING'!$C$49:$AM$55,7,FALSE)),0,HLOOKUP(E2,'AGE PROFILING'!$C$49:$AM$55,7,FALSE))</f>
        <v>471.09375</v>
      </c>
      <c r="F10" s="96">
        <f>IF(ISNA(HLOOKUP(F2,'AGE PROFILING'!$C$49:$AM$55,7,FALSE)),0,HLOOKUP(F2,'AGE PROFILING'!$C$49:$AM$55,7,FALSE))</f>
        <v>471.09375</v>
      </c>
      <c r="G10" s="96">
        <f>IF(ISNA(HLOOKUP(G2,'AGE PROFILING'!$C$49:$AM$55,7,FALSE)),0,HLOOKUP(G2,'AGE PROFILING'!$C$49:$AM$55,7,FALSE))</f>
        <v>471.09375</v>
      </c>
      <c r="H10" s="96">
        <f>IF(ISNA(HLOOKUP(H2,'AGE PROFILING'!$C$49:$AM$55,7,FALSE)),0,HLOOKUP(H2,'AGE PROFILING'!$C$49:$AM$55,7,FALSE))</f>
        <v>471.09375</v>
      </c>
      <c r="I10" s="96">
        <f>IF(ISNA(HLOOKUP(I2,'AGE PROFILING'!$C$49:$AM$55,7,FALSE)),0,HLOOKUP(I2,'AGE PROFILING'!$C$49:$AM$55,7,FALSE))</f>
        <v>471.09375</v>
      </c>
      <c r="J10" s="96">
        <f>IF(ISNA(HLOOKUP(J2,'AGE PROFILING'!$C$49:$AM$55,7,FALSE)),0,HLOOKUP(J2,'AGE PROFILING'!$C$49:$AM$55,7,FALSE))</f>
        <v>471.09375</v>
      </c>
      <c r="K10" s="96">
        <f>IF(ISNA(HLOOKUP(K2,'AGE PROFILING'!$C$49:$AM$55,7,FALSE)),0,HLOOKUP(K2,'AGE PROFILING'!$C$49:$AM$55,7,FALSE))</f>
        <v>476.5625</v>
      </c>
      <c r="L10" s="96">
        <f>IF(ISNA(HLOOKUP(L2,'AGE PROFILING'!$C$49:$AM$55,7,FALSE)),0,HLOOKUP(L2,'AGE PROFILING'!$C$49:$AM$55,7,FALSE))</f>
        <v>476.5625</v>
      </c>
      <c r="M10" s="96">
        <f>IF(ISNA(HLOOKUP(M2,'AGE PROFILING'!$C$49:$AM$55,7,FALSE)),0,HLOOKUP(M2,'AGE PROFILING'!$C$49:$AM$55,7,FALSE))</f>
        <v>476.5625</v>
      </c>
      <c r="N10" s="96">
        <f>IF(ISNA(HLOOKUP(N2,'AGE PROFILING'!$C$49:$AM$55,7,FALSE)),0,HLOOKUP(N2,'AGE PROFILING'!$C$49:$AM$55,7,FALSE))</f>
        <v>476.5625</v>
      </c>
      <c r="O10" s="96">
        <f>IF(ISNA(HLOOKUP(O2,'AGE PROFILING'!$C$49:$AM$55,7,FALSE)),0,HLOOKUP(O2,'AGE PROFILING'!$C$49:$AM$55,7,FALSE))</f>
        <v>476.5625</v>
      </c>
      <c r="P10" s="96">
        <f>IF(ISNA(HLOOKUP(P2,'AGE PROFILING'!$C$49:$AM$55,7,FALSE)),0,HLOOKUP(P2,'AGE PROFILING'!$C$49:$AM$55,7,FALSE))</f>
        <v>476.5625</v>
      </c>
      <c r="Q10" s="96">
        <f>IF(ISNA(HLOOKUP(Q2,'AGE PROFILING'!$C$49:$AM$55,7,FALSE)),0,HLOOKUP(Q2,'AGE PROFILING'!$C$49:$AM$55,7,FALSE))</f>
        <v>476.5625</v>
      </c>
      <c r="R10" s="96">
        <f>IF(ISNA(HLOOKUP(R2,'AGE PROFILING'!$C$49:$AM$55,7,FALSE)),0,HLOOKUP(R2,'AGE PROFILING'!$C$49:$AM$55,7,FALSE))</f>
        <v>476.5625</v>
      </c>
      <c r="S10" s="96">
        <f>IF(ISNA(HLOOKUP(S2,'AGE PROFILING'!$C$49:$AM$55,7,FALSE)),0,HLOOKUP(S2,'AGE PROFILING'!$C$49:$AM$55,7,FALSE))</f>
        <v>268.75</v>
      </c>
      <c r="T10" s="96">
        <f>IF(ISNA(HLOOKUP(T2,'AGE PROFILING'!$C$49:$AM$55,7,FALSE)),0,HLOOKUP(T2,'AGE PROFILING'!$C$49:$AM$55,7,FALSE))</f>
        <v>268.75</v>
      </c>
      <c r="U10" s="96">
        <f>IF(ISNA(HLOOKUP(U2,'AGE PROFILING'!$C$49:$AM$55,7,FALSE)),0,HLOOKUP(U2,'AGE PROFILING'!$C$49:$AM$55,7,FALSE))</f>
        <v>268.75</v>
      </c>
      <c r="V10" s="96">
        <f>IF(ISNA(HLOOKUP(V2,'AGE PROFILING'!$C$49:$AM$55,7,FALSE)),0,HLOOKUP(V2,'AGE PROFILING'!$C$49:$AM$55,7,FALSE))</f>
        <v>268.75</v>
      </c>
      <c r="W10" s="96">
        <f>IF(ISNA(HLOOKUP(W2,'AGE PROFILING'!$C$49:$AM$55,7,FALSE)),0,HLOOKUP(W2,'AGE PROFILING'!$C$49:$AM$55,7,FALSE))</f>
        <v>268.75</v>
      </c>
      <c r="X10" s="96">
        <f>IF(ISNA(HLOOKUP(X2,'AGE PROFILING'!$C$49:$AM$55,7,FALSE)),0,HLOOKUP(X2,'AGE PROFILING'!$C$49:$AM$55,7,FALSE))</f>
        <v>268.75</v>
      </c>
      <c r="Y10" s="96">
        <f>IF(ISNA(HLOOKUP(Y2,'AGE PROFILING'!$C$49:$AM$55,7,FALSE)),0,HLOOKUP(Y2,'AGE PROFILING'!$C$49:$AM$55,7,FALSE))</f>
        <v>268.75</v>
      </c>
      <c r="Z10" s="96">
        <f>IF(ISNA(HLOOKUP(Z2,'AGE PROFILING'!$C$49:$AM$55,7,FALSE)),0,HLOOKUP(Z2,'AGE PROFILING'!$C$49:$AM$55,7,FALSE))</f>
        <v>268.75</v>
      </c>
      <c r="AA10" s="96">
        <f>IF(ISNA(HLOOKUP(AA2,'AGE PROFILING'!$C$49:$AM$55,7,FALSE)),0,HLOOKUP(AA2,'AGE PROFILING'!$C$49:$AM$55,7,FALSE))</f>
        <v>268.75</v>
      </c>
      <c r="AB10" s="96">
        <f>IF(ISNA(HLOOKUP(AB2,'AGE PROFILING'!$C$49:$AM$55,7,FALSE)),0,HLOOKUP(AB2,'AGE PROFILING'!$C$49:$AM$55,7,FALSE))</f>
        <v>268.75</v>
      </c>
      <c r="AC10" s="96">
        <f>IF(ISNA(HLOOKUP(AC2,'AGE PROFILING'!$C$49:$AM$55,7,FALSE)),0,HLOOKUP(AC2,'AGE PROFILING'!$C$49:$AM$55,7,FALSE))</f>
        <v>268.75</v>
      </c>
      <c r="AD10" s="96">
        <f>IF(ISNA(HLOOKUP(AD2,'AGE PROFILING'!$C$49:$AM$55,7,FALSE)),0,HLOOKUP(AD2,'AGE PROFILING'!$C$49:$AM$55,7,FALSE))</f>
        <v>268.75</v>
      </c>
      <c r="AE10" s="96">
        <f>IF(ISNA(HLOOKUP(AE2,'AGE PROFILING'!$C$49:$AM$55,7,FALSE)),0,HLOOKUP(AE2,'AGE PROFILING'!$C$49:$AM$55,7,FALSE))</f>
        <v>268.75</v>
      </c>
      <c r="AF10" s="96">
        <f>IF(ISNA(HLOOKUP(AF2,'AGE PROFILING'!$C$49:$AM$55,7,FALSE)),0,HLOOKUP(AF2,'AGE PROFILING'!$C$49:$AM$55,7,FALSE))</f>
        <v>268.75</v>
      </c>
      <c r="AG10" s="96">
        <f>IF(ISNA(HLOOKUP(AG2,'AGE PROFILING'!$C$49:$AM$55,7,FALSE)),0,HLOOKUP(AG2,'AGE PROFILING'!$C$49:$AM$55,7,FALSE))</f>
        <v>268.75</v>
      </c>
      <c r="AH10" s="96">
        <f>IF(ISNA(HLOOKUP(AH2,'AGE PROFILING'!$C$49:$AM$55,7,FALSE)),0,HLOOKUP(AH2,'AGE PROFILING'!$C$49:$AM$55,7,FALSE))</f>
        <v>268.75</v>
      </c>
      <c r="AI10" s="96">
        <f>IF(ISNA(HLOOKUP(AI2,'AGE PROFILING'!$C$49:$AM$55,7,FALSE)),0,HLOOKUP(AI2,'AGE PROFILING'!$C$49:$AM$55,7,FALSE))</f>
        <v>268.75</v>
      </c>
      <c r="AJ10" s="96">
        <f>IF(ISNA(HLOOKUP(AJ2,'AGE PROFILING'!$C$49:$AM$55,7,FALSE)),0,HLOOKUP(AJ2,'AGE PROFILING'!$C$49:$AM$55,7,FALSE))</f>
        <v>268.75</v>
      </c>
      <c r="AK10" s="467"/>
    </row>
    <row r="11" spans="1:37" ht="15" customHeight="1">
      <c r="A11" s="94" t="s">
        <v>208</v>
      </c>
      <c r="B11" s="94"/>
      <c r="C11" s="96">
        <f>SUM(C3:C6)/'Assumptions - Life cycles'!$B$13</f>
        <v>666.66666666666663</v>
      </c>
      <c r="D11" s="96">
        <f>SUM(D3:D6)/'Assumptions - Life cycles'!$B$13</f>
        <v>666.66666666666663</v>
      </c>
      <c r="E11" s="96">
        <f>SUM(E3:E6)/'Assumptions - Life cycles'!$B$13</f>
        <v>666.66666666666663</v>
      </c>
      <c r="F11" s="96">
        <f>SUM(F3:F6)/'Assumptions - Life cycles'!$B$13</f>
        <v>666.66666666666663</v>
      </c>
      <c r="G11" s="96">
        <f>SUM(G3:G6)/'Assumptions - Life cycles'!$B$13</f>
        <v>666.66666666666663</v>
      </c>
      <c r="H11" s="96">
        <f>SUM(H3:H6)/'Assumptions - Life cycles'!$B$13</f>
        <v>666.66666666666663</v>
      </c>
      <c r="I11" s="96">
        <f>SUM(I3:I6)/'Assumptions - Life cycles'!$B$13</f>
        <v>666.66666666666663</v>
      </c>
      <c r="J11" s="96">
        <f>SUM(J3:J6)/'Assumptions - Life cycles'!$B$13</f>
        <v>666.66666666666663</v>
      </c>
      <c r="K11" s="96">
        <f>SUM(K3:K6)/'Assumptions - Life cycles'!$B$13</f>
        <v>666.66666666666663</v>
      </c>
      <c r="L11" s="96">
        <f>SUM(L3:L6)/'Assumptions - Life cycles'!$B$13</f>
        <v>666.66666666666663</v>
      </c>
      <c r="M11" s="96">
        <f>SUM(M3:M6)/'Assumptions - Life cycles'!$B$13</f>
        <v>666.66666666666663</v>
      </c>
      <c r="N11" s="96">
        <f>SUM(N3:N6)/'Assumptions - Life cycles'!$B$13</f>
        <v>666.66666666666663</v>
      </c>
      <c r="O11" s="96">
        <f>SUM(O3:O6)/'Assumptions - Life cycles'!$B$13</f>
        <v>666.66666666666663</v>
      </c>
      <c r="P11" s="96">
        <f>SUM(P3:P6)/'Assumptions - Life cycles'!$B$13</f>
        <v>666.66666666666663</v>
      </c>
      <c r="Q11" s="96">
        <f>SUM(Q3:Q6)/'Assumptions - Life cycles'!$B$13</f>
        <v>666.66666666666663</v>
      </c>
      <c r="R11" s="96">
        <f>SUM(R3:R6)/'Assumptions - Life cycles'!$B$13</f>
        <v>666.66666666666663</v>
      </c>
      <c r="S11" s="96">
        <f>SUM(S3:S6)/'Assumptions - Life cycles'!$B$13</f>
        <v>666.66666666666663</v>
      </c>
      <c r="T11" s="96">
        <f>SUM(T3:T6)/'Assumptions - Life cycles'!$B$13</f>
        <v>666.66666666666663</v>
      </c>
      <c r="U11" s="96">
        <f>SUM(U3:U6)/'Assumptions - Life cycles'!$B$13</f>
        <v>666.66666666666663</v>
      </c>
      <c r="V11" s="96">
        <f>SUM(V3:V6)/'Assumptions - Life cycles'!$B$13</f>
        <v>666.66666666666663</v>
      </c>
      <c r="W11" s="96">
        <f>SUM(W3:W6)/'Assumptions - Life cycles'!$B$13</f>
        <v>666.66666666666663</v>
      </c>
      <c r="X11" s="96">
        <f>SUM(X3:X6)/'Assumptions - Life cycles'!$B$13</f>
        <v>666.66666666666663</v>
      </c>
      <c r="Y11" s="96">
        <f>SUM(Y3:Y6)/'Assumptions - Life cycles'!$B$13</f>
        <v>666.66666666666663</v>
      </c>
      <c r="Z11" s="96">
        <f>SUM(Z3:Z6)/'Assumptions - Life cycles'!$B$13</f>
        <v>666.66666666666663</v>
      </c>
      <c r="AA11" s="96">
        <f>SUM(AA3:AA6)/'Assumptions - Life cycles'!$B$13</f>
        <v>666.66666666666663</v>
      </c>
      <c r="AB11" s="96">
        <f>SUM(AB3:AB6)/'Assumptions - Life cycles'!$B$13</f>
        <v>666.66666666666663</v>
      </c>
      <c r="AC11" s="96">
        <f>SUM(AC3:AC6)/'Assumptions - Life cycles'!$B$13</f>
        <v>666.66666666666663</v>
      </c>
      <c r="AD11" s="96">
        <f>SUM(AD3:AD6)/'Assumptions - Life cycles'!$B$13</f>
        <v>666.66666666666663</v>
      </c>
      <c r="AE11" s="96">
        <f>SUM(AE3:AE6)/'Assumptions - Life cycles'!$B$13</f>
        <v>666.66666666666663</v>
      </c>
      <c r="AF11" s="96">
        <f>SUM(AF3:AF6)/'Assumptions - Life cycles'!$B$13</f>
        <v>666.66666666666663</v>
      </c>
      <c r="AG11" s="96">
        <f>SUM(AG3:AG6)/'Assumptions - Life cycles'!$B$13</f>
        <v>666.66666666666663</v>
      </c>
      <c r="AH11" s="96">
        <f>SUM(AH3:AH6)/'Assumptions - Life cycles'!$B$13</f>
        <v>666.66666666666663</v>
      </c>
      <c r="AI11" s="96">
        <f>SUM(AI3:AI6)/'Assumptions - Life cycles'!$B$13</f>
        <v>666.66666666666663</v>
      </c>
      <c r="AJ11" s="96">
        <f>SUM(AJ3:AJ6)/'Assumptions - Life cycles'!$B$13</f>
        <v>666.66666666666663</v>
      </c>
      <c r="AK11" s="467"/>
    </row>
    <row r="12" spans="1:37" ht="15" customHeight="1">
      <c r="A12" s="94"/>
      <c r="B12" s="94"/>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467"/>
    </row>
    <row r="13" spans="1:37" ht="15" customHeight="1">
      <c r="A13" s="94" t="s">
        <v>27</v>
      </c>
      <c r="B13" s="94"/>
      <c r="C13" s="98">
        <f>SUMPRODUCT(ENGINE!$F6:$F91,ENGINE!J6:J91)/POWER(10,9)</f>
        <v>4.3655900000000001</v>
      </c>
      <c r="D13" s="98">
        <f>C13</f>
        <v>4.3655900000000001</v>
      </c>
      <c r="E13" s="98">
        <f t="shared" ref="E13:AA13" si="33">D13</f>
        <v>4.3655900000000001</v>
      </c>
      <c r="F13" s="98">
        <f t="shared" si="33"/>
        <v>4.3655900000000001</v>
      </c>
      <c r="G13" s="98">
        <f t="shared" si="33"/>
        <v>4.3655900000000001</v>
      </c>
      <c r="H13" s="98">
        <f t="shared" si="33"/>
        <v>4.3655900000000001</v>
      </c>
      <c r="I13" s="98">
        <f t="shared" si="33"/>
        <v>4.3655900000000001</v>
      </c>
      <c r="J13" s="98">
        <f t="shared" si="33"/>
        <v>4.3655900000000001</v>
      </c>
      <c r="K13" s="98">
        <f t="shared" si="33"/>
        <v>4.3655900000000001</v>
      </c>
      <c r="L13" s="98">
        <f t="shared" si="33"/>
        <v>4.3655900000000001</v>
      </c>
      <c r="M13" s="98">
        <f t="shared" si="33"/>
        <v>4.3655900000000001</v>
      </c>
      <c r="N13" s="98">
        <f t="shared" si="33"/>
        <v>4.3655900000000001</v>
      </c>
      <c r="O13" s="98">
        <f t="shared" si="33"/>
        <v>4.3655900000000001</v>
      </c>
      <c r="P13" s="98">
        <f t="shared" si="33"/>
        <v>4.3655900000000001</v>
      </c>
      <c r="Q13" s="98">
        <f t="shared" si="33"/>
        <v>4.3655900000000001</v>
      </c>
      <c r="R13" s="98">
        <f t="shared" si="33"/>
        <v>4.3655900000000001</v>
      </c>
      <c r="S13" s="98">
        <f t="shared" si="33"/>
        <v>4.3655900000000001</v>
      </c>
      <c r="T13" s="98">
        <f t="shared" si="33"/>
        <v>4.3655900000000001</v>
      </c>
      <c r="U13" s="98">
        <f t="shared" si="33"/>
        <v>4.3655900000000001</v>
      </c>
      <c r="V13" s="98">
        <f t="shared" si="33"/>
        <v>4.3655900000000001</v>
      </c>
      <c r="W13" s="98">
        <f t="shared" si="33"/>
        <v>4.3655900000000001</v>
      </c>
      <c r="X13" s="98">
        <f t="shared" si="33"/>
        <v>4.3655900000000001</v>
      </c>
      <c r="Y13" s="98">
        <f t="shared" si="33"/>
        <v>4.3655900000000001</v>
      </c>
      <c r="Z13" s="98">
        <f t="shared" si="33"/>
        <v>4.3655900000000001</v>
      </c>
      <c r="AA13" s="98">
        <f t="shared" si="33"/>
        <v>4.3655900000000001</v>
      </c>
      <c r="AB13" s="98">
        <f t="shared" ref="AB13" si="34">AA13</f>
        <v>4.3655900000000001</v>
      </c>
      <c r="AC13" s="98">
        <f t="shared" ref="AC13" si="35">AB13</f>
        <v>4.3655900000000001</v>
      </c>
      <c r="AD13" s="98">
        <f t="shared" ref="AD13" si="36">AC13</f>
        <v>4.3655900000000001</v>
      </c>
      <c r="AE13" s="98">
        <f t="shared" ref="AE13" si="37">AD13</f>
        <v>4.3655900000000001</v>
      </c>
      <c r="AF13" s="98">
        <f t="shared" ref="AF13" si="38">AE13</f>
        <v>4.3655900000000001</v>
      </c>
      <c r="AG13" s="98">
        <f t="shared" ref="AG13" si="39">AF13</f>
        <v>4.3655900000000001</v>
      </c>
      <c r="AH13" s="98">
        <f t="shared" ref="AH13" si="40">AG13</f>
        <v>4.3655900000000001</v>
      </c>
      <c r="AI13" s="98">
        <f t="shared" ref="AI13" si="41">AH13</f>
        <v>4.3655900000000001</v>
      </c>
      <c r="AJ13" s="98">
        <f t="shared" ref="AJ13" si="42">AI13</f>
        <v>4.3655900000000001</v>
      </c>
      <c r="AK13" s="467"/>
    </row>
    <row r="14" spans="1:37" ht="15" customHeight="1">
      <c r="A14" s="605" t="s">
        <v>28</v>
      </c>
      <c r="B14" s="605"/>
      <c r="C14" s="99">
        <f>C13*'6 - Assumptions - Energy'!C15*POWER(10,4)</f>
        <v>423898.78900000005</v>
      </c>
      <c r="D14" s="99">
        <f>D13*'6 - Assumptions - Energy'!D15*POWER(10,4)</f>
        <v>436559</v>
      </c>
      <c r="E14" s="99">
        <f>E13*'6 - Assumptions - Energy'!E15*POWER(10,4)</f>
        <v>459399.51841295534</v>
      </c>
      <c r="F14" s="99">
        <f>F13*'6 - Assumptions - Energy'!F15*POWER(10,4)</f>
        <v>457626.34776165243</v>
      </c>
      <c r="G14" s="99">
        <f>G13*'6 - Assumptions - Energy'!G15*POWER(10,4)</f>
        <v>466048.90835534071</v>
      </c>
      <c r="H14" s="99">
        <f>H13*'6 - Assumptions - Energy'!H15*POWER(10,4)</f>
        <v>471261.76342796767</v>
      </c>
      <c r="I14" s="99">
        <f>I13*'6 - Assumptions - Energy'!I15*POWER(10,4)</f>
        <v>468487.01800088206</v>
      </c>
      <c r="J14" s="99">
        <f>J13*'6 - Assumptions - Energy'!J15*POWER(10,4)</f>
        <v>478177.7955735565</v>
      </c>
      <c r="K14" s="99">
        <f>K13*'6 - Assumptions - Energy'!K15*POWER(10,4)</f>
        <v>494587.95666695747</v>
      </c>
      <c r="L14" s="99">
        <f>L13*'6 - Assumptions - Energy'!L15*POWER(10,4)</f>
        <v>514426.13658529252</v>
      </c>
      <c r="M14" s="99">
        <f>M13*'6 - Assumptions - Energy'!M15*POWER(10,4)</f>
        <v>521780.46185239701</v>
      </c>
      <c r="N14" s="99">
        <f>N13*'6 - Assumptions - Energy'!C21*POWER(10,4)</f>
        <v>524810.18388629612</v>
      </c>
      <c r="O14" s="99">
        <f>O13*'6 - Assumptions - Energy'!D21*POWER(10,4)</f>
        <v>543643.45600130816</v>
      </c>
      <c r="P14" s="99">
        <f>P13*'6 - Assumptions - Energy'!E21*POWER(10,4)</f>
        <v>555807.34000869445</v>
      </c>
      <c r="Q14" s="99">
        <f>Q13*'6 - Assumptions - Energy'!F21*POWER(10,4)</f>
        <v>558965.38360288518</v>
      </c>
      <c r="R14" s="99">
        <f>R13*'6 - Assumptions - Energy'!G21*POWER(10,4)</f>
        <v>570742.63641562627</v>
      </c>
      <c r="S14" s="99">
        <f>S13*'6 - Assumptions - Energy'!H21*POWER(10,4)</f>
        <v>571124.26806896122</v>
      </c>
      <c r="T14" s="99">
        <f>T13*'6 - Assumptions - Energy'!I21*POWER(10,4)</f>
        <v>572154.17357883463</v>
      </c>
      <c r="U14" s="99">
        <f>U13*'6 - Assumptions - Energy'!J21*POWER(10,4)</f>
        <v>578631.91260290786</v>
      </c>
      <c r="V14" s="99">
        <f>V13*'6 - Assumptions - Energy'!K21*POWER(10,4)</f>
        <v>578631.91260290786</v>
      </c>
      <c r="W14" s="99">
        <f>W13*'6 - Assumptions - Energy'!L21*POWER(10,4)</f>
        <v>578631.91260290786</v>
      </c>
      <c r="X14" s="99">
        <f>X13*'6 - Assumptions - Energy'!M21*POWER(10,4)</f>
        <v>578631.91260290786</v>
      </c>
      <c r="Y14" s="99">
        <f>Y13*'6 - Assumptions - Energy'!C27*POWER(10,4)</f>
        <v>578631.91260290786</v>
      </c>
      <c r="Z14" s="99">
        <f>Z13*'6 - Assumptions - Energy'!D27*POWER(10,4)</f>
        <v>578631.91260290786</v>
      </c>
      <c r="AA14" s="99">
        <f>AA13*'6 - Assumptions - Energy'!E27*POWER(10,4)</f>
        <v>578631.91260290786</v>
      </c>
      <c r="AB14" s="99">
        <f>AB13*'6 - Assumptions - Energy'!F27*POWER(10,4)</f>
        <v>578631.91260290786</v>
      </c>
      <c r="AC14" s="99">
        <f>AC13*'6 - Assumptions - Energy'!G27*POWER(10,4)</f>
        <v>578631.91260290786</v>
      </c>
      <c r="AD14" s="99">
        <f>AD13*'6 - Assumptions - Energy'!H27*POWER(10,4)</f>
        <v>578631.91260290786</v>
      </c>
      <c r="AE14" s="99">
        <f>AE13*'6 - Assumptions - Energy'!I27*POWER(10,4)</f>
        <v>578631.91260290786</v>
      </c>
      <c r="AF14" s="99">
        <f>AF13*'6 - Assumptions - Energy'!J27*POWER(10,4)</f>
        <v>578631.91260290786</v>
      </c>
      <c r="AG14" s="99">
        <f>AG13*'6 - Assumptions - Energy'!K27*POWER(10,4)</f>
        <v>578631.91260290786</v>
      </c>
      <c r="AH14" s="99">
        <f>AH13*'6 - Assumptions - Energy'!L27*POWER(10,4)</f>
        <v>578631.91260290786</v>
      </c>
      <c r="AI14" s="99">
        <f>AI13*'6 - Assumptions - Energy'!M27*POWER(10,4)</f>
        <v>578631.91260290786</v>
      </c>
      <c r="AJ14" s="99">
        <f>AJ13*'6 - Assumptions - Energy'!C33*POWER(10,4)</f>
        <v>578440.67500000005</v>
      </c>
      <c r="AK14" s="467"/>
    </row>
    <row r="15" spans="1:37" ht="15" customHeight="1">
      <c r="A15" s="606" t="s">
        <v>29</v>
      </c>
      <c r="B15" s="606"/>
      <c r="C15" s="92">
        <f>C13*'6 - Assumptions - Energy'!C36*1000</f>
        <v>2051.8272999999999</v>
      </c>
      <c r="D15" s="92">
        <f>D13*'6 - Assumptions - Energy'!D36*1000</f>
        <v>2008.1714000000002</v>
      </c>
      <c r="E15" s="92">
        <f>E13*'6 - Assumptions - Energy'!E36*1000</f>
        <v>1877.2037</v>
      </c>
      <c r="F15" s="92">
        <f>F13*'6 - Assumptions - Energy'!F36*1000</f>
        <v>1877.2037</v>
      </c>
      <c r="G15" s="92">
        <f>G13*'6 - Assumptions - Energy'!G36*1000</f>
        <v>1789.8919000000001</v>
      </c>
      <c r="H15" s="92">
        <f>H13*'6 - Assumptions - Energy'!H36*1000</f>
        <v>1746.2360000000001</v>
      </c>
      <c r="I15" s="92">
        <f>I13*'6 - Assumptions - Energy'!I36*1000</f>
        <v>1702.5801000000001</v>
      </c>
      <c r="J15" s="92">
        <f>J13*'6 - Assumptions - Energy'!J36*1000</f>
        <v>1615.2683000000002</v>
      </c>
      <c r="K15" s="92">
        <f>K13*'6 - Assumptions - Energy'!K36*1000</f>
        <v>1440.6447000000001</v>
      </c>
      <c r="L15" s="92">
        <f>L13*'6 - Assumptions - Energy'!L36*1000</f>
        <v>1353.3329000000001</v>
      </c>
      <c r="M15" s="92">
        <f>M13*'6 - Assumptions - Energy'!M36*1000</f>
        <v>1309.6769999999999</v>
      </c>
      <c r="N15" s="92">
        <f>N13*'6 - Assumptions - Energy'!C38*1000</f>
        <v>1178.7093000000002</v>
      </c>
      <c r="O15" s="92">
        <f>O13*'6 - Assumptions - Energy'!D38*1000</f>
        <v>1178.7093000000002</v>
      </c>
      <c r="P15" s="92">
        <f>P13*'6 - Assumptions - Energy'!E38*1000</f>
        <v>1178.7093000000002</v>
      </c>
      <c r="Q15" s="92">
        <f>Q13*'6 - Assumptions - Energy'!F38*1000</f>
        <v>1091.3975</v>
      </c>
      <c r="R15" s="92">
        <f>R13*'6 - Assumptions - Energy'!G38*1000</f>
        <v>1047.7415999999998</v>
      </c>
      <c r="S15" s="92">
        <f>S13*'6 - Assumptions - Energy'!H38*1000</f>
        <v>960.4298</v>
      </c>
      <c r="T15" s="92">
        <f>T13*'6 - Assumptions - Energy'!I38*1000</f>
        <v>916.77390000000003</v>
      </c>
      <c r="U15" s="92">
        <f>U13*'6 - Assumptions - Energy'!J38*1000</f>
        <v>829.46209999999996</v>
      </c>
      <c r="V15" s="92">
        <f>V13*'6 - Assumptions - Energy'!K38*1000</f>
        <v>829.46209999999996</v>
      </c>
      <c r="W15" s="92">
        <f>W13*'6 - Assumptions - Energy'!L38*1000</f>
        <v>829.46209999999996</v>
      </c>
      <c r="X15" s="92">
        <f>X13*'6 - Assumptions - Energy'!M38*1000</f>
        <v>829.46209999999996</v>
      </c>
      <c r="Y15" s="92">
        <f>Y13*'6 - Assumptions - Energy'!C40*1000</f>
        <v>829.46209999999996</v>
      </c>
      <c r="Z15" s="92">
        <f>Z13*'6 - Assumptions - Energy'!D40*1000</f>
        <v>829.46209999999996</v>
      </c>
      <c r="AA15" s="92">
        <f>AA13*'6 - Assumptions - Energy'!E40*1000</f>
        <v>829.46209999999996</v>
      </c>
      <c r="AB15" s="92">
        <f>AB13*'6 - Assumptions - Energy'!F40*1000</f>
        <v>829.46209999999996</v>
      </c>
      <c r="AC15" s="92">
        <f>AC13*'6 - Assumptions - Energy'!G40*1000</f>
        <v>829.46209999999996</v>
      </c>
      <c r="AD15" s="92">
        <f>AD13*'6 - Assumptions - Energy'!H40*1000</f>
        <v>829.46209999999996</v>
      </c>
      <c r="AE15" s="92">
        <f>AE13*'6 - Assumptions - Energy'!I40*1000</f>
        <v>829.46209999999996</v>
      </c>
      <c r="AF15" s="92">
        <f>AF13*'6 - Assumptions - Energy'!J40*1000</f>
        <v>829.46209999999996</v>
      </c>
      <c r="AG15" s="92">
        <f>AG13*'6 - Assumptions - Energy'!K40*1000</f>
        <v>829.46209999999996</v>
      </c>
      <c r="AH15" s="92">
        <f>AH13*'6 - Assumptions - Energy'!L40*1000</f>
        <v>829.46209999999996</v>
      </c>
      <c r="AI15" s="92">
        <f>AI13*'6 - Assumptions - Energy'!M40*1000</f>
        <v>829.46209999999996</v>
      </c>
      <c r="AJ15" s="92">
        <f>AJ13*'6 - Assumptions - Energy'!C42*1000</f>
        <v>829.46209999999996</v>
      </c>
      <c r="AK15" s="467"/>
    </row>
    <row r="16" spans="1:37" ht="15" customHeight="1">
      <c r="A16" s="95"/>
      <c r="B16" s="95"/>
      <c r="C16" s="95"/>
      <c r="D16" s="94"/>
      <c r="E16" s="94"/>
      <c r="F16" s="94"/>
      <c r="G16" s="94"/>
      <c r="H16" s="94"/>
      <c r="I16" s="94"/>
      <c r="J16" s="94"/>
      <c r="K16" s="94"/>
      <c r="L16" s="94"/>
      <c r="M16" s="94"/>
      <c r="N16" s="94"/>
      <c r="O16" s="94"/>
      <c r="P16" s="94"/>
      <c r="Q16" s="94"/>
      <c r="R16" s="94"/>
      <c r="S16" s="94"/>
      <c r="T16" s="94"/>
      <c r="U16" s="94"/>
      <c r="V16" s="94"/>
      <c r="W16" s="94"/>
      <c r="X16" s="94"/>
      <c r="Y16" s="94"/>
      <c r="Z16" s="94"/>
      <c r="AA16" s="115"/>
      <c r="AB16" s="97"/>
      <c r="AC16" s="97"/>
      <c r="AD16" s="97"/>
      <c r="AE16" s="97"/>
      <c r="AF16" s="97"/>
      <c r="AG16" s="97"/>
      <c r="AH16" s="97"/>
      <c r="AI16" s="97"/>
      <c r="AJ16" s="97"/>
      <c r="AK16" s="467"/>
    </row>
    <row r="17" spans="1:37" ht="15" customHeight="1">
      <c r="A17" s="94" t="s">
        <v>30</v>
      </c>
      <c r="B17" s="94"/>
      <c r="C17" s="100">
        <f>C9*'4 - Assumptions - Maint Cost'!$F$11</f>
        <v>134285.71428571429</v>
      </c>
      <c r="D17" s="99">
        <f>D9*'4 - Assumptions - Maint Cost'!$F$11</f>
        <v>134285.71428571429</v>
      </c>
      <c r="E17" s="99">
        <f>E9*'4 - Assumptions - Maint Cost'!$F$11</f>
        <v>134285.71428571429</v>
      </c>
      <c r="F17" s="99">
        <f>F9*'4 - Assumptions - Maint Cost'!$F$11</f>
        <v>134285.71428571429</v>
      </c>
      <c r="G17" s="99">
        <f>G9*'4 - Assumptions - Maint Cost'!$F$11</f>
        <v>134285.71428571429</v>
      </c>
      <c r="H17" s="99">
        <f>H9*'4 - Assumptions - Maint Cost'!$F$11</f>
        <v>134285.71428571429</v>
      </c>
      <c r="I17" s="99">
        <f>I9*'4 - Assumptions - Maint Cost'!$F$11</f>
        <v>134285.71428571429</v>
      </c>
      <c r="J17" s="99">
        <f>J9*'4 - Assumptions - Maint Cost'!$F$11</f>
        <v>134285.71428571429</v>
      </c>
      <c r="K17" s="99">
        <f>K9*'4 - Assumptions - Maint Cost'!$F$11</f>
        <v>134285.71428571429</v>
      </c>
      <c r="L17" s="99">
        <f>L9*'4 - Assumptions - Maint Cost'!$F$11</f>
        <v>134285.71428571429</v>
      </c>
      <c r="M17" s="99">
        <f>M9*'4 - Assumptions - Maint Cost'!$F$11</f>
        <v>134285.71428571429</v>
      </c>
      <c r="N17" s="99">
        <f>N9*'4 - Assumptions - Maint Cost'!$F$11</f>
        <v>134285.71428571429</v>
      </c>
      <c r="O17" s="99">
        <f>O9*'4 - Assumptions - Maint Cost'!$F$11</f>
        <v>134285.71428571429</v>
      </c>
      <c r="P17" s="99">
        <f>P9*'4 - Assumptions - Maint Cost'!$F$11</f>
        <v>134285.71428571429</v>
      </c>
      <c r="Q17" s="99">
        <f>Q9*'4 - Assumptions - Maint Cost'!$F$11</f>
        <v>134285.71428571429</v>
      </c>
      <c r="R17" s="99">
        <f>R9*'4 - Assumptions - Maint Cost'!$F$11</f>
        <v>134285.71428571429</v>
      </c>
      <c r="S17" s="99">
        <f>S9*'4 - Assumptions - Maint Cost'!$F$11</f>
        <v>134285.71428571429</v>
      </c>
      <c r="T17" s="99">
        <f>T9*'4 - Assumptions - Maint Cost'!$F$11</f>
        <v>134285.71428571429</v>
      </c>
      <c r="U17" s="99">
        <f>U9*'4 - Assumptions - Maint Cost'!$F$11</f>
        <v>134285.71428571429</v>
      </c>
      <c r="V17" s="99">
        <f>V9*'4 - Assumptions - Maint Cost'!$F$11</f>
        <v>134285.71428571429</v>
      </c>
      <c r="W17" s="99">
        <f>W9*'4 - Assumptions - Maint Cost'!$F$11</f>
        <v>134285.71428571429</v>
      </c>
      <c r="X17" s="99">
        <f>X9*'4 - Assumptions - Maint Cost'!$F$11</f>
        <v>134285.71428571429</v>
      </c>
      <c r="Y17" s="99">
        <f>Y9*'4 - Assumptions - Maint Cost'!$F$11</f>
        <v>134285.71428571429</v>
      </c>
      <c r="Z17" s="99">
        <f>Z9*'4 - Assumptions - Maint Cost'!$F$11</f>
        <v>134285.71428571429</v>
      </c>
      <c r="AA17" s="99">
        <f>AA9*'4 - Assumptions - Maint Cost'!$F$11</f>
        <v>134285.71428571429</v>
      </c>
      <c r="AB17" s="99">
        <f>AB9*'4 - Assumptions - Maint Cost'!$F$11</f>
        <v>134285.71428571429</v>
      </c>
      <c r="AC17" s="99">
        <f>AC9*'4 - Assumptions - Maint Cost'!$F$11</f>
        <v>134285.71428571429</v>
      </c>
      <c r="AD17" s="99">
        <f>AD9*'4 - Assumptions - Maint Cost'!$F$11</f>
        <v>134285.71428571429</v>
      </c>
      <c r="AE17" s="99">
        <f>AE9*'4 - Assumptions - Maint Cost'!$F$11</f>
        <v>134285.71428571429</v>
      </c>
      <c r="AF17" s="99">
        <f>AF9*'4 - Assumptions - Maint Cost'!$F$11</f>
        <v>134285.71428571429</v>
      </c>
      <c r="AG17" s="99">
        <f>AG9*'4 - Assumptions - Maint Cost'!$F$11</f>
        <v>134285.71428571429</v>
      </c>
      <c r="AH17" s="99">
        <f>AH9*'4 - Assumptions - Maint Cost'!$F$11</f>
        <v>134285.71428571429</v>
      </c>
      <c r="AI17" s="99">
        <f>AI9*'4 - Assumptions - Maint Cost'!$F$11</f>
        <v>134285.71428571429</v>
      </c>
      <c r="AJ17" s="99">
        <f>AJ9*'4 - Assumptions - Maint Cost'!$F$11</f>
        <v>134285.71428571429</v>
      </c>
      <c r="AK17" s="467"/>
    </row>
    <row r="18" spans="1:37" ht="15" customHeight="1">
      <c r="A18" s="94" t="s">
        <v>31</v>
      </c>
      <c r="B18" s="94"/>
      <c r="C18" s="100">
        <f>C10*('4 - Assumptions - Maint Cost'!$F$12)</f>
        <v>98929.6875</v>
      </c>
      <c r="D18" s="100">
        <f>D10*('4 - Assumptions - Maint Cost'!$F$12)</f>
        <v>98929.6875</v>
      </c>
      <c r="E18" s="100">
        <f>E10*('4 - Assumptions - Maint Cost'!$F$12)</f>
        <v>98929.6875</v>
      </c>
      <c r="F18" s="100">
        <f>F10*('4 - Assumptions - Maint Cost'!$F$12)</f>
        <v>98929.6875</v>
      </c>
      <c r="G18" s="100">
        <f>G10*('4 - Assumptions - Maint Cost'!$F$12)</f>
        <v>98929.6875</v>
      </c>
      <c r="H18" s="100">
        <f>H10*('4 - Assumptions - Maint Cost'!$F$12)</f>
        <v>98929.6875</v>
      </c>
      <c r="I18" s="100">
        <f>I10*('4 - Assumptions - Maint Cost'!$F$12)</f>
        <v>98929.6875</v>
      </c>
      <c r="J18" s="100">
        <f>J10*('4 - Assumptions - Maint Cost'!$F$12)</f>
        <v>98929.6875</v>
      </c>
      <c r="K18" s="100">
        <f>K10*('4 - Assumptions - Maint Cost'!$F$12)</f>
        <v>100078.125</v>
      </c>
      <c r="L18" s="100">
        <f>L10*('4 - Assumptions - Maint Cost'!$F$12)</f>
        <v>100078.125</v>
      </c>
      <c r="M18" s="100">
        <f>M10*('4 - Assumptions - Maint Cost'!$F$12)</f>
        <v>100078.125</v>
      </c>
      <c r="N18" s="100">
        <f>N10*('4 - Assumptions - Maint Cost'!$F$12)</f>
        <v>100078.125</v>
      </c>
      <c r="O18" s="100">
        <f>O10*('4 - Assumptions - Maint Cost'!$F$12)</f>
        <v>100078.125</v>
      </c>
      <c r="P18" s="100">
        <f>P10*('4 - Assumptions - Maint Cost'!$F$12)</f>
        <v>100078.125</v>
      </c>
      <c r="Q18" s="100">
        <f>Q10*('4 - Assumptions - Maint Cost'!$F$12)</f>
        <v>100078.125</v>
      </c>
      <c r="R18" s="100">
        <f>R10*('4 - Assumptions - Maint Cost'!$F$12)</f>
        <v>100078.125</v>
      </c>
      <c r="S18" s="100">
        <f>S10*('4 - Assumptions - Maint Cost'!$F$12)</f>
        <v>56437.5</v>
      </c>
      <c r="T18" s="100">
        <f>T10*('4 - Assumptions - Maint Cost'!$F$12)</f>
        <v>56437.5</v>
      </c>
      <c r="U18" s="100">
        <f>U10*('4 - Assumptions - Maint Cost'!$F$12)</f>
        <v>56437.5</v>
      </c>
      <c r="V18" s="100">
        <f>V10*('4 - Assumptions - Maint Cost'!$F$12)</f>
        <v>56437.5</v>
      </c>
      <c r="W18" s="100">
        <f>W10*('4 - Assumptions - Maint Cost'!$F$12)</f>
        <v>56437.5</v>
      </c>
      <c r="X18" s="100">
        <f>X10*('4 - Assumptions - Maint Cost'!$F$12)</f>
        <v>56437.5</v>
      </c>
      <c r="Y18" s="100">
        <f>Y10*('4 - Assumptions - Maint Cost'!$F$12)</f>
        <v>56437.5</v>
      </c>
      <c r="Z18" s="100">
        <f>Z10*('4 - Assumptions - Maint Cost'!$F$12)</f>
        <v>56437.5</v>
      </c>
      <c r="AA18" s="100">
        <f>AA10*('4 - Assumptions - Maint Cost'!$F$12)</f>
        <v>56437.5</v>
      </c>
      <c r="AB18" s="100">
        <f>AB10*('4 - Assumptions - Maint Cost'!$F$12)</f>
        <v>56437.5</v>
      </c>
      <c r="AC18" s="100">
        <f>AC10*('4 - Assumptions - Maint Cost'!$F$12)</f>
        <v>56437.5</v>
      </c>
      <c r="AD18" s="100">
        <f>AD10*('4 - Assumptions - Maint Cost'!$F$12)</f>
        <v>56437.5</v>
      </c>
      <c r="AE18" s="100">
        <f>AE10*('4 - Assumptions - Maint Cost'!$F$12)</f>
        <v>56437.5</v>
      </c>
      <c r="AF18" s="100">
        <f>AF10*('4 - Assumptions - Maint Cost'!$F$12)</f>
        <v>56437.5</v>
      </c>
      <c r="AG18" s="100">
        <f>AG10*('4 - Assumptions - Maint Cost'!$F$12)</f>
        <v>56437.5</v>
      </c>
      <c r="AH18" s="100">
        <f>AH10*('4 - Assumptions - Maint Cost'!$F$12)</f>
        <v>56437.5</v>
      </c>
      <c r="AI18" s="100">
        <f>AI10*('4 - Assumptions - Maint Cost'!$F$12)</f>
        <v>56437.5</v>
      </c>
      <c r="AJ18" s="100">
        <f>AJ10*('4 - Assumptions - Maint Cost'!$F$12)</f>
        <v>56437.5</v>
      </c>
      <c r="AK18" s="467"/>
    </row>
    <row r="19" spans="1:37" ht="15" customHeight="1">
      <c r="A19" s="94" t="s">
        <v>209</v>
      </c>
      <c r="B19" s="94"/>
      <c r="C19" s="100">
        <f>C11*'4 - Assumptions - Maint Cost'!$F$13</f>
        <v>16666.666666666664</v>
      </c>
      <c r="D19" s="100">
        <f>D11*'4 - Assumptions - Maint Cost'!$F$13</f>
        <v>16666.666666666664</v>
      </c>
      <c r="E19" s="100">
        <f>E11*'4 - Assumptions - Maint Cost'!$F$13</f>
        <v>16666.666666666664</v>
      </c>
      <c r="F19" s="100">
        <f>F11*'4 - Assumptions - Maint Cost'!$F$13</f>
        <v>16666.666666666664</v>
      </c>
      <c r="G19" s="100">
        <f>G11*'4 - Assumptions - Maint Cost'!$F$13</f>
        <v>16666.666666666664</v>
      </c>
      <c r="H19" s="100">
        <f>H11*'4 - Assumptions - Maint Cost'!$F$13</f>
        <v>16666.666666666664</v>
      </c>
      <c r="I19" s="100">
        <f>I11*'4 - Assumptions - Maint Cost'!$F$13</f>
        <v>16666.666666666664</v>
      </c>
      <c r="J19" s="100">
        <f>J11*'4 - Assumptions - Maint Cost'!$F$13</f>
        <v>16666.666666666664</v>
      </c>
      <c r="K19" s="100">
        <f>K11*'4 - Assumptions - Maint Cost'!$F$13</f>
        <v>16666.666666666664</v>
      </c>
      <c r="L19" s="100">
        <f>L11*'4 - Assumptions - Maint Cost'!$F$13</f>
        <v>16666.666666666664</v>
      </c>
      <c r="M19" s="100">
        <f>M11*'4 - Assumptions - Maint Cost'!$F$13</f>
        <v>16666.666666666664</v>
      </c>
      <c r="N19" s="100">
        <f>N11*'4 - Assumptions - Maint Cost'!$F$13</f>
        <v>16666.666666666664</v>
      </c>
      <c r="O19" s="100">
        <f>O11*'4 - Assumptions - Maint Cost'!$F$13</f>
        <v>16666.666666666664</v>
      </c>
      <c r="P19" s="100">
        <f>P11*'4 - Assumptions - Maint Cost'!$F$13</f>
        <v>16666.666666666664</v>
      </c>
      <c r="Q19" s="100">
        <f>Q11*'4 - Assumptions - Maint Cost'!$F$13</f>
        <v>16666.666666666664</v>
      </c>
      <c r="R19" s="100">
        <f>R11*'4 - Assumptions - Maint Cost'!$F$13</f>
        <v>16666.666666666664</v>
      </c>
      <c r="S19" s="100">
        <f>S11*'4 - Assumptions - Maint Cost'!$F$13</f>
        <v>16666.666666666664</v>
      </c>
      <c r="T19" s="100">
        <f>T11*'4 - Assumptions - Maint Cost'!$F$13</f>
        <v>16666.666666666664</v>
      </c>
      <c r="U19" s="100">
        <f>U11*'4 - Assumptions - Maint Cost'!$F$13</f>
        <v>16666.666666666664</v>
      </c>
      <c r="V19" s="100">
        <f>V11*'4 - Assumptions - Maint Cost'!$F$13</f>
        <v>16666.666666666664</v>
      </c>
      <c r="W19" s="100">
        <f>W11*'4 - Assumptions - Maint Cost'!$F$13</f>
        <v>16666.666666666664</v>
      </c>
      <c r="X19" s="100">
        <f>X11*'4 - Assumptions - Maint Cost'!$F$13</f>
        <v>16666.666666666664</v>
      </c>
      <c r="Y19" s="100">
        <f>Y11*'4 - Assumptions - Maint Cost'!$F$13</f>
        <v>16666.666666666664</v>
      </c>
      <c r="Z19" s="100">
        <f>Z11*'4 - Assumptions - Maint Cost'!$F$13</f>
        <v>16666.666666666664</v>
      </c>
      <c r="AA19" s="100">
        <f>AA11*'4 - Assumptions - Maint Cost'!$F$13</f>
        <v>16666.666666666664</v>
      </c>
      <c r="AB19" s="100">
        <f>AB11*'4 - Assumptions - Maint Cost'!$F$13</f>
        <v>16666.666666666664</v>
      </c>
      <c r="AC19" s="100">
        <f>AC11*'4 - Assumptions - Maint Cost'!$F$13</f>
        <v>16666.666666666664</v>
      </c>
      <c r="AD19" s="100">
        <f>AD11*'4 - Assumptions - Maint Cost'!$F$13</f>
        <v>16666.666666666664</v>
      </c>
      <c r="AE19" s="100">
        <f>AE11*'4 - Assumptions - Maint Cost'!$F$13</f>
        <v>16666.666666666664</v>
      </c>
      <c r="AF19" s="100">
        <f>AF11*'4 - Assumptions - Maint Cost'!$F$13</f>
        <v>16666.666666666664</v>
      </c>
      <c r="AG19" s="100">
        <f>AG11*'4 - Assumptions - Maint Cost'!$F$13</f>
        <v>16666.666666666664</v>
      </c>
      <c r="AH19" s="100">
        <f>AH11*'4 - Assumptions - Maint Cost'!$F$13</f>
        <v>16666.666666666664</v>
      </c>
      <c r="AI19" s="100">
        <f>AI11*'4 - Assumptions - Maint Cost'!$F$13</f>
        <v>16666.666666666664</v>
      </c>
      <c r="AJ19" s="100">
        <f>AJ11*'4 - Assumptions - Maint Cost'!$F$13</f>
        <v>16666.666666666664</v>
      </c>
      <c r="AK19" s="467"/>
    </row>
    <row r="20" spans="1:37" ht="15" customHeight="1">
      <c r="A20" s="604" t="s">
        <v>32</v>
      </c>
      <c r="B20" s="604"/>
      <c r="C20" s="101">
        <f>SUM(C17:C19)</f>
        <v>249882.06845238095</v>
      </c>
      <c r="D20" s="101">
        <f t="shared" ref="D20:AA20" si="43">SUM(D17:D19)</f>
        <v>249882.06845238095</v>
      </c>
      <c r="E20" s="101">
        <f t="shared" si="43"/>
        <v>249882.06845238095</v>
      </c>
      <c r="F20" s="101">
        <f t="shared" si="43"/>
        <v>249882.06845238095</v>
      </c>
      <c r="G20" s="101">
        <f t="shared" si="43"/>
        <v>249882.06845238095</v>
      </c>
      <c r="H20" s="101">
        <f t="shared" si="43"/>
        <v>249882.06845238095</v>
      </c>
      <c r="I20" s="101">
        <f t="shared" si="43"/>
        <v>249882.06845238095</v>
      </c>
      <c r="J20" s="101">
        <f t="shared" si="43"/>
        <v>249882.06845238095</v>
      </c>
      <c r="K20" s="101">
        <f t="shared" si="43"/>
        <v>251030.50595238095</v>
      </c>
      <c r="L20" s="101">
        <f t="shared" si="43"/>
        <v>251030.50595238095</v>
      </c>
      <c r="M20" s="101">
        <f t="shared" si="43"/>
        <v>251030.50595238095</v>
      </c>
      <c r="N20" s="101">
        <f t="shared" si="43"/>
        <v>251030.50595238095</v>
      </c>
      <c r="O20" s="101">
        <f t="shared" si="43"/>
        <v>251030.50595238095</v>
      </c>
      <c r="P20" s="101">
        <f t="shared" si="43"/>
        <v>251030.50595238095</v>
      </c>
      <c r="Q20" s="101">
        <f t="shared" si="43"/>
        <v>251030.50595238095</v>
      </c>
      <c r="R20" s="101">
        <f t="shared" si="43"/>
        <v>251030.50595238095</v>
      </c>
      <c r="S20" s="101">
        <f t="shared" si="43"/>
        <v>207389.88095238095</v>
      </c>
      <c r="T20" s="101">
        <f t="shared" si="43"/>
        <v>207389.88095238095</v>
      </c>
      <c r="U20" s="101">
        <f t="shared" si="43"/>
        <v>207389.88095238095</v>
      </c>
      <c r="V20" s="101">
        <f t="shared" si="43"/>
        <v>207389.88095238095</v>
      </c>
      <c r="W20" s="101">
        <f t="shared" si="43"/>
        <v>207389.88095238095</v>
      </c>
      <c r="X20" s="101">
        <f t="shared" si="43"/>
        <v>207389.88095238095</v>
      </c>
      <c r="Y20" s="101">
        <f t="shared" si="43"/>
        <v>207389.88095238095</v>
      </c>
      <c r="Z20" s="101">
        <f t="shared" si="43"/>
        <v>207389.88095238095</v>
      </c>
      <c r="AA20" s="101">
        <f t="shared" si="43"/>
        <v>207389.88095238095</v>
      </c>
      <c r="AB20" s="101">
        <f t="shared" ref="AB20:AJ20" si="44">SUM(AB17:AB19)</f>
        <v>207389.88095238095</v>
      </c>
      <c r="AC20" s="101">
        <f t="shared" si="44"/>
        <v>207389.88095238095</v>
      </c>
      <c r="AD20" s="101">
        <f t="shared" si="44"/>
        <v>207389.88095238095</v>
      </c>
      <c r="AE20" s="101">
        <f t="shared" si="44"/>
        <v>207389.88095238095</v>
      </c>
      <c r="AF20" s="101">
        <f t="shared" si="44"/>
        <v>207389.88095238095</v>
      </c>
      <c r="AG20" s="101">
        <f t="shared" si="44"/>
        <v>207389.88095238095</v>
      </c>
      <c r="AH20" s="101">
        <f t="shared" si="44"/>
        <v>207389.88095238095</v>
      </c>
      <c r="AI20" s="101">
        <f t="shared" si="44"/>
        <v>207389.88095238095</v>
      </c>
      <c r="AJ20" s="101">
        <f t="shared" si="44"/>
        <v>207389.88095238095</v>
      </c>
      <c r="AK20" s="467"/>
    </row>
    <row r="21" spans="1:37" ht="15" customHeight="1">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467"/>
    </row>
    <row r="22" spans="1:37" ht="30" customHeight="1">
      <c r="A22" s="376" t="s">
        <v>141</v>
      </c>
      <c r="B22" s="376"/>
      <c r="C22" s="376"/>
      <c r="D22" s="376"/>
      <c r="E22" s="376"/>
      <c r="F22" s="376"/>
      <c r="G22" s="376"/>
      <c r="H22" s="376"/>
      <c r="I22" s="376"/>
      <c r="J22" s="376"/>
      <c r="K22" s="376"/>
      <c r="L22" s="376"/>
      <c r="M22" s="376"/>
      <c r="N22" s="376"/>
      <c r="O22" s="376"/>
      <c r="P22" s="376"/>
      <c r="Q22" s="376"/>
      <c r="R22" s="376"/>
      <c r="S22" s="376"/>
      <c r="T22" s="376"/>
      <c r="U22" s="376"/>
      <c r="V22" s="376"/>
      <c r="W22" s="376"/>
      <c r="X22" s="376"/>
      <c r="Y22" s="376"/>
      <c r="Z22" s="376"/>
      <c r="AA22" s="376"/>
      <c r="AB22" s="376"/>
      <c r="AC22" s="376"/>
      <c r="AD22" s="376"/>
      <c r="AE22" s="376"/>
      <c r="AF22" s="376"/>
      <c r="AG22" s="376"/>
      <c r="AH22" s="376"/>
      <c r="AI22" s="376"/>
      <c r="AJ22" s="376"/>
      <c r="AK22" s="467"/>
    </row>
    <row r="23" spans="1:37" ht="15" customHeight="1">
      <c r="A23" s="86"/>
      <c r="B23" s="86"/>
      <c r="C23" s="87">
        <v>2012</v>
      </c>
      <c r="D23" s="88">
        <f>C23+1</f>
        <v>2013</v>
      </c>
      <c r="E23" s="88">
        <f t="shared" ref="E23:AA23" si="45">D23+1</f>
        <v>2014</v>
      </c>
      <c r="F23" s="88">
        <f t="shared" si="45"/>
        <v>2015</v>
      </c>
      <c r="G23" s="88">
        <f t="shared" si="45"/>
        <v>2016</v>
      </c>
      <c r="H23" s="88">
        <f t="shared" si="45"/>
        <v>2017</v>
      </c>
      <c r="I23" s="88">
        <f t="shared" si="45"/>
        <v>2018</v>
      </c>
      <c r="J23" s="88">
        <f t="shared" si="45"/>
        <v>2019</v>
      </c>
      <c r="K23" s="88">
        <f t="shared" si="45"/>
        <v>2020</v>
      </c>
      <c r="L23" s="88">
        <f t="shared" si="45"/>
        <v>2021</v>
      </c>
      <c r="M23" s="88">
        <f t="shared" si="45"/>
        <v>2022</v>
      </c>
      <c r="N23" s="88">
        <f t="shared" si="45"/>
        <v>2023</v>
      </c>
      <c r="O23" s="88">
        <f t="shared" si="45"/>
        <v>2024</v>
      </c>
      <c r="P23" s="88">
        <f t="shared" si="45"/>
        <v>2025</v>
      </c>
      <c r="Q23" s="88">
        <f t="shared" si="45"/>
        <v>2026</v>
      </c>
      <c r="R23" s="88">
        <f t="shared" si="45"/>
        <v>2027</v>
      </c>
      <c r="S23" s="88">
        <f t="shared" si="45"/>
        <v>2028</v>
      </c>
      <c r="T23" s="88">
        <f t="shared" si="45"/>
        <v>2029</v>
      </c>
      <c r="U23" s="88">
        <f t="shared" si="45"/>
        <v>2030</v>
      </c>
      <c r="V23" s="88">
        <f t="shared" si="45"/>
        <v>2031</v>
      </c>
      <c r="W23" s="88">
        <f t="shared" si="45"/>
        <v>2032</v>
      </c>
      <c r="X23" s="88">
        <f t="shared" si="45"/>
        <v>2033</v>
      </c>
      <c r="Y23" s="88">
        <f t="shared" si="45"/>
        <v>2034</v>
      </c>
      <c r="Z23" s="88">
        <f t="shared" si="45"/>
        <v>2035</v>
      </c>
      <c r="AA23" s="88">
        <f t="shared" si="45"/>
        <v>2036</v>
      </c>
      <c r="AB23" s="88">
        <f t="shared" ref="AB23" si="46">AA23+1</f>
        <v>2037</v>
      </c>
      <c r="AC23" s="88">
        <f t="shared" ref="AC23" si="47">AB23+1</f>
        <v>2038</v>
      </c>
      <c r="AD23" s="88">
        <f t="shared" ref="AD23" si="48">AC23+1</f>
        <v>2039</v>
      </c>
      <c r="AE23" s="88">
        <f t="shared" ref="AE23" si="49">AD23+1</f>
        <v>2040</v>
      </c>
      <c r="AF23" s="88">
        <f t="shared" ref="AF23" si="50">AE23+1</f>
        <v>2041</v>
      </c>
      <c r="AG23" s="88">
        <f t="shared" ref="AG23" si="51">AF23+1</f>
        <v>2042</v>
      </c>
      <c r="AH23" s="88">
        <f t="shared" ref="AH23" si="52">AG23+1</f>
        <v>2043</v>
      </c>
      <c r="AI23" s="88">
        <f t="shared" ref="AI23" si="53">AH23+1</f>
        <v>2044</v>
      </c>
      <c r="AJ23" s="88">
        <f t="shared" ref="AJ23" si="54">AI23+1</f>
        <v>2045</v>
      </c>
      <c r="AK23" s="467"/>
    </row>
    <row r="24" spans="1:37" ht="15" customHeight="1">
      <c r="A24" s="89" t="s">
        <v>212</v>
      </c>
      <c r="B24" s="89"/>
      <c r="C24" s="103">
        <f ca="1">SUM(ENGINE!J319)</f>
        <v>8000</v>
      </c>
      <c r="D24" s="103">
        <f ca="1">SUM(ENGINE!K319)</f>
        <v>8000</v>
      </c>
      <c r="E24" s="103">
        <f ca="1">SUM(ENGINE!L319)</f>
        <v>8000</v>
      </c>
      <c r="F24" s="103">
        <f ca="1">SUM(ENGINE!M319)</f>
        <v>3000</v>
      </c>
      <c r="G24" s="103">
        <f ca="1">SUM(ENGINE!N319)</f>
        <v>3000</v>
      </c>
      <c r="H24" s="103">
        <f ca="1">SUM(ENGINE!O319)</f>
        <v>3000</v>
      </c>
      <c r="I24" s="103">
        <f ca="1">SUM(ENGINE!P319)</f>
        <v>3000</v>
      </c>
      <c r="J24" s="103">
        <f ca="1">SUM(ENGINE!Q319)</f>
        <v>3000</v>
      </c>
      <c r="K24" s="103">
        <f ca="1">SUM(ENGINE!R319)</f>
        <v>3000</v>
      </c>
      <c r="L24" s="103">
        <f ca="1">SUM(ENGINE!S319)</f>
        <v>3000</v>
      </c>
      <c r="M24" s="103">
        <f ca="1">SUM(ENGINE!T319)</f>
        <v>3000</v>
      </c>
      <c r="N24" s="103">
        <f ca="1">SUM(ENGINE!U319)</f>
        <v>3000</v>
      </c>
      <c r="O24" s="103">
        <f ca="1">SUM(ENGINE!V319)</f>
        <v>3000</v>
      </c>
      <c r="P24" s="103">
        <f ca="1">SUM(ENGINE!W319)</f>
        <v>3000</v>
      </c>
      <c r="Q24" s="103">
        <f ca="1">SUM(ENGINE!X319)</f>
        <v>3000</v>
      </c>
      <c r="R24" s="103">
        <f ca="1">SUM(ENGINE!Y319)</f>
        <v>3000</v>
      </c>
      <c r="S24" s="103">
        <f ca="1">SUM(ENGINE!Z319)</f>
        <v>3000</v>
      </c>
      <c r="T24" s="103">
        <f ca="1">SUM(ENGINE!AA319)</f>
        <v>3000</v>
      </c>
      <c r="U24" s="103">
        <f ca="1">SUM(ENGINE!AB319)</f>
        <v>3000</v>
      </c>
      <c r="V24" s="103">
        <f ca="1">SUM(ENGINE!AC319)</f>
        <v>3000</v>
      </c>
      <c r="W24" s="103">
        <f ca="1">SUM(ENGINE!AD319)</f>
        <v>3000</v>
      </c>
      <c r="X24" s="103">
        <f ca="1">SUM(ENGINE!AE319)</f>
        <v>3000</v>
      </c>
      <c r="Y24" s="103">
        <f ca="1">SUM(ENGINE!AF319)</f>
        <v>3000</v>
      </c>
      <c r="Z24" s="103">
        <f ca="1">SUM(ENGINE!AG319)</f>
        <v>3000</v>
      </c>
      <c r="AA24" s="103">
        <f ca="1">SUM(ENGINE!AH319)</f>
        <v>3000</v>
      </c>
      <c r="AB24" s="103">
        <f ca="1">SUM(ENGINE!AI319)</f>
        <v>3000</v>
      </c>
      <c r="AC24" s="103">
        <f ca="1">SUM(ENGINE!AJ319)</f>
        <v>3000</v>
      </c>
      <c r="AD24" s="103">
        <f ca="1">SUM(ENGINE!AK319)</f>
        <v>3000</v>
      </c>
      <c r="AE24" s="103">
        <f ca="1">SUM(ENGINE!AL319)</f>
        <v>3000</v>
      </c>
      <c r="AF24" s="103">
        <f ca="1">SUM(ENGINE!AM319)</f>
        <v>3000</v>
      </c>
      <c r="AG24" s="103">
        <f ca="1">SUM(ENGINE!AN319)</f>
        <v>3000</v>
      </c>
      <c r="AH24" s="103">
        <f ca="1">SUM(ENGINE!AO319)</f>
        <v>3000</v>
      </c>
      <c r="AI24" s="103">
        <f ca="1">SUM(ENGINE!AP319)</f>
        <v>3000</v>
      </c>
      <c r="AJ24" s="103">
        <f ca="1">SUM(ENGINE!AQ319)</f>
        <v>3000</v>
      </c>
      <c r="AK24" s="467"/>
    </row>
    <row r="25" spans="1:37" ht="15" customHeight="1">
      <c r="A25" s="89" t="s">
        <v>213</v>
      </c>
      <c r="B25" s="89"/>
      <c r="C25" s="103">
        <f ca="1">SUM(ENGINE!J320:J321)</f>
        <v>2000</v>
      </c>
      <c r="D25" s="103">
        <f ca="1">SUM(ENGINE!K320:K321)</f>
        <v>2000</v>
      </c>
      <c r="E25" s="103">
        <f ca="1">SUM(ENGINE!L320:L321)</f>
        <v>2000</v>
      </c>
      <c r="F25" s="103">
        <f ca="1">SUM(ENGINE!M320:M321)</f>
        <v>1000</v>
      </c>
      <c r="G25" s="103">
        <f ca="1">SUM(ENGINE!N320:N321)</f>
        <v>1000</v>
      </c>
      <c r="H25" s="103">
        <f ca="1">SUM(ENGINE!O320:O321)</f>
        <v>1000</v>
      </c>
      <c r="I25" s="103">
        <f ca="1">SUM(ENGINE!P320:P321)</f>
        <v>1000</v>
      </c>
      <c r="J25" s="103">
        <f ca="1">SUM(ENGINE!Q320:Q321)</f>
        <v>1000</v>
      </c>
      <c r="K25" s="103">
        <f ca="1">SUM(ENGINE!R320:R321)</f>
        <v>1000</v>
      </c>
      <c r="L25" s="103">
        <f ca="1">SUM(ENGINE!S320:S321)</f>
        <v>1000</v>
      </c>
      <c r="M25" s="103">
        <f ca="1">SUM(ENGINE!T320:T321)</f>
        <v>1000</v>
      </c>
      <c r="N25" s="103">
        <f ca="1">SUM(ENGINE!U320:U321)</f>
        <v>1000</v>
      </c>
      <c r="O25" s="103">
        <f ca="1">SUM(ENGINE!V320:V321)</f>
        <v>1000</v>
      </c>
      <c r="P25" s="103">
        <f ca="1">SUM(ENGINE!W320:W321)</f>
        <v>1000</v>
      </c>
      <c r="Q25" s="103">
        <f ca="1">SUM(ENGINE!X320:X321)</f>
        <v>1000</v>
      </c>
      <c r="R25" s="103">
        <f ca="1">SUM(ENGINE!Y320:Y321)</f>
        <v>1000</v>
      </c>
      <c r="S25" s="103">
        <f ca="1">SUM(ENGINE!Z320:Z321)</f>
        <v>1000</v>
      </c>
      <c r="T25" s="103">
        <f ca="1">SUM(ENGINE!AA320:AA321)</f>
        <v>1000</v>
      </c>
      <c r="U25" s="103">
        <f ca="1">SUM(ENGINE!AB320:AB321)</f>
        <v>1000</v>
      </c>
      <c r="V25" s="103">
        <f ca="1">SUM(ENGINE!AC320:AC321)</f>
        <v>1000</v>
      </c>
      <c r="W25" s="103">
        <f ca="1">SUM(ENGINE!AD320:AD321)</f>
        <v>1000</v>
      </c>
      <c r="X25" s="103">
        <f ca="1">SUM(ENGINE!AE320:AE321)</f>
        <v>1000</v>
      </c>
      <c r="Y25" s="103">
        <f ca="1">SUM(ENGINE!AF320:AF321)</f>
        <v>1000</v>
      </c>
      <c r="Z25" s="103">
        <f ca="1">SUM(ENGINE!AG320:AG321)</f>
        <v>1000</v>
      </c>
      <c r="AA25" s="103">
        <f ca="1">SUM(ENGINE!AH320:AH321)</f>
        <v>1000</v>
      </c>
      <c r="AB25" s="103">
        <f ca="1">SUM(ENGINE!AI320:AI321)</f>
        <v>1000</v>
      </c>
      <c r="AC25" s="103">
        <f ca="1">SUM(ENGINE!AJ320:AJ321)</f>
        <v>1000</v>
      </c>
      <c r="AD25" s="103">
        <f ca="1">SUM(ENGINE!AK320:AK321)</f>
        <v>1000</v>
      </c>
      <c r="AE25" s="103">
        <f ca="1">SUM(ENGINE!AL320:AL321)</f>
        <v>1000</v>
      </c>
      <c r="AF25" s="103">
        <f ca="1">SUM(ENGINE!AM320:AM321)</f>
        <v>1000</v>
      </c>
      <c r="AG25" s="103">
        <f ca="1">SUM(ENGINE!AN320:AN321)</f>
        <v>1000</v>
      </c>
      <c r="AH25" s="103">
        <f ca="1">SUM(ENGINE!AO320:AO321)</f>
        <v>1000</v>
      </c>
      <c r="AI25" s="103">
        <f ca="1">SUM(ENGINE!AP320:AP321)</f>
        <v>1000</v>
      </c>
      <c r="AJ25" s="103">
        <f ca="1">SUM(ENGINE!AQ320:AQ321)</f>
        <v>1000</v>
      </c>
      <c r="AK25" s="467"/>
    </row>
    <row r="26" spans="1:37" ht="15" customHeight="1">
      <c r="A26" s="89" t="s">
        <v>5</v>
      </c>
      <c r="B26" s="89"/>
      <c r="C26" s="103">
        <f ca="1">SUM(ENGINE!J322:J324)</f>
        <v>0</v>
      </c>
      <c r="D26" s="103">
        <f ca="1">SUM(ENGINE!K322:K324)</f>
        <v>0</v>
      </c>
      <c r="E26" s="103">
        <f ca="1">SUM(ENGINE!L322:L324)</f>
        <v>0</v>
      </c>
      <c r="F26" s="103">
        <f ca="1">SUM(ENGINE!M322:M324)</f>
        <v>0</v>
      </c>
      <c r="G26" s="103">
        <f ca="1">SUM(ENGINE!N322:N324)</f>
        <v>0</v>
      </c>
      <c r="H26" s="103">
        <f ca="1">SUM(ENGINE!O322:O324)</f>
        <v>0</v>
      </c>
      <c r="I26" s="103">
        <f ca="1">SUM(ENGINE!P322:P324)</f>
        <v>0</v>
      </c>
      <c r="J26" s="103">
        <f ca="1">SUM(ENGINE!Q322:Q324)</f>
        <v>0</v>
      </c>
      <c r="K26" s="103">
        <f ca="1">SUM(ENGINE!R322:R324)</f>
        <v>0</v>
      </c>
      <c r="L26" s="103">
        <f ca="1">SUM(ENGINE!S322:S324)</f>
        <v>0</v>
      </c>
      <c r="M26" s="103">
        <f ca="1">SUM(ENGINE!T322:T324)</f>
        <v>0</v>
      </c>
      <c r="N26" s="103">
        <f ca="1">SUM(ENGINE!U322:U324)</f>
        <v>0</v>
      </c>
      <c r="O26" s="103">
        <f ca="1">SUM(ENGINE!V322:V324)</f>
        <v>0</v>
      </c>
      <c r="P26" s="103">
        <f ca="1">SUM(ENGINE!W322:W324)</f>
        <v>0</v>
      </c>
      <c r="Q26" s="103">
        <f ca="1">SUM(ENGINE!X322:X324)</f>
        <v>0</v>
      </c>
      <c r="R26" s="103">
        <f ca="1">SUM(ENGINE!Y322:Y324)</f>
        <v>0</v>
      </c>
      <c r="S26" s="103">
        <f ca="1">SUM(ENGINE!Z322:Z324)</f>
        <v>0</v>
      </c>
      <c r="T26" s="103">
        <f ca="1">SUM(ENGINE!AA322:AA324)</f>
        <v>0</v>
      </c>
      <c r="U26" s="103">
        <f ca="1">SUM(ENGINE!AB322:AB324)</f>
        <v>0</v>
      </c>
      <c r="V26" s="103">
        <f ca="1">SUM(ENGINE!AC322:AC324)</f>
        <v>0</v>
      </c>
      <c r="W26" s="103">
        <f ca="1">SUM(ENGINE!AD322:AD324)</f>
        <v>0</v>
      </c>
      <c r="X26" s="103">
        <f ca="1">SUM(ENGINE!AE322:AE324)</f>
        <v>0</v>
      </c>
      <c r="Y26" s="103">
        <f ca="1">SUM(ENGINE!AF322:AF324)</f>
        <v>0</v>
      </c>
      <c r="Z26" s="103">
        <f ca="1">SUM(ENGINE!AG322:AG324)</f>
        <v>0</v>
      </c>
      <c r="AA26" s="103">
        <f ca="1">SUM(ENGINE!AH322:AH324)</f>
        <v>0</v>
      </c>
      <c r="AB26" s="103">
        <f ca="1">SUM(ENGINE!AI322:AI324)</f>
        <v>0</v>
      </c>
      <c r="AC26" s="103">
        <f ca="1">SUM(ENGINE!AJ322:AJ324)</f>
        <v>0</v>
      </c>
      <c r="AD26" s="103">
        <f ca="1">SUM(ENGINE!AK322:AK324)</f>
        <v>0</v>
      </c>
      <c r="AE26" s="103">
        <f ca="1">SUM(ENGINE!AL322:AL324)</f>
        <v>0</v>
      </c>
      <c r="AF26" s="103">
        <f ca="1">SUM(ENGINE!AM322:AM324)</f>
        <v>0</v>
      </c>
      <c r="AG26" s="103">
        <f ca="1">SUM(ENGINE!AN322:AN324)</f>
        <v>0</v>
      </c>
      <c r="AH26" s="103">
        <f ca="1">SUM(ENGINE!AO322:AO324)</f>
        <v>0</v>
      </c>
      <c r="AI26" s="103">
        <f ca="1">SUM(ENGINE!AP322:AP324)</f>
        <v>0</v>
      </c>
      <c r="AJ26" s="103">
        <f ca="1">SUM(ENGINE!AQ322:AQ324)</f>
        <v>0</v>
      </c>
      <c r="AK26" s="467"/>
    </row>
    <row r="27" spans="1:37" ht="15" customHeight="1">
      <c r="A27" s="89" t="s">
        <v>214</v>
      </c>
      <c r="B27" s="89"/>
      <c r="C27" s="103">
        <f ca="1">SUM(ENGINE!J325)</f>
        <v>0</v>
      </c>
      <c r="D27" s="103">
        <f ca="1">SUM(ENGINE!K325)</f>
        <v>0</v>
      </c>
      <c r="E27" s="103">
        <f ca="1">SUM(ENGINE!L325)</f>
        <v>0</v>
      </c>
      <c r="F27" s="103">
        <f ca="1">SUM(ENGINE!M325)</f>
        <v>0</v>
      </c>
      <c r="G27" s="103">
        <f ca="1">SUM(ENGINE!N325)</f>
        <v>0</v>
      </c>
      <c r="H27" s="103">
        <f ca="1">SUM(ENGINE!O325)</f>
        <v>0</v>
      </c>
      <c r="I27" s="103">
        <f ca="1">SUM(ENGINE!P325)</f>
        <v>0</v>
      </c>
      <c r="J27" s="103">
        <f ca="1">SUM(ENGINE!Q325)</f>
        <v>0</v>
      </c>
      <c r="K27" s="103">
        <f ca="1">SUM(ENGINE!R325)</f>
        <v>0</v>
      </c>
      <c r="L27" s="103">
        <f ca="1">SUM(ENGINE!S325)</f>
        <v>0</v>
      </c>
      <c r="M27" s="103">
        <f ca="1">SUM(ENGINE!T325)</f>
        <v>0</v>
      </c>
      <c r="N27" s="103">
        <f ca="1">SUM(ENGINE!U325)</f>
        <v>0</v>
      </c>
      <c r="O27" s="103">
        <f ca="1">SUM(ENGINE!V325)</f>
        <v>0</v>
      </c>
      <c r="P27" s="103">
        <f ca="1">SUM(ENGINE!W325)</f>
        <v>0</v>
      </c>
      <c r="Q27" s="103">
        <f ca="1">SUM(ENGINE!X325)</f>
        <v>0</v>
      </c>
      <c r="R27" s="103">
        <f ca="1">SUM(ENGINE!Y325)</f>
        <v>0</v>
      </c>
      <c r="S27" s="103">
        <f ca="1">SUM(ENGINE!Z325)</f>
        <v>0</v>
      </c>
      <c r="T27" s="103">
        <f ca="1">SUM(ENGINE!AA325)</f>
        <v>0</v>
      </c>
      <c r="U27" s="103">
        <f ca="1">SUM(ENGINE!AB325)</f>
        <v>0</v>
      </c>
      <c r="V27" s="103">
        <f ca="1">SUM(ENGINE!AC325)</f>
        <v>0</v>
      </c>
      <c r="W27" s="103">
        <f ca="1">SUM(ENGINE!AD325)</f>
        <v>0</v>
      </c>
      <c r="X27" s="103">
        <f ca="1">SUM(ENGINE!AE325)</f>
        <v>0</v>
      </c>
      <c r="Y27" s="103">
        <f ca="1">SUM(ENGINE!AF325)</f>
        <v>0</v>
      </c>
      <c r="Z27" s="103">
        <f ca="1">SUM(ENGINE!AG325)</f>
        <v>0</v>
      </c>
      <c r="AA27" s="103">
        <f ca="1">SUM(ENGINE!AH325)</f>
        <v>0</v>
      </c>
      <c r="AB27" s="103">
        <f ca="1">SUM(ENGINE!AI325)</f>
        <v>0</v>
      </c>
      <c r="AC27" s="103">
        <f ca="1">SUM(ENGINE!AJ325)</f>
        <v>0</v>
      </c>
      <c r="AD27" s="103">
        <f ca="1">SUM(ENGINE!AK325)</f>
        <v>0</v>
      </c>
      <c r="AE27" s="103">
        <f ca="1">SUM(ENGINE!AL325)</f>
        <v>0</v>
      </c>
      <c r="AF27" s="103">
        <f ca="1">SUM(ENGINE!AM325)</f>
        <v>0</v>
      </c>
      <c r="AG27" s="103">
        <f ca="1">SUM(ENGINE!AN325)</f>
        <v>0</v>
      </c>
      <c r="AH27" s="103">
        <f ca="1">SUM(ENGINE!AO325)</f>
        <v>0</v>
      </c>
      <c r="AI27" s="103">
        <f ca="1">SUM(ENGINE!AP325)</f>
        <v>0</v>
      </c>
      <c r="AJ27" s="103">
        <f ca="1">SUM(ENGINE!AQ325)</f>
        <v>0</v>
      </c>
      <c r="AK27" s="467"/>
    </row>
    <row r="28" spans="1:37" ht="15" customHeight="1">
      <c r="A28" s="86" t="s">
        <v>6</v>
      </c>
      <c r="B28" s="86"/>
      <c r="C28" s="104">
        <f ca="1">SUM(ENGINE!J327)</f>
        <v>0</v>
      </c>
      <c r="D28" s="104">
        <f ca="1">SUM(ENGINE!K327)</f>
        <v>0</v>
      </c>
      <c r="E28" s="104">
        <f ca="1">SUM(ENGINE!L327)</f>
        <v>0</v>
      </c>
      <c r="F28" s="104">
        <f ca="1">SUM(ENGINE!M327)</f>
        <v>6000</v>
      </c>
      <c r="G28" s="104">
        <f ca="1">SUM(ENGINE!N327)</f>
        <v>6000</v>
      </c>
      <c r="H28" s="104">
        <f ca="1">SUM(ENGINE!O327)</f>
        <v>6000</v>
      </c>
      <c r="I28" s="104">
        <f ca="1">SUM(ENGINE!P327)</f>
        <v>6000</v>
      </c>
      <c r="J28" s="104">
        <f ca="1">SUM(ENGINE!Q327)</f>
        <v>6000</v>
      </c>
      <c r="K28" s="104">
        <f ca="1">SUM(ENGINE!R327)</f>
        <v>6000</v>
      </c>
      <c r="L28" s="104">
        <f ca="1">SUM(ENGINE!S327)</f>
        <v>6000</v>
      </c>
      <c r="M28" s="104">
        <f ca="1">SUM(ENGINE!T327)</f>
        <v>6000</v>
      </c>
      <c r="N28" s="104">
        <f ca="1">SUM(ENGINE!U327)</f>
        <v>6000</v>
      </c>
      <c r="O28" s="104">
        <f ca="1">SUM(ENGINE!V327)</f>
        <v>6000</v>
      </c>
      <c r="P28" s="104">
        <f ca="1">SUM(ENGINE!W327)</f>
        <v>6000</v>
      </c>
      <c r="Q28" s="104">
        <f ca="1">SUM(ENGINE!X327)</f>
        <v>6000</v>
      </c>
      <c r="R28" s="104">
        <f ca="1">SUM(ENGINE!Y327)</f>
        <v>6000</v>
      </c>
      <c r="S28" s="104">
        <f ca="1">SUM(ENGINE!Z327)</f>
        <v>6000</v>
      </c>
      <c r="T28" s="104">
        <f ca="1">SUM(ENGINE!AA327)</f>
        <v>6000</v>
      </c>
      <c r="U28" s="104">
        <f ca="1">SUM(ENGINE!AB327)</f>
        <v>6000</v>
      </c>
      <c r="V28" s="104">
        <f ca="1">SUM(ENGINE!AC327)</f>
        <v>6000</v>
      </c>
      <c r="W28" s="104">
        <f ca="1">SUM(ENGINE!AD327)</f>
        <v>6000</v>
      </c>
      <c r="X28" s="104">
        <f ca="1">SUM(ENGINE!AE327)</f>
        <v>6000</v>
      </c>
      <c r="Y28" s="104">
        <f ca="1">SUM(ENGINE!AF327)</f>
        <v>6000</v>
      </c>
      <c r="Z28" s="104">
        <f ca="1">SUM(ENGINE!AG327)</f>
        <v>6000</v>
      </c>
      <c r="AA28" s="104">
        <f ca="1">SUM(ENGINE!AH327)</f>
        <v>6000</v>
      </c>
      <c r="AB28" s="104">
        <f ca="1">SUM(ENGINE!AI327)</f>
        <v>6000</v>
      </c>
      <c r="AC28" s="104">
        <f ca="1">SUM(ENGINE!AJ327)</f>
        <v>6000</v>
      </c>
      <c r="AD28" s="104">
        <f ca="1">SUM(ENGINE!AK327)</f>
        <v>6000</v>
      </c>
      <c r="AE28" s="104">
        <f ca="1">SUM(ENGINE!AL327)</f>
        <v>6000</v>
      </c>
      <c r="AF28" s="104">
        <f ca="1">SUM(ENGINE!AM327)</f>
        <v>6000</v>
      </c>
      <c r="AG28" s="104">
        <f ca="1">SUM(ENGINE!AN327)</f>
        <v>6000</v>
      </c>
      <c r="AH28" s="104">
        <f ca="1">SUM(ENGINE!AO327)</f>
        <v>6000</v>
      </c>
      <c r="AI28" s="104">
        <f ca="1">SUM(ENGINE!AP327)</f>
        <v>6000</v>
      </c>
      <c r="AJ28" s="104">
        <f ca="1">SUM(ENGINE!AQ327)</f>
        <v>6000</v>
      </c>
      <c r="AK28" s="467"/>
    </row>
    <row r="29" spans="1:37" ht="15" customHeight="1">
      <c r="A29" s="606" t="s">
        <v>7</v>
      </c>
      <c r="B29" s="606"/>
      <c r="C29" s="104">
        <f ca="1">SUM(C24:C28)</f>
        <v>10000</v>
      </c>
      <c r="D29" s="104">
        <f t="shared" ref="D29:AA29" ca="1" si="55">SUM(D24:D28)</f>
        <v>10000</v>
      </c>
      <c r="E29" s="104">
        <f t="shared" ca="1" si="55"/>
        <v>10000</v>
      </c>
      <c r="F29" s="104">
        <f t="shared" ca="1" si="55"/>
        <v>10000</v>
      </c>
      <c r="G29" s="104">
        <f t="shared" ca="1" si="55"/>
        <v>10000</v>
      </c>
      <c r="H29" s="104">
        <f t="shared" ca="1" si="55"/>
        <v>10000</v>
      </c>
      <c r="I29" s="104">
        <f t="shared" ca="1" si="55"/>
        <v>10000</v>
      </c>
      <c r="J29" s="104">
        <f t="shared" ca="1" si="55"/>
        <v>10000</v>
      </c>
      <c r="K29" s="104">
        <f t="shared" ca="1" si="55"/>
        <v>10000</v>
      </c>
      <c r="L29" s="104">
        <f t="shared" ca="1" si="55"/>
        <v>10000</v>
      </c>
      <c r="M29" s="104">
        <f t="shared" ca="1" si="55"/>
        <v>10000</v>
      </c>
      <c r="N29" s="104">
        <f t="shared" ca="1" si="55"/>
        <v>10000</v>
      </c>
      <c r="O29" s="104">
        <f t="shared" ca="1" si="55"/>
        <v>10000</v>
      </c>
      <c r="P29" s="104">
        <f t="shared" ca="1" si="55"/>
        <v>10000</v>
      </c>
      <c r="Q29" s="104">
        <f t="shared" ca="1" si="55"/>
        <v>10000</v>
      </c>
      <c r="R29" s="104">
        <f t="shared" ca="1" si="55"/>
        <v>10000</v>
      </c>
      <c r="S29" s="104">
        <f t="shared" ca="1" si="55"/>
        <v>10000</v>
      </c>
      <c r="T29" s="104">
        <f t="shared" ca="1" si="55"/>
        <v>10000</v>
      </c>
      <c r="U29" s="104">
        <f t="shared" ca="1" si="55"/>
        <v>10000</v>
      </c>
      <c r="V29" s="104">
        <f t="shared" ca="1" si="55"/>
        <v>10000</v>
      </c>
      <c r="W29" s="104">
        <f t="shared" ca="1" si="55"/>
        <v>10000</v>
      </c>
      <c r="X29" s="104">
        <f t="shared" ca="1" si="55"/>
        <v>10000</v>
      </c>
      <c r="Y29" s="104">
        <f t="shared" ca="1" si="55"/>
        <v>10000</v>
      </c>
      <c r="Z29" s="104">
        <f t="shared" ca="1" si="55"/>
        <v>10000</v>
      </c>
      <c r="AA29" s="104">
        <f t="shared" ca="1" si="55"/>
        <v>10000</v>
      </c>
      <c r="AB29" s="104">
        <f t="shared" ref="AB29:AJ29" ca="1" si="56">SUM(AB24:AB28)</f>
        <v>10000</v>
      </c>
      <c r="AC29" s="104">
        <f t="shared" ca="1" si="56"/>
        <v>10000</v>
      </c>
      <c r="AD29" s="104">
        <f t="shared" ca="1" si="56"/>
        <v>10000</v>
      </c>
      <c r="AE29" s="104">
        <f t="shared" ca="1" si="56"/>
        <v>10000</v>
      </c>
      <c r="AF29" s="104">
        <f t="shared" ca="1" si="56"/>
        <v>10000</v>
      </c>
      <c r="AG29" s="104">
        <f t="shared" ca="1" si="56"/>
        <v>10000</v>
      </c>
      <c r="AH29" s="104">
        <f t="shared" ca="1" si="56"/>
        <v>10000</v>
      </c>
      <c r="AI29" s="104">
        <f t="shared" ca="1" si="56"/>
        <v>10000</v>
      </c>
      <c r="AJ29" s="104">
        <f t="shared" ca="1" si="56"/>
        <v>10000</v>
      </c>
      <c r="AK29" s="467"/>
    </row>
    <row r="30" spans="1:37" ht="15" customHeight="1">
      <c r="A30" s="89"/>
      <c r="B30" s="89"/>
      <c r="C30" s="105"/>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467"/>
    </row>
    <row r="31" spans="1:37" ht="15" customHeight="1">
      <c r="A31" s="89" t="s">
        <v>8</v>
      </c>
      <c r="B31" s="89"/>
      <c r="C31" s="103">
        <f ca="1">SUM(ENGINE!J305:J312)</f>
        <v>0</v>
      </c>
      <c r="D31" s="103">
        <f ca="1">SUM(ENGINE!K305:K312)</f>
        <v>0</v>
      </c>
      <c r="E31" s="103">
        <f ca="1">SUM(ENGINE!L305:L312)</f>
        <v>0</v>
      </c>
      <c r="F31" s="103">
        <f ca="1">SUM(ENGINE!M305:M312)</f>
        <v>0</v>
      </c>
      <c r="G31" s="103">
        <f ca="1">SUM(ENGINE!N305:N312)</f>
        <v>0</v>
      </c>
      <c r="H31" s="103">
        <f ca="1">SUM(ENGINE!O305:O312)</f>
        <v>0</v>
      </c>
      <c r="I31" s="103">
        <f ca="1">SUM(ENGINE!P305:P312)</f>
        <v>0</v>
      </c>
      <c r="J31" s="103">
        <f ca="1">SUM(ENGINE!Q305:Q312)</f>
        <v>0</v>
      </c>
      <c r="K31" s="103">
        <f ca="1">SUM(ENGINE!R305:R312)</f>
        <v>0</v>
      </c>
      <c r="L31" s="103">
        <f ca="1">SUM(ENGINE!S305:S312)</f>
        <v>0</v>
      </c>
      <c r="M31" s="103">
        <f ca="1">SUM(ENGINE!T305:T312)</f>
        <v>0</v>
      </c>
      <c r="N31" s="103">
        <f ca="1">SUM(ENGINE!U305:U312)</f>
        <v>0</v>
      </c>
      <c r="O31" s="103">
        <f ca="1">SUM(ENGINE!V305:V312)</f>
        <v>0</v>
      </c>
      <c r="P31" s="103">
        <f ca="1">SUM(ENGINE!W305:W312)</f>
        <v>0</v>
      </c>
      <c r="Q31" s="103">
        <f ca="1">SUM(ENGINE!X305:X312)</f>
        <v>0</v>
      </c>
      <c r="R31" s="103">
        <f ca="1">SUM(ENGINE!Y305:Y312)</f>
        <v>0</v>
      </c>
      <c r="S31" s="103">
        <f ca="1">SUM(ENGINE!Z305:Z312)</f>
        <v>0</v>
      </c>
      <c r="T31" s="103">
        <f ca="1">SUM(ENGINE!AA305:AA312)</f>
        <v>0</v>
      </c>
      <c r="U31" s="103">
        <f ca="1">SUM(ENGINE!AB305:AB312)</f>
        <v>0</v>
      </c>
      <c r="V31" s="103">
        <f ca="1">SUM(ENGINE!AC305:AC312)</f>
        <v>0</v>
      </c>
      <c r="W31" s="103">
        <f ca="1">SUM(ENGINE!AD305:AD312)</f>
        <v>0</v>
      </c>
      <c r="X31" s="103">
        <f ca="1">SUM(ENGINE!AE305:AE312)</f>
        <v>0</v>
      </c>
      <c r="Y31" s="103">
        <f ca="1">SUM(ENGINE!AF305:AF312)</f>
        <v>0</v>
      </c>
      <c r="Z31" s="103">
        <f ca="1">SUM(ENGINE!AG305:AG312)</f>
        <v>0</v>
      </c>
      <c r="AA31" s="103">
        <f ca="1">SUM(ENGINE!AH305:AH312)</f>
        <v>0</v>
      </c>
      <c r="AB31" s="103">
        <f ca="1">SUM(ENGINE!AI305:AI312)</f>
        <v>0</v>
      </c>
      <c r="AC31" s="103">
        <f ca="1">SUM(ENGINE!AJ305:AJ312)</f>
        <v>0</v>
      </c>
      <c r="AD31" s="103">
        <f ca="1">SUM(ENGINE!AK305:AK312)</f>
        <v>0</v>
      </c>
      <c r="AE31" s="103">
        <f ca="1">SUM(ENGINE!AL305:AL312)</f>
        <v>0</v>
      </c>
      <c r="AF31" s="103">
        <f ca="1">SUM(ENGINE!AM305:AM312)</f>
        <v>0</v>
      </c>
      <c r="AG31" s="103">
        <f ca="1">SUM(ENGINE!AN305:AN312)</f>
        <v>0</v>
      </c>
      <c r="AH31" s="103">
        <f ca="1">SUM(ENGINE!AO305:AO312)</f>
        <v>0</v>
      </c>
      <c r="AI31" s="103">
        <f ca="1">SUM(ENGINE!AP305:AP312)</f>
        <v>0</v>
      </c>
      <c r="AJ31" s="103">
        <f ca="1">SUM(ENGINE!AQ305:AQ312)</f>
        <v>0</v>
      </c>
      <c r="AK31" s="467"/>
    </row>
    <row r="32" spans="1:37" ht="15" customHeight="1">
      <c r="A32" s="89" t="s">
        <v>215</v>
      </c>
      <c r="B32" s="89"/>
      <c r="C32" s="103">
        <f>IF('3 - Upgrade information'!$L$15="Yes",0,'OUTPUT CALCS'!C31)</f>
        <v>0</v>
      </c>
      <c r="D32" s="103">
        <f>IF('3 - Upgrade information'!$L$15="Yes",0,'OUTPUT CALCS'!D31)</f>
        <v>0</v>
      </c>
      <c r="E32" s="103">
        <f>IF('3 - Upgrade information'!$L$15="Yes",0,'OUTPUT CALCS'!E31)</f>
        <v>0</v>
      </c>
      <c r="F32" s="103">
        <f>IF('3 - Upgrade information'!$L$15="Yes",0,'OUTPUT CALCS'!F31)</f>
        <v>0</v>
      </c>
      <c r="G32" s="103">
        <f>IF('3 - Upgrade information'!$L$15="Yes",0,'OUTPUT CALCS'!G31)</f>
        <v>0</v>
      </c>
      <c r="H32" s="103">
        <f>IF('3 - Upgrade information'!$L$15="Yes",0,'OUTPUT CALCS'!H31)</f>
        <v>0</v>
      </c>
      <c r="I32" s="103">
        <f>IF('3 - Upgrade information'!$L$15="Yes",0,'OUTPUT CALCS'!I31)</f>
        <v>0</v>
      </c>
      <c r="J32" s="103">
        <f>IF('3 - Upgrade information'!$L$15="Yes",0,'OUTPUT CALCS'!J31)</f>
        <v>0</v>
      </c>
      <c r="K32" s="103">
        <f>IF('3 - Upgrade information'!$L$15="Yes",0,'OUTPUT CALCS'!K31)</f>
        <v>0</v>
      </c>
      <c r="L32" s="103">
        <f>IF('3 - Upgrade information'!$L$15="Yes",0,'OUTPUT CALCS'!L31)</f>
        <v>0</v>
      </c>
      <c r="M32" s="103">
        <f>IF('3 - Upgrade information'!$L$15="Yes",0,'OUTPUT CALCS'!M31)</f>
        <v>0</v>
      </c>
      <c r="N32" s="103">
        <f>IF('3 - Upgrade information'!$L$15="Yes",0,'OUTPUT CALCS'!N31)</f>
        <v>0</v>
      </c>
      <c r="O32" s="103">
        <f>IF('3 - Upgrade information'!$L$15="Yes",0,'OUTPUT CALCS'!O31)</f>
        <v>0</v>
      </c>
      <c r="P32" s="103">
        <f>IF('3 - Upgrade information'!$L$15="Yes",0,'OUTPUT CALCS'!P31)</f>
        <v>0</v>
      </c>
      <c r="Q32" s="103">
        <f>IF('3 - Upgrade information'!$L$15="Yes",0,'OUTPUT CALCS'!Q31)</f>
        <v>0</v>
      </c>
      <c r="R32" s="103">
        <f>IF('3 - Upgrade information'!$L$15="Yes",0,'OUTPUT CALCS'!R31)</f>
        <v>0</v>
      </c>
      <c r="S32" s="103">
        <f>IF('3 - Upgrade information'!$L$15="Yes",0,'OUTPUT CALCS'!S31)</f>
        <v>0</v>
      </c>
      <c r="T32" s="103">
        <f>IF('3 - Upgrade information'!$L$15="Yes",0,'OUTPUT CALCS'!T31)</f>
        <v>0</v>
      </c>
      <c r="U32" s="103">
        <f>IF('3 - Upgrade information'!$L$15="Yes",0,'OUTPUT CALCS'!U31)</f>
        <v>0</v>
      </c>
      <c r="V32" s="103">
        <f>IF('3 - Upgrade information'!$L$15="Yes",0,'OUTPUT CALCS'!V31)</f>
        <v>0</v>
      </c>
      <c r="W32" s="103">
        <f>IF('3 - Upgrade information'!$L$15="Yes",0,'OUTPUT CALCS'!W31)</f>
        <v>0</v>
      </c>
      <c r="X32" s="103">
        <f>IF('3 - Upgrade information'!$L$15="Yes",0,'OUTPUT CALCS'!X31)</f>
        <v>0</v>
      </c>
      <c r="Y32" s="103">
        <f>IF('3 - Upgrade information'!$L$15="Yes",0,'OUTPUT CALCS'!Y31)</f>
        <v>0</v>
      </c>
      <c r="Z32" s="103">
        <f>IF('3 - Upgrade information'!$L$15="Yes",0,'OUTPUT CALCS'!Z31)</f>
        <v>0</v>
      </c>
      <c r="AA32" s="103">
        <f>IF('3 - Upgrade information'!$L$15="Yes",0,'OUTPUT CALCS'!AA31)</f>
        <v>0</v>
      </c>
      <c r="AB32" s="103">
        <f>IF('3 - Upgrade information'!$L$15="Yes",0,'OUTPUT CALCS'!AB31)</f>
        <v>0</v>
      </c>
      <c r="AC32" s="103">
        <f>IF('3 - Upgrade information'!$L$15="Yes",0,'OUTPUT CALCS'!AC31)</f>
        <v>0</v>
      </c>
      <c r="AD32" s="103">
        <f>IF('3 - Upgrade information'!$L$15="Yes",0,'OUTPUT CALCS'!AD31)</f>
        <v>0</v>
      </c>
      <c r="AE32" s="103">
        <f>IF('3 - Upgrade information'!$L$15="Yes",0,'OUTPUT CALCS'!AE31)</f>
        <v>0</v>
      </c>
      <c r="AF32" s="103">
        <f>IF('3 - Upgrade information'!$L$15="Yes",0,'OUTPUT CALCS'!AF31)</f>
        <v>0</v>
      </c>
      <c r="AG32" s="103">
        <f>IF('3 - Upgrade information'!$L$15="Yes",0,'OUTPUT CALCS'!AG31)</f>
        <v>0</v>
      </c>
      <c r="AH32" s="103">
        <f>IF('3 - Upgrade information'!$L$15="Yes",0,'OUTPUT CALCS'!AH31)</f>
        <v>0</v>
      </c>
      <c r="AI32" s="103">
        <f>IF('3 - Upgrade information'!$L$15="Yes",0,'OUTPUT CALCS'!AI31)</f>
        <v>0</v>
      </c>
      <c r="AJ32" s="103">
        <f>IF('3 - Upgrade information'!$L$15="Yes",0,'OUTPUT CALCS'!AJ31)</f>
        <v>0</v>
      </c>
      <c r="AK32" s="467"/>
    </row>
    <row r="33" spans="1:37" ht="15" customHeight="1">
      <c r="A33" s="89" t="s">
        <v>9</v>
      </c>
      <c r="B33" s="89"/>
      <c r="C33" s="103">
        <f ca="1">IF('3 - Upgrade information'!$L$15="No",0,'OUTPUT CALCS'!C31+C34)</f>
        <v>0</v>
      </c>
      <c r="D33" s="103">
        <f ca="1">IF('3 - Upgrade information'!$L$15="No",0,'OUTPUT CALCS'!D31+D34)</f>
        <v>0</v>
      </c>
      <c r="E33" s="103">
        <f ca="1">IF('3 - Upgrade information'!$L$15="No",0,'OUTPUT CALCS'!E31+E34)</f>
        <v>0</v>
      </c>
      <c r="F33" s="103">
        <f ca="1">IF('3 - Upgrade information'!$L$15="No",0,'OUTPUT CALCS'!F31+F34)</f>
        <v>6000</v>
      </c>
      <c r="G33" s="103">
        <f ca="1">IF('3 - Upgrade information'!$L$15="No",0,'OUTPUT CALCS'!G31+G34)</f>
        <v>0</v>
      </c>
      <c r="H33" s="103">
        <f ca="1">IF('3 - Upgrade information'!$L$15="No",0,'OUTPUT CALCS'!H31+H34)</f>
        <v>0</v>
      </c>
      <c r="I33" s="103">
        <f ca="1">IF('3 - Upgrade information'!$L$15="No",0,'OUTPUT CALCS'!I31+I34)</f>
        <v>0</v>
      </c>
      <c r="J33" s="103">
        <f ca="1">IF('3 - Upgrade information'!$L$15="No",0,'OUTPUT CALCS'!J31+J34)</f>
        <v>0</v>
      </c>
      <c r="K33" s="103">
        <f ca="1">IF('3 - Upgrade information'!$L$15="No",0,'OUTPUT CALCS'!K31+K34)</f>
        <v>0</v>
      </c>
      <c r="L33" s="103">
        <f ca="1">IF('3 - Upgrade information'!$L$15="No",0,'OUTPUT CALCS'!L31+L34)</f>
        <v>0</v>
      </c>
      <c r="M33" s="103">
        <f ca="1">IF('3 - Upgrade information'!$L$15="No",0,'OUTPUT CALCS'!M31+M34)</f>
        <v>0</v>
      </c>
      <c r="N33" s="103">
        <f ca="1">IF('3 - Upgrade information'!$L$15="No",0,'OUTPUT CALCS'!N31+N34)</f>
        <v>0</v>
      </c>
      <c r="O33" s="103">
        <f ca="1">IF('3 - Upgrade information'!$L$15="No",0,'OUTPUT CALCS'!O31+O34)</f>
        <v>0</v>
      </c>
      <c r="P33" s="103">
        <f ca="1">IF('3 - Upgrade information'!$L$15="No",0,'OUTPUT CALCS'!P31+P34)</f>
        <v>0</v>
      </c>
      <c r="Q33" s="103">
        <f ca="1">IF('3 - Upgrade information'!$L$15="No",0,'OUTPUT CALCS'!Q31+Q34)</f>
        <v>0</v>
      </c>
      <c r="R33" s="103">
        <f ca="1">IF('3 - Upgrade information'!$L$15="No",0,'OUTPUT CALCS'!R31+R34)</f>
        <v>0</v>
      </c>
      <c r="S33" s="103">
        <f ca="1">IF('3 - Upgrade information'!$L$15="No",0,'OUTPUT CALCS'!S31+S34)</f>
        <v>0</v>
      </c>
      <c r="T33" s="103">
        <f ca="1">IF('3 - Upgrade information'!$L$15="No",0,'OUTPUT CALCS'!T31+T34)</f>
        <v>0</v>
      </c>
      <c r="U33" s="103">
        <f ca="1">IF('3 - Upgrade information'!$L$15="No",0,'OUTPUT CALCS'!U31+U34)</f>
        <v>0</v>
      </c>
      <c r="V33" s="103">
        <f ca="1">IF('3 - Upgrade information'!$L$15="No",0,'OUTPUT CALCS'!V31+V34)</f>
        <v>0</v>
      </c>
      <c r="W33" s="103">
        <f ca="1">IF('3 - Upgrade information'!$L$15="No",0,'OUTPUT CALCS'!W31+W34)</f>
        <v>0</v>
      </c>
      <c r="X33" s="103">
        <f ca="1">IF('3 - Upgrade information'!$L$15="No",0,'OUTPUT CALCS'!X31+X34)</f>
        <v>0</v>
      </c>
      <c r="Y33" s="103">
        <f ca="1">IF('3 - Upgrade information'!$L$15="No",0,'OUTPUT CALCS'!Y31+Y34)</f>
        <v>0</v>
      </c>
      <c r="Z33" s="103">
        <f ca="1">IF('3 - Upgrade information'!$L$15="No",0,'OUTPUT CALCS'!Z31+Z34)</f>
        <v>0</v>
      </c>
      <c r="AA33" s="103">
        <f ca="1">IF('3 - Upgrade information'!$L$15="No",0,'OUTPUT CALCS'!AA31+AA34)</f>
        <v>0</v>
      </c>
      <c r="AB33" s="103">
        <f ca="1">IF('3 - Upgrade information'!$L$15="No",0,'OUTPUT CALCS'!AB31+AB34)</f>
        <v>0</v>
      </c>
      <c r="AC33" s="103">
        <f ca="1">IF('3 - Upgrade information'!$L$15="No",0,'OUTPUT CALCS'!AC31+AC34)</f>
        <v>0</v>
      </c>
      <c r="AD33" s="103">
        <f ca="1">IF('3 - Upgrade information'!$L$15="No",0,'OUTPUT CALCS'!AD31+AD34)</f>
        <v>0</v>
      </c>
      <c r="AE33" s="103">
        <f ca="1">IF('3 - Upgrade information'!$L$15="No",0,'OUTPUT CALCS'!AE31+AE34)</f>
        <v>0</v>
      </c>
      <c r="AF33" s="103">
        <f ca="1">IF('3 - Upgrade information'!$L$15="No",0,'OUTPUT CALCS'!AF31+AF34)</f>
        <v>0</v>
      </c>
      <c r="AG33" s="103">
        <f ca="1">IF('3 - Upgrade information'!$L$15="No",0,'OUTPUT CALCS'!AG31+AG34)</f>
        <v>0</v>
      </c>
      <c r="AH33" s="103">
        <f ca="1">IF('3 - Upgrade information'!$L$15="No",0,'OUTPUT CALCS'!AH31+AH34)</f>
        <v>0</v>
      </c>
      <c r="AI33" s="103">
        <f ca="1">IF('3 - Upgrade information'!$L$15="No",0,'OUTPUT CALCS'!AI31+AI34)</f>
        <v>0</v>
      </c>
      <c r="AJ33" s="103">
        <f ca="1">IF('3 - Upgrade information'!$L$15="No",0,'OUTPUT CALCS'!AJ31+AJ34)</f>
        <v>0</v>
      </c>
      <c r="AK33" s="467"/>
    </row>
    <row r="34" spans="1:37" ht="15" customHeight="1">
      <c r="A34" s="89" t="s">
        <v>10</v>
      </c>
      <c r="B34" s="89"/>
      <c r="C34" s="103">
        <f ca="1">ENGINE!J313</f>
        <v>0</v>
      </c>
      <c r="D34" s="103">
        <f ca="1">ENGINE!K313</f>
        <v>0</v>
      </c>
      <c r="E34" s="103">
        <f ca="1">ENGINE!L313</f>
        <v>0</v>
      </c>
      <c r="F34" s="103">
        <f ca="1">ENGINE!M313</f>
        <v>6000</v>
      </c>
      <c r="G34" s="103">
        <f ca="1">ENGINE!N313</f>
        <v>0</v>
      </c>
      <c r="H34" s="103">
        <f ca="1">ENGINE!O313</f>
        <v>0</v>
      </c>
      <c r="I34" s="103">
        <f ca="1">ENGINE!P313</f>
        <v>0</v>
      </c>
      <c r="J34" s="103">
        <f ca="1">ENGINE!Q313</f>
        <v>0</v>
      </c>
      <c r="K34" s="103">
        <f ca="1">ENGINE!R313</f>
        <v>0</v>
      </c>
      <c r="L34" s="103">
        <f ca="1">ENGINE!S313</f>
        <v>0</v>
      </c>
      <c r="M34" s="103">
        <f ca="1">ENGINE!T313</f>
        <v>0</v>
      </c>
      <c r="N34" s="103">
        <f ca="1">ENGINE!U313</f>
        <v>0</v>
      </c>
      <c r="O34" s="103">
        <f ca="1">ENGINE!V313</f>
        <v>0</v>
      </c>
      <c r="P34" s="103">
        <f ca="1">ENGINE!W313</f>
        <v>0</v>
      </c>
      <c r="Q34" s="103">
        <f ca="1">ENGINE!X313</f>
        <v>0</v>
      </c>
      <c r="R34" s="103">
        <f ca="1">ENGINE!Y313</f>
        <v>0</v>
      </c>
      <c r="S34" s="103">
        <f ca="1">ENGINE!Z313</f>
        <v>0</v>
      </c>
      <c r="T34" s="103">
        <f ca="1">ENGINE!AA313</f>
        <v>0</v>
      </c>
      <c r="U34" s="103">
        <f ca="1">ENGINE!AB313</f>
        <v>0</v>
      </c>
      <c r="V34" s="103">
        <f ca="1">ENGINE!AC313</f>
        <v>0</v>
      </c>
      <c r="W34" s="103">
        <f ca="1">ENGINE!AD313</f>
        <v>0</v>
      </c>
      <c r="X34" s="103">
        <f ca="1">ENGINE!AE313</f>
        <v>0</v>
      </c>
      <c r="Y34" s="103">
        <f ca="1">ENGINE!AF313</f>
        <v>0</v>
      </c>
      <c r="Z34" s="103">
        <f ca="1">ENGINE!AG313</f>
        <v>0</v>
      </c>
      <c r="AA34" s="103">
        <f ca="1">ENGINE!AH313</f>
        <v>0</v>
      </c>
      <c r="AB34" s="103">
        <f ca="1">ENGINE!AI313</f>
        <v>0</v>
      </c>
      <c r="AC34" s="103">
        <f ca="1">ENGINE!AJ313</f>
        <v>0</v>
      </c>
      <c r="AD34" s="103">
        <f ca="1">ENGINE!AK313</f>
        <v>0</v>
      </c>
      <c r="AE34" s="103">
        <f ca="1">ENGINE!AL313</f>
        <v>0</v>
      </c>
      <c r="AF34" s="103">
        <f ca="1">ENGINE!AM313</f>
        <v>0</v>
      </c>
      <c r="AG34" s="103">
        <f ca="1">ENGINE!AN313</f>
        <v>0</v>
      </c>
      <c r="AH34" s="103">
        <f ca="1">ENGINE!AO313</f>
        <v>0</v>
      </c>
      <c r="AI34" s="103">
        <f ca="1">ENGINE!AP313</f>
        <v>0</v>
      </c>
      <c r="AJ34" s="103">
        <f ca="1">ENGINE!AQ313</f>
        <v>0</v>
      </c>
      <c r="AK34" s="467"/>
    </row>
    <row r="35" spans="1:37" ht="15" customHeight="1">
      <c r="A35" s="89"/>
      <c r="B35" s="89"/>
      <c r="C35" s="105"/>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467"/>
    </row>
    <row r="36" spans="1:37" ht="15" customHeight="1">
      <c r="A36" s="89" t="s">
        <v>11</v>
      </c>
      <c r="B36" s="89"/>
      <c r="C36" s="106">
        <f ca="1">C31*'5 - Assumptions - Capex'!$F$11</f>
        <v>0</v>
      </c>
      <c r="D36" s="106">
        <f ca="1">D31*'5 - Assumptions - Capex'!$F$11</f>
        <v>0</v>
      </c>
      <c r="E36" s="106">
        <f ca="1">E31*'5 - Assumptions - Capex'!$F$11</f>
        <v>0</v>
      </c>
      <c r="F36" s="106">
        <f ca="1">F31*'5 - Assumptions - Capex'!$F$11</f>
        <v>0</v>
      </c>
      <c r="G36" s="106">
        <f ca="1">G31*'5 - Assumptions - Capex'!$F$11</f>
        <v>0</v>
      </c>
      <c r="H36" s="106">
        <f ca="1">H31*'5 - Assumptions - Capex'!$F$11</f>
        <v>0</v>
      </c>
      <c r="I36" s="106">
        <f ca="1">I31*'5 - Assumptions - Capex'!$F$11</f>
        <v>0</v>
      </c>
      <c r="J36" s="106">
        <f ca="1">J31*'5 - Assumptions - Capex'!$F$11</f>
        <v>0</v>
      </c>
      <c r="K36" s="106">
        <f ca="1">K31*'5 - Assumptions - Capex'!$F$11</f>
        <v>0</v>
      </c>
      <c r="L36" s="106">
        <f ca="1">L31*'5 - Assumptions - Capex'!$F$11</f>
        <v>0</v>
      </c>
      <c r="M36" s="106">
        <f ca="1">M31*'5 - Assumptions - Capex'!$F$11</f>
        <v>0</v>
      </c>
      <c r="N36" s="106">
        <f ca="1">N31*'5 - Assumptions - Capex'!$F$11</f>
        <v>0</v>
      </c>
      <c r="O36" s="106">
        <f ca="1">O31*'5 - Assumptions - Capex'!$F$11</f>
        <v>0</v>
      </c>
      <c r="P36" s="106">
        <f ca="1">P31*'5 - Assumptions - Capex'!$F$11</f>
        <v>0</v>
      </c>
      <c r="Q36" s="106">
        <f ca="1">Q31*'5 - Assumptions - Capex'!$F$11</f>
        <v>0</v>
      </c>
      <c r="R36" s="106">
        <f ca="1">R31*'5 - Assumptions - Capex'!$F$11</f>
        <v>0</v>
      </c>
      <c r="S36" s="106">
        <f ca="1">S31*'5 - Assumptions - Capex'!$F$11</f>
        <v>0</v>
      </c>
      <c r="T36" s="106">
        <f ca="1">T31*'5 - Assumptions - Capex'!$F$11</f>
        <v>0</v>
      </c>
      <c r="U36" s="106">
        <f ca="1">U31*'5 - Assumptions - Capex'!$F$11</f>
        <v>0</v>
      </c>
      <c r="V36" s="106">
        <f ca="1">V31*'5 - Assumptions - Capex'!$F$11</f>
        <v>0</v>
      </c>
      <c r="W36" s="106">
        <f ca="1">W31*'5 - Assumptions - Capex'!$F$11</f>
        <v>0</v>
      </c>
      <c r="X36" s="106">
        <f ca="1">X31*'5 - Assumptions - Capex'!$F$11</f>
        <v>0</v>
      </c>
      <c r="Y36" s="106">
        <f ca="1">Y31*'5 - Assumptions - Capex'!$F$11</f>
        <v>0</v>
      </c>
      <c r="Z36" s="106">
        <f ca="1">Z31*'5 - Assumptions - Capex'!$F$11</f>
        <v>0</v>
      </c>
      <c r="AA36" s="106">
        <f ca="1">AA31*'5 - Assumptions - Capex'!$F$11</f>
        <v>0</v>
      </c>
      <c r="AB36" s="106">
        <f ca="1">AB31*'5 - Assumptions - Capex'!$F$11</f>
        <v>0</v>
      </c>
      <c r="AC36" s="106">
        <f ca="1">AC31*'5 - Assumptions - Capex'!$F$11</f>
        <v>0</v>
      </c>
      <c r="AD36" s="106">
        <f ca="1">AD31*'5 - Assumptions - Capex'!$F$11</f>
        <v>0</v>
      </c>
      <c r="AE36" s="106">
        <f ca="1">AE31*'5 - Assumptions - Capex'!$F$11</f>
        <v>0</v>
      </c>
      <c r="AF36" s="106">
        <f ca="1">AF31*'5 - Assumptions - Capex'!$F$11</f>
        <v>0</v>
      </c>
      <c r="AG36" s="106">
        <f ca="1">AG31*'5 - Assumptions - Capex'!$F$11</f>
        <v>0</v>
      </c>
      <c r="AH36" s="106">
        <f ca="1">AH31*'5 - Assumptions - Capex'!$F$11</f>
        <v>0</v>
      </c>
      <c r="AI36" s="106">
        <f ca="1">AI31*'5 - Assumptions - Capex'!$F$11</f>
        <v>0</v>
      </c>
      <c r="AJ36" s="106">
        <f ca="1">AJ31*'5 - Assumptions - Capex'!$F$11</f>
        <v>0</v>
      </c>
      <c r="AK36" s="467"/>
    </row>
    <row r="37" spans="1:37" ht="15" customHeight="1">
      <c r="A37" s="89" t="s">
        <v>210</v>
      </c>
      <c r="B37" s="89"/>
      <c r="C37" s="106">
        <f>C32*'5 - Assumptions - Capex'!$F$18</f>
        <v>0</v>
      </c>
      <c r="D37" s="106">
        <f>D32*'5 - Assumptions - Capex'!$F$18</f>
        <v>0</v>
      </c>
      <c r="E37" s="106">
        <f>E32*'5 - Assumptions - Capex'!$F$18</f>
        <v>0</v>
      </c>
      <c r="F37" s="106">
        <f>F32*'5 - Assumptions - Capex'!$F$18</f>
        <v>0</v>
      </c>
      <c r="G37" s="106">
        <f>G32*'5 - Assumptions - Capex'!$F$18</f>
        <v>0</v>
      </c>
      <c r="H37" s="106">
        <f>H32*'5 - Assumptions - Capex'!$F$18</f>
        <v>0</v>
      </c>
      <c r="I37" s="106">
        <f>I32*'5 - Assumptions - Capex'!$F$18</f>
        <v>0</v>
      </c>
      <c r="J37" s="106">
        <f>J32*'5 - Assumptions - Capex'!$F$18</f>
        <v>0</v>
      </c>
      <c r="K37" s="106">
        <f>K32*'5 - Assumptions - Capex'!$F$18</f>
        <v>0</v>
      </c>
      <c r="L37" s="106">
        <f>L32*'5 - Assumptions - Capex'!$F$18</f>
        <v>0</v>
      </c>
      <c r="M37" s="106">
        <f>M32*'5 - Assumptions - Capex'!$F$18</f>
        <v>0</v>
      </c>
      <c r="N37" s="106">
        <f>N32*'5 - Assumptions - Capex'!$F$18</f>
        <v>0</v>
      </c>
      <c r="O37" s="106">
        <f>O32*'5 - Assumptions - Capex'!$F$18</f>
        <v>0</v>
      </c>
      <c r="P37" s="106">
        <f>P32*'5 - Assumptions - Capex'!$F$18</f>
        <v>0</v>
      </c>
      <c r="Q37" s="106">
        <f>Q32*'5 - Assumptions - Capex'!$F$18</f>
        <v>0</v>
      </c>
      <c r="R37" s="106">
        <f>R32*'5 - Assumptions - Capex'!$F$18</f>
        <v>0</v>
      </c>
      <c r="S37" s="106">
        <f>S32*'5 - Assumptions - Capex'!$F$18</f>
        <v>0</v>
      </c>
      <c r="T37" s="106">
        <f>T32*'5 - Assumptions - Capex'!$F$18</f>
        <v>0</v>
      </c>
      <c r="U37" s="106">
        <f>U32*'5 - Assumptions - Capex'!$F$18</f>
        <v>0</v>
      </c>
      <c r="V37" s="106">
        <f>V32*'5 - Assumptions - Capex'!$F$18</f>
        <v>0</v>
      </c>
      <c r="W37" s="106">
        <f>W32*'5 - Assumptions - Capex'!$F$18</f>
        <v>0</v>
      </c>
      <c r="X37" s="106">
        <f>X32*'5 - Assumptions - Capex'!$F$18</f>
        <v>0</v>
      </c>
      <c r="Y37" s="106">
        <f>Y32*'5 - Assumptions - Capex'!$F$18</f>
        <v>0</v>
      </c>
      <c r="Z37" s="106">
        <f>Z32*'5 - Assumptions - Capex'!$F$18</f>
        <v>0</v>
      </c>
      <c r="AA37" s="106">
        <f>AA32*'5 - Assumptions - Capex'!$F$18</f>
        <v>0</v>
      </c>
      <c r="AB37" s="106">
        <f>AB32*'5 - Assumptions - Capex'!$F$18</f>
        <v>0</v>
      </c>
      <c r="AC37" s="106">
        <f>AC32*'5 - Assumptions - Capex'!$F$18</f>
        <v>0</v>
      </c>
      <c r="AD37" s="106">
        <f>AD32*'5 - Assumptions - Capex'!$F$18</f>
        <v>0</v>
      </c>
      <c r="AE37" s="106">
        <f>AE32*'5 - Assumptions - Capex'!$F$18</f>
        <v>0</v>
      </c>
      <c r="AF37" s="106">
        <f>AF32*'5 - Assumptions - Capex'!$F$18</f>
        <v>0</v>
      </c>
      <c r="AG37" s="106">
        <f>AG32*'5 - Assumptions - Capex'!$F$18</f>
        <v>0</v>
      </c>
      <c r="AH37" s="106">
        <f>AH32*'5 - Assumptions - Capex'!$F$18</f>
        <v>0</v>
      </c>
      <c r="AI37" s="106">
        <f>AI32*'5 - Assumptions - Capex'!$F$18</f>
        <v>0</v>
      </c>
      <c r="AJ37" s="106">
        <f>AJ32*'5 - Assumptions - Capex'!$F$18</f>
        <v>0</v>
      </c>
      <c r="AK37" s="467"/>
    </row>
    <row r="38" spans="1:37" ht="15" customHeight="1">
      <c r="A38" s="94" t="s">
        <v>13</v>
      </c>
      <c r="B38" s="94"/>
      <c r="C38" s="106">
        <f ca="1">C33*'5 - Assumptions - Capex'!$F$19</f>
        <v>0</v>
      </c>
      <c r="D38" s="106">
        <f ca="1">D33*'5 - Assumptions - Capex'!$F$19</f>
        <v>0</v>
      </c>
      <c r="E38" s="106">
        <f ca="1">E33*'5 - Assumptions - Capex'!$F$19</f>
        <v>0</v>
      </c>
      <c r="F38" s="106">
        <f ca="1">F33*'5 - Assumptions - Capex'!$F$19</f>
        <v>390000</v>
      </c>
      <c r="G38" s="106">
        <f ca="1">G33*'5 - Assumptions - Capex'!$F$19</f>
        <v>0</v>
      </c>
      <c r="H38" s="106">
        <f ca="1">H33*'5 - Assumptions - Capex'!$F$19</f>
        <v>0</v>
      </c>
      <c r="I38" s="106">
        <f ca="1">I33*'5 - Assumptions - Capex'!$F$19</f>
        <v>0</v>
      </c>
      <c r="J38" s="106">
        <f ca="1">J33*'5 - Assumptions - Capex'!$F$19</f>
        <v>0</v>
      </c>
      <c r="K38" s="106">
        <f ca="1">K33*'5 - Assumptions - Capex'!$F$19</f>
        <v>0</v>
      </c>
      <c r="L38" s="106">
        <f ca="1">L33*'5 - Assumptions - Capex'!$F$19</f>
        <v>0</v>
      </c>
      <c r="M38" s="106">
        <f ca="1">M33*'5 - Assumptions - Capex'!$F$19</f>
        <v>0</v>
      </c>
      <c r="N38" s="106">
        <f ca="1">N33*'5 - Assumptions - Capex'!$F$19</f>
        <v>0</v>
      </c>
      <c r="O38" s="106">
        <f ca="1">O33*'5 - Assumptions - Capex'!$F$19</f>
        <v>0</v>
      </c>
      <c r="P38" s="106">
        <f ca="1">P33*'5 - Assumptions - Capex'!$F$19</f>
        <v>0</v>
      </c>
      <c r="Q38" s="106">
        <f ca="1">Q33*'5 - Assumptions - Capex'!$F$19</f>
        <v>0</v>
      </c>
      <c r="R38" s="106">
        <f ca="1">R33*'5 - Assumptions - Capex'!$F$19</f>
        <v>0</v>
      </c>
      <c r="S38" s="106">
        <f ca="1">S33*'5 - Assumptions - Capex'!$F$19</f>
        <v>0</v>
      </c>
      <c r="T38" s="106">
        <f ca="1">T33*'5 - Assumptions - Capex'!$F$19</f>
        <v>0</v>
      </c>
      <c r="U38" s="106">
        <f ca="1">U33*'5 - Assumptions - Capex'!$F$19</f>
        <v>0</v>
      </c>
      <c r="V38" s="106">
        <f ca="1">V33*'5 - Assumptions - Capex'!$F$19</f>
        <v>0</v>
      </c>
      <c r="W38" s="106">
        <f ca="1">W33*'5 - Assumptions - Capex'!$F$19</f>
        <v>0</v>
      </c>
      <c r="X38" s="106">
        <f ca="1">X33*'5 - Assumptions - Capex'!$F$19</f>
        <v>0</v>
      </c>
      <c r="Y38" s="106">
        <f ca="1">Y33*'5 - Assumptions - Capex'!$F$19</f>
        <v>0</v>
      </c>
      <c r="Z38" s="106">
        <f ca="1">Z33*'5 - Assumptions - Capex'!$F$19</f>
        <v>0</v>
      </c>
      <c r="AA38" s="106">
        <f ca="1">AA33*'5 - Assumptions - Capex'!$F$19</f>
        <v>0</v>
      </c>
      <c r="AB38" s="106">
        <f ca="1">AB33*'5 - Assumptions - Capex'!$F$19</f>
        <v>0</v>
      </c>
      <c r="AC38" s="106">
        <f ca="1">AC33*'5 - Assumptions - Capex'!$F$19</f>
        <v>0</v>
      </c>
      <c r="AD38" s="106">
        <f ca="1">AD33*'5 - Assumptions - Capex'!$F$19</f>
        <v>0</v>
      </c>
      <c r="AE38" s="106">
        <f ca="1">AE33*'5 - Assumptions - Capex'!$F$19</f>
        <v>0</v>
      </c>
      <c r="AF38" s="106">
        <f ca="1">AF33*'5 - Assumptions - Capex'!$F$19</f>
        <v>0</v>
      </c>
      <c r="AG38" s="106">
        <f ca="1">AG33*'5 - Assumptions - Capex'!$F$19</f>
        <v>0</v>
      </c>
      <c r="AH38" s="106">
        <f ca="1">AH33*'5 - Assumptions - Capex'!$F$19</f>
        <v>0</v>
      </c>
      <c r="AI38" s="106">
        <f ca="1">AI33*'5 - Assumptions - Capex'!$F$19</f>
        <v>0</v>
      </c>
      <c r="AJ38" s="106">
        <f ca="1">AJ33*'5 - Assumptions - Capex'!$F$19</f>
        <v>0</v>
      </c>
      <c r="AK38" s="467"/>
    </row>
    <row r="39" spans="1:37" ht="15" customHeight="1">
      <c r="A39" s="86" t="s">
        <v>12</v>
      </c>
      <c r="B39" s="86"/>
      <c r="C39" s="107">
        <f ca="1">SUMPRODUCT(ENGINE!J297:J302,'5 - Assumptions - Capex'!$F$12:$F$17)</f>
        <v>0</v>
      </c>
      <c r="D39" s="107">
        <f ca="1">SUMPRODUCT(ENGINE!K297:K302,'5 - Assumptions - Capex'!$F$12:$F$17)</f>
        <v>0</v>
      </c>
      <c r="E39" s="107">
        <f ca="1">SUMPRODUCT(ENGINE!L297:L302,'5 - Assumptions - Capex'!$F$12:$F$17)</f>
        <v>0</v>
      </c>
      <c r="F39" s="107">
        <f ca="1">SUMPRODUCT(ENGINE!M297:M302,'5 - Assumptions - Capex'!$F$12:$F$17)</f>
        <v>2476000</v>
      </c>
      <c r="G39" s="107">
        <f ca="1">SUMPRODUCT(ENGINE!N297:N302,'5 - Assumptions - Capex'!$F$12:$F$17)</f>
        <v>0</v>
      </c>
      <c r="H39" s="107">
        <f ca="1">SUMPRODUCT(ENGINE!O297:O302,'5 - Assumptions - Capex'!$F$12:$F$17)</f>
        <v>0</v>
      </c>
      <c r="I39" s="107">
        <f ca="1">SUMPRODUCT(ENGINE!P297:P302,'5 - Assumptions - Capex'!$F$12:$F$17)</f>
        <v>0</v>
      </c>
      <c r="J39" s="107">
        <f ca="1">SUMPRODUCT(ENGINE!Q297:Q302,'5 - Assumptions - Capex'!$F$12:$F$17)</f>
        <v>0</v>
      </c>
      <c r="K39" s="107">
        <f ca="1">SUMPRODUCT(ENGINE!R297:R302,'5 - Assumptions - Capex'!$F$12:$F$17)</f>
        <v>0</v>
      </c>
      <c r="L39" s="107">
        <f ca="1">SUMPRODUCT(ENGINE!S297:S302,'5 - Assumptions - Capex'!$F$12:$F$17)</f>
        <v>0</v>
      </c>
      <c r="M39" s="107">
        <f ca="1">SUMPRODUCT(ENGINE!T297:T302,'5 - Assumptions - Capex'!$F$12:$F$17)</f>
        <v>0</v>
      </c>
      <c r="N39" s="107">
        <f ca="1">SUMPRODUCT(ENGINE!U297:U302,'5 - Assumptions - Capex'!$F$12:$F$17)</f>
        <v>0</v>
      </c>
      <c r="O39" s="107">
        <f ca="1">SUMPRODUCT(ENGINE!V297:V302,'5 - Assumptions - Capex'!$F$12:$F$17)</f>
        <v>0</v>
      </c>
      <c r="P39" s="107">
        <f ca="1">SUMPRODUCT(ENGINE!W297:W302,'5 - Assumptions - Capex'!$F$12:$F$17)</f>
        <v>0</v>
      </c>
      <c r="Q39" s="107">
        <f ca="1">SUMPRODUCT(ENGINE!X297:X302,'5 - Assumptions - Capex'!$F$12:$F$17)</f>
        <v>0</v>
      </c>
      <c r="R39" s="107">
        <f ca="1">SUMPRODUCT(ENGINE!Y297:Y302,'5 - Assumptions - Capex'!$F$12:$F$17)</f>
        <v>0</v>
      </c>
      <c r="S39" s="107">
        <f ca="1">SUMPRODUCT(ENGINE!Z297:Z302,'5 - Assumptions - Capex'!$F$12:$F$17)</f>
        <v>0</v>
      </c>
      <c r="T39" s="107">
        <f ca="1">SUMPRODUCT(ENGINE!AA297:AA302,'5 - Assumptions - Capex'!$F$12:$F$17)</f>
        <v>0</v>
      </c>
      <c r="U39" s="107">
        <f ca="1">SUMPRODUCT(ENGINE!AB297:AB302,'5 - Assumptions - Capex'!$F$12:$F$17)</f>
        <v>0</v>
      </c>
      <c r="V39" s="107">
        <f ca="1">SUMPRODUCT(ENGINE!AC297:AC302,'5 - Assumptions - Capex'!$F$12:$F$17)</f>
        <v>0</v>
      </c>
      <c r="W39" s="107">
        <f ca="1">SUMPRODUCT(ENGINE!AD297:AD302,'5 - Assumptions - Capex'!$F$12:$F$17)</f>
        <v>0</v>
      </c>
      <c r="X39" s="107">
        <f ca="1">SUMPRODUCT(ENGINE!AE297:AE302,'5 - Assumptions - Capex'!$F$12:$F$17)</f>
        <v>0</v>
      </c>
      <c r="Y39" s="107">
        <f ca="1">SUMPRODUCT(ENGINE!AF297:AF302,'5 - Assumptions - Capex'!$F$12:$F$17)</f>
        <v>0</v>
      </c>
      <c r="Z39" s="107">
        <f ca="1">SUMPRODUCT(ENGINE!AG297:AG302,'5 - Assumptions - Capex'!$F$12:$F$17)</f>
        <v>0</v>
      </c>
      <c r="AA39" s="107">
        <f ca="1">SUMPRODUCT(ENGINE!AH297:AH302,'5 - Assumptions - Capex'!$F$12:$F$17)</f>
        <v>0</v>
      </c>
      <c r="AB39" s="107">
        <f ca="1">SUMPRODUCT(ENGINE!AI297:AI302,'5 - Assumptions - Capex'!$F$12:$F$17)</f>
        <v>0</v>
      </c>
      <c r="AC39" s="107">
        <f ca="1">SUMPRODUCT(ENGINE!AJ297:AJ302,'5 - Assumptions - Capex'!$F$12:$F$17)</f>
        <v>0</v>
      </c>
      <c r="AD39" s="107">
        <f ca="1">SUMPRODUCT(ENGINE!AK297:AK302,'5 - Assumptions - Capex'!$F$12:$F$17)</f>
        <v>0</v>
      </c>
      <c r="AE39" s="107">
        <f ca="1">SUMPRODUCT(ENGINE!AL297:AL302,'5 - Assumptions - Capex'!$F$12:$F$17)</f>
        <v>0</v>
      </c>
      <c r="AF39" s="107">
        <f ca="1">SUMPRODUCT(ENGINE!AM297:AM302,'5 - Assumptions - Capex'!$F$12:$F$17)</f>
        <v>0</v>
      </c>
      <c r="AG39" s="107">
        <f ca="1">SUMPRODUCT(ENGINE!AN297:AN302,'5 - Assumptions - Capex'!$F$12:$F$17)</f>
        <v>0</v>
      </c>
      <c r="AH39" s="107">
        <f ca="1">SUMPRODUCT(ENGINE!AO297:AO302,'5 - Assumptions - Capex'!$F$12:$F$17)</f>
        <v>0</v>
      </c>
      <c r="AI39" s="107">
        <f ca="1">SUMPRODUCT(ENGINE!AP297:AP302,'5 - Assumptions - Capex'!$F$12:$F$17)</f>
        <v>0</v>
      </c>
      <c r="AJ39" s="107">
        <f ca="1">SUMPRODUCT(ENGINE!AQ297:AQ302,'5 - Assumptions - Capex'!$F$12:$F$17)</f>
        <v>0</v>
      </c>
      <c r="AK39" s="467"/>
    </row>
    <row r="40" spans="1:37" ht="15" customHeight="1">
      <c r="A40" s="606" t="s">
        <v>14</v>
      </c>
      <c r="B40" s="606"/>
      <c r="C40" s="108">
        <f ca="1">SUM(C36:C39)</f>
        <v>0</v>
      </c>
      <c r="D40" s="108">
        <f t="shared" ref="D40:AA40" ca="1" si="57">SUM(D36:D39)</f>
        <v>0</v>
      </c>
      <c r="E40" s="108">
        <f t="shared" ca="1" si="57"/>
        <v>0</v>
      </c>
      <c r="F40" s="108">
        <f t="shared" ca="1" si="57"/>
        <v>2866000</v>
      </c>
      <c r="G40" s="108">
        <f t="shared" ca="1" si="57"/>
        <v>0</v>
      </c>
      <c r="H40" s="108">
        <f t="shared" ca="1" si="57"/>
        <v>0</v>
      </c>
      <c r="I40" s="108">
        <f t="shared" ca="1" si="57"/>
        <v>0</v>
      </c>
      <c r="J40" s="108">
        <f t="shared" ca="1" si="57"/>
        <v>0</v>
      </c>
      <c r="K40" s="108">
        <f t="shared" ca="1" si="57"/>
        <v>0</v>
      </c>
      <c r="L40" s="108">
        <f t="shared" ca="1" si="57"/>
        <v>0</v>
      </c>
      <c r="M40" s="108">
        <f t="shared" ca="1" si="57"/>
        <v>0</v>
      </c>
      <c r="N40" s="108">
        <f t="shared" ca="1" si="57"/>
        <v>0</v>
      </c>
      <c r="O40" s="108">
        <f t="shared" ca="1" si="57"/>
        <v>0</v>
      </c>
      <c r="P40" s="108">
        <f t="shared" ca="1" si="57"/>
        <v>0</v>
      </c>
      <c r="Q40" s="108">
        <f t="shared" ca="1" si="57"/>
        <v>0</v>
      </c>
      <c r="R40" s="108">
        <f t="shared" ca="1" si="57"/>
        <v>0</v>
      </c>
      <c r="S40" s="108">
        <f t="shared" ca="1" si="57"/>
        <v>0</v>
      </c>
      <c r="T40" s="108">
        <f t="shared" ca="1" si="57"/>
        <v>0</v>
      </c>
      <c r="U40" s="108">
        <f t="shared" ca="1" si="57"/>
        <v>0</v>
      </c>
      <c r="V40" s="108">
        <f t="shared" ca="1" si="57"/>
        <v>0</v>
      </c>
      <c r="W40" s="108">
        <f t="shared" ca="1" si="57"/>
        <v>0</v>
      </c>
      <c r="X40" s="108">
        <f t="shared" ca="1" si="57"/>
        <v>0</v>
      </c>
      <c r="Y40" s="108">
        <f t="shared" ca="1" si="57"/>
        <v>0</v>
      </c>
      <c r="Z40" s="108">
        <f t="shared" ca="1" si="57"/>
        <v>0</v>
      </c>
      <c r="AA40" s="108">
        <f t="shared" ca="1" si="57"/>
        <v>0</v>
      </c>
      <c r="AB40" s="108">
        <f t="shared" ref="AB40:AJ40" ca="1" si="58">SUM(AB36:AB39)</f>
        <v>0</v>
      </c>
      <c r="AC40" s="108">
        <f t="shared" ca="1" si="58"/>
        <v>0</v>
      </c>
      <c r="AD40" s="108">
        <f t="shared" ca="1" si="58"/>
        <v>0</v>
      </c>
      <c r="AE40" s="108">
        <f t="shared" ca="1" si="58"/>
        <v>0</v>
      </c>
      <c r="AF40" s="108">
        <f t="shared" ca="1" si="58"/>
        <v>0</v>
      </c>
      <c r="AG40" s="108">
        <f t="shared" ca="1" si="58"/>
        <v>0</v>
      </c>
      <c r="AH40" s="108">
        <f t="shared" ca="1" si="58"/>
        <v>0</v>
      </c>
      <c r="AI40" s="108">
        <f t="shared" ca="1" si="58"/>
        <v>0</v>
      </c>
      <c r="AJ40" s="108">
        <f t="shared" ca="1" si="58"/>
        <v>0</v>
      </c>
      <c r="AK40" s="467"/>
    </row>
    <row r="41" spans="1:37" ht="15" customHeight="1">
      <c r="A41" s="89"/>
      <c r="B41" s="89"/>
      <c r="C41" s="105"/>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467"/>
    </row>
    <row r="42" spans="1:37" ht="15" customHeight="1">
      <c r="A42" s="89" t="s">
        <v>15</v>
      </c>
      <c r="B42" s="89"/>
      <c r="C42" s="103">
        <f ca="1">SUMPRODUCT('Assumptions - Life cycles'!$E$2:$E$9,ENGINE!J319:J326)</f>
        <v>2685.7142857142858</v>
      </c>
      <c r="D42" s="103">
        <f ca="1">SUMPRODUCT('Assumptions - Life cycles'!$E$2:$E$9,ENGINE!K319:K326)</f>
        <v>2685.7142857142858</v>
      </c>
      <c r="E42" s="103">
        <f ca="1">SUMPRODUCT('Assumptions - Life cycles'!$E$2:$E$9,ENGINE!L319:L326)</f>
        <v>2685.7142857142858</v>
      </c>
      <c r="F42" s="103">
        <f ca="1">SUMPRODUCT('Assumptions - Life cycles'!$E$2:$E$9,ENGINE!M319:M326)</f>
        <v>1057.1428571428571</v>
      </c>
      <c r="G42" s="103">
        <f ca="1">SUMPRODUCT('Assumptions - Life cycles'!$E$2:$E$9,ENGINE!N319:N326)</f>
        <v>1057.1428571428571</v>
      </c>
      <c r="H42" s="103">
        <f ca="1">SUMPRODUCT('Assumptions - Life cycles'!$E$2:$E$9,ENGINE!O319:O326)</f>
        <v>1057.1428571428571</v>
      </c>
      <c r="I42" s="103">
        <f ca="1">SUMPRODUCT('Assumptions - Life cycles'!$E$2:$E$9,ENGINE!P319:P326)</f>
        <v>1057.1428571428571</v>
      </c>
      <c r="J42" s="103">
        <f ca="1">SUMPRODUCT('Assumptions - Life cycles'!$E$2:$E$9,ENGINE!Q319:Q326)</f>
        <v>1057.1428571428571</v>
      </c>
      <c r="K42" s="103">
        <f ca="1">SUMPRODUCT('Assumptions - Life cycles'!$E$2:$E$9,ENGINE!R319:R326)</f>
        <v>1057.1428571428571</v>
      </c>
      <c r="L42" s="103">
        <f ca="1">SUMPRODUCT('Assumptions - Life cycles'!$E$2:$E$9,ENGINE!S319:S326)</f>
        <v>1057.1428571428571</v>
      </c>
      <c r="M42" s="103">
        <f ca="1">SUMPRODUCT('Assumptions - Life cycles'!$E$2:$E$9,ENGINE!T319:T326)</f>
        <v>1057.1428571428571</v>
      </c>
      <c r="N42" s="103">
        <f ca="1">SUMPRODUCT('Assumptions - Life cycles'!$E$2:$E$9,ENGINE!U319:U326)</f>
        <v>1057.1428571428571</v>
      </c>
      <c r="O42" s="103">
        <f ca="1">SUMPRODUCT('Assumptions - Life cycles'!$E$2:$E$9,ENGINE!V319:V326)</f>
        <v>1057.1428571428571</v>
      </c>
      <c r="P42" s="103">
        <f ca="1">SUMPRODUCT('Assumptions - Life cycles'!$E$2:$E$9,ENGINE!W319:W326)</f>
        <v>1057.1428571428571</v>
      </c>
      <c r="Q42" s="103">
        <f ca="1">SUMPRODUCT('Assumptions - Life cycles'!$E$2:$E$9,ENGINE!X319:X326)</f>
        <v>1057.1428571428571</v>
      </c>
      <c r="R42" s="103">
        <f ca="1">SUMPRODUCT('Assumptions - Life cycles'!$E$2:$E$9,ENGINE!Y319:Y326)</f>
        <v>1057.1428571428571</v>
      </c>
      <c r="S42" s="103">
        <f ca="1">SUMPRODUCT('Assumptions - Life cycles'!$E$2:$E$9,ENGINE!Z319:Z326)</f>
        <v>1057.1428571428571</v>
      </c>
      <c r="T42" s="103">
        <f ca="1">SUMPRODUCT('Assumptions - Life cycles'!$E$2:$E$9,ENGINE!AA319:AA326)</f>
        <v>1057.1428571428571</v>
      </c>
      <c r="U42" s="103">
        <f ca="1">SUMPRODUCT('Assumptions - Life cycles'!$E$2:$E$9,ENGINE!AB319:AB326)</f>
        <v>1057.1428571428571</v>
      </c>
      <c r="V42" s="103">
        <f ca="1">SUMPRODUCT('Assumptions - Life cycles'!$E$2:$E$9,ENGINE!AC319:AC326)</f>
        <v>1057.1428571428571</v>
      </c>
      <c r="W42" s="103">
        <f ca="1">SUMPRODUCT('Assumptions - Life cycles'!$E$2:$E$9,ENGINE!AD319:AD326)</f>
        <v>1057.1428571428571</v>
      </c>
      <c r="X42" s="103">
        <f ca="1">SUMPRODUCT('Assumptions - Life cycles'!$E$2:$E$9,ENGINE!AE319:AE326)</f>
        <v>1057.1428571428571</v>
      </c>
      <c r="Y42" s="103">
        <f ca="1">SUMPRODUCT('Assumptions - Life cycles'!$E$2:$E$9,ENGINE!AF319:AF326)</f>
        <v>1057.1428571428571</v>
      </c>
      <c r="Z42" s="103">
        <f ca="1">SUMPRODUCT('Assumptions - Life cycles'!$E$2:$E$9,ENGINE!AG319:AG326)</f>
        <v>1057.1428571428571</v>
      </c>
      <c r="AA42" s="103">
        <f ca="1">SUMPRODUCT('Assumptions - Life cycles'!$E$2:$E$9,ENGINE!AH319:AH326)</f>
        <v>1057.1428571428571</v>
      </c>
      <c r="AB42" s="103">
        <f ca="1">SUMPRODUCT('Assumptions - Life cycles'!$E$2:$E$9,ENGINE!AI319:AI326)</f>
        <v>1057.1428571428571</v>
      </c>
      <c r="AC42" s="103">
        <f ca="1">SUMPRODUCT('Assumptions - Life cycles'!$E$2:$E$9,ENGINE!AJ319:AJ326)</f>
        <v>1057.1428571428571</v>
      </c>
      <c r="AD42" s="103">
        <f ca="1">SUMPRODUCT('Assumptions - Life cycles'!$E$2:$E$9,ENGINE!AK319:AK326)</f>
        <v>1057.1428571428571</v>
      </c>
      <c r="AE42" s="103">
        <f ca="1">SUMPRODUCT('Assumptions - Life cycles'!$E$2:$E$9,ENGINE!AL319:AL326)</f>
        <v>1057.1428571428571</v>
      </c>
      <c r="AF42" s="103">
        <f ca="1">SUMPRODUCT('Assumptions - Life cycles'!$E$2:$E$9,ENGINE!AM319:AM326)</f>
        <v>1057.1428571428571</v>
      </c>
      <c r="AG42" s="103">
        <f ca="1">SUMPRODUCT('Assumptions - Life cycles'!$E$2:$E$9,ENGINE!AN319:AN326)</f>
        <v>1057.1428571428571</v>
      </c>
      <c r="AH42" s="103">
        <f ca="1">SUMPRODUCT('Assumptions - Life cycles'!$E$2:$E$9,ENGINE!AO319:AO326)</f>
        <v>1057.1428571428571</v>
      </c>
      <c r="AI42" s="103">
        <f ca="1">SUMPRODUCT('Assumptions - Life cycles'!$E$2:$E$9,ENGINE!AP319:AP326)</f>
        <v>1057.1428571428571</v>
      </c>
      <c r="AJ42" s="103">
        <f ca="1">SUMPRODUCT('Assumptions - Life cycles'!$E$2:$E$9,ENGINE!AQ319:AQ326)</f>
        <v>1057.1428571428571</v>
      </c>
      <c r="AK42" s="467"/>
    </row>
    <row r="43" spans="1:37" ht="15" customHeight="1">
      <c r="A43" s="89" t="s">
        <v>16</v>
      </c>
      <c r="B43" s="89"/>
      <c r="C43" s="103">
        <f>IF(ISNA(IF(C2&lt;UPGRADEYEAR,HLOOKUP(C2,'AGE PROFILING'!$C$49:$AM$56,7,FALSE),HLOOKUP('OUTPUT CALCS'!C2,'AGE PROFILING'!$C$63:$AM$69,7,FALSE))),0,(IF(C2&lt;UPGRADEYEAR,HLOOKUP(C2,'AGE PROFILING'!$C$49:$AM$56,7,FALSE),HLOOKUP('OUTPUT CALCS'!C2,'AGE PROFILING'!$C$63:$AM$69,7,FALSE))))</f>
        <v>471.09375</v>
      </c>
      <c r="D43" s="103">
        <f>IF(ISNA(IF(D2&lt;UPGRADEYEAR,HLOOKUP(D2,'AGE PROFILING'!$C$49:$AM$56,7,FALSE),HLOOKUP('OUTPUT CALCS'!D2,'AGE PROFILING'!$C$63:$AM$69,7,FALSE))),0,(IF(D2&lt;UPGRADEYEAR,HLOOKUP(D2,'AGE PROFILING'!$C$49:$AM$56,7,FALSE),HLOOKUP('OUTPUT CALCS'!D2,'AGE PROFILING'!$C$63:$AM$69,7,FALSE))))</f>
        <v>471.09375</v>
      </c>
      <c r="E43" s="103">
        <f>IF(ISNA(IF(E2&lt;UPGRADEYEAR,HLOOKUP(E2,'AGE PROFILING'!$C$49:$AM$56,7,FALSE),HLOOKUP('OUTPUT CALCS'!E2,'AGE PROFILING'!$C$63:$AM$69,7,FALSE))),0,(IF(E2&lt;UPGRADEYEAR,HLOOKUP(E2,'AGE PROFILING'!$C$49:$AM$56,7,FALSE),HLOOKUP('OUTPUT CALCS'!E2,'AGE PROFILING'!$C$63:$AM$69,7,FALSE))))</f>
        <v>471.09375</v>
      </c>
      <c r="F43" s="103">
        <f ca="1">IF(ISNA(IF(F2&lt;UPGRADEYEAR,HLOOKUP(F2,'AGE PROFILING'!$C$49:$AM$56,7,FALSE),HLOOKUP('OUTPUT CALCS'!F2,'AGE PROFILING'!$C$63:$AM$69,7,FALSE))),0,(IF(F2&lt;UPGRADEYEAR,HLOOKUP(F2,'AGE PROFILING'!$C$49:$AM$56,7,FALSE),HLOOKUP('OUTPUT CALCS'!F2,'AGE PROFILING'!$C$63:$AM$69,7,FALSE))))</f>
        <v>78.90625</v>
      </c>
      <c r="G43" s="103">
        <f ca="1">IF(ISNA(IF(G2&lt;UPGRADEYEAR,HLOOKUP(G2,'AGE PROFILING'!$C$49:$AM$56,7,FALSE),HLOOKUP('OUTPUT CALCS'!G2,'AGE PROFILING'!$C$63:$AM$69,7,FALSE))),0,(IF(G2&lt;UPGRADEYEAR,HLOOKUP(G2,'AGE PROFILING'!$C$49:$AM$56,7,FALSE),HLOOKUP('OUTPUT CALCS'!G2,'AGE PROFILING'!$C$63:$AM$69,7,FALSE))))</f>
        <v>78.90625</v>
      </c>
      <c r="H43" s="103">
        <f ca="1">IF(ISNA(IF(H2&lt;UPGRADEYEAR,HLOOKUP(H2,'AGE PROFILING'!$C$49:$AM$56,7,FALSE),HLOOKUP('OUTPUT CALCS'!H2,'AGE PROFILING'!$C$63:$AM$69,7,FALSE))),0,(IF(H2&lt;UPGRADEYEAR,HLOOKUP(H2,'AGE PROFILING'!$C$49:$AM$56,7,FALSE),HLOOKUP('OUTPUT CALCS'!H2,'AGE PROFILING'!$C$63:$AM$69,7,FALSE))))</f>
        <v>78.90625</v>
      </c>
      <c r="I43" s="103">
        <f ca="1">IF(ISNA(IF(I2&lt;UPGRADEYEAR,HLOOKUP(I2,'AGE PROFILING'!$C$49:$AM$56,7,FALSE),HLOOKUP('OUTPUT CALCS'!I2,'AGE PROFILING'!$C$63:$AM$69,7,FALSE))),0,(IF(I2&lt;UPGRADEYEAR,HLOOKUP(I2,'AGE PROFILING'!$C$49:$AM$56,7,FALSE),HLOOKUP('OUTPUT CALCS'!I2,'AGE PROFILING'!$C$63:$AM$69,7,FALSE))))</f>
        <v>78.90625</v>
      </c>
      <c r="J43" s="103">
        <f ca="1">IF(ISNA(IF(J2&lt;UPGRADEYEAR,HLOOKUP(J2,'AGE PROFILING'!$C$49:$AM$56,7,FALSE),HLOOKUP('OUTPUT CALCS'!J2,'AGE PROFILING'!$C$63:$AM$69,7,FALSE))),0,(IF(J2&lt;UPGRADEYEAR,HLOOKUP(J2,'AGE PROFILING'!$C$49:$AM$56,7,FALSE),HLOOKUP('OUTPUT CALCS'!J2,'AGE PROFILING'!$C$63:$AM$69,7,FALSE))))</f>
        <v>78.90625</v>
      </c>
      <c r="K43" s="103">
        <f ca="1">IF(ISNA(IF(K2&lt;UPGRADEYEAR,HLOOKUP(K2,'AGE PROFILING'!$C$49:$AM$56,7,FALSE),HLOOKUP('OUTPUT CALCS'!K2,'AGE PROFILING'!$C$63:$AM$69,7,FALSE))),0,(IF(K2&lt;UPGRADEYEAR,HLOOKUP(K2,'AGE PROFILING'!$C$49:$AM$56,7,FALSE),HLOOKUP('OUTPUT CALCS'!K2,'AGE PROFILING'!$C$63:$AM$69,7,FALSE))))</f>
        <v>78.90625</v>
      </c>
      <c r="L43" s="103">
        <f ca="1">IF(ISNA(IF(L2&lt;UPGRADEYEAR,HLOOKUP(L2,'AGE PROFILING'!$C$49:$AM$56,7,FALSE),HLOOKUP('OUTPUT CALCS'!L2,'AGE PROFILING'!$C$63:$AM$69,7,FALSE))),0,(IF(L2&lt;UPGRADEYEAR,HLOOKUP(L2,'AGE PROFILING'!$C$49:$AM$56,7,FALSE),HLOOKUP('OUTPUT CALCS'!L2,'AGE PROFILING'!$C$63:$AM$69,7,FALSE))))</f>
        <v>78.90625</v>
      </c>
      <c r="M43" s="103">
        <f ca="1">IF(ISNA(IF(M2&lt;UPGRADEYEAR,HLOOKUP(M2,'AGE PROFILING'!$C$49:$AM$56,7,FALSE),HLOOKUP('OUTPUT CALCS'!M2,'AGE PROFILING'!$C$63:$AM$69,7,FALSE))),0,(IF(M2&lt;UPGRADEYEAR,HLOOKUP(M2,'AGE PROFILING'!$C$49:$AM$56,7,FALSE),HLOOKUP('OUTPUT CALCS'!M2,'AGE PROFILING'!$C$63:$AM$69,7,FALSE))))</f>
        <v>78.90625</v>
      </c>
      <c r="N43" s="103">
        <f ca="1">IF(ISNA(IF(N2&lt;UPGRADEYEAR,HLOOKUP(N2,'AGE PROFILING'!$C$49:$AM$56,7,FALSE),HLOOKUP('OUTPUT CALCS'!N2,'AGE PROFILING'!$C$63:$AM$69,7,FALSE))),0,(IF(N2&lt;UPGRADEYEAR,HLOOKUP(N2,'AGE PROFILING'!$C$49:$AM$56,7,FALSE),HLOOKUP('OUTPUT CALCS'!N2,'AGE PROFILING'!$C$63:$AM$69,7,FALSE))))</f>
        <v>223.4375</v>
      </c>
      <c r="O43" s="103">
        <f ca="1">IF(ISNA(IF(O2&lt;UPGRADEYEAR,HLOOKUP(O2,'AGE PROFILING'!$C$49:$AM$56,7,FALSE),HLOOKUP('OUTPUT CALCS'!O2,'AGE PROFILING'!$C$63:$AM$69,7,FALSE))),0,(IF(O2&lt;UPGRADEYEAR,HLOOKUP(O2,'AGE PROFILING'!$C$49:$AM$56,7,FALSE),HLOOKUP('OUTPUT CALCS'!O2,'AGE PROFILING'!$C$63:$AM$69,7,FALSE))))</f>
        <v>223.4375</v>
      </c>
      <c r="P43" s="103">
        <f ca="1">IF(ISNA(IF(P2&lt;UPGRADEYEAR,HLOOKUP(P2,'AGE PROFILING'!$C$49:$AM$56,7,FALSE),HLOOKUP('OUTPUT CALCS'!P2,'AGE PROFILING'!$C$63:$AM$69,7,FALSE))),0,(IF(P2&lt;UPGRADEYEAR,HLOOKUP(P2,'AGE PROFILING'!$C$49:$AM$56,7,FALSE),HLOOKUP('OUTPUT CALCS'!P2,'AGE PROFILING'!$C$63:$AM$69,7,FALSE))))</f>
        <v>223.4375</v>
      </c>
      <c r="Q43" s="103">
        <f ca="1">IF(ISNA(IF(Q2&lt;UPGRADEYEAR,HLOOKUP(Q2,'AGE PROFILING'!$C$49:$AM$56,7,FALSE),HLOOKUP('OUTPUT CALCS'!Q2,'AGE PROFILING'!$C$63:$AM$69,7,FALSE))),0,(IF(Q2&lt;UPGRADEYEAR,HLOOKUP(Q2,'AGE PROFILING'!$C$49:$AM$56,7,FALSE),HLOOKUP('OUTPUT CALCS'!Q2,'AGE PROFILING'!$C$63:$AM$69,7,FALSE))))</f>
        <v>223.4375</v>
      </c>
      <c r="R43" s="103">
        <f ca="1">IF(ISNA(IF(R2&lt;UPGRADEYEAR,HLOOKUP(R2,'AGE PROFILING'!$C$49:$AM$56,7,FALSE),HLOOKUP('OUTPUT CALCS'!R2,'AGE PROFILING'!$C$63:$AM$69,7,FALSE))),0,(IF(R2&lt;UPGRADEYEAR,HLOOKUP(R2,'AGE PROFILING'!$C$49:$AM$56,7,FALSE),HLOOKUP('OUTPUT CALCS'!R2,'AGE PROFILING'!$C$63:$AM$69,7,FALSE))))</f>
        <v>223.4375</v>
      </c>
      <c r="S43" s="103">
        <f ca="1">IF(ISNA(IF(S2&lt;UPGRADEYEAR,HLOOKUP(S2,'AGE PROFILING'!$C$49:$AM$56,7,FALSE),HLOOKUP('OUTPUT CALCS'!S2,'AGE PROFILING'!$C$63:$AM$69,7,FALSE))),0,(IF(S2&lt;UPGRADEYEAR,HLOOKUP(S2,'AGE PROFILING'!$C$49:$AM$56,7,FALSE),HLOOKUP('OUTPUT CALCS'!S2,'AGE PROFILING'!$C$63:$AM$69,7,FALSE))))</f>
        <v>223.4375</v>
      </c>
      <c r="T43" s="103">
        <f ca="1">IF(ISNA(IF(T2&lt;UPGRADEYEAR,HLOOKUP(T2,'AGE PROFILING'!$C$49:$AM$56,7,FALSE),HLOOKUP('OUTPUT CALCS'!T2,'AGE PROFILING'!$C$63:$AM$69,7,FALSE))),0,(IF(T2&lt;UPGRADEYEAR,HLOOKUP(T2,'AGE PROFILING'!$C$49:$AM$56,7,FALSE),HLOOKUP('OUTPUT CALCS'!T2,'AGE PROFILING'!$C$63:$AM$69,7,FALSE))))</f>
        <v>223.4375</v>
      </c>
      <c r="U43" s="103">
        <f ca="1">IF(ISNA(IF(U2&lt;UPGRADEYEAR,HLOOKUP(U2,'AGE PROFILING'!$C$49:$AM$56,7,FALSE),HLOOKUP('OUTPUT CALCS'!U2,'AGE PROFILING'!$C$63:$AM$69,7,FALSE))),0,(IF(U2&lt;UPGRADEYEAR,HLOOKUP(U2,'AGE PROFILING'!$C$49:$AM$56,7,FALSE),HLOOKUP('OUTPUT CALCS'!U2,'AGE PROFILING'!$C$63:$AM$69,7,FALSE))))</f>
        <v>223.4375</v>
      </c>
      <c r="V43" s="103">
        <f ca="1">IF(ISNA(IF(V2&lt;UPGRADEYEAR,HLOOKUP(V2,'AGE PROFILING'!$C$49:$AM$56,7,FALSE),HLOOKUP('OUTPUT CALCS'!V2,'AGE PROFILING'!$C$63:$AM$69,7,FALSE))),0,(IF(V2&lt;UPGRADEYEAR,HLOOKUP(V2,'AGE PROFILING'!$C$49:$AM$56,7,FALSE),HLOOKUP('OUTPUT CALCS'!V2,'AGE PROFILING'!$C$63:$AM$69,7,FALSE))))</f>
        <v>175.69444444444446</v>
      </c>
      <c r="W43" s="103">
        <f ca="1">IF(ISNA(IF(W2&lt;UPGRADEYEAR,HLOOKUP(W2,'AGE PROFILING'!$C$49:$AM$56,7,FALSE),HLOOKUP('OUTPUT CALCS'!W2,'AGE PROFILING'!$C$63:$AM$69,7,FALSE))),0,(IF(W2&lt;UPGRADEYEAR,HLOOKUP(W2,'AGE PROFILING'!$C$49:$AM$56,7,FALSE),HLOOKUP('OUTPUT CALCS'!W2,'AGE PROFILING'!$C$63:$AM$69,7,FALSE))))</f>
        <v>175.69444444444446</v>
      </c>
      <c r="X43" s="103">
        <f ca="1">IF(ISNA(IF(X2&lt;UPGRADEYEAR,HLOOKUP(X2,'AGE PROFILING'!$C$49:$AM$56,7,FALSE),HLOOKUP('OUTPUT CALCS'!X2,'AGE PROFILING'!$C$63:$AM$69,7,FALSE))),0,(IF(X2&lt;UPGRADEYEAR,HLOOKUP(X2,'AGE PROFILING'!$C$49:$AM$56,7,FALSE),HLOOKUP('OUTPUT CALCS'!X2,'AGE PROFILING'!$C$63:$AM$69,7,FALSE))))</f>
        <v>175.69444444444446</v>
      </c>
      <c r="Y43" s="103">
        <f ca="1">IF(ISNA(IF(Y2&lt;UPGRADEYEAR,HLOOKUP(Y2,'AGE PROFILING'!$C$49:$AM$56,7,FALSE),HLOOKUP('OUTPUT CALCS'!Y2,'AGE PROFILING'!$C$63:$AM$69,7,FALSE))),0,(IF(Y2&lt;UPGRADEYEAR,HLOOKUP(Y2,'AGE PROFILING'!$C$49:$AM$56,7,FALSE),HLOOKUP('OUTPUT CALCS'!Y2,'AGE PROFILING'!$C$63:$AM$69,7,FALSE))))</f>
        <v>175.69444444444446</v>
      </c>
      <c r="Z43" s="103">
        <f ca="1">IF(ISNA(IF(Z2&lt;UPGRADEYEAR,HLOOKUP(Z2,'AGE PROFILING'!$C$49:$AM$56,7,FALSE),HLOOKUP('OUTPUT CALCS'!Z2,'AGE PROFILING'!$C$63:$AM$69,7,FALSE))),0,(IF(Z2&lt;UPGRADEYEAR,HLOOKUP(Z2,'AGE PROFILING'!$C$49:$AM$56,7,FALSE),HLOOKUP('OUTPUT CALCS'!Z2,'AGE PROFILING'!$C$63:$AM$69,7,FALSE))))</f>
        <v>175.69444444444446</v>
      </c>
      <c r="AA43" s="103">
        <f ca="1">IF(ISNA(IF(AA2&lt;UPGRADEYEAR,HLOOKUP(AA2,'AGE PROFILING'!$C$49:$AM$56,7,FALSE),HLOOKUP('OUTPUT CALCS'!AA2,'AGE PROFILING'!$C$63:$AM$69,7,FALSE))),0,(IF(AA2&lt;UPGRADEYEAR,HLOOKUP(AA2,'AGE PROFILING'!$C$49:$AM$56,7,FALSE),HLOOKUP('OUTPUT CALCS'!AA2,'AGE PROFILING'!$C$63:$AM$69,7,FALSE))))</f>
        <v>175.69444444444446</v>
      </c>
      <c r="AB43" s="103">
        <f ca="1">IF(ISNA(IF(AB2&lt;UPGRADEYEAR,HLOOKUP(AB2,'AGE PROFILING'!$C$49:$AM$56,7,FALSE),HLOOKUP('OUTPUT CALCS'!AB2,'AGE PROFILING'!$C$63:$AM$69,7,FALSE))),0,(IF(AB2&lt;UPGRADEYEAR,HLOOKUP(AB2,'AGE PROFILING'!$C$49:$AM$56,7,FALSE),HLOOKUP('OUTPUT CALCS'!AB2,'AGE PROFILING'!$C$63:$AM$69,7,FALSE))))</f>
        <v>175.69444444444446</v>
      </c>
      <c r="AC43" s="103">
        <f ca="1">IF(ISNA(IF(AC2&lt;UPGRADEYEAR,HLOOKUP(AC2,'AGE PROFILING'!$C$49:$AM$56,7,FALSE),HLOOKUP('OUTPUT CALCS'!AC2,'AGE PROFILING'!$C$63:$AM$69,7,FALSE))),0,(IF(AC2&lt;UPGRADEYEAR,HLOOKUP(AC2,'AGE PROFILING'!$C$49:$AM$56,7,FALSE),HLOOKUP('OUTPUT CALCS'!AC2,'AGE PROFILING'!$C$63:$AM$69,7,FALSE))))</f>
        <v>175.69444444444446</v>
      </c>
      <c r="AD43" s="103">
        <f ca="1">IF(ISNA(IF(AD2&lt;UPGRADEYEAR,HLOOKUP(AD2,'AGE PROFILING'!$C$49:$AM$56,7,FALSE),HLOOKUP('OUTPUT CALCS'!AD2,'AGE PROFILING'!$C$63:$AM$69,7,FALSE))),0,(IF(AD2&lt;UPGRADEYEAR,HLOOKUP(AD2,'AGE PROFILING'!$C$49:$AM$56,7,FALSE),HLOOKUP('OUTPUT CALCS'!AD2,'AGE PROFILING'!$C$63:$AM$69,7,FALSE))))</f>
        <v>175.69444444444446</v>
      </c>
      <c r="AE43" s="103">
        <f ca="1">IF(ISNA(IF(AE2&lt;UPGRADEYEAR,HLOOKUP(AE2,'AGE PROFILING'!$C$49:$AM$56,7,FALSE),HLOOKUP('OUTPUT CALCS'!AE2,'AGE PROFILING'!$C$63:$AM$69,7,FALSE))),0,(IF(AE2&lt;UPGRADEYEAR,HLOOKUP(AE2,'AGE PROFILING'!$C$49:$AM$56,7,FALSE),HLOOKUP('OUTPUT CALCS'!AE2,'AGE PROFILING'!$C$63:$AM$69,7,FALSE))))</f>
        <v>175.69444444444446</v>
      </c>
      <c r="AF43" s="103">
        <f ca="1">IF(ISNA(IF(AF2&lt;UPGRADEYEAR,HLOOKUP(AF2,'AGE PROFILING'!$C$49:$AM$56,7,FALSE),HLOOKUP('OUTPUT CALCS'!AF2,'AGE PROFILING'!$C$63:$AM$69,7,FALSE))),0,(IF(AF2&lt;UPGRADEYEAR,HLOOKUP(AF2,'AGE PROFILING'!$C$49:$AM$56,7,FALSE),HLOOKUP('OUTPUT CALCS'!AF2,'AGE PROFILING'!$C$63:$AM$69,7,FALSE))))</f>
        <v>175.69444444444446</v>
      </c>
      <c r="AG43" s="103">
        <f ca="1">IF(ISNA(IF(AG2&lt;UPGRADEYEAR,HLOOKUP(AG2,'AGE PROFILING'!$C$49:$AM$56,7,FALSE),HLOOKUP('OUTPUT CALCS'!AG2,'AGE PROFILING'!$C$63:$AM$69,7,FALSE))),0,(IF(AG2&lt;UPGRADEYEAR,HLOOKUP(AG2,'AGE PROFILING'!$C$49:$AM$56,7,FALSE),HLOOKUP('OUTPUT CALCS'!AG2,'AGE PROFILING'!$C$63:$AM$69,7,FALSE))))</f>
        <v>175.69444444444446</v>
      </c>
      <c r="AH43" s="103">
        <f ca="1">IF(ISNA(IF(AH2&lt;UPGRADEYEAR,HLOOKUP(AH2,'AGE PROFILING'!$C$49:$AM$56,7,FALSE),HLOOKUP('OUTPUT CALCS'!AH2,'AGE PROFILING'!$C$63:$AM$69,7,FALSE))),0,(IF(AH2&lt;UPGRADEYEAR,HLOOKUP(AH2,'AGE PROFILING'!$C$49:$AM$56,7,FALSE),HLOOKUP('OUTPUT CALCS'!AH2,'AGE PROFILING'!$C$63:$AM$69,7,FALSE))))</f>
        <v>175.69444444444446</v>
      </c>
      <c r="AI43" s="103">
        <f ca="1">IF(ISNA(IF(AI2&lt;UPGRADEYEAR,HLOOKUP(AI2,'AGE PROFILING'!$C$49:$AM$56,7,FALSE),HLOOKUP('OUTPUT CALCS'!AI2,'AGE PROFILING'!$C$63:$AM$69,7,FALSE))),0,(IF(AI2&lt;UPGRADEYEAR,HLOOKUP(AI2,'AGE PROFILING'!$C$49:$AM$56,7,FALSE),HLOOKUP('OUTPUT CALCS'!AI2,'AGE PROFILING'!$C$63:$AM$69,7,FALSE))))</f>
        <v>175.69444444444446</v>
      </c>
      <c r="AJ43" s="103">
        <f ca="1">IF(ISNA(IF(AJ2&lt;UPGRADEYEAR,HLOOKUP(AJ2,'AGE PROFILING'!$C$49:$AM$56,7,FALSE),HLOOKUP('OUTPUT CALCS'!AJ2,'AGE PROFILING'!$C$63:$AM$69,7,FALSE))),0,(IF(AJ2&lt;UPGRADEYEAR,HLOOKUP(AJ2,'AGE PROFILING'!$C$49:$AM$56,7,FALSE),HLOOKUP('OUTPUT CALCS'!AJ2,'AGE PROFILING'!$C$63:$AM$69,7,FALSE))))</f>
        <v>175.69444444444446</v>
      </c>
      <c r="AK43" s="467"/>
    </row>
    <row r="44" spans="1:37" ht="15" customHeight="1">
      <c r="A44" s="89" t="s">
        <v>17</v>
      </c>
      <c r="B44" s="89"/>
      <c r="C44" s="103">
        <f>SUM(ENGINE!J422:J427)*0.1/100</f>
        <v>0</v>
      </c>
      <c r="D44" s="103">
        <f>SUM(ENGINE!K422:K427)*0.1/100</f>
        <v>0</v>
      </c>
      <c r="E44" s="103">
        <f>SUM(ENGINE!L422:L427)*0.1/100</f>
        <v>0</v>
      </c>
      <c r="F44" s="103">
        <f>SUM(ENGINE!M422:M427)*0.1/100</f>
        <v>6</v>
      </c>
      <c r="G44" s="103">
        <f>SUM(ENGINE!N422:N427)*0.1/100</f>
        <v>6</v>
      </c>
      <c r="H44" s="103">
        <f>SUM(ENGINE!O422:O427)*0.1/100</f>
        <v>6</v>
      </c>
      <c r="I44" s="103">
        <f>SUM(ENGINE!P422:P427)*0.1/100</f>
        <v>6</v>
      </c>
      <c r="J44" s="103">
        <f>SUM(ENGINE!Q422:Q427)*0.1/100</f>
        <v>6</v>
      </c>
      <c r="K44" s="103">
        <f>SUM(ENGINE!R422:R427)*0.1/100</f>
        <v>6</v>
      </c>
      <c r="L44" s="103">
        <f>SUM(ENGINE!S422:S427)*0.1/100</f>
        <v>6</v>
      </c>
      <c r="M44" s="103">
        <f>SUM(ENGINE!T422:T427)*0.1/100</f>
        <v>6</v>
      </c>
      <c r="N44" s="103">
        <f>SUM(ENGINE!U422:U427)*0.1/100</f>
        <v>6</v>
      </c>
      <c r="O44" s="103">
        <f>SUM(ENGINE!V422:V427)*0.1/100</f>
        <v>6</v>
      </c>
      <c r="P44" s="103">
        <f>SUM(ENGINE!W422:W427)*0.1/100</f>
        <v>6</v>
      </c>
      <c r="Q44" s="103">
        <f>SUM(ENGINE!X422:X427)*0.1/100</f>
        <v>6</v>
      </c>
      <c r="R44" s="103">
        <f>SUM(ENGINE!Y422:Y427)*0.1/100</f>
        <v>6</v>
      </c>
      <c r="S44" s="103">
        <f>SUM(ENGINE!Z422:Z427)*0.1/100</f>
        <v>6</v>
      </c>
      <c r="T44" s="103">
        <f>SUM(ENGINE!AA422:AA427)*0.1/100</f>
        <v>6</v>
      </c>
      <c r="U44" s="103">
        <f>SUM(ENGINE!AB422:AB427)*0.1/100</f>
        <v>6</v>
      </c>
      <c r="V44" s="103">
        <f>SUM(ENGINE!AC422:AC427)*0.1/100</f>
        <v>6</v>
      </c>
      <c r="W44" s="103">
        <f>SUM(ENGINE!AD422:AD427)*0.1/100</f>
        <v>6</v>
      </c>
      <c r="X44" s="103">
        <f>SUM(ENGINE!AE422:AE427)*0.1/100</f>
        <v>6</v>
      </c>
      <c r="Y44" s="103">
        <f>SUM(ENGINE!AF422:AF427)*0.1/100</f>
        <v>6</v>
      </c>
      <c r="Z44" s="103">
        <f>SUM(ENGINE!AG422:AG427)*0.1/100</f>
        <v>6</v>
      </c>
      <c r="AA44" s="103">
        <f>SUM(ENGINE!AH422:AH427)*0.1/100</f>
        <v>6</v>
      </c>
      <c r="AB44" s="103">
        <f>SUM(ENGINE!AI422:AI427)*0.1/100</f>
        <v>6</v>
      </c>
      <c r="AC44" s="103">
        <f>SUM(ENGINE!AJ422:AJ427)*0.1/100</f>
        <v>6</v>
      </c>
      <c r="AD44" s="103">
        <f>SUM(ENGINE!AK422:AK427)*0.1/100</f>
        <v>6</v>
      </c>
      <c r="AE44" s="103">
        <f>SUM(ENGINE!AL422:AL427)*0.1/100</f>
        <v>6</v>
      </c>
      <c r="AF44" s="103">
        <f>SUM(ENGINE!AM422:AM427)*0.1/100</f>
        <v>6</v>
      </c>
      <c r="AG44" s="103">
        <f>SUM(ENGINE!AN422:AN427)*0.1/100</f>
        <v>6</v>
      </c>
      <c r="AH44" s="103">
        <f>SUM(ENGINE!AO422:AO427)*0.1/100</f>
        <v>6</v>
      </c>
      <c r="AI44" s="103">
        <f>SUM(ENGINE!AP422:AP427)*0.1/100</f>
        <v>6</v>
      </c>
      <c r="AJ44" s="103">
        <f>SUM(ENGINE!AQ422:AQ427)*0.1/100</f>
        <v>6</v>
      </c>
      <c r="AK44" s="467"/>
    </row>
    <row r="45" spans="1:37" ht="15" customHeight="1">
      <c r="A45" s="89" t="s">
        <v>211</v>
      </c>
      <c r="B45" s="89"/>
      <c r="C45" s="103">
        <f>IF('3 - Upgrade information'!$L$15="Yes",SUM(ENGINE!J6:J91)/'Assumptions - Life cycles'!$B$13,C29/'Assumptions - Life cycles'!$B$13)</f>
        <v>666.66666666666663</v>
      </c>
      <c r="D45" s="103">
        <f>IF('3 - Upgrade information'!$L$15="Yes",SUM(ENGINE!K6:K91)/'Assumptions - Life cycles'!$B$13,D29/'Assumptions - Life cycles'!$B$13)</f>
        <v>666.66666666666663</v>
      </c>
      <c r="E45" s="103">
        <f>IF('3 - Upgrade information'!$L$15="Yes",SUM(ENGINE!L6:L91)/'Assumptions - Life cycles'!$B$13,E29/'Assumptions - Life cycles'!$B$13)</f>
        <v>666.66666666666663</v>
      </c>
      <c r="F45" s="103">
        <f>IF('3 - Upgrade information'!$L$15="Yes",SUM(ENGINE!M6:M91)/'Assumptions - Life cycles'!$B$13,F29/'Assumptions - Life cycles'!$B$13)</f>
        <v>266.66666666666669</v>
      </c>
      <c r="G45" s="103">
        <f>IF('3 - Upgrade information'!$L$15="Yes",SUM(ENGINE!N6:N91)/'Assumptions - Life cycles'!$B$13,G29/'Assumptions - Life cycles'!$B$13)</f>
        <v>266.66666666666669</v>
      </c>
      <c r="H45" s="103">
        <f>IF('3 - Upgrade information'!$L$15="Yes",SUM(ENGINE!O6:O91)/'Assumptions - Life cycles'!$B$13,H29/'Assumptions - Life cycles'!$B$13)</f>
        <v>266.66666666666669</v>
      </c>
      <c r="I45" s="103">
        <f>IF('3 - Upgrade information'!$L$15="Yes",SUM(ENGINE!P6:P91)/'Assumptions - Life cycles'!$B$13,I29/'Assumptions - Life cycles'!$B$13)</f>
        <v>266.66666666666669</v>
      </c>
      <c r="J45" s="103">
        <f>IF('3 - Upgrade information'!$L$15="Yes",SUM(ENGINE!Q6:Q91)/'Assumptions - Life cycles'!$B$13,J29/'Assumptions - Life cycles'!$B$13)</f>
        <v>266.66666666666669</v>
      </c>
      <c r="K45" s="103">
        <f>IF('3 - Upgrade information'!$L$15="Yes",SUM(ENGINE!R6:R91)/'Assumptions - Life cycles'!$B$13,K29/'Assumptions - Life cycles'!$B$13)</f>
        <v>266.66666666666669</v>
      </c>
      <c r="L45" s="103">
        <f>IF('3 - Upgrade information'!$L$15="Yes",SUM(ENGINE!S6:S91)/'Assumptions - Life cycles'!$B$13,L29/'Assumptions - Life cycles'!$B$13)</f>
        <v>266.66666666666669</v>
      </c>
      <c r="M45" s="103">
        <f>IF('3 - Upgrade information'!$L$15="Yes",SUM(ENGINE!T6:T91)/'Assumptions - Life cycles'!$B$13,M29/'Assumptions - Life cycles'!$B$13)</f>
        <v>266.66666666666669</v>
      </c>
      <c r="N45" s="103">
        <f>IF('3 - Upgrade information'!$L$15="Yes",SUM(ENGINE!U6:U91)/'Assumptions - Life cycles'!$B$13,N29/'Assumptions - Life cycles'!$B$13)</f>
        <v>266.66666666666669</v>
      </c>
      <c r="O45" s="103">
        <f>IF('3 - Upgrade information'!$L$15="Yes",SUM(ENGINE!V6:V91)/'Assumptions - Life cycles'!$B$13,O29/'Assumptions - Life cycles'!$B$13)</f>
        <v>266.66666666666669</v>
      </c>
      <c r="P45" s="103">
        <f>IF('3 - Upgrade information'!$L$15="Yes",SUM(ENGINE!W6:W91)/'Assumptions - Life cycles'!$B$13,P29/'Assumptions - Life cycles'!$B$13)</f>
        <v>266.66666666666669</v>
      </c>
      <c r="Q45" s="103">
        <f>IF('3 - Upgrade information'!$L$15="Yes",SUM(ENGINE!X6:X91)/'Assumptions - Life cycles'!$B$13,Q29/'Assumptions - Life cycles'!$B$13)</f>
        <v>266.66666666666669</v>
      </c>
      <c r="R45" s="103">
        <f>IF('3 - Upgrade information'!$L$15="Yes",SUM(ENGINE!Y6:Y91)/'Assumptions - Life cycles'!$B$13,R29/'Assumptions - Life cycles'!$B$13)</f>
        <v>266.66666666666669</v>
      </c>
      <c r="S45" s="103">
        <f>IF('3 - Upgrade information'!$L$15="Yes",SUM(ENGINE!Z6:Z91)/'Assumptions - Life cycles'!$B$13,S29/'Assumptions - Life cycles'!$B$13)</f>
        <v>266.66666666666669</v>
      </c>
      <c r="T45" s="103">
        <f>IF('3 - Upgrade information'!$L$15="Yes",SUM(ENGINE!AA6:AA91)/'Assumptions - Life cycles'!$B$13,T29/'Assumptions - Life cycles'!$B$13)</f>
        <v>266.66666666666669</v>
      </c>
      <c r="U45" s="103">
        <f>IF('3 - Upgrade information'!$L$15="Yes",SUM(ENGINE!AB6:AB91)/'Assumptions - Life cycles'!$B$13,U29/'Assumptions - Life cycles'!$B$13)</f>
        <v>266.66666666666669</v>
      </c>
      <c r="V45" s="103">
        <f>IF('3 - Upgrade information'!$L$15="Yes",SUM(ENGINE!AC6:AC91)/'Assumptions - Life cycles'!$B$13,V29/'Assumptions - Life cycles'!$B$13)</f>
        <v>266.66666666666669</v>
      </c>
      <c r="W45" s="103">
        <f>IF('3 - Upgrade information'!$L$15="Yes",SUM(ENGINE!AD6:AD91)/'Assumptions - Life cycles'!$B$13,W29/'Assumptions - Life cycles'!$B$13)</f>
        <v>266.66666666666669</v>
      </c>
      <c r="X45" s="103">
        <f>IF('3 - Upgrade information'!$L$15="Yes",SUM(ENGINE!AE6:AE91)/'Assumptions - Life cycles'!$B$13,X29/'Assumptions - Life cycles'!$B$13)</f>
        <v>266.66666666666669</v>
      </c>
      <c r="Y45" s="103">
        <f>IF('3 - Upgrade information'!$L$15="Yes",SUM(ENGINE!AF6:AF91)/'Assumptions - Life cycles'!$B$13,Y29/'Assumptions - Life cycles'!$B$13)</f>
        <v>266.66666666666669</v>
      </c>
      <c r="Z45" s="103">
        <f>IF('3 - Upgrade information'!$L$15="Yes",SUM(ENGINE!AG6:AG91)/'Assumptions - Life cycles'!$B$13,Z29/'Assumptions - Life cycles'!$B$13)</f>
        <v>266.66666666666669</v>
      </c>
      <c r="AA45" s="103">
        <f>IF('3 - Upgrade information'!$L$15="Yes",SUM(ENGINE!AH6:AH91)/'Assumptions - Life cycles'!$B$13,AA29/'Assumptions - Life cycles'!$B$13)</f>
        <v>266.66666666666669</v>
      </c>
      <c r="AB45" s="103">
        <f>IF('3 - Upgrade information'!$L$15="Yes",SUM(ENGINE!AI6:AI91)/'Assumptions - Life cycles'!$B$13,AB29/'Assumptions - Life cycles'!$B$13)</f>
        <v>266.66666666666669</v>
      </c>
      <c r="AC45" s="103">
        <f>IF('3 - Upgrade information'!$L$15="Yes",SUM(ENGINE!AJ6:AJ91)/'Assumptions - Life cycles'!$B$13,AC29/'Assumptions - Life cycles'!$B$13)</f>
        <v>266.66666666666669</v>
      </c>
      <c r="AD45" s="103">
        <f>IF('3 - Upgrade information'!$L$15="Yes",SUM(ENGINE!AK6:AK91)/'Assumptions - Life cycles'!$B$13,AD29/'Assumptions - Life cycles'!$B$13)</f>
        <v>266.66666666666669</v>
      </c>
      <c r="AE45" s="103">
        <f>IF('3 - Upgrade information'!$L$15="Yes",SUM(ENGINE!AL6:AL91)/'Assumptions - Life cycles'!$B$13,AE29/'Assumptions - Life cycles'!$B$13)</f>
        <v>266.66666666666669</v>
      </c>
      <c r="AF45" s="103">
        <f>IF('3 - Upgrade information'!$L$15="Yes",SUM(ENGINE!AM6:AM91)/'Assumptions - Life cycles'!$B$13,AF29/'Assumptions - Life cycles'!$B$13)</f>
        <v>266.66666666666669</v>
      </c>
      <c r="AG45" s="103">
        <f>IF('3 - Upgrade information'!$L$15="Yes",SUM(ENGINE!AN6:AN91)/'Assumptions - Life cycles'!$B$13,AG29/'Assumptions - Life cycles'!$B$13)</f>
        <v>266.66666666666669</v>
      </c>
      <c r="AH45" s="103">
        <f>IF('3 - Upgrade information'!$L$15="Yes",SUM(ENGINE!AO6:AO91)/'Assumptions - Life cycles'!$B$13,AH29/'Assumptions - Life cycles'!$B$13)</f>
        <v>266.66666666666669</v>
      </c>
      <c r="AI45" s="103">
        <f>IF('3 - Upgrade information'!$L$15="Yes",SUM(ENGINE!AP6:AP91)/'Assumptions - Life cycles'!$B$13,AI29/'Assumptions - Life cycles'!$B$13)</f>
        <v>266.66666666666669</v>
      </c>
      <c r="AJ45" s="103">
        <f>IF('3 - Upgrade information'!$L$15="Yes",SUM(ENGINE!AQ6:AQ91)/'Assumptions - Life cycles'!$B$13,AJ29/'Assumptions - Life cycles'!$B$13)</f>
        <v>266.66666666666669</v>
      </c>
      <c r="AK45" s="467"/>
    </row>
    <row r="46" spans="1:37" ht="15" customHeight="1">
      <c r="A46" s="89"/>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467"/>
    </row>
    <row r="47" spans="1:37" ht="15" customHeight="1">
      <c r="A47" s="89" t="s">
        <v>18</v>
      </c>
      <c r="B47" s="89"/>
      <c r="C47" s="106">
        <f ca="1">C42*'4 - Assumptions - Maint Cost'!$F$11</f>
        <v>134285.71428571429</v>
      </c>
      <c r="D47" s="106">
        <f ca="1">D42*'4 - Assumptions - Maint Cost'!$F$11</f>
        <v>134285.71428571429</v>
      </c>
      <c r="E47" s="106">
        <f ca="1">E42*'4 - Assumptions - Maint Cost'!$F$11</f>
        <v>134285.71428571429</v>
      </c>
      <c r="F47" s="106">
        <f ca="1">F42*'4 - Assumptions - Maint Cost'!$F$11</f>
        <v>52857.142857142855</v>
      </c>
      <c r="G47" s="106">
        <f ca="1">G42*'4 - Assumptions - Maint Cost'!$F$11</f>
        <v>52857.142857142855</v>
      </c>
      <c r="H47" s="106">
        <f ca="1">H42*'4 - Assumptions - Maint Cost'!$F$11</f>
        <v>52857.142857142855</v>
      </c>
      <c r="I47" s="106">
        <f ca="1">I42*'4 - Assumptions - Maint Cost'!$F$11</f>
        <v>52857.142857142855</v>
      </c>
      <c r="J47" s="106">
        <f ca="1">J42*'4 - Assumptions - Maint Cost'!$F$11</f>
        <v>52857.142857142855</v>
      </c>
      <c r="K47" s="106">
        <f ca="1">K42*'4 - Assumptions - Maint Cost'!$F$11</f>
        <v>52857.142857142855</v>
      </c>
      <c r="L47" s="106">
        <f ca="1">L42*'4 - Assumptions - Maint Cost'!$F$11</f>
        <v>52857.142857142855</v>
      </c>
      <c r="M47" s="106">
        <f ca="1">M42*'4 - Assumptions - Maint Cost'!$F$11</f>
        <v>52857.142857142855</v>
      </c>
      <c r="N47" s="106">
        <f ca="1">N42*'4 - Assumptions - Maint Cost'!$F$11</f>
        <v>52857.142857142855</v>
      </c>
      <c r="O47" s="106">
        <f ca="1">O42*'4 - Assumptions - Maint Cost'!$F$11</f>
        <v>52857.142857142855</v>
      </c>
      <c r="P47" s="106">
        <f ca="1">P42*'4 - Assumptions - Maint Cost'!$F$11</f>
        <v>52857.142857142855</v>
      </c>
      <c r="Q47" s="106">
        <f ca="1">Q42*'4 - Assumptions - Maint Cost'!$F$11</f>
        <v>52857.142857142855</v>
      </c>
      <c r="R47" s="106">
        <f ca="1">R42*'4 - Assumptions - Maint Cost'!$F$11</f>
        <v>52857.142857142855</v>
      </c>
      <c r="S47" s="106">
        <f ca="1">S42*'4 - Assumptions - Maint Cost'!$F$11</f>
        <v>52857.142857142855</v>
      </c>
      <c r="T47" s="106">
        <f ca="1">T42*'4 - Assumptions - Maint Cost'!$F$11</f>
        <v>52857.142857142855</v>
      </c>
      <c r="U47" s="106">
        <f ca="1">U42*'4 - Assumptions - Maint Cost'!$F$11</f>
        <v>52857.142857142855</v>
      </c>
      <c r="V47" s="106">
        <f ca="1">V42*'4 - Assumptions - Maint Cost'!$F$11</f>
        <v>52857.142857142855</v>
      </c>
      <c r="W47" s="106">
        <f ca="1">W42*'4 - Assumptions - Maint Cost'!$F$11</f>
        <v>52857.142857142855</v>
      </c>
      <c r="X47" s="106">
        <f ca="1">X42*'4 - Assumptions - Maint Cost'!$F$11</f>
        <v>52857.142857142855</v>
      </c>
      <c r="Y47" s="106">
        <f ca="1">Y42*'4 - Assumptions - Maint Cost'!$F$11</f>
        <v>52857.142857142855</v>
      </c>
      <c r="Z47" s="106">
        <f ca="1">Z42*'4 - Assumptions - Maint Cost'!$F$11</f>
        <v>52857.142857142855</v>
      </c>
      <c r="AA47" s="106">
        <f ca="1">AA42*'4 - Assumptions - Maint Cost'!$F$11</f>
        <v>52857.142857142855</v>
      </c>
      <c r="AB47" s="106">
        <f ca="1">AB42*'4 - Assumptions - Maint Cost'!$F$11</f>
        <v>52857.142857142855</v>
      </c>
      <c r="AC47" s="106">
        <f ca="1">AC42*'4 - Assumptions - Maint Cost'!$F$11</f>
        <v>52857.142857142855</v>
      </c>
      <c r="AD47" s="106">
        <f ca="1">AD42*'4 - Assumptions - Maint Cost'!$F$11</f>
        <v>52857.142857142855</v>
      </c>
      <c r="AE47" s="106">
        <f ca="1">AE42*'4 - Assumptions - Maint Cost'!$F$11</f>
        <v>52857.142857142855</v>
      </c>
      <c r="AF47" s="106">
        <f ca="1">AF42*'4 - Assumptions - Maint Cost'!$F$11</f>
        <v>52857.142857142855</v>
      </c>
      <c r="AG47" s="106">
        <f ca="1">AG42*'4 - Assumptions - Maint Cost'!$F$11</f>
        <v>52857.142857142855</v>
      </c>
      <c r="AH47" s="106">
        <f ca="1">AH42*'4 - Assumptions - Maint Cost'!$F$11</f>
        <v>52857.142857142855</v>
      </c>
      <c r="AI47" s="106">
        <f ca="1">AI42*'4 - Assumptions - Maint Cost'!$F$11</f>
        <v>52857.142857142855</v>
      </c>
      <c r="AJ47" s="106">
        <f ca="1">AJ42*'4 - Assumptions - Maint Cost'!$F$11</f>
        <v>52857.142857142855</v>
      </c>
      <c r="AK47" s="467"/>
    </row>
    <row r="48" spans="1:37" ht="15" customHeight="1">
      <c r="A48" s="89" t="s">
        <v>19</v>
      </c>
      <c r="B48" s="89"/>
      <c r="C48" s="106">
        <f>(C43*'4 - Assumptions - Maint Cost'!$F$12)+(C44*ENGINE!$F$429)</f>
        <v>98929.6875</v>
      </c>
      <c r="D48" s="106">
        <f>(D43*'4 - Assumptions - Maint Cost'!$F$12)+(D44*ENGINE!$F$429)</f>
        <v>98929.6875</v>
      </c>
      <c r="E48" s="106">
        <f>(E43*'4 - Assumptions - Maint Cost'!$F$12)+(E44*ENGINE!$F$429)</f>
        <v>98929.6875</v>
      </c>
      <c r="F48" s="106">
        <f ca="1">(F43*'4 - Assumptions - Maint Cost'!$F$12)+(F44*ENGINE!$F$429)</f>
        <v>19046.3125</v>
      </c>
      <c r="G48" s="106">
        <f ca="1">(G43*'4 - Assumptions - Maint Cost'!$F$12)+(G44*ENGINE!$F$429)</f>
        <v>19046.3125</v>
      </c>
      <c r="H48" s="106">
        <f ca="1">(H43*'4 - Assumptions - Maint Cost'!$F$12)+(H44*ENGINE!$F$429)</f>
        <v>19046.3125</v>
      </c>
      <c r="I48" s="106">
        <f ca="1">(I43*'4 - Assumptions - Maint Cost'!$F$12)+(I44*ENGINE!$F$429)</f>
        <v>19046.3125</v>
      </c>
      <c r="J48" s="106">
        <f ca="1">(J43*'4 - Assumptions - Maint Cost'!$F$12)+(J44*ENGINE!$F$429)</f>
        <v>19046.3125</v>
      </c>
      <c r="K48" s="106">
        <f ca="1">(K43*'4 - Assumptions - Maint Cost'!$F$12)+(K44*ENGINE!$F$429)</f>
        <v>19046.3125</v>
      </c>
      <c r="L48" s="106">
        <f ca="1">(L43*'4 - Assumptions - Maint Cost'!$F$12)+(L44*ENGINE!$F$429)</f>
        <v>19046.3125</v>
      </c>
      <c r="M48" s="106">
        <f ca="1">(M43*'4 - Assumptions - Maint Cost'!$F$12)+(M44*ENGINE!$F$429)</f>
        <v>19046.3125</v>
      </c>
      <c r="N48" s="106">
        <f ca="1">(N43*'4 - Assumptions - Maint Cost'!$F$12)+(N44*ENGINE!$F$429)</f>
        <v>49397.875</v>
      </c>
      <c r="O48" s="106">
        <f ca="1">(O43*'4 - Assumptions - Maint Cost'!$F$12)+(O44*ENGINE!$F$429)</f>
        <v>49397.875</v>
      </c>
      <c r="P48" s="106">
        <f ca="1">(P43*'4 - Assumptions - Maint Cost'!$F$12)+(P44*ENGINE!$F$429)</f>
        <v>49397.875</v>
      </c>
      <c r="Q48" s="106">
        <f ca="1">(Q43*'4 - Assumptions - Maint Cost'!$F$12)+(Q44*ENGINE!$F$429)</f>
        <v>49397.875</v>
      </c>
      <c r="R48" s="106">
        <f ca="1">(R43*'4 - Assumptions - Maint Cost'!$F$12)+(R44*ENGINE!$F$429)</f>
        <v>49397.875</v>
      </c>
      <c r="S48" s="106">
        <f ca="1">(S43*'4 - Assumptions - Maint Cost'!$F$12)+(S44*ENGINE!$F$429)</f>
        <v>49397.875</v>
      </c>
      <c r="T48" s="106">
        <f ca="1">(T43*'4 - Assumptions - Maint Cost'!$F$12)+(T44*ENGINE!$F$429)</f>
        <v>49397.875</v>
      </c>
      <c r="U48" s="106">
        <f ca="1">(U43*'4 - Assumptions - Maint Cost'!$F$12)+(U44*ENGINE!$F$429)</f>
        <v>49397.875</v>
      </c>
      <c r="V48" s="106">
        <f ca="1">(V43*'4 - Assumptions - Maint Cost'!$F$12)+(V44*ENGINE!$F$429)</f>
        <v>39371.833333333336</v>
      </c>
      <c r="W48" s="106">
        <f ca="1">(W43*'4 - Assumptions - Maint Cost'!$F$12)+(W44*ENGINE!$F$429)</f>
        <v>39371.833333333336</v>
      </c>
      <c r="X48" s="106">
        <f ca="1">(X43*'4 - Assumptions - Maint Cost'!$F$12)+(X44*ENGINE!$F$429)</f>
        <v>39371.833333333336</v>
      </c>
      <c r="Y48" s="106">
        <f ca="1">(Y43*'4 - Assumptions - Maint Cost'!$F$12)+(Y44*ENGINE!$F$429)</f>
        <v>39371.833333333336</v>
      </c>
      <c r="Z48" s="106">
        <f ca="1">(Z43*'4 - Assumptions - Maint Cost'!$F$12)+(Z44*ENGINE!$F$429)</f>
        <v>39371.833333333336</v>
      </c>
      <c r="AA48" s="106">
        <f ca="1">(AA43*'4 - Assumptions - Maint Cost'!$F$12)+(AA44*ENGINE!$F$429)</f>
        <v>39371.833333333336</v>
      </c>
      <c r="AB48" s="106">
        <f ca="1">(AB43*'4 - Assumptions - Maint Cost'!$F$12)+(AB44*ENGINE!$F$429)</f>
        <v>39371.833333333336</v>
      </c>
      <c r="AC48" s="106">
        <f ca="1">(AC43*'4 - Assumptions - Maint Cost'!$F$12)+(AC44*ENGINE!$F$429)</f>
        <v>39371.833333333336</v>
      </c>
      <c r="AD48" s="106">
        <f ca="1">(AD43*'4 - Assumptions - Maint Cost'!$F$12)+(AD44*ENGINE!$F$429)</f>
        <v>39371.833333333336</v>
      </c>
      <c r="AE48" s="106">
        <f ca="1">(AE43*'4 - Assumptions - Maint Cost'!$F$12)+(AE44*ENGINE!$F$429)</f>
        <v>39371.833333333336</v>
      </c>
      <c r="AF48" s="106">
        <f ca="1">(AF43*'4 - Assumptions - Maint Cost'!$F$12)+(AF44*ENGINE!$F$429)</f>
        <v>39371.833333333336</v>
      </c>
      <c r="AG48" s="106">
        <f ca="1">(AG43*'4 - Assumptions - Maint Cost'!$F$12)+(AG44*ENGINE!$F$429)</f>
        <v>39371.833333333336</v>
      </c>
      <c r="AH48" s="106">
        <f ca="1">(AH43*'4 - Assumptions - Maint Cost'!$F$12)+(AH44*ENGINE!$F$429)</f>
        <v>39371.833333333336</v>
      </c>
      <c r="AI48" s="106">
        <f ca="1">(AI43*'4 - Assumptions - Maint Cost'!$F$12)+(AI44*ENGINE!$F$429)</f>
        <v>39371.833333333336</v>
      </c>
      <c r="AJ48" s="106">
        <f ca="1">(AJ43*'4 - Assumptions - Maint Cost'!$F$12)+(AJ44*ENGINE!$F$429)</f>
        <v>39371.833333333336</v>
      </c>
      <c r="AK48" s="467"/>
    </row>
    <row r="49" spans="1:37" ht="15" customHeight="1">
      <c r="A49" s="89" t="s">
        <v>269</v>
      </c>
      <c r="B49" s="89"/>
      <c r="C49" s="106">
        <f>C45*'4 - Assumptions - Maint Cost'!$F$13</f>
        <v>16666.666666666664</v>
      </c>
      <c r="D49" s="106">
        <f>D45*'4 - Assumptions - Maint Cost'!$F$13</f>
        <v>16666.666666666664</v>
      </c>
      <c r="E49" s="106">
        <f>E45*'4 - Assumptions - Maint Cost'!$F$13</f>
        <v>16666.666666666664</v>
      </c>
      <c r="F49" s="106">
        <f>F45*'4 - Assumptions - Maint Cost'!$F$13</f>
        <v>6666.666666666667</v>
      </c>
      <c r="G49" s="106">
        <f>G45*'4 - Assumptions - Maint Cost'!$F$13</f>
        <v>6666.666666666667</v>
      </c>
      <c r="H49" s="106">
        <f>H45*'4 - Assumptions - Maint Cost'!$F$13</f>
        <v>6666.666666666667</v>
      </c>
      <c r="I49" s="106">
        <f>I45*'4 - Assumptions - Maint Cost'!$F$13</f>
        <v>6666.666666666667</v>
      </c>
      <c r="J49" s="106">
        <f>J45*'4 - Assumptions - Maint Cost'!$F$13</f>
        <v>6666.666666666667</v>
      </c>
      <c r="K49" s="106">
        <f>K45*'4 - Assumptions - Maint Cost'!$F$13</f>
        <v>6666.666666666667</v>
      </c>
      <c r="L49" s="106">
        <f>L45*'4 - Assumptions - Maint Cost'!$F$13</f>
        <v>6666.666666666667</v>
      </c>
      <c r="M49" s="106">
        <f>M45*'4 - Assumptions - Maint Cost'!$F$13</f>
        <v>6666.666666666667</v>
      </c>
      <c r="N49" s="106">
        <f>N45*'4 - Assumptions - Maint Cost'!$F$13</f>
        <v>6666.666666666667</v>
      </c>
      <c r="O49" s="106">
        <f>O45*'4 - Assumptions - Maint Cost'!$F$13</f>
        <v>6666.666666666667</v>
      </c>
      <c r="P49" s="106">
        <f>P45*'4 - Assumptions - Maint Cost'!$F$13</f>
        <v>6666.666666666667</v>
      </c>
      <c r="Q49" s="106">
        <f>Q45*'4 - Assumptions - Maint Cost'!$F$13</f>
        <v>6666.666666666667</v>
      </c>
      <c r="R49" s="106">
        <f>R45*'4 - Assumptions - Maint Cost'!$F$13</f>
        <v>6666.666666666667</v>
      </c>
      <c r="S49" s="106">
        <f>S45*'4 - Assumptions - Maint Cost'!$F$13</f>
        <v>6666.666666666667</v>
      </c>
      <c r="T49" s="106">
        <f>T45*'4 - Assumptions - Maint Cost'!$F$13</f>
        <v>6666.666666666667</v>
      </c>
      <c r="U49" s="106">
        <f>U45*'4 - Assumptions - Maint Cost'!$F$13</f>
        <v>6666.666666666667</v>
      </c>
      <c r="V49" s="106">
        <f>V45*'4 - Assumptions - Maint Cost'!$F$13</f>
        <v>6666.666666666667</v>
      </c>
      <c r="W49" s="106">
        <f>W45*'4 - Assumptions - Maint Cost'!$F$13</f>
        <v>6666.666666666667</v>
      </c>
      <c r="X49" s="106">
        <f>X45*'4 - Assumptions - Maint Cost'!$F$13</f>
        <v>6666.666666666667</v>
      </c>
      <c r="Y49" s="106">
        <f>Y45*'4 - Assumptions - Maint Cost'!$F$13</f>
        <v>6666.666666666667</v>
      </c>
      <c r="Z49" s="106">
        <f>Z45*'4 - Assumptions - Maint Cost'!$F$13</f>
        <v>6666.666666666667</v>
      </c>
      <c r="AA49" s="106">
        <f>AA45*'4 - Assumptions - Maint Cost'!$F$13</f>
        <v>6666.666666666667</v>
      </c>
      <c r="AB49" s="106">
        <f>AB45*'4 - Assumptions - Maint Cost'!$F$13</f>
        <v>6666.666666666667</v>
      </c>
      <c r="AC49" s="106">
        <f>AC45*'4 - Assumptions - Maint Cost'!$F$13</f>
        <v>6666.666666666667</v>
      </c>
      <c r="AD49" s="106">
        <f>AD45*'4 - Assumptions - Maint Cost'!$F$13</f>
        <v>6666.666666666667</v>
      </c>
      <c r="AE49" s="106">
        <f>AE45*'4 - Assumptions - Maint Cost'!$F$13</f>
        <v>6666.666666666667</v>
      </c>
      <c r="AF49" s="106">
        <f>AF45*'4 - Assumptions - Maint Cost'!$F$13</f>
        <v>6666.666666666667</v>
      </c>
      <c r="AG49" s="106">
        <f>AG45*'4 - Assumptions - Maint Cost'!$F$13</f>
        <v>6666.666666666667</v>
      </c>
      <c r="AH49" s="106">
        <f>AH45*'4 - Assumptions - Maint Cost'!$F$13</f>
        <v>6666.666666666667</v>
      </c>
      <c r="AI49" s="106">
        <f>AI45*'4 - Assumptions - Maint Cost'!$F$13</f>
        <v>6666.666666666667</v>
      </c>
      <c r="AJ49" s="106">
        <f>AJ45*'4 - Assumptions - Maint Cost'!$F$13</f>
        <v>6666.666666666667</v>
      </c>
      <c r="AK49" s="467"/>
    </row>
    <row r="50" spans="1:37" ht="15" customHeight="1">
      <c r="A50" s="89" t="s">
        <v>20</v>
      </c>
      <c r="B50" s="89"/>
      <c r="C50" s="116">
        <f t="shared" ref="C50:AJ50" si="59">IF(C2&lt;UPGRADEYEAR,0,SUM($C$33:$AJ$33)*CMS_RUNNING_COST)</f>
        <v>0</v>
      </c>
      <c r="D50" s="116">
        <f t="shared" si="59"/>
        <v>0</v>
      </c>
      <c r="E50" s="116">
        <f t="shared" si="59"/>
        <v>0</v>
      </c>
      <c r="F50" s="116">
        <f t="shared" ca="1" si="59"/>
        <v>18000</v>
      </c>
      <c r="G50" s="116">
        <f t="shared" ca="1" si="59"/>
        <v>18000</v>
      </c>
      <c r="H50" s="116">
        <f t="shared" ca="1" si="59"/>
        <v>18000</v>
      </c>
      <c r="I50" s="116">
        <f t="shared" ca="1" si="59"/>
        <v>18000</v>
      </c>
      <c r="J50" s="116">
        <f t="shared" ca="1" si="59"/>
        <v>18000</v>
      </c>
      <c r="K50" s="116">
        <f t="shared" ca="1" si="59"/>
        <v>18000</v>
      </c>
      <c r="L50" s="116">
        <f t="shared" ca="1" si="59"/>
        <v>18000</v>
      </c>
      <c r="M50" s="116">
        <f t="shared" ca="1" si="59"/>
        <v>18000</v>
      </c>
      <c r="N50" s="116">
        <f t="shared" ca="1" si="59"/>
        <v>18000</v>
      </c>
      <c r="O50" s="116">
        <f t="shared" ca="1" si="59"/>
        <v>18000</v>
      </c>
      <c r="P50" s="116">
        <f t="shared" ca="1" si="59"/>
        <v>18000</v>
      </c>
      <c r="Q50" s="116">
        <f t="shared" ca="1" si="59"/>
        <v>18000</v>
      </c>
      <c r="R50" s="116">
        <f t="shared" ca="1" si="59"/>
        <v>18000</v>
      </c>
      <c r="S50" s="116">
        <f t="shared" ca="1" si="59"/>
        <v>18000</v>
      </c>
      <c r="T50" s="116">
        <f t="shared" ca="1" si="59"/>
        <v>18000</v>
      </c>
      <c r="U50" s="116">
        <f t="shared" ca="1" si="59"/>
        <v>18000</v>
      </c>
      <c r="V50" s="116">
        <f t="shared" ca="1" si="59"/>
        <v>18000</v>
      </c>
      <c r="W50" s="116">
        <f t="shared" ca="1" si="59"/>
        <v>18000</v>
      </c>
      <c r="X50" s="116">
        <f t="shared" ca="1" si="59"/>
        <v>18000</v>
      </c>
      <c r="Y50" s="116">
        <f t="shared" ca="1" si="59"/>
        <v>18000</v>
      </c>
      <c r="Z50" s="116">
        <f t="shared" ca="1" si="59"/>
        <v>18000</v>
      </c>
      <c r="AA50" s="116">
        <f t="shared" ca="1" si="59"/>
        <v>18000</v>
      </c>
      <c r="AB50" s="116">
        <f t="shared" ca="1" si="59"/>
        <v>18000</v>
      </c>
      <c r="AC50" s="116">
        <f t="shared" ca="1" si="59"/>
        <v>18000</v>
      </c>
      <c r="AD50" s="116">
        <f t="shared" ca="1" si="59"/>
        <v>18000</v>
      </c>
      <c r="AE50" s="116">
        <f t="shared" ca="1" si="59"/>
        <v>18000</v>
      </c>
      <c r="AF50" s="116">
        <f t="shared" ca="1" si="59"/>
        <v>18000</v>
      </c>
      <c r="AG50" s="116">
        <f t="shared" ca="1" si="59"/>
        <v>18000</v>
      </c>
      <c r="AH50" s="116">
        <f t="shared" ca="1" si="59"/>
        <v>18000</v>
      </c>
      <c r="AI50" s="116">
        <f t="shared" ca="1" si="59"/>
        <v>18000</v>
      </c>
      <c r="AJ50" s="116">
        <f t="shared" ca="1" si="59"/>
        <v>18000</v>
      </c>
      <c r="AK50" s="467"/>
    </row>
    <row r="51" spans="1:37" ht="15" customHeight="1">
      <c r="A51" s="94" t="s">
        <v>21</v>
      </c>
      <c r="B51" s="94"/>
      <c r="C51" s="109">
        <f>IF(C2&lt;UPGRADEYEAR,0,-'4 - Assumptions - Maint Cost'!$I$24)</f>
        <v>0</v>
      </c>
      <c r="D51" s="109">
        <f>IF(D2&lt;UPGRADEYEAR,0,-'4 - Assumptions - Maint Cost'!$I$24)</f>
        <v>0</v>
      </c>
      <c r="E51" s="109">
        <f>IF(E2&lt;UPGRADEYEAR,0,-'4 - Assumptions - Maint Cost'!$I$24)</f>
        <v>0</v>
      </c>
      <c r="F51" s="109">
        <f>IF(F2&lt;UPGRADEYEAR,0,-'4 - Assumptions - Maint Cost'!$I$24)</f>
        <v>-10000</v>
      </c>
      <c r="G51" s="109">
        <f>IF(G2&lt;UPGRADEYEAR,0,-'4 - Assumptions - Maint Cost'!$I$24)</f>
        <v>-10000</v>
      </c>
      <c r="H51" s="109">
        <f>IF(H2&lt;UPGRADEYEAR,0,-'4 - Assumptions - Maint Cost'!$I$24)</f>
        <v>-10000</v>
      </c>
      <c r="I51" s="109">
        <f>IF(I2&lt;UPGRADEYEAR,0,-'4 - Assumptions - Maint Cost'!$I$24)</f>
        <v>-10000</v>
      </c>
      <c r="J51" s="109">
        <f>IF(J2&lt;UPGRADEYEAR,0,-'4 - Assumptions - Maint Cost'!$I$24)</f>
        <v>-10000</v>
      </c>
      <c r="K51" s="109">
        <f>IF(K2&lt;UPGRADEYEAR,0,-'4 - Assumptions - Maint Cost'!$I$24)</f>
        <v>-10000</v>
      </c>
      <c r="L51" s="109">
        <f>IF(L2&lt;UPGRADEYEAR,0,-'4 - Assumptions - Maint Cost'!$I$24)</f>
        <v>-10000</v>
      </c>
      <c r="M51" s="109">
        <f>IF(M2&lt;UPGRADEYEAR,0,-'4 - Assumptions - Maint Cost'!$I$24)</f>
        <v>-10000</v>
      </c>
      <c r="N51" s="109">
        <f>IF(N2&lt;UPGRADEYEAR,0,-'4 - Assumptions - Maint Cost'!$I$24)</f>
        <v>-10000</v>
      </c>
      <c r="O51" s="109">
        <f>IF(O2&lt;UPGRADEYEAR,0,-'4 - Assumptions - Maint Cost'!$I$24)</f>
        <v>-10000</v>
      </c>
      <c r="P51" s="109">
        <f>IF(P2&lt;UPGRADEYEAR,0,-'4 - Assumptions - Maint Cost'!$I$24)</f>
        <v>-10000</v>
      </c>
      <c r="Q51" s="109">
        <f>IF(Q2&lt;UPGRADEYEAR,0,-'4 - Assumptions - Maint Cost'!$I$24)</f>
        <v>-10000</v>
      </c>
      <c r="R51" s="109">
        <f>IF(R2&lt;UPGRADEYEAR,0,-'4 - Assumptions - Maint Cost'!$I$24)</f>
        <v>-10000</v>
      </c>
      <c r="S51" s="109">
        <f>IF(S2&lt;UPGRADEYEAR,0,-'4 - Assumptions - Maint Cost'!$I$24)</f>
        <v>-10000</v>
      </c>
      <c r="T51" s="109">
        <f>IF(T2&lt;UPGRADEYEAR,0,-'4 - Assumptions - Maint Cost'!$I$24)</f>
        <v>-10000</v>
      </c>
      <c r="U51" s="109">
        <f>IF(U2&lt;UPGRADEYEAR,0,-'4 - Assumptions - Maint Cost'!$I$24)</f>
        <v>-10000</v>
      </c>
      <c r="V51" s="109">
        <f>IF(V2&lt;UPGRADEYEAR,0,-'4 - Assumptions - Maint Cost'!$I$24)</f>
        <v>-10000</v>
      </c>
      <c r="W51" s="109">
        <f>IF(W2&lt;UPGRADEYEAR,0,-'4 - Assumptions - Maint Cost'!$I$24)</f>
        <v>-10000</v>
      </c>
      <c r="X51" s="109">
        <f>IF(X2&lt;UPGRADEYEAR,0,-'4 - Assumptions - Maint Cost'!$I$24)</f>
        <v>-10000</v>
      </c>
      <c r="Y51" s="109">
        <f>IF(Y2&lt;UPGRADEYEAR,0,-'4 - Assumptions - Maint Cost'!$I$24)</f>
        <v>-10000</v>
      </c>
      <c r="Z51" s="109">
        <f>IF(Z2&lt;UPGRADEYEAR,0,-'4 - Assumptions - Maint Cost'!$I$24)</f>
        <v>-10000</v>
      </c>
      <c r="AA51" s="109">
        <f>IF(AA2&lt;UPGRADEYEAR,0,-'4 - Assumptions - Maint Cost'!$I$24)</f>
        <v>-10000</v>
      </c>
      <c r="AB51" s="109">
        <f>IF(AB2&lt;UPGRADEYEAR,0,-'4 - Assumptions - Maint Cost'!$I$24)</f>
        <v>-10000</v>
      </c>
      <c r="AC51" s="109">
        <f>IF(AC2&lt;UPGRADEYEAR,0,-'4 - Assumptions - Maint Cost'!$I$24)</f>
        <v>-10000</v>
      </c>
      <c r="AD51" s="109">
        <f>IF(AD2&lt;UPGRADEYEAR,0,-'4 - Assumptions - Maint Cost'!$I$24)</f>
        <v>-10000</v>
      </c>
      <c r="AE51" s="109">
        <f>IF(AE2&lt;UPGRADEYEAR,0,-'4 - Assumptions - Maint Cost'!$I$24)</f>
        <v>-10000</v>
      </c>
      <c r="AF51" s="109">
        <f>IF(AF2&lt;UPGRADEYEAR,0,-'4 - Assumptions - Maint Cost'!$I$24)</f>
        <v>-10000</v>
      </c>
      <c r="AG51" s="109">
        <f>IF(AG2&lt;UPGRADEYEAR,0,-'4 - Assumptions - Maint Cost'!$I$24)</f>
        <v>-10000</v>
      </c>
      <c r="AH51" s="109">
        <f>IF(AH2&lt;UPGRADEYEAR,0,-'4 - Assumptions - Maint Cost'!$I$24)</f>
        <v>-10000</v>
      </c>
      <c r="AI51" s="109">
        <f>IF(AI2&lt;UPGRADEYEAR,0,-'4 - Assumptions - Maint Cost'!$I$24)</f>
        <v>-10000</v>
      </c>
      <c r="AJ51" s="109">
        <f>IF(AJ2&lt;UPGRADEYEAR,0,-'4 - Assumptions - Maint Cost'!$I$24)</f>
        <v>-10000</v>
      </c>
      <c r="AK51" s="467"/>
    </row>
    <row r="52" spans="1:37" ht="15" customHeight="1">
      <c r="A52" s="606" t="s">
        <v>22</v>
      </c>
      <c r="B52" s="606"/>
      <c r="C52" s="108">
        <f ca="1">SUM(C47:C51)</f>
        <v>249882.06845238095</v>
      </c>
      <c r="D52" s="108">
        <f t="shared" ref="D52:AA52" ca="1" si="60">SUM(D47:D51)</f>
        <v>249882.06845238095</v>
      </c>
      <c r="E52" s="108">
        <f t="shared" ca="1" si="60"/>
        <v>249882.06845238095</v>
      </c>
      <c r="F52" s="108">
        <f t="shared" ca="1" si="60"/>
        <v>86570.122023809527</v>
      </c>
      <c r="G52" s="108">
        <f t="shared" ca="1" si="60"/>
        <v>86570.122023809527</v>
      </c>
      <c r="H52" s="108">
        <f t="shared" ca="1" si="60"/>
        <v>86570.122023809527</v>
      </c>
      <c r="I52" s="108">
        <f t="shared" ca="1" si="60"/>
        <v>86570.122023809527</v>
      </c>
      <c r="J52" s="108">
        <f t="shared" ca="1" si="60"/>
        <v>86570.122023809527</v>
      </c>
      <c r="K52" s="108">
        <f t="shared" ca="1" si="60"/>
        <v>86570.122023809527</v>
      </c>
      <c r="L52" s="108">
        <f t="shared" ca="1" si="60"/>
        <v>86570.122023809527</v>
      </c>
      <c r="M52" s="108">
        <f t="shared" ca="1" si="60"/>
        <v>86570.122023809527</v>
      </c>
      <c r="N52" s="108">
        <f t="shared" ca="1" si="60"/>
        <v>116921.68452380953</v>
      </c>
      <c r="O52" s="108">
        <f t="shared" ca="1" si="60"/>
        <v>116921.68452380953</v>
      </c>
      <c r="P52" s="108">
        <f t="shared" ca="1" si="60"/>
        <v>116921.68452380953</v>
      </c>
      <c r="Q52" s="108">
        <f t="shared" ca="1" si="60"/>
        <v>116921.68452380953</v>
      </c>
      <c r="R52" s="108">
        <f t="shared" ca="1" si="60"/>
        <v>116921.68452380953</v>
      </c>
      <c r="S52" s="108">
        <f t="shared" ca="1" si="60"/>
        <v>116921.68452380953</v>
      </c>
      <c r="T52" s="108">
        <f t="shared" ca="1" si="60"/>
        <v>116921.68452380953</v>
      </c>
      <c r="U52" s="108">
        <f t="shared" ca="1" si="60"/>
        <v>116921.68452380953</v>
      </c>
      <c r="V52" s="108">
        <f t="shared" ca="1" si="60"/>
        <v>106895.64285714286</v>
      </c>
      <c r="W52" s="108">
        <f t="shared" ca="1" si="60"/>
        <v>106895.64285714286</v>
      </c>
      <c r="X52" s="108">
        <f t="shared" ca="1" si="60"/>
        <v>106895.64285714286</v>
      </c>
      <c r="Y52" s="108">
        <f t="shared" ca="1" si="60"/>
        <v>106895.64285714286</v>
      </c>
      <c r="Z52" s="108">
        <f t="shared" ca="1" si="60"/>
        <v>106895.64285714286</v>
      </c>
      <c r="AA52" s="108">
        <f t="shared" ca="1" si="60"/>
        <v>106895.64285714286</v>
      </c>
      <c r="AB52" s="108">
        <f t="shared" ref="AB52:AJ52" ca="1" si="61">SUM(AB47:AB51)</f>
        <v>106895.64285714286</v>
      </c>
      <c r="AC52" s="108">
        <f t="shared" ca="1" si="61"/>
        <v>106895.64285714286</v>
      </c>
      <c r="AD52" s="108">
        <f t="shared" ca="1" si="61"/>
        <v>106895.64285714286</v>
      </c>
      <c r="AE52" s="108">
        <f t="shared" ca="1" si="61"/>
        <v>106895.64285714286</v>
      </c>
      <c r="AF52" s="108">
        <f t="shared" ca="1" si="61"/>
        <v>106895.64285714286</v>
      </c>
      <c r="AG52" s="108">
        <f t="shared" ca="1" si="61"/>
        <v>106895.64285714286</v>
      </c>
      <c r="AH52" s="108">
        <f t="shared" ca="1" si="61"/>
        <v>106895.64285714286</v>
      </c>
      <c r="AI52" s="108">
        <f t="shared" ca="1" si="61"/>
        <v>106895.64285714286</v>
      </c>
      <c r="AJ52" s="108">
        <f t="shared" ca="1" si="61"/>
        <v>106895.64285714286</v>
      </c>
      <c r="AK52" s="467"/>
    </row>
    <row r="53" spans="1:37" ht="15" customHeight="1">
      <c r="A53" s="89"/>
      <c r="B53" s="89"/>
      <c r="C53" s="105"/>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467"/>
    </row>
    <row r="54" spans="1:37" ht="15" customHeight="1">
      <c r="A54" s="94" t="s">
        <v>23</v>
      </c>
      <c r="B54" s="94"/>
      <c r="C54" s="110">
        <f>SUMPRODUCT(ENGINE!$H335:$H420,ENGINE!J335:J420)/POWER(10,9)+C66</f>
        <v>4.3655900000000001</v>
      </c>
      <c r="D54" s="110">
        <f>SUMPRODUCT(ENGINE!$H335:$H420,ENGINE!K335:K420)/POWER(10,9)+D66</f>
        <v>4.3655900000000001</v>
      </c>
      <c r="E54" s="110">
        <f>SUMPRODUCT(ENGINE!$H335:$H420,ENGINE!L335:L420)/POWER(10,9)+E66</f>
        <v>4.3655900000000001</v>
      </c>
      <c r="F54" s="110">
        <f>SUMPRODUCT(ENGINE!$H335:$H420,ENGINE!M335:M420)/POWER(10,9)+F66</f>
        <v>2.2927173820000002</v>
      </c>
      <c r="G54" s="110">
        <f>SUMPRODUCT(ENGINE!$H335:$H420,ENGINE!N335:N420)/POWER(10,9)+G66</f>
        <v>2.2927173820000002</v>
      </c>
      <c r="H54" s="110">
        <f>SUMPRODUCT(ENGINE!$H335:$H420,ENGINE!O335:O420)/POWER(10,9)+H66</f>
        <v>2.2927173820000002</v>
      </c>
      <c r="I54" s="110">
        <f>SUMPRODUCT(ENGINE!$H335:$H420,ENGINE!P335:P420)/POWER(10,9)+I66</f>
        <v>2.2927173820000002</v>
      </c>
      <c r="J54" s="110">
        <f>SUMPRODUCT(ENGINE!$H335:$H420,ENGINE!Q335:Q420)/POWER(10,9)+J66</f>
        <v>2.2927173820000002</v>
      </c>
      <c r="K54" s="110">
        <f>SUMPRODUCT(ENGINE!$H335:$H420,ENGINE!R335:R420)/POWER(10,9)+K66</f>
        <v>2.2927173820000002</v>
      </c>
      <c r="L54" s="110">
        <f>SUMPRODUCT(ENGINE!$H335:$H420,ENGINE!S335:S420)/POWER(10,9)+L66</f>
        <v>2.2927173820000002</v>
      </c>
      <c r="M54" s="110">
        <f>SUMPRODUCT(ENGINE!$H335:$H420,ENGINE!T335:T420)/POWER(10,9)+M66</f>
        <v>2.2927173820000002</v>
      </c>
      <c r="N54" s="110">
        <f>SUMPRODUCT(ENGINE!$H335:$H420,ENGINE!U335:U420)/POWER(10,9)+N66</f>
        <v>2.2927173820000002</v>
      </c>
      <c r="O54" s="110">
        <f>SUMPRODUCT(ENGINE!$H335:$H420,ENGINE!V335:V420)/POWER(10,9)+O66</f>
        <v>2.2927173820000002</v>
      </c>
      <c r="P54" s="110">
        <f>SUMPRODUCT(ENGINE!$H335:$H420,ENGINE!W335:W420)/POWER(10,9)+P66</f>
        <v>2.2927173820000002</v>
      </c>
      <c r="Q54" s="110">
        <f>SUMPRODUCT(ENGINE!$H335:$H420,ENGINE!X335:X420)/POWER(10,9)+Q66</f>
        <v>2.2927173820000002</v>
      </c>
      <c r="R54" s="110">
        <f>SUMPRODUCT(ENGINE!$H335:$H420,ENGINE!Y335:Y420)/POWER(10,9)+R66</f>
        <v>2.2927173820000002</v>
      </c>
      <c r="S54" s="110">
        <f>SUMPRODUCT(ENGINE!$H335:$H420,ENGINE!Z335:Z420)/POWER(10,9)+S66</f>
        <v>2.2927173820000002</v>
      </c>
      <c r="T54" s="110">
        <f>SUMPRODUCT(ENGINE!$H335:$H420,ENGINE!AA335:AA420)/POWER(10,9)+T66</f>
        <v>2.2927173820000002</v>
      </c>
      <c r="U54" s="110">
        <f>SUMPRODUCT(ENGINE!$H335:$H420,ENGINE!AB335:AB420)/POWER(10,9)+U66</f>
        <v>2.2927173820000002</v>
      </c>
      <c r="V54" s="110">
        <f>SUMPRODUCT(ENGINE!$H335:$H420,ENGINE!AC335:AC420)/POWER(10,9)+V66</f>
        <v>2.2927173820000002</v>
      </c>
      <c r="W54" s="110">
        <f>SUMPRODUCT(ENGINE!$H335:$H420,ENGINE!AD335:AD420)/POWER(10,9)+W66</f>
        <v>2.2927173820000002</v>
      </c>
      <c r="X54" s="110">
        <f>SUMPRODUCT(ENGINE!$H335:$H420,ENGINE!AE335:AE420)/POWER(10,9)+X66</f>
        <v>2.2927173820000002</v>
      </c>
      <c r="Y54" s="110">
        <f>SUMPRODUCT(ENGINE!$H335:$H420,ENGINE!AF335:AF420)/POWER(10,9)+Y66</f>
        <v>2.2927173820000002</v>
      </c>
      <c r="Z54" s="110">
        <f>SUMPRODUCT(ENGINE!$H335:$H420,ENGINE!AG335:AG420)/POWER(10,9)+Z66</f>
        <v>2.2927173820000002</v>
      </c>
      <c r="AA54" s="110">
        <f>SUMPRODUCT(ENGINE!$H335:$H420,ENGINE!AH335:AH420)/POWER(10,9)+AA66</f>
        <v>2.2927173820000002</v>
      </c>
      <c r="AB54" s="110">
        <f>SUMPRODUCT(ENGINE!$H335:$H420,ENGINE!AI335:AI420)/POWER(10,9)+AB66</f>
        <v>2.2927173820000002</v>
      </c>
      <c r="AC54" s="110">
        <f>SUMPRODUCT(ENGINE!$H335:$H420,ENGINE!AJ335:AJ420)/POWER(10,9)+AC66</f>
        <v>2.2927173820000002</v>
      </c>
      <c r="AD54" s="110">
        <f>SUMPRODUCT(ENGINE!$H335:$H420,ENGINE!AK335:AK420)/POWER(10,9)+AD66</f>
        <v>2.2927173820000002</v>
      </c>
      <c r="AE54" s="110">
        <f>SUMPRODUCT(ENGINE!$H335:$H420,ENGINE!AL335:AL420)/POWER(10,9)+AE66</f>
        <v>2.2927173820000002</v>
      </c>
      <c r="AF54" s="110">
        <f>SUMPRODUCT(ENGINE!$H335:$H420,ENGINE!AM335:AM420)/POWER(10,9)+AF66</f>
        <v>2.2927173820000002</v>
      </c>
      <c r="AG54" s="110">
        <f>SUMPRODUCT(ENGINE!$H335:$H420,ENGINE!AN335:AN420)/POWER(10,9)+AG66</f>
        <v>2.2927173820000002</v>
      </c>
      <c r="AH54" s="110">
        <f>SUMPRODUCT(ENGINE!$H335:$H420,ENGINE!AO335:AO420)/POWER(10,9)+AH66</f>
        <v>2.2927173820000002</v>
      </c>
      <c r="AI54" s="110">
        <f>SUMPRODUCT(ENGINE!$H335:$H420,ENGINE!AP335:AP420)/POWER(10,9)+AI66</f>
        <v>2.2927173820000002</v>
      </c>
      <c r="AJ54" s="110">
        <f>SUMPRODUCT(ENGINE!$H335:$H420,ENGINE!AQ335:AQ420)/POWER(10,9)+AJ66</f>
        <v>2.2927173820000002</v>
      </c>
      <c r="AK54" s="467"/>
    </row>
    <row r="55" spans="1:37" ht="15" customHeight="1">
      <c r="A55" s="605" t="s">
        <v>24</v>
      </c>
      <c r="B55" s="605"/>
      <c r="C55" s="111">
        <f>C54*'6 - Assumptions - Energy'!C15*POWER(10,4)</f>
        <v>423898.78900000005</v>
      </c>
      <c r="D55" s="111">
        <f>D54*'6 - Assumptions - Energy'!D15*POWER(10,4)</f>
        <v>436559</v>
      </c>
      <c r="E55" s="111">
        <f>E54*'6 - Assumptions - Energy'!E15*POWER(10,4)</f>
        <v>459399.51841295534</v>
      </c>
      <c r="F55" s="111">
        <f>F54*'6 - Assumptions - Energy'!F15*POWER(10,4)</f>
        <v>240335.87257949496</v>
      </c>
      <c r="G55" s="111">
        <f>G54*'6 - Assumptions - Energy'!G15*POWER(10,4)</f>
        <v>244759.22682808389</v>
      </c>
      <c r="H55" s="111">
        <f>H54*'6 - Assumptions - Energy'!H15*POWER(10,4)</f>
        <v>247496.91026488369</v>
      </c>
      <c r="I55" s="111">
        <f>I54*'6 - Assumptions - Energy'!I15*POWER(10,4)</f>
        <v>246039.67147899119</v>
      </c>
      <c r="J55" s="111">
        <f>J54*'6 - Assumptions - Energy'!J15*POWER(10,4)</f>
        <v>251129.06699848949</v>
      </c>
      <c r="K55" s="111">
        <f>K54*'6 - Assumptions - Energy'!K15*POWER(10,4)</f>
        <v>259747.34346977068</v>
      </c>
      <c r="L55" s="111">
        <f>L54*'6 - Assumptions - Energy'!L15*POWER(10,4)</f>
        <v>270165.94437503436</v>
      </c>
      <c r="M55" s="111">
        <f>M54*'6 - Assumptions - Energy'!M15*POWER(10,4)</f>
        <v>274028.28357151692</v>
      </c>
      <c r="N55" s="111">
        <f>N54*'6 - Assumptions - Energy'!C21*POWER(10,4)</f>
        <v>275619.4307863834</v>
      </c>
      <c r="O55" s="111">
        <f>O54*'6 - Assumptions - Energy'!D21*POWER(10,4)</f>
        <v>285510.27494216163</v>
      </c>
      <c r="P55" s="111">
        <f>P54*'6 - Assumptions - Energy'!E21*POWER(10,4)</f>
        <v>291898.49470085785</v>
      </c>
      <c r="Q55" s="111">
        <f>Q54*'6 - Assumptions - Energy'!F21*POWER(10,4)</f>
        <v>293557.03373945621</v>
      </c>
      <c r="R55" s="111">
        <f>R54*'6 - Assumptions - Energy'!G21*POWER(10,4)</f>
        <v>299742.20280846639</v>
      </c>
      <c r="S55" s="111">
        <f>S54*'6 - Assumptions - Energy'!H21*POWER(10,4)</f>
        <v>299942.62784268224</v>
      </c>
      <c r="T55" s="111">
        <f>T54*'6 - Assumptions - Energy'!I21*POWER(10,4)</f>
        <v>300483.51286951808</v>
      </c>
      <c r="U55" s="111">
        <f>U54*'6 - Assumptions - Energy'!J21*POWER(10,4)</f>
        <v>303885.48714024725</v>
      </c>
      <c r="V55" s="111">
        <f>V54*'6 - Assumptions - Energy'!K21*POWER(10,4)</f>
        <v>303885.48714024725</v>
      </c>
      <c r="W55" s="111">
        <f>W54*'6 - Assumptions - Energy'!L21*POWER(10,4)</f>
        <v>303885.48714024725</v>
      </c>
      <c r="X55" s="111">
        <f>X54*'6 - Assumptions - Energy'!M21*POWER(10,4)</f>
        <v>303885.48714024725</v>
      </c>
      <c r="Y55" s="111">
        <f>Y54*'6 - Assumptions - Energy'!C27*POWER(10,4)</f>
        <v>303885.48714024725</v>
      </c>
      <c r="Z55" s="111">
        <f>Z54*'6 - Assumptions - Energy'!D27*POWER(10,4)</f>
        <v>303885.48714024725</v>
      </c>
      <c r="AA55" s="111">
        <f>AA54*'6 - Assumptions - Energy'!E27*POWER(10,4)</f>
        <v>303885.48714024725</v>
      </c>
      <c r="AB55" s="111">
        <f>AB54*'6 - Assumptions - Energy'!F27*POWER(10,4)</f>
        <v>303885.48714024725</v>
      </c>
      <c r="AC55" s="111">
        <f>AC54*'6 - Assumptions - Energy'!G27*POWER(10,4)</f>
        <v>303885.48714024725</v>
      </c>
      <c r="AD55" s="111">
        <f>AD54*'6 - Assumptions - Energy'!H27*POWER(10,4)</f>
        <v>303885.48714024725</v>
      </c>
      <c r="AE55" s="111">
        <f>AE54*'6 - Assumptions - Energy'!I27*POWER(10,4)</f>
        <v>303885.48714024725</v>
      </c>
      <c r="AF55" s="111">
        <f>AF54*'6 - Assumptions - Energy'!J27*POWER(10,4)</f>
        <v>303885.48714024725</v>
      </c>
      <c r="AG55" s="111">
        <f>AG54*'6 - Assumptions - Energy'!K27*POWER(10,4)</f>
        <v>303885.48714024725</v>
      </c>
      <c r="AH55" s="111">
        <f>AH54*'6 - Assumptions - Energy'!L27*POWER(10,4)</f>
        <v>303885.48714024725</v>
      </c>
      <c r="AI55" s="111">
        <f>AI54*'6 - Assumptions - Energy'!M27*POWER(10,4)</f>
        <v>303885.48714024725</v>
      </c>
      <c r="AJ55" s="111">
        <f>AJ54*'6 - Assumptions - Energy'!C33*POWER(10,4)</f>
        <v>303785.05311500002</v>
      </c>
      <c r="AK55" s="467"/>
    </row>
    <row r="56" spans="1:37" ht="15" customHeight="1">
      <c r="A56" s="606" t="s">
        <v>25</v>
      </c>
      <c r="B56" s="606"/>
      <c r="C56" s="112">
        <f>C54*'6 - Assumptions - Energy'!C36*1000</f>
        <v>2051.8272999999999</v>
      </c>
      <c r="D56" s="112">
        <f>D54*'6 - Assumptions - Energy'!D36*1000</f>
        <v>2008.1714000000002</v>
      </c>
      <c r="E56" s="112">
        <f>E54*'6 - Assumptions - Energy'!E36*1000</f>
        <v>1877.2037</v>
      </c>
      <c r="F56" s="112">
        <f>F54*'6 - Assumptions - Energy'!F36*1000</f>
        <v>985.86847425999997</v>
      </c>
      <c r="G56" s="112">
        <f>G54*'6 - Assumptions - Energy'!G36*1000</f>
        <v>940.01412662000007</v>
      </c>
      <c r="H56" s="112">
        <f>H54*'6 - Assumptions - Energy'!H36*1000</f>
        <v>917.08695280000006</v>
      </c>
      <c r="I56" s="112">
        <f>I54*'6 - Assumptions - Energy'!I36*1000</f>
        <v>894.15977898000006</v>
      </c>
      <c r="J56" s="112">
        <f>J54*'6 - Assumptions - Energy'!J36*1000</f>
        <v>848.30543134000004</v>
      </c>
      <c r="K56" s="112">
        <f>K54*'6 - Assumptions - Energy'!K36*1000</f>
        <v>756.59673606000013</v>
      </c>
      <c r="L56" s="112">
        <f>L54*'6 - Assumptions - Energy'!L36*1000</f>
        <v>710.74238842</v>
      </c>
      <c r="M56" s="112">
        <f>M54*'6 - Assumptions - Energy'!M36*1000</f>
        <v>687.8152146000001</v>
      </c>
      <c r="N56" s="112">
        <f>N54*'6 - Assumptions - Energy'!C38*1000</f>
        <v>619.03369314000008</v>
      </c>
      <c r="O56" s="112">
        <f>O54*'6 - Assumptions - Energy'!D38*1000</f>
        <v>619.03369314000008</v>
      </c>
      <c r="P56" s="112">
        <f>P54*'6 - Assumptions - Energy'!E38*1000</f>
        <v>619.03369314000008</v>
      </c>
      <c r="Q56" s="112">
        <f>Q54*'6 - Assumptions - Energy'!F38*1000</f>
        <v>573.17934550000007</v>
      </c>
      <c r="R56" s="112">
        <f>R54*'6 - Assumptions - Energy'!G38*1000</f>
        <v>550.25217168000006</v>
      </c>
      <c r="S56" s="112">
        <f>S54*'6 - Assumptions - Energy'!H38*1000</f>
        <v>504.39782403999999</v>
      </c>
      <c r="T56" s="112">
        <f>T54*'6 - Assumptions - Energy'!I38*1000</f>
        <v>481.47065022000004</v>
      </c>
      <c r="U56" s="112">
        <f>U54*'6 - Assumptions - Energy'!J38*1000</f>
        <v>435.61630258000008</v>
      </c>
      <c r="V56" s="112">
        <f>V54*'6 - Assumptions - Energy'!K38*1000</f>
        <v>435.61630258000008</v>
      </c>
      <c r="W56" s="112">
        <f>W54*'6 - Assumptions - Energy'!L38*1000</f>
        <v>435.61630258000008</v>
      </c>
      <c r="X56" s="112">
        <f>X54*'6 - Assumptions - Energy'!M38*1000</f>
        <v>435.61630258000008</v>
      </c>
      <c r="Y56" s="112">
        <f>Y54*'6 - Assumptions - Energy'!C40*1000</f>
        <v>435.61630258000008</v>
      </c>
      <c r="Z56" s="112">
        <f>Z54*'6 - Assumptions - Energy'!D40*1000</f>
        <v>435.61630258000008</v>
      </c>
      <c r="AA56" s="112">
        <f>AA54*'6 - Assumptions - Energy'!E40*1000</f>
        <v>435.61630258000008</v>
      </c>
      <c r="AB56" s="112">
        <f>AB54*'6 - Assumptions - Energy'!F40*1000</f>
        <v>435.61630258000008</v>
      </c>
      <c r="AC56" s="112">
        <f>AC54*'6 - Assumptions - Energy'!G40*1000</f>
        <v>435.61630258000008</v>
      </c>
      <c r="AD56" s="112">
        <f>AD54*'6 - Assumptions - Energy'!H40*1000</f>
        <v>435.61630258000008</v>
      </c>
      <c r="AE56" s="112">
        <f>AE54*'6 - Assumptions - Energy'!I40*1000</f>
        <v>435.61630258000008</v>
      </c>
      <c r="AF56" s="112">
        <f>AF54*'6 - Assumptions - Energy'!J40*1000</f>
        <v>435.61630258000008</v>
      </c>
      <c r="AG56" s="112">
        <f>AG54*'6 - Assumptions - Energy'!K40*1000</f>
        <v>435.61630258000008</v>
      </c>
      <c r="AH56" s="112">
        <f>AH54*'6 - Assumptions - Energy'!L40*1000</f>
        <v>435.61630258000008</v>
      </c>
      <c r="AI56" s="112">
        <f>AI54*'6 - Assumptions - Energy'!M40*1000</f>
        <v>435.61630258000008</v>
      </c>
      <c r="AJ56" s="112">
        <f>AJ54*'6 - Assumptions - Energy'!C42*1000</f>
        <v>435.61630258000008</v>
      </c>
      <c r="AK56" s="467"/>
    </row>
    <row r="57" spans="1:37" ht="15" customHeight="1">
      <c r="A57" s="377"/>
      <c r="B57" s="475" t="s">
        <v>352</v>
      </c>
      <c r="C57" s="476">
        <f>IF(UPGRADEYEAR&lt;2015,VLOOKUP(UPGRADEYEAR,'Assumptions - Life cycles'!$A$28:$B$32,2,FALSE),0.63)</f>
        <v>0.63</v>
      </c>
      <c r="D57" s="476">
        <f>IF(UPGRADEYEAR&lt;2015,VLOOKUP(UPGRADEYEAR,'Assumptions - Life cycles'!$A$28:$B$32,2,FALSE),0.63)</f>
        <v>0.63</v>
      </c>
      <c r="E57" s="476">
        <f>IF(UPGRADEYEAR&lt;2015,VLOOKUP(UPGRADEYEAR,'Assumptions - Life cycles'!$A$28:$B$32,2,FALSE),0.63)</f>
        <v>0.63</v>
      </c>
      <c r="F57" s="476">
        <f>IF(UPGRADEYEAR&lt;2015,VLOOKUP(UPGRADEYEAR,'Assumptions - Life cycles'!$A$28:$B$32,2,FALSE),0.63)</f>
        <v>0.63</v>
      </c>
      <c r="G57" s="476">
        <f>IF(UPGRADEYEAR&lt;2015,VLOOKUP(UPGRADEYEAR,'Assumptions - Life cycles'!$A$28:$B$32,2,FALSE),0.63)</f>
        <v>0.63</v>
      </c>
      <c r="H57" s="476">
        <f>IF(UPGRADEYEAR&lt;2015,VLOOKUP(UPGRADEYEAR,'Assumptions - Life cycles'!$A$28:$B$32,2,FALSE),0.63)</f>
        <v>0.63</v>
      </c>
      <c r="I57" s="476">
        <f>IF(UPGRADEYEAR&lt;2015,VLOOKUP(UPGRADEYEAR,'Assumptions - Life cycles'!$A$28:$B$32,2,FALSE),0.63)</f>
        <v>0.63</v>
      </c>
      <c r="J57" s="476">
        <f>IF(UPGRADEYEAR&lt;2015,VLOOKUP(UPGRADEYEAR,'Assumptions - Life cycles'!$A$28:$B$32,2,FALSE),0.63)</f>
        <v>0.63</v>
      </c>
      <c r="K57" s="476">
        <f>IF(UPGRADEYEAR&lt;2015,VLOOKUP(UPGRADEYEAR,'Assumptions - Life cycles'!$A$28:$B$32,2,FALSE),0.63)</f>
        <v>0.63</v>
      </c>
      <c r="L57" s="476">
        <f>IF(UPGRADEYEAR&lt;2015,VLOOKUP(UPGRADEYEAR,'Assumptions - Life cycles'!$A$28:$B$32,2,FALSE),0.63)</f>
        <v>0.63</v>
      </c>
      <c r="M57" s="476">
        <f>IF(UPGRADEYEAR&lt;2015,VLOOKUP(UPGRADEYEAR,'Assumptions - Life cycles'!$A$28:$B$32,2,FALSE),0.63)</f>
        <v>0.63</v>
      </c>
      <c r="N57" s="476">
        <f>IF(UPGRADEYEAR&lt;2015,VLOOKUP(UPGRADEYEAR,'Assumptions - Life cycles'!$A$28:$B$32,2,FALSE),0.63)</f>
        <v>0.63</v>
      </c>
      <c r="O57" s="476">
        <f>IF(UPGRADEYEAR&lt;2015,VLOOKUP(UPGRADEYEAR,'Assumptions - Life cycles'!$A$28:$B$32,2,FALSE),0.63)</f>
        <v>0.63</v>
      </c>
      <c r="P57" s="476">
        <f>IF(UPGRADEYEAR&lt;2015,VLOOKUP(UPGRADEYEAR,'Assumptions - Life cycles'!$A$28:$B$32,2,FALSE),0.63)</f>
        <v>0.63</v>
      </c>
      <c r="Q57" s="476">
        <f>IF(UPGRADEYEAR&lt;2015,VLOOKUP(UPGRADEYEAR,'Assumptions - Life cycles'!$A$28:$B$32,2,FALSE),0.63)</f>
        <v>0.63</v>
      </c>
      <c r="R57" s="476">
        <f>IF(UPGRADEYEAR&lt;2015,VLOOKUP(UPGRADEYEAR,'Assumptions - Life cycles'!$A$28:$B$32,2,FALSE),0.63)</f>
        <v>0.63</v>
      </c>
      <c r="S57" s="476">
        <f>IF(UPGRADEYEAR&lt;2015,VLOOKUP(UPGRADEYEAR,'Assumptions - Life cycles'!$A$28:$B$32,2,FALSE),0.63)</f>
        <v>0.63</v>
      </c>
      <c r="T57" s="476">
        <f>IF(UPGRADEYEAR&lt;2015,VLOOKUP(UPGRADEYEAR,'Assumptions - Life cycles'!$A$28:$B$32,2,FALSE),0.63)</f>
        <v>0.63</v>
      </c>
      <c r="U57" s="476">
        <f>IF(UPGRADEYEAR&lt;2015,VLOOKUP(UPGRADEYEAR,'Assumptions - Life cycles'!$A$28:$B$32,2,FALSE),0.63)</f>
        <v>0.63</v>
      </c>
      <c r="V57" s="476">
        <f>IF(UPGRADEYEAR&lt;2015,VLOOKUP(UPGRADEYEAR,'Assumptions - Life cycles'!$A$28:$B$32,2,FALSE),0.63)</f>
        <v>0.63</v>
      </c>
      <c r="W57" s="476">
        <f>IF(UPGRADEYEAR&lt;2015,VLOOKUP(UPGRADEYEAR,'Assumptions - Life cycles'!$A$28:$B$32,2,FALSE),0.63)</f>
        <v>0.63</v>
      </c>
      <c r="X57" s="476">
        <f>IF(UPGRADEYEAR&lt;2015,VLOOKUP(UPGRADEYEAR,'Assumptions - Life cycles'!$A$28:$B$32,2,FALSE),0.63)</f>
        <v>0.63</v>
      </c>
      <c r="Y57" s="476">
        <f>IF(UPGRADEYEAR&lt;2015,VLOOKUP(UPGRADEYEAR,'Assumptions - Life cycles'!$A$28:$B$32,2,FALSE),0.63)</f>
        <v>0.63</v>
      </c>
      <c r="Z57" s="476">
        <f>IF(UPGRADEYEAR&lt;2015,VLOOKUP(UPGRADEYEAR,'Assumptions - Life cycles'!$A$28:$B$32,2,FALSE),0.63)</f>
        <v>0.63</v>
      </c>
      <c r="AA57" s="476">
        <f>IF(UPGRADEYEAR&lt;2015,VLOOKUP(UPGRADEYEAR,'Assumptions - Life cycles'!$A$28:$B$32,2,FALSE),0.63)</f>
        <v>0.63</v>
      </c>
      <c r="AB57" s="476">
        <f>IF(UPGRADEYEAR&lt;2015,VLOOKUP(UPGRADEYEAR,'Assumptions - Life cycles'!$A$28:$B$32,2,FALSE),0.63)</f>
        <v>0.63</v>
      </c>
      <c r="AC57" s="476">
        <f>IF(UPGRADEYEAR&lt;2015,VLOOKUP(UPGRADEYEAR,'Assumptions - Life cycles'!$A$28:$B$32,2,FALSE),0.63)</f>
        <v>0.63</v>
      </c>
      <c r="AD57" s="476">
        <f>IF(UPGRADEYEAR&lt;2015,VLOOKUP(UPGRADEYEAR,'Assumptions - Life cycles'!$A$28:$B$32,2,FALSE),0.63)</f>
        <v>0.63</v>
      </c>
      <c r="AE57" s="476">
        <f>IF(UPGRADEYEAR&lt;2015,VLOOKUP(UPGRADEYEAR,'Assumptions - Life cycles'!$A$28:$B$32,2,FALSE),0.63)</f>
        <v>0.63</v>
      </c>
      <c r="AF57" s="476">
        <f>IF(UPGRADEYEAR&lt;2015,VLOOKUP(UPGRADEYEAR,'Assumptions - Life cycles'!$A$28:$B$32,2,FALSE),0.63)</f>
        <v>0.63</v>
      </c>
      <c r="AG57" s="476">
        <f>IF(UPGRADEYEAR&lt;2015,VLOOKUP(UPGRADEYEAR,'Assumptions - Life cycles'!$A$28:$B$32,2,FALSE),0.63)</f>
        <v>0.63</v>
      </c>
      <c r="AH57" s="476">
        <f>IF(UPGRADEYEAR&lt;2015,VLOOKUP(UPGRADEYEAR,'Assumptions - Life cycles'!$A$28:$B$32,2,FALSE),0.63)</f>
        <v>0.63</v>
      </c>
      <c r="AI57" s="476">
        <f>IF(UPGRADEYEAR&lt;2015,VLOOKUP(UPGRADEYEAR,'Assumptions - Life cycles'!$A$28:$B$32,2,FALSE),0.63)</f>
        <v>0.63</v>
      </c>
      <c r="AJ57" s="476">
        <f>IF(UPGRADEYEAR&lt;2015,VLOOKUP(UPGRADEYEAR,'Assumptions - Life cycles'!$A$28:$B$32,2,FALSE),0.63)</f>
        <v>0.63</v>
      </c>
      <c r="AK57" s="467"/>
    </row>
    <row r="58" spans="1:37" ht="15" customHeight="1">
      <c r="A58" s="377"/>
      <c r="B58" s="475" t="s">
        <v>350</v>
      </c>
      <c r="C58" s="476">
        <f>IF(C23&lt;2015,VLOOKUP(C23,'Assumptions - Life cycles'!$A$28:$B$32,2,FALSE),0.63)</f>
        <v>1</v>
      </c>
      <c r="D58" s="476">
        <f>IF(D23&lt;2015,VLOOKUP(D23,'Assumptions - Life cycles'!$A$28:$B$32,2,FALSE),0.63)</f>
        <v>0.90749999999999997</v>
      </c>
      <c r="E58" s="476">
        <f>IF(E23&lt;2015,VLOOKUP(E23,'Assumptions - Life cycles'!$A$28:$B$32,2,FALSE),0.63)</f>
        <v>0.81499999999999995</v>
      </c>
      <c r="F58" s="476">
        <f>IF(F23&lt;2015,VLOOKUP(F23,'Assumptions - Life cycles'!$A$28:$B$32,2,FALSE),0.63)</f>
        <v>0.63</v>
      </c>
      <c r="G58" s="476">
        <f>IF(G23&lt;2015,VLOOKUP(G23,'Assumptions - Life cycles'!$A$28:$B$32,2,FALSE),0.63)</f>
        <v>0.63</v>
      </c>
      <c r="H58" s="476">
        <f>IF(H23&lt;2015,VLOOKUP(H23,'Assumptions - Life cycles'!$A$28:$B$32,2,FALSE),0.63)</f>
        <v>0.63</v>
      </c>
      <c r="I58" s="476">
        <f>IF(I23&lt;2015,VLOOKUP(I23,'Assumptions - Life cycles'!$A$28:$B$32,2,FALSE),0.63)</f>
        <v>0.63</v>
      </c>
      <c r="J58" s="476">
        <f>IF(J23&lt;2015,VLOOKUP(J23,'Assumptions - Life cycles'!$A$28:$B$32,2,FALSE),0.63)</f>
        <v>0.63</v>
      </c>
      <c r="K58" s="476">
        <f>IF(K23&lt;2015,VLOOKUP(K23,'Assumptions - Life cycles'!$A$28:$B$32,2,FALSE),0.63)</f>
        <v>0.63</v>
      </c>
      <c r="L58" s="476">
        <f>IF(L23&lt;2015,VLOOKUP(L23,'Assumptions - Life cycles'!$A$28:$B$32,2,FALSE),0.63)</f>
        <v>0.63</v>
      </c>
      <c r="M58" s="476">
        <f>IF(M23&lt;2015,VLOOKUP(M23,'Assumptions - Life cycles'!$A$28:$B$32,2,FALSE),0.63)</f>
        <v>0.63</v>
      </c>
      <c r="N58" s="476">
        <f>IF(N23&lt;2015,VLOOKUP(N23,'Assumptions - Life cycles'!$A$28:$B$32,2,FALSE),0.63)</f>
        <v>0.63</v>
      </c>
      <c r="O58" s="476">
        <f>IF(O23&lt;2015,VLOOKUP(O23,'Assumptions - Life cycles'!$A$28:$B$32,2,FALSE),0.63)</f>
        <v>0.63</v>
      </c>
      <c r="P58" s="476">
        <f>IF(P23&lt;2015,VLOOKUP(P23,'Assumptions - Life cycles'!$A$28:$B$32,2,FALSE),0.63)</f>
        <v>0.63</v>
      </c>
      <c r="Q58" s="476">
        <f>IF(Q23&lt;2015,VLOOKUP(Q23,'Assumptions - Life cycles'!$A$28:$B$32,2,FALSE),0.63)</f>
        <v>0.63</v>
      </c>
      <c r="R58" s="476">
        <f>IF(R23&lt;2015,VLOOKUP(R23,'Assumptions - Life cycles'!$A$28:$B$32,2,FALSE),0.63)</f>
        <v>0.63</v>
      </c>
      <c r="S58" s="476">
        <f>IF(S23&lt;2015,VLOOKUP(S23,'Assumptions - Life cycles'!$A$28:$B$32,2,FALSE),0.63)</f>
        <v>0.63</v>
      </c>
      <c r="T58" s="476">
        <f>IF(T23&lt;2015,VLOOKUP(T23,'Assumptions - Life cycles'!$A$28:$B$32,2,FALSE),0.63)</f>
        <v>0.63</v>
      </c>
      <c r="U58" s="476">
        <f>IF(U23&lt;2015,VLOOKUP(U23,'Assumptions - Life cycles'!$A$28:$B$32,2,FALSE),0.63)</f>
        <v>0.63</v>
      </c>
      <c r="V58" s="476">
        <f>IF(V23&lt;2015,VLOOKUP(V23,'Assumptions - Life cycles'!$A$28:$B$32,2,FALSE),0.63)</f>
        <v>0.63</v>
      </c>
      <c r="W58" s="476">
        <f>IF(W23&lt;2015,VLOOKUP(W23,'Assumptions - Life cycles'!$A$28:$B$32,2,FALSE),0.63)</f>
        <v>0.63</v>
      </c>
      <c r="X58" s="476">
        <f>IF(X23&lt;2015,VLOOKUP(X23,'Assumptions - Life cycles'!$A$28:$B$32,2,FALSE),0.63)</f>
        <v>0.63</v>
      </c>
      <c r="Y58" s="476">
        <f>IF(Y23&lt;2015,VLOOKUP(Y23,'Assumptions - Life cycles'!$A$28:$B$32,2,FALSE),0.63)</f>
        <v>0.63</v>
      </c>
      <c r="Z58" s="476">
        <f>IF(Z23&lt;2015,VLOOKUP(Z23,'Assumptions - Life cycles'!$A$28:$B$32,2,FALSE),0.63)</f>
        <v>0.63</v>
      </c>
      <c r="AA58" s="476">
        <f>IF(AA23&lt;2015,VLOOKUP(AA23,'Assumptions - Life cycles'!$A$28:$B$32,2,FALSE),0.63)</f>
        <v>0.63</v>
      </c>
      <c r="AB58" s="476">
        <f>IF(AB23&lt;2015,VLOOKUP(AB23,'Assumptions - Life cycles'!$A$28:$B$32,2,FALSE),0.63)</f>
        <v>0.63</v>
      </c>
      <c r="AC58" s="476">
        <f>IF(AC23&lt;2015,VLOOKUP(AC23,'Assumptions - Life cycles'!$A$28:$B$32,2,FALSE),0.63)</f>
        <v>0.63</v>
      </c>
      <c r="AD58" s="476">
        <f>IF(AD23&lt;2015,VLOOKUP(AD23,'Assumptions - Life cycles'!$A$28:$B$32,2,FALSE),0.63)</f>
        <v>0.63</v>
      </c>
      <c r="AE58" s="476">
        <f>IF(AE23&lt;2015,VLOOKUP(AE23,'Assumptions - Life cycles'!$A$28:$B$32,2,FALSE),0.63)</f>
        <v>0.63</v>
      </c>
      <c r="AF58" s="476">
        <f>IF(AF23&lt;2015,VLOOKUP(AF23,'Assumptions - Life cycles'!$A$28:$B$32,2,FALSE),0.63)</f>
        <v>0.63</v>
      </c>
      <c r="AG58" s="476">
        <f>IF(AG23&lt;2015,VLOOKUP(AG23,'Assumptions - Life cycles'!$A$28:$B$32,2,FALSE),0.63)</f>
        <v>0.63</v>
      </c>
      <c r="AH58" s="476">
        <f>IF(AH23&lt;2015,VLOOKUP(AH23,'Assumptions - Life cycles'!$A$28:$B$32,2,FALSE),0.63)</f>
        <v>0.63</v>
      </c>
      <c r="AI58" s="476">
        <f>IF(AI23&lt;2015,VLOOKUP(AI23,'Assumptions - Life cycles'!$A$28:$B$32,2,FALSE),0.63)</f>
        <v>0.63</v>
      </c>
      <c r="AJ58" s="476">
        <f>IF(AJ23&lt;2015,VLOOKUP(AJ23,'Assumptions - Life cycles'!$A$28:$B$32,2,FALSE),0.63)</f>
        <v>0.63</v>
      </c>
      <c r="AK58" s="467"/>
    </row>
    <row r="59" spans="1:37" ht="15" customHeight="1" thickBot="1">
      <c r="A59" s="377"/>
      <c r="B59" s="477" t="s">
        <v>351</v>
      </c>
      <c r="C59" s="478">
        <f t="shared" ref="C59:AJ59" si="62">IF((C57-C58)&lt;0,0,(C57-C58)/C57)</f>
        <v>0</v>
      </c>
      <c r="D59" s="478">
        <f t="shared" si="62"/>
        <v>0</v>
      </c>
      <c r="E59" s="478">
        <f t="shared" si="62"/>
        <v>0</v>
      </c>
      <c r="F59" s="478">
        <f t="shared" si="62"/>
        <v>0</v>
      </c>
      <c r="G59" s="478">
        <f t="shared" si="62"/>
        <v>0</v>
      </c>
      <c r="H59" s="478">
        <f t="shared" si="62"/>
        <v>0</v>
      </c>
      <c r="I59" s="478">
        <f t="shared" si="62"/>
        <v>0</v>
      </c>
      <c r="J59" s="478">
        <f t="shared" si="62"/>
        <v>0</v>
      </c>
      <c r="K59" s="478">
        <f t="shared" si="62"/>
        <v>0</v>
      </c>
      <c r="L59" s="478">
        <f t="shared" si="62"/>
        <v>0</v>
      </c>
      <c r="M59" s="478">
        <f t="shared" si="62"/>
        <v>0</v>
      </c>
      <c r="N59" s="478">
        <f t="shared" si="62"/>
        <v>0</v>
      </c>
      <c r="O59" s="478">
        <f t="shared" si="62"/>
        <v>0</v>
      </c>
      <c r="P59" s="478">
        <f t="shared" si="62"/>
        <v>0</v>
      </c>
      <c r="Q59" s="478">
        <f t="shared" si="62"/>
        <v>0</v>
      </c>
      <c r="R59" s="478">
        <f t="shared" si="62"/>
        <v>0</v>
      </c>
      <c r="S59" s="478">
        <f t="shared" si="62"/>
        <v>0</v>
      </c>
      <c r="T59" s="478">
        <f t="shared" si="62"/>
        <v>0</v>
      </c>
      <c r="U59" s="478">
        <f t="shared" si="62"/>
        <v>0</v>
      </c>
      <c r="V59" s="478">
        <f t="shared" si="62"/>
        <v>0</v>
      </c>
      <c r="W59" s="478">
        <f t="shared" si="62"/>
        <v>0</v>
      </c>
      <c r="X59" s="478">
        <f t="shared" si="62"/>
        <v>0</v>
      </c>
      <c r="Y59" s="478">
        <f t="shared" si="62"/>
        <v>0</v>
      </c>
      <c r="Z59" s="478">
        <f t="shared" si="62"/>
        <v>0</v>
      </c>
      <c r="AA59" s="478">
        <f t="shared" si="62"/>
        <v>0</v>
      </c>
      <c r="AB59" s="478">
        <f t="shared" si="62"/>
        <v>0</v>
      </c>
      <c r="AC59" s="478">
        <f t="shared" si="62"/>
        <v>0</v>
      </c>
      <c r="AD59" s="478">
        <f t="shared" si="62"/>
        <v>0</v>
      </c>
      <c r="AE59" s="478">
        <f t="shared" si="62"/>
        <v>0</v>
      </c>
      <c r="AF59" s="478">
        <f t="shared" si="62"/>
        <v>0</v>
      </c>
      <c r="AG59" s="478">
        <f t="shared" si="62"/>
        <v>0</v>
      </c>
      <c r="AH59" s="478">
        <f t="shared" si="62"/>
        <v>0</v>
      </c>
      <c r="AI59" s="478">
        <f t="shared" si="62"/>
        <v>0</v>
      </c>
      <c r="AJ59" s="478">
        <f t="shared" si="62"/>
        <v>0</v>
      </c>
      <c r="AK59" s="467"/>
    </row>
    <row r="60" spans="1:37" ht="15" customHeight="1">
      <c r="A60" s="377"/>
      <c r="B60" s="479" t="s">
        <v>349</v>
      </c>
      <c r="C60" s="480">
        <f>IF(SUM(ENGINE!$F422:$F427)=0,0,SUMPRODUCT(ENGINE!$H422:$H427,ENGINE!$F422:$F427)/SUM(ENGINE!$F422:$F427))</f>
        <v>166253.89700000003</v>
      </c>
      <c r="D60" s="480">
        <f>IF(SUM(ENGINE!$F422:$F427)=0,0,SUMPRODUCT(ENGINE!$H422:$H427,ENGINE!$F422:$F427)/SUM(ENGINE!$F422:$F427))</f>
        <v>166253.89700000003</v>
      </c>
      <c r="E60" s="480">
        <f>IF(SUM(ENGINE!$F422:$F427)=0,0,SUMPRODUCT(ENGINE!$H422:$H427,ENGINE!$F422:$F427)/SUM(ENGINE!$F422:$F427))</f>
        <v>166253.89700000003</v>
      </c>
      <c r="F60" s="480">
        <f>IF(SUM(ENGINE!$F422:$F427)=0,0,SUMPRODUCT(ENGINE!$H422:$H427,ENGINE!$F422:$F427)/SUM(ENGINE!$F422:$F427))</f>
        <v>166253.89700000003</v>
      </c>
      <c r="G60" s="480">
        <f>IF(SUM(ENGINE!$F422:$F427)=0,0,SUMPRODUCT(ENGINE!$H422:$H427,ENGINE!$F422:$F427)/SUM(ENGINE!$F422:$F427))</f>
        <v>166253.89700000003</v>
      </c>
      <c r="H60" s="480">
        <f>IF(SUM(ENGINE!$F422:$F427)=0,0,SUMPRODUCT(ENGINE!$H422:$H427,ENGINE!$F422:$F427)/SUM(ENGINE!$F422:$F427))</f>
        <v>166253.89700000003</v>
      </c>
      <c r="I60" s="480">
        <f>IF(SUM(ENGINE!$F422:$F427)=0,0,SUMPRODUCT(ENGINE!$H422:$H427,ENGINE!$F422:$F427)/SUM(ENGINE!$F422:$F427))</f>
        <v>166253.89700000003</v>
      </c>
      <c r="J60" s="480">
        <f>IF(SUM(ENGINE!$F422:$F427)=0,0,SUMPRODUCT(ENGINE!$H422:$H427,ENGINE!$F422:$F427)/SUM(ENGINE!$F422:$F427))</f>
        <v>166253.89700000003</v>
      </c>
      <c r="K60" s="480">
        <f>IF(SUM(ENGINE!$F422:$F427)=0,0,SUMPRODUCT(ENGINE!$H422:$H427,ENGINE!$F422:$F427)/SUM(ENGINE!$F422:$F427))</f>
        <v>166253.89700000003</v>
      </c>
      <c r="L60" s="480">
        <f>IF(SUM(ENGINE!$F422:$F427)=0,0,SUMPRODUCT(ENGINE!$H422:$H427,ENGINE!$F422:$F427)/SUM(ENGINE!$F422:$F427))</f>
        <v>166253.89700000003</v>
      </c>
      <c r="M60" s="480">
        <f>IF(SUM(ENGINE!$F422:$F427)=0,0,SUMPRODUCT(ENGINE!$H422:$H427,ENGINE!$F422:$F427)/SUM(ENGINE!$F422:$F427))</f>
        <v>166253.89700000003</v>
      </c>
      <c r="N60" s="480">
        <f>IF(SUM(ENGINE!$F422:$F427)=0,0,SUMPRODUCT(ENGINE!$H422:$H427,ENGINE!$F422:$F427)/SUM(ENGINE!$F422:$F427))</f>
        <v>166253.89700000003</v>
      </c>
      <c r="O60" s="480">
        <f>IF(SUM(ENGINE!$F422:$F427)=0,0,SUMPRODUCT(ENGINE!$H422:$H427,ENGINE!$F422:$F427)/SUM(ENGINE!$F422:$F427))</f>
        <v>166253.89700000003</v>
      </c>
      <c r="P60" s="480">
        <f>IF(SUM(ENGINE!$F422:$F427)=0,0,SUMPRODUCT(ENGINE!$H422:$H427,ENGINE!$F422:$F427)/SUM(ENGINE!$F422:$F427))</f>
        <v>166253.89700000003</v>
      </c>
      <c r="Q60" s="480">
        <f>IF(SUM(ENGINE!$F422:$F427)=0,0,SUMPRODUCT(ENGINE!$H422:$H427,ENGINE!$F422:$F427)/SUM(ENGINE!$F422:$F427))</f>
        <v>166253.89700000003</v>
      </c>
      <c r="R60" s="480">
        <f>IF(SUM(ENGINE!$F422:$F427)=0,0,SUMPRODUCT(ENGINE!$H422:$H427,ENGINE!$F422:$F427)/SUM(ENGINE!$F422:$F427))</f>
        <v>166253.89700000003</v>
      </c>
      <c r="S60" s="480">
        <f>IF(SUM(ENGINE!$F422:$F427)=0,0,SUMPRODUCT(ENGINE!$H422:$H427,ENGINE!$F422:$F427)/SUM(ENGINE!$F422:$F427))</f>
        <v>166253.89700000003</v>
      </c>
      <c r="T60" s="480">
        <f>IF(SUM(ENGINE!$F422:$F427)=0,0,SUMPRODUCT(ENGINE!$H422:$H427,ENGINE!$F422:$F427)/SUM(ENGINE!$F422:$F427))</f>
        <v>166253.89700000003</v>
      </c>
      <c r="U60" s="480">
        <f>IF(SUM(ENGINE!$F422:$F427)=0,0,SUMPRODUCT(ENGINE!$H422:$H427,ENGINE!$F422:$F427)/SUM(ENGINE!$F422:$F427))</f>
        <v>166253.89700000003</v>
      </c>
      <c r="V60" s="480">
        <f>IF(SUM(ENGINE!$F422:$F427)=0,0,SUMPRODUCT(ENGINE!$H422:$H427,ENGINE!$F422:$F427)/SUM(ENGINE!$F422:$F427))</f>
        <v>166253.89700000003</v>
      </c>
      <c r="W60" s="480">
        <f>IF(SUM(ENGINE!$F422:$F427)=0,0,SUMPRODUCT(ENGINE!$H422:$H427,ENGINE!$F422:$F427)/SUM(ENGINE!$F422:$F427))</f>
        <v>166253.89700000003</v>
      </c>
      <c r="X60" s="480">
        <f>IF(SUM(ENGINE!$F422:$F427)=0,0,SUMPRODUCT(ENGINE!$H422:$H427,ENGINE!$F422:$F427)/SUM(ENGINE!$F422:$F427))</f>
        <v>166253.89700000003</v>
      </c>
      <c r="Y60" s="480">
        <f>IF(SUM(ENGINE!$F422:$F427)=0,0,SUMPRODUCT(ENGINE!$H422:$H427,ENGINE!$F422:$F427)/SUM(ENGINE!$F422:$F427))</f>
        <v>166253.89700000003</v>
      </c>
      <c r="Z60" s="480">
        <f>IF(SUM(ENGINE!$F422:$F427)=0,0,SUMPRODUCT(ENGINE!$H422:$H427,ENGINE!$F422:$F427)/SUM(ENGINE!$F422:$F427))</f>
        <v>166253.89700000003</v>
      </c>
      <c r="AA60" s="480">
        <f>IF(SUM(ENGINE!$F422:$F427)=0,0,SUMPRODUCT(ENGINE!$H422:$H427,ENGINE!$F422:$F427)/SUM(ENGINE!$F422:$F427))</f>
        <v>166253.89700000003</v>
      </c>
      <c r="AB60" s="480">
        <f>IF(SUM(ENGINE!$F422:$F427)=0,0,SUMPRODUCT(ENGINE!$H422:$H427,ENGINE!$F422:$F427)/SUM(ENGINE!$F422:$F427))</f>
        <v>166253.89700000003</v>
      </c>
      <c r="AC60" s="480">
        <f>IF(SUM(ENGINE!$F422:$F427)=0,0,SUMPRODUCT(ENGINE!$H422:$H427,ENGINE!$F422:$F427)/SUM(ENGINE!$F422:$F427))</f>
        <v>166253.89700000003</v>
      </c>
      <c r="AD60" s="480">
        <f>IF(SUM(ENGINE!$F422:$F427)=0,0,SUMPRODUCT(ENGINE!$H422:$H427,ENGINE!$F422:$F427)/SUM(ENGINE!$F422:$F427))</f>
        <v>166253.89700000003</v>
      </c>
      <c r="AE60" s="480">
        <f>IF(SUM(ENGINE!$F422:$F427)=0,0,SUMPRODUCT(ENGINE!$H422:$H427,ENGINE!$F422:$F427)/SUM(ENGINE!$F422:$F427))</f>
        <v>166253.89700000003</v>
      </c>
      <c r="AF60" s="480">
        <f>IF(SUM(ENGINE!$F422:$F427)=0,0,SUMPRODUCT(ENGINE!$H422:$H427,ENGINE!$F422:$F427)/SUM(ENGINE!$F422:$F427))</f>
        <v>166253.89700000003</v>
      </c>
      <c r="AG60" s="480">
        <f>IF(SUM(ENGINE!$F422:$F427)=0,0,SUMPRODUCT(ENGINE!$H422:$H427,ENGINE!$F422:$F427)/SUM(ENGINE!$F422:$F427))</f>
        <v>166253.89700000003</v>
      </c>
      <c r="AH60" s="480">
        <f>IF(SUM(ENGINE!$F422:$F427)=0,0,SUMPRODUCT(ENGINE!$H422:$H427,ENGINE!$F422:$F427)/SUM(ENGINE!$F422:$F427))</f>
        <v>166253.89700000003</v>
      </c>
      <c r="AI60" s="480">
        <f>IF(SUM(ENGINE!$F422:$F427)=0,0,SUMPRODUCT(ENGINE!$H422:$H427,ENGINE!$F422:$F427)/SUM(ENGINE!$F422:$F427))</f>
        <v>166253.89700000003</v>
      </c>
      <c r="AJ60" s="480">
        <f>IF(SUM(ENGINE!$F422:$F427)=0,0,SUMPRODUCT(ENGINE!$H422:$H427,ENGINE!$F422:$F427)/SUM(ENGINE!$F422:$F427))</f>
        <v>166253.89700000003</v>
      </c>
      <c r="AK60" s="467"/>
    </row>
    <row r="61" spans="1:37" ht="15" customHeight="1" thickBot="1">
      <c r="A61" s="376"/>
      <c r="B61" s="477" t="s">
        <v>353</v>
      </c>
      <c r="C61" s="481">
        <f>(SUMPRODUCT(ENGINE!$H422:$H427,ENGINE!J422:J427)/POWER(10,9))</f>
        <v>0</v>
      </c>
      <c r="D61" s="481">
        <f>(SUMPRODUCT(ENGINE!$H422:$H427,ENGINE!K422:K427)/POWER(10,9))</f>
        <v>0</v>
      </c>
      <c r="E61" s="481">
        <f>(SUMPRODUCT(ENGINE!$H422:$H427,ENGINE!L422:L427)/POWER(10,9))</f>
        <v>0</v>
      </c>
      <c r="F61" s="481">
        <f>(SUMPRODUCT(ENGINE!$H422:$H427,ENGINE!M422:M427)/POWER(10,9))</f>
        <v>0.99752338200000013</v>
      </c>
      <c r="G61" s="481">
        <f>(SUMPRODUCT(ENGINE!$H422:$H427,ENGINE!N422:N427)/POWER(10,9))</f>
        <v>0.99752338200000013</v>
      </c>
      <c r="H61" s="481">
        <f>(SUMPRODUCT(ENGINE!$H422:$H427,ENGINE!O422:O427)/POWER(10,9))</f>
        <v>0.99752338200000013</v>
      </c>
      <c r="I61" s="481">
        <f>(SUMPRODUCT(ENGINE!$H422:$H427,ENGINE!P422:P427)/POWER(10,9))</f>
        <v>0.99752338200000013</v>
      </c>
      <c r="J61" s="481">
        <f>(SUMPRODUCT(ENGINE!$H422:$H427,ENGINE!Q422:Q427)/POWER(10,9))</f>
        <v>0.99752338200000013</v>
      </c>
      <c r="K61" s="481">
        <f>(SUMPRODUCT(ENGINE!$H422:$H427,ENGINE!R422:R427)/POWER(10,9))</f>
        <v>0.99752338200000013</v>
      </c>
      <c r="L61" s="481">
        <f>(SUMPRODUCT(ENGINE!$H422:$H427,ENGINE!S422:S427)/POWER(10,9))</f>
        <v>0.99752338200000013</v>
      </c>
      <c r="M61" s="481">
        <f>(SUMPRODUCT(ENGINE!$H422:$H427,ENGINE!T422:T427)/POWER(10,9))</f>
        <v>0.99752338200000013</v>
      </c>
      <c r="N61" s="481">
        <f>(SUMPRODUCT(ENGINE!$H422:$H427,ENGINE!U422:U427)/POWER(10,9))</f>
        <v>0.99752338200000013</v>
      </c>
      <c r="O61" s="481">
        <f>(SUMPRODUCT(ENGINE!$H422:$H427,ENGINE!V422:V427)/POWER(10,9))</f>
        <v>0.99752338200000013</v>
      </c>
      <c r="P61" s="481">
        <f>(SUMPRODUCT(ENGINE!$H422:$H427,ENGINE!W422:W427)/POWER(10,9))</f>
        <v>0.99752338200000013</v>
      </c>
      <c r="Q61" s="481">
        <f>(SUMPRODUCT(ENGINE!$H422:$H427,ENGINE!X422:X427)/POWER(10,9))</f>
        <v>0.99752338200000013</v>
      </c>
      <c r="R61" s="481">
        <f>(SUMPRODUCT(ENGINE!$H422:$H427,ENGINE!Y422:Y427)/POWER(10,9))</f>
        <v>0.99752338200000013</v>
      </c>
      <c r="S61" s="481">
        <f>(SUMPRODUCT(ENGINE!$H422:$H427,ENGINE!Z422:Z427)/POWER(10,9))</f>
        <v>0.99752338200000013</v>
      </c>
      <c r="T61" s="481">
        <f>(SUMPRODUCT(ENGINE!$H422:$H427,ENGINE!AA422:AA427)/POWER(10,9))</f>
        <v>0.99752338200000013</v>
      </c>
      <c r="U61" s="481">
        <f>(SUMPRODUCT(ENGINE!$H422:$H427,ENGINE!AB422:AB427)/POWER(10,9))</f>
        <v>0.99752338200000013</v>
      </c>
      <c r="V61" s="481">
        <f>(SUMPRODUCT(ENGINE!$H422:$H427,ENGINE!AC422:AC427)/POWER(10,9))</f>
        <v>0.99752338200000013</v>
      </c>
      <c r="W61" s="481">
        <f>(SUMPRODUCT(ENGINE!$H422:$H427,ENGINE!AD422:AD427)/POWER(10,9))</f>
        <v>0.99752338200000013</v>
      </c>
      <c r="X61" s="481">
        <f>(SUMPRODUCT(ENGINE!$H422:$H427,ENGINE!AE422:AE427)/POWER(10,9))</f>
        <v>0.99752338200000013</v>
      </c>
      <c r="Y61" s="481">
        <f>(SUMPRODUCT(ENGINE!$H422:$H427,ENGINE!AF422:AF427)/POWER(10,9))</f>
        <v>0.99752338200000013</v>
      </c>
      <c r="Z61" s="481">
        <f>(SUMPRODUCT(ENGINE!$H422:$H427,ENGINE!AG422:AG427)/POWER(10,9))</f>
        <v>0.99752338200000013</v>
      </c>
      <c r="AA61" s="481">
        <f>(SUMPRODUCT(ENGINE!$H422:$H427,ENGINE!AH422:AH427)/POWER(10,9))</f>
        <v>0.99752338200000013</v>
      </c>
      <c r="AB61" s="481">
        <f>(SUMPRODUCT(ENGINE!$H422:$H427,ENGINE!AI422:AI427)/POWER(10,9))</f>
        <v>0.99752338200000013</v>
      </c>
      <c r="AC61" s="481">
        <f>(SUMPRODUCT(ENGINE!$H422:$H427,ENGINE!AJ422:AJ427)/POWER(10,9))</f>
        <v>0.99752338200000013</v>
      </c>
      <c r="AD61" s="481">
        <f>(SUMPRODUCT(ENGINE!$H422:$H427,ENGINE!AK422:AK427)/POWER(10,9))</f>
        <v>0.99752338200000013</v>
      </c>
      <c r="AE61" s="481">
        <f>(SUMPRODUCT(ENGINE!$H422:$H427,ENGINE!AL422:AL427)/POWER(10,9))</f>
        <v>0.99752338200000013</v>
      </c>
      <c r="AF61" s="481">
        <f>(SUMPRODUCT(ENGINE!$H422:$H427,ENGINE!AM422:AM427)/POWER(10,9))</f>
        <v>0.99752338200000013</v>
      </c>
      <c r="AG61" s="481">
        <f>(SUMPRODUCT(ENGINE!$H422:$H427,ENGINE!AN422:AN427)/POWER(10,9))</f>
        <v>0.99752338200000013</v>
      </c>
      <c r="AH61" s="481">
        <f>(SUMPRODUCT(ENGINE!$H422:$H427,ENGINE!AO422:AO427)/POWER(10,9))</f>
        <v>0.99752338200000013</v>
      </c>
      <c r="AI61" s="481">
        <f>(SUMPRODUCT(ENGINE!$H422:$H427,ENGINE!AP422:AP427)/POWER(10,9))</f>
        <v>0.99752338200000013</v>
      </c>
      <c r="AJ61" s="481">
        <f>(SUMPRODUCT(ENGINE!$H422:$H427,ENGINE!AQ422:AQ427)/POWER(10,9))</f>
        <v>0.99752338200000013</v>
      </c>
      <c r="AK61" s="467"/>
    </row>
    <row r="62" spans="1:37">
      <c r="A62" s="467"/>
      <c r="B62" s="482" t="s">
        <v>278</v>
      </c>
      <c r="C62" s="483">
        <f>C44</f>
        <v>0</v>
      </c>
      <c r="D62" s="483">
        <f t="shared" ref="D62:AJ62" si="63">D44</f>
        <v>0</v>
      </c>
      <c r="E62" s="483">
        <f t="shared" si="63"/>
        <v>0</v>
      </c>
      <c r="F62" s="483">
        <f t="shared" si="63"/>
        <v>6</v>
      </c>
      <c r="G62" s="483">
        <f t="shared" si="63"/>
        <v>6</v>
      </c>
      <c r="H62" s="483">
        <f t="shared" si="63"/>
        <v>6</v>
      </c>
      <c r="I62" s="483">
        <f t="shared" si="63"/>
        <v>6</v>
      </c>
      <c r="J62" s="483">
        <f t="shared" si="63"/>
        <v>6</v>
      </c>
      <c r="K62" s="483">
        <f t="shared" si="63"/>
        <v>6</v>
      </c>
      <c r="L62" s="483">
        <f t="shared" si="63"/>
        <v>6</v>
      </c>
      <c r="M62" s="483">
        <f t="shared" si="63"/>
        <v>6</v>
      </c>
      <c r="N62" s="483">
        <f t="shared" si="63"/>
        <v>6</v>
      </c>
      <c r="O62" s="483">
        <f t="shared" si="63"/>
        <v>6</v>
      </c>
      <c r="P62" s="483">
        <f t="shared" si="63"/>
        <v>6</v>
      </c>
      <c r="Q62" s="483">
        <f t="shared" si="63"/>
        <v>6</v>
      </c>
      <c r="R62" s="483">
        <f t="shared" si="63"/>
        <v>6</v>
      </c>
      <c r="S62" s="483">
        <f t="shared" si="63"/>
        <v>6</v>
      </c>
      <c r="T62" s="483">
        <f t="shared" si="63"/>
        <v>6</v>
      </c>
      <c r="U62" s="483">
        <f t="shared" si="63"/>
        <v>6</v>
      </c>
      <c r="V62" s="483">
        <f t="shared" si="63"/>
        <v>6</v>
      </c>
      <c r="W62" s="483">
        <f t="shared" si="63"/>
        <v>6</v>
      </c>
      <c r="X62" s="483">
        <f t="shared" si="63"/>
        <v>6</v>
      </c>
      <c r="Y62" s="483">
        <f t="shared" si="63"/>
        <v>6</v>
      </c>
      <c r="Z62" s="483">
        <f t="shared" si="63"/>
        <v>6</v>
      </c>
      <c r="AA62" s="483">
        <f t="shared" si="63"/>
        <v>6</v>
      </c>
      <c r="AB62" s="483">
        <f t="shared" si="63"/>
        <v>6</v>
      </c>
      <c r="AC62" s="483">
        <f t="shared" si="63"/>
        <v>6</v>
      </c>
      <c r="AD62" s="483">
        <f t="shared" si="63"/>
        <v>6</v>
      </c>
      <c r="AE62" s="483">
        <f t="shared" si="63"/>
        <v>6</v>
      </c>
      <c r="AF62" s="483">
        <f t="shared" si="63"/>
        <v>6</v>
      </c>
      <c r="AG62" s="483">
        <f t="shared" si="63"/>
        <v>6</v>
      </c>
      <c r="AH62" s="483">
        <f t="shared" si="63"/>
        <v>6</v>
      </c>
      <c r="AI62" s="483">
        <f t="shared" si="63"/>
        <v>6</v>
      </c>
      <c r="AJ62" s="483">
        <f t="shared" si="63"/>
        <v>6</v>
      </c>
      <c r="AK62" s="467"/>
    </row>
    <row r="63" spans="1:37">
      <c r="A63" s="467"/>
      <c r="B63" s="470" t="s">
        <v>354</v>
      </c>
      <c r="C63" s="471">
        <f>C62/SUM(ENGINE!$F$422:$F$427)</f>
        <v>0</v>
      </c>
      <c r="D63" s="471">
        <f>D62/SUM(ENGINE!$F$422:$F$427)</f>
        <v>0</v>
      </c>
      <c r="E63" s="471">
        <f>E62/SUM(ENGINE!$F$422:$F$427)</f>
        <v>0</v>
      </c>
      <c r="F63" s="471">
        <f>F62/SUM(ENGINE!$F$422:$F$427)</f>
        <v>1E-3</v>
      </c>
      <c r="G63" s="471">
        <f>G62/SUM(ENGINE!$F$422:$F$427)</f>
        <v>1E-3</v>
      </c>
      <c r="H63" s="471">
        <f>H62/SUM(ENGINE!$F$422:$F$427)</f>
        <v>1E-3</v>
      </c>
      <c r="I63" s="471">
        <f>I62/SUM(ENGINE!$F$422:$F$427)</f>
        <v>1E-3</v>
      </c>
      <c r="J63" s="471">
        <f>J62/SUM(ENGINE!$F$422:$F$427)</f>
        <v>1E-3</v>
      </c>
      <c r="K63" s="471">
        <f>K62/SUM(ENGINE!$F$422:$F$427)</f>
        <v>1E-3</v>
      </c>
      <c r="L63" s="471">
        <f>L62/SUM(ENGINE!$F$422:$F$427)</f>
        <v>1E-3</v>
      </c>
      <c r="M63" s="471">
        <f>M62/SUM(ENGINE!$F$422:$F$427)</f>
        <v>1E-3</v>
      </c>
      <c r="N63" s="471">
        <f>N62/SUM(ENGINE!$F$422:$F$427)</f>
        <v>1E-3</v>
      </c>
      <c r="O63" s="471">
        <f>O62/SUM(ENGINE!$F$422:$F$427)</f>
        <v>1E-3</v>
      </c>
      <c r="P63" s="471">
        <f>P62/SUM(ENGINE!$F$422:$F$427)</f>
        <v>1E-3</v>
      </c>
      <c r="Q63" s="471">
        <f>Q62/SUM(ENGINE!$F$422:$F$427)</f>
        <v>1E-3</v>
      </c>
      <c r="R63" s="471">
        <f>R62/SUM(ENGINE!$F$422:$F$427)</f>
        <v>1E-3</v>
      </c>
      <c r="S63" s="471">
        <f>S62/SUM(ENGINE!$F$422:$F$427)</f>
        <v>1E-3</v>
      </c>
      <c r="T63" s="471">
        <f>T62/SUM(ENGINE!$F$422:$F$427)</f>
        <v>1E-3</v>
      </c>
      <c r="U63" s="471">
        <f>U62/SUM(ENGINE!$F$422:$F$427)</f>
        <v>1E-3</v>
      </c>
      <c r="V63" s="471">
        <f>V62/SUM(ENGINE!$F$422:$F$427)</f>
        <v>1E-3</v>
      </c>
      <c r="W63" s="471">
        <f>W62/SUM(ENGINE!$F$422:$F$427)</f>
        <v>1E-3</v>
      </c>
      <c r="X63" s="471">
        <f>X62/SUM(ENGINE!$F$422:$F$427)</f>
        <v>1E-3</v>
      </c>
      <c r="Y63" s="471">
        <f>Y62/SUM(ENGINE!$F$422:$F$427)</f>
        <v>1E-3</v>
      </c>
      <c r="Z63" s="471">
        <f>Z62/SUM(ENGINE!$F$422:$F$427)</f>
        <v>1E-3</v>
      </c>
      <c r="AA63" s="471">
        <f>AA62/SUM(ENGINE!$F$422:$F$427)</f>
        <v>1E-3</v>
      </c>
      <c r="AB63" s="471">
        <f>AB62/SUM(ENGINE!$F$422:$F$427)</f>
        <v>1E-3</v>
      </c>
      <c r="AC63" s="471">
        <f>AC62/SUM(ENGINE!$F$422:$F$427)</f>
        <v>1E-3</v>
      </c>
      <c r="AD63" s="471">
        <f>AD62/SUM(ENGINE!$F$422:$F$427)</f>
        <v>1E-3</v>
      </c>
      <c r="AE63" s="471">
        <f>AE62/SUM(ENGINE!$F$422:$F$427)</f>
        <v>1E-3</v>
      </c>
      <c r="AF63" s="471">
        <f>AF62/SUM(ENGINE!$F$422:$F$427)</f>
        <v>1E-3</v>
      </c>
      <c r="AG63" s="471">
        <f>AG62/SUM(ENGINE!$F$422:$F$427)</f>
        <v>1E-3</v>
      </c>
      <c r="AH63" s="471">
        <f>AH62/SUM(ENGINE!$F$422:$F$427)</f>
        <v>1E-3</v>
      </c>
      <c r="AI63" s="471">
        <f>AI62/SUM(ENGINE!$F$422:$F$427)</f>
        <v>1E-3</v>
      </c>
      <c r="AJ63" s="471">
        <f>AJ62/SUM(ENGINE!$F$422:$F$427)</f>
        <v>1E-3</v>
      </c>
      <c r="AK63" s="467"/>
    </row>
    <row r="64" spans="1:37" ht="24.75">
      <c r="A64" s="467"/>
      <c r="B64" s="470" t="s">
        <v>356</v>
      </c>
      <c r="C64" s="472">
        <f t="shared" ref="C64:AJ64" si="64">C63*C59</f>
        <v>0</v>
      </c>
      <c r="D64" s="472">
        <f t="shared" si="64"/>
        <v>0</v>
      </c>
      <c r="E64" s="472">
        <f t="shared" si="64"/>
        <v>0</v>
      </c>
      <c r="F64" s="472">
        <f t="shared" si="64"/>
        <v>0</v>
      </c>
      <c r="G64" s="472">
        <f t="shared" si="64"/>
        <v>0</v>
      </c>
      <c r="H64" s="472">
        <f t="shared" si="64"/>
        <v>0</v>
      </c>
      <c r="I64" s="472">
        <f t="shared" si="64"/>
        <v>0</v>
      </c>
      <c r="J64" s="472">
        <f t="shared" si="64"/>
        <v>0</v>
      </c>
      <c r="K64" s="472">
        <f t="shared" si="64"/>
        <v>0</v>
      </c>
      <c r="L64" s="472">
        <f t="shared" si="64"/>
        <v>0</v>
      </c>
      <c r="M64" s="472">
        <f t="shared" si="64"/>
        <v>0</v>
      </c>
      <c r="N64" s="472">
        <f t="shared" si="64"/>
        <v>0</v>
      </c>
      <c r="O64" s="472">
        <f t="shared" si="64"/>
        <v>0</v>
      </c>
      <c r="P64" s="472">
        <f t="shared" si="64"/>
        <v>0</v>
      </c>
      <c r="Q64" s="472">
        <f t="shared" si="64"/>
        <v>0</v>
      </c>
      <c r="R64" s="472">
        <f t="shared" si="64"/>
        <v>0</v>
      </c>
      <c r="S64" s="472">
        <f t="shared" si="64"/>
        <v>0</v>
      </c>
      <c r="T64" s="472">
        <f t="shared" si="64"/>
        <v>0</v>
      </c>
      <c r="U64" s="472">
        <f t="shared" si="64"/>
        <v>0</v>
      </c>
      <c r="V64" s="472">
        <f t="shared" si="64"/>
        <v>0</v>
      </c>
      <c r="W64" s="472">
        <f t="shared" si="64"/>
        <v>0</v>
      </c>
      <c r="X64" s="472">
        <f t="shared" si="64"/>
        <v>0</v>
      </c>
      <c r="Y64" s="472">
        <f t="shared" si="64"/>
        <v>0</v>
      </c>
      <c r="Z64" s="472">
        <f t="shared" si="64"/>
        <v>0</v>
      </c>
      <c r="AA64" s="472">
        <f t="shared" si="64"/>
        <v>0</v>
      </c>
      <c r="AB64" s="472">
        <f t="shared" si="64"/>
        <v>0</v>
      </c>
      <c r="AC64" s="472">
        <f t="shared" si="64"/>
        <v>0</v>
      </c>
      <c r="AD64" s="472">
        <f t="shared" si="64"/>
        <v>0</v>
      </c>
      <c r="AE64" s="472">
        <f t="shared" si="64"/>
        <v>0</v>
      </c>
      <c r="AF64" s="472">
        <f t="shared" si="64"/>
        <v>0</v>
      </c>
      <c r="AG64" s="472">
        <f t="shared" si="64"/>
        <v>0</v>
      </c>
      <c r="AH64" s="472">
        <f t="shared" si="64"/>
        <v>0</v>
      </c>
      <c r="AI64" s="472">
        <f t="shared" si="64"/>
        <v>0</v>
      </c>
      <c r="AJ64" s="472">
        <f t="shared" si="64"/>
        <v>0</v>
      </c>
      <c r="AK64" s="467"/>
    </row>
    <row r="65" spans="1:37" ht="24.75">
      <c r="A65" s="467"/>
      <c r="B65" s="470" t="s">
        <v>357</v>
      </c>
      <c r="C65" s="473">
        <f>SUM($C64:C64)</f>
        <v>0</v>
      </c>
      <c r="D65" s="473">
        <f>SUM($C64:D64)</f>
        <v>0</v>
      </c>
      <c r="E65" s="473">
        <f>SUM($C64:E64)</f>
        <v>0</v>
      </c>
      <c r="F65" s="473">
        <f>SUM($C64:F64)</f>
        <v>0</v>
      </c>
      <c r="G65" s="473">
        <f>SUM($C64:G64)</f>
        <v>0</v>
      </c>
      <c r="H65" s="473">
        <f>SUM($C64:H64)</f>
        <v>0</v>
      </c>
      <c r="I65" s="473">
        <f>SUM($C64:I64)</f>
        <v>0</v>
      </c>
      <c r="J65" s="473">
        <f>SUM($C64:J64)</f>
        <v>0</v>
      </c>
      <c r="K65" s="473">
        <f>SUM($C64:K64)</f>
        <v>0</v>
      </c>
      <c r="L65" s="473">
        <f>SUM($C64:L64)</f>
        <v>0</v>
      </c>
      <c r="M65" s="473">
        <f>SUM($C64:M64)</f>
        <v>0</v>
      </c>
      <c r="N65" s="473">
        <f>SUM($C64:N64)</f>
        <v>0</v>
      </c>
      <c r="O65" s="473">
        <f>SUM($C64:O64)</f>
        <v>0</v>
      </c>
      <c r="P65" s="473">
        <f>SUM($C64:P64)</f>
        <v>0</v>
      </c>
      <c r="Q65" s="473">
        <f>SUM($C64:Q64)</f>
        <v>0</v>
      </c>
      <c r="R65" s="473">
        <f>SUM($C64:R64)</f>
        <v>0</v>
      </c>
      <c r="S65" s="473">
        <f>SUM($C64:S64)</f>
        <v>0</v>
      </c>
      <c r="T65" s="473">
        <f>SUM($C64:T64)</f>
        <v>0</v>
      </c>
      <c r="U65" s="473">
        <f>SUM($C64:U64)</f>
        <v>0</v>
      </c>
      <c r="V65" s="473">
        <f>SUM($C64:V64)</f>
        <v>0</v>
      </c>
      <c r="W65" s="473">
        <f>SUM($C64:W64)</f>
        <v>0</v>
      </c>
      <c r="X65" s="473">
        <f>SUM($C64:X64)</f>
        <v>0</v>
      </c>
      <c r="Y65" s="473">
        <f>SUM($C64:Y64)</f>
        <v>0</v>
      </c>
      <c r="Z65" s="473">
        <f>SUM($C64:Z64)</f>
        <v>0</v>
      </c>
      <c r="AA65" s="473">
        <f>SUM($C64:AA64)</f>
        <v>0</v>
      </c>
      <c r="AB65" s="473">
        <f>SUM($C64:AB64)</f>
        <v>0</v>
      </c>
      <c r="AC65" s="473">
        <f>SUM($C64:AC64)</f>
        <v>0</v>
      </c>
      <c r="AD65" s="473">
        <f>SUM($C64:AD64)</f>
        <v>0</v>
      </c>
      <c r="AE65" s="473">
        <f>SUM($C64:AE64)</f>
        <v>0</v>
      </c>
      <c r="AF65" s="473">
        <f>SUM($C64:AF64)</f>
        <v>0</v>
      </c>
      <c r="AG65" s="473">
        <f>SUM($C64:AG64)</f>
        <v>0</v>
      </c>
      <c r="AH65" s="473">
        <f>SUM($C64:AH64)</f>
        <v>0</v>
      </c>
      <c r="AI65" s="473">
        <f>SUM($C64:AI64)</f>
        <v>0</v>
      </c>
      <c r="AJ65" s="473">
        <f>SUM($C64:AJ64)</f>
        <v>0</v>
      </c>
      <c r="AK65" s="467"/>
    </row>
    <row r="66" spans="1:37">
      <c r="A66" s="467"/>
      <c r="B66" s="470" t="s">
        <v>355</v>
      </c>
      <c r="C66" s="474">
        <f t="shared" ref="C66:AJ66" si="65">C61*(1-C65)</f>
        <v>0</v>
      </c>
      <c r="D66" s="474">
        <f t="shared" si="65"/>
        <v>0</v>
      </c>
      <c r="E66" s="474">
        <f t="shared" si="65"/>
        <v>0</v>
      </c>
      <c r="F66" s="474">
        <f t="shared" si="65"/>
        <v>0.99752338200000013</v>
      </c>
      <c r="G66" s="474">
        <f t="shared" si="65"/>
        <v>0.99752338200000013</v>
      </c>
      <c r="H66" s="474">
        <f t="shared" si="65"/>
        <v>0.99752338200000013</v>
      </c>
      <c r="I66" s="474">
        <f t="shared" si="65"/>
        <v>0.99752338200000013</v>
      </c>
      <c r="J66" s="474">
        <f t="shared" si="65"/>
        <v>0.99752338200000013</v>
      </c>
      <c r="K66" s="474">
        <f t="shared" si="65"/>
        <v>0.99752338200000013</v>
      </c>
      <c r="L66" s="474">
        <f t="shared" si="65"/>
        <v>0.99752338200000013</v>
      </c>
      <c r="M66" s="474">
        <f t="shared" si="65"/>
        <v>0.99752338200000013</v>
      </c>
      <c r="N66" s="474">
        <f t="shared" si="65"/>
        <v>0.99752338200000013</v>
      </c>
      <c r="O66" s="474">
        <f t="shared" si="65"/>
        <v>0.99752338200000013</v>
      </c>
      <c r="P66" s="474">
        <f t="shared" si="65"/>
        <v>0.99752338200000013</v>
      </c>
      <c r="Q66" s="474">
        <f t="shared" si="65"/>
        <v>0.99752338200000013</v>
      </c>
      <c r="R66" s="474">
        <f t="shared" si="65"/>
        <v>0.99752338200000013</v>
      </c>
      <c r="S66" s="474">
        <f t="shared" si="65"/>
        <v>0.99752338200000013</v>
      </c>
      <c r="T66" s="474">
        <f t="shared" si="65"/>
        <v>0.99752338200000013</v>
      </c>
      <c r="U66" s="474">
        <f t="shared" si="65"/>
        <v>0.99752338200000013</v>
      </c>
      <c r="V66" s="474">
        <f t="shared" si="65"/>
        <v>0.99752338200000013</v>
      </c>
      <c r="W66" s="474">
        <f t="shared" si="65"/>
        <v>0.99752338200000013</v>
      </c>
      <c r="X66" s="474">
        <f t="shared" si="65"/>
        <v>0.99752338200000013</v>
      </c>
      <c r="Y66" s="474">
        <f t="shared" si="65"/>
        <v>0.99752338200000013</v>
      </c>
      <c r="Z66" s="474">
        <f t="shared" si="65"/>
        <v>0.99752338200000013</v>
      </c>
      <c r="AA66" s="474">
        <f t="shared" si="65"/>
        <v>0.99752338200000013</v>
      </c>
      <c r="AB66" s="474">
        <f t="shared" si="65"/>
        <v>0.99752338200000013</v>
      </c>
      <c r="AC66" s="474">
        <f t="shared" si="65"/>
        <v>0.99752338200000013</v>
      </c>
      <c r="AD66" s="474">
        <f t="shared" si="65"/>
        <v>0.99752338200000013</v>
      </c>
      <c r="AE66" s="474">
        <f t="shared" si="65"/>
        <v>0.99752338200000013</v>
      </c>
      <c r="AF66" s="474">
        <f t="shared" si="65"/>
        <v>0.99752338200000013</v>
      </c>
      <c r="AG66" s="474">
        <f t="shared" si="65"/>
        <v>0.99752338200000013</v>
      </c>
      <c r="AH66" s="474">
        <f t="shared" si="65"/>
        <v>0.99752338200000013</v>
      </c>
      <c r="AI66" s="474">
        <f t="shared" si="65"/>
        <v>0.99752338200000013</v>
      </c>
      <c r="AJ66" s="474">
        <f t="shared" si="65"/>
        <v>0.99752338200000013</v>
      </c>
      <c r="AK66" s="467"/>
    </row>
    <row r="67" spans="1:37">
      <c r="A67" s="467"/>
      <c r="B67" s="467"/>
      <c r="C67" s="467"/>
      <c r="D67" s="467"/>
      <c r="E67" s="467"/>
      <c r="F67" s="467"/>
      <c r="G67" s="467"/>
      <c r="H67" s="467"/>
      <c r="I67" s="467"/>
      <c r="J67" s="467"/>
      <c r="K67" s="467"/>
      <c r="L67" s="467"/>
      <c r="M67" s="467"/>
      <c r="N67" s="467"/>
      <c r="O67" s="467"/>
      <c r="P67" s="467"/>
      <c r="Q67" s="467"/>
      <c r="R67" s="467"/>
      <c r="S67" s="467"/>
      <c r="T67" s="467"/>
      <c r="U67" s="467"/>
      <c r="V67" s="467"/>
      <c r="W67" s="467"/>
      <c r="X67" s="467"/>
      <c r="Y67" s="467"/>
      <c r="Z67" s="467"/>
      <c r="AA67" s="467"/>
      <c r="AB67" s="467"/>
      <c r="AC67" s="467"/>
      <c r="AD67" s="467"/>
      <c r="AE67" s="467"/>
      <c r="AF67" s="467"/>
      <c r="AG67" s="467"/>
      <c r="AH67" s="467"/>
      <c r="AI67" s="467"/>
      <c r="AJ67" s="467"/>
      <c r="AK67" s="467"/>
    </row>
    <row r="68" spans="1:37">
      <c r="AJ68" s="469"/>
    </row>
    <row r="69" spans="1:37">
      <c r="AJ69" s="469"/>
    </row>
  </sheetData>
  <mergeCells count="9">
    <mergeCell ref="A7:B7"/>
    <mergeCell ref="A14:B14"/>
    <mergeCell ref="A56:B56"/>
    <mergeCell ref="A15:B15"/>
    <mergeCell ref="A20:B20"/>
    <mergeCell ref="A29:B29"/>
    <mergeCell ref="A40:B40"/>
    <mergeCell ref="A52:B52"/>
    <mergeCell ref="A55:B5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sheetPr codeName="Sheet_10">
    <pageSetUpPr fitToPage="1"/>
  </sheetPr>
  <dimension ref="A1:AJ39"/>
  <sheetViews>
    <sheetView zoomScale="85" zoomScaleNormal="85" zoomScaleSheetLayoutView="85" workbookViewId="0"/>
  </sheetViews>
  <sheetFormatPr defaultRowHeight="15"/>
  <cols>
    <col min="1" max="1" width="47" customWidth="1"/>
    <col min="2" max="2" width="15.7109375" customWidth="1"/>
    <col min="3" max="35" width="12.7109375" customWidth="1"/>
  </cols>
  <sheetData>
    <row r="1" spans="1:36" ht="65.099999999999994" customHeight="1">
      <c r="A1" s="5" t="s">
        <v>243</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7"/>
      <c r="AJ1" s="467"/>
    </row>
    <row r="2" spans="1:36" ht="3.75" customHeight="1">
      <c r="A2" s="8"/>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c r="AJ2" s="467"/>
    </row>
    <row r="3" spans="1:36">
      <c r="A3" s="14" t="s">
        <v>0</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3"/>
      <c r="AJ3" s="467"/>
    </row>
    <row r="4" spans="1:36" ht="63.75" customHeight="1">
      <c r="A4" s="14"/>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3"/>
      <c r="AJ4" s="467"/>
    </row>
    <row r="5" spans="1:36" ht="3.75" customHeight="1">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10"/>
      <c r="AJ5" s="467"/>
    </row>
    <row r="6" spans="1:36" ht="15.75" customHeight="1">
      <c r="A6" s="14" t="s">
        <v>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3"/>
      <c r="AJ6" s="467"/>
    </row>
    <row r="7" spans="1:36" ht="15" customHeight="1">
      <c r="A7" s="14" t="s">
        <v>306</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3"/>
      <c r="AJ7" s="467"/>
    </row>
    <row r="8" spans="1:36" ht="15" customHeight="1">
      <c r="A8" s="14"/>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3"/>
      <c r="AJ8" s="467"/>
    </row>
    <row r="9" spans="1:36" ht="3.75" customHeight="1">
      <c r="A9" s="8"/>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10"/>
      <c r="AJ9" s="467"/>
    </row>
    <row r="10" spans="1:36" ht="15.75" thickBot="1">
      <c r="A10" s="14"/>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3"/>
      <c r="AJ10" s="467"/>
    </row>
    <row r="11" spans="1:36">
      <c r="A11" s="333" t="s">
        <v>2</v>
      </c>
      <c r="B11" s="419" t="str">
        <f>'0 - Title Page'!E5</f>
        <v>FY 2012-13</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3"/>
      <c r="AJ11" s="467"/>
    </row>
    <row r="12" spans="1:36" ht="15.75" thickBot="1">
      <c r="A12" s="31" t="s">
        <v>3</v>
      </c>
      <c r="B12" s="420" t="str">
        <f>'3 - Upgrade information'!L13</f>
        <v>FY 2015-16</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3"/>
      <c r="AJ12" s="467"/>
    </row>
    <row r="13" spans="1:36">
      <c r="A13" s="14"/>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3"/>
      <c r="AJ13" s="467"/>
    </row>
    <row r="14" spans="1:36" ht="3.75" customHeight="1">
      <c r="A14" s="422"/>
      <c r="B14" s="423"/>
      <c r="C14" s="423"/>
      <c r="D14" s="423"/>
      <c r="E14" s="423"/>
      <c r="F14" s="423"/>
      <c r="G14" s="423"/>
      <c r="H14" s="423"/>
      <c r="I14" s="423"/>
      <c r="J14" s="423"/>
      <c r="K14" s="423"/>
      <c r="L14" s="423"/>
      <c r="M14" s="423"/>
      <c r="N14" s="423"/>
      <c r="O14" s="423"/>
      <c r="P14" s="423"/>
      <c r="Q14" s="423"/>
      <c r="R14" s="423"/>
      <c r="S14" s="423"/>
      <c r="T14" s="423"/>
      <c r="U14" s="423"/>
      <c r="V14" s="423"/>
      <c r="W14" s="423"/>
      <c r="X14" s="423"/>
      <c r="Y14" s="423"/>
      <c r="Z14" s="423"/>
      <c r="AA14" s="423"/>
      <c r="AB14" s="423"/>
      <c r="AC14" s="423"/>
      <c r="AD14" s="423"/>
      <c r="AE14" s="423"/>
      <c r="AF14" s="423"/>
      <c r="AG14" s="423"/>
      <c r="AH14" s="423"/>
      <c r="AI14" s="334"/>
      <c r="AJ14" s="467"/>
    </row>
    <row r="15" spans="1:36">
      <c r="A15" s="14"/>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3"/>
      <c r="AJ15" s="467"/>
    </row>
    <row r="16" spans="1:36">
      <c r="A16" s="26"/>
      <c r="B16" s="27"/>
      <c r="C16" s="335">
        <f>BASEYEAR</f>
        <v>2012</v>
      </c>
      <c r="D16" s="336">
        <f>C16+1</f>
        <v>2013</v>
      </c>
      <c r="E16" s="336">
        <f t="shared" ref="E16:Z16" si="0">D16+1</f>
        <v>2014</v>
      </c>
      <c r="F16" s="336">
        <f t="shared" si="0"/>
        <v>2015</v>
      </c>
      <c r="G16" s="336">
        <f t="shared" si="0"/>
        <v>2016</v>
      </c>
      <c r="H16" s="336">
        <f t="shared" si="0"/>
        <v>2017</v>
      </c>
      <c r="I16" s="336">
        <f t="shared" si="0"/>
        <v>2018</v>
      </c>
      <c r="J16" s="336">
        <f t="shared" si="0"/>
        <v>2019</v>
      </c>
      <c r="K16" s="336">
        <f t="shared" si="0"/>
        <v>2020</v>
      </c>
      <c r="L16" s="336">
        <f t="shared" si="0"/>
        <v>2021</v>
      </c>
      <c r="M16" s="336">
        <f t="shared" si="0"/>
        <v>2022</v>
      </c>
      <c r="N16" s="336">
        <f t="shared" si="0"/>
        <v>2023</v>
      </c>
      <c r="O16" s="336">
        <f t="shared" si="0"/>
        <v>2024</v>
      </c>
      <c r="P16" s="336">
        <f t="shared" si="0"/>
        <v>2025</v>
      </c>
      <c r="Q16" s="336">
        <f t="shared" si="0"/>
        <v>2026</v>
      </c>
      <c r="R16" s="336">
        <f t="shared" si="0"/>
        <v>2027</v>
      </c>
      <c r="S16" s="336">
        <f t="shared" si="0"/>
        <v>2028</v>
      </c>
      <c r="T16" s="336">
        <f t="shared" si="0"/>
        <v>2029</v>
      </c>
      <c r="U16" s="336">
        <f t="shared" si="0"/>
        <v>2030</v>
      </c>
      <c r="V16" s="336">
        <f t="shared" si="0"/>
        <v>2031</v>
      </c>
      <c r="W16" s="336">
        <f t="shared" si="0"/>
        <v>2032</v>
      </c>
      <c r="X16" s="336">
        <f t="shared" si="0"/>
        <v>2033</v>
      </c>
      <c r="Y16" s="336">
        <f t="shared" si="0"/>
        <v>2034</v>
      </c>
      <c r="Z16" s="336">
        <f t="shared" si="0"/>
        <v>2035</v>
      </c>
      <c r="AA16" s="336">
        <f t="shared" ref="AA16" si="1">Z16+1</f>
        <v>2036</v>
      </c>
      <c r="AB16" s="336">
        <f t="shared" ref="AB16" si="2">AA16+1</f>
        <v>2037</v>
      </c>
      <c r="AC16" s="336">
        <f t="shared" ref="AC16" si="3">AB16+1</f>
        <v>2038</v>
      </c>
      <c r="AD16" s="336">
        <f t="shared" ref="AD16" si="4">AC16+1</f>
        <v>2039</v>
      </c>
      <c r="AE16" s="336">
        <f t="shared" ref="AE16" si="5">AD16+1</f>
        <v>2040</v>
      </c>
      <c r="AF16" s="336">
        <f t="shared" ref="AF16" si="6">AE16+1</f>
        <v>2041</v>
      </c>
      <c r="AG16" s="336">
        <f t="shared" ref="AG16" si="7">AF16+1</f>
        <v>2042</v>
      </c>
      <c r="AH16" s="336">
        <f t="shared" ref="AH16:AI16" si="8">AG16+1</f>
        <v>2043</v>
      </c>
      <c r="AI16" s="337">
        <f t="shared" si="8"/>
        <v>2044</v>
      </c>
      <c r="AJ16" s="467"/>
    </row>
    <row r="17" spans="1:36">
      <c r="A17" s="14" t="s">
        <v>212</v>
      </c>
      <c r="B17" s="12"/>
      <c r="C17" s="338">
        <f ca="1">OFFSET('OUTPUT CALCS'!$C3,0,'Output - Status quo'!C$16-2012)</f>
        <v>8000</v>
      </c>
      <c r="D17" s="338">
        <f ca="1">OFFSET('OUTPUT CALCS'!$C3,0,'Output - Status quo'!D$16-2012)</f>
        <v>8000</v>
      </c>
      <c r="E17" s="338">
        <f ca="1">OFFSET('OUTPUT CALCS'!$C3,0,'Output - Status quo'!E$16-2012)</f>
        <v>8000</v>
      </c>
      <c r="F17" s="338">
        <f ca="1">OFFSET('OUTPUT CALCS'!$C3,0,'Output - Status quo'!F$16-2012)</f>
        <v>8000</v>
      </c>
      <c r="G17" s="338">
        <f ca="1">OFFSET('OUTPUT CALCS'!$C3,0,'Output - Status quo'!G$16-2012)</f>
        <v>8000</v>
      </c>
      <c r="H17" s="338">
        <f ca="1">OFFSET('OUTPUT CALCS'!$C3,0,'Output - Status quo'!H$16-2012)</f>
        <v>8000</v>
      </c>
      <c r="I17" s="338">
        <f ca="1">OFFSET('OUTPUT CALCS'!$C3,0,'Output - Status quo'!I$16-2012)</f>
        <v>8000</v>
      </c>
      <c r="J17" s="338">
        <f ca="1">OFFSET('OUTPUT CALCS'!$C3,0,'Output - Status quo'!J$16-2012)</f>
        <v>8000</v>
      </c>
      <c r="K17" s="338">
        <f ca="1">OFFSET('OUTPUT CALCS'!$C3,0,'Output - Status quo'!K$16-2012)</f>
        <v>8000</v>
      </c>
      <c r="L17" s="338">
        <f ca="1">OFFSET('OUTPUT CALCS'!$C3,0,'Output - Status quo'!L$16-2012)</f>
        <v>8000</v>
      </c>
      <c r="M17" s="338">
        <f ca="1">OFFSET('OUTPUT CALCS'!$C3,0,'Output - Status quo'!M$16-2012)</f>
        <v>8000</v>
      </c>
      <c r="N17" s="338">
        <f ca="1">OFFSET('OUTPUT CALCS'!$C3,0,'Output - Status quo'!N$16-2012)</f>
        <v>8000</v>
      </c>
      <c r="O17" s="338">
        <f ca="1">OFFSET('OUTPUT CALCS'!$C3,0,'Output - Status quo'!O$16-2012)</f>
        <v>8000</v>
      </c>
      <c r="P17" s="338">
        <f ca="1">OFFSET('OUTPUT CALCS'!$C3,0,'Output - Status quo'!P$16-2012)</f>
        <v>8000</v>
      </c>
      <c r="Q17" s="338">
        <f ca="1">OFFSET('OUTPUT CALCS'!$C3,0,'Output - Status quo'!Q$16-2012)</f>
        <v>8000</v>
      </c>
      <c r="R17" s="338">
        <f ca="1">OFFSET('OUTPUT CALCS'!$C3,0,'Output - Status quo'!R$16-2012)</f>
        <v>8000</v>
      </c>
      <c r="S17" s="338">
        <f ca="1">OFFSET('OUTPUT CALCS'!$C3,0,'Output - Status quo'!S$16-2012)</f>
        <v>8000</v>
      </c>
      <c r="T17" s="338">
        <f ca="1">OFFSET('OUTPUT CALCS'!$C3,0,'Output - Status quo'!T$16-2012)</f>
        <v>8000</v>
      </c>
      <c r="U17" s="338">
        <f ca="1">OFFSET('OUTPUT CALCS'!$C3,0,'Output - Status quo'!U$16-2012)</f>
        <v>8000</v>
      </c>
      <c r="V17" s="338">
        <f ca="1">OFFSET('OUTPUT CALCS'!$C3,0,'Output - Status quo'!V$16-2012)</f>
        <v>8000</v>
      </c>
      <c r="W17" s="338">
        <f ca="1">OFFSET('OUTPUT CALCS'!$C3,0,'Output - Status quo'!W$16-2012)</f>
        <v>8000</v>
      </c>
      <c r="X17" s="338">
        <f ca="1">OFFSET('OUTPUT CALCS'!$C3,0,'Output - Status quo'!X$16-2012)</f>
        <v>8000</v>
      </c>
      <c r="Y17" s="338">
        <f ca="1">OFFSET('OUTPUT CALCS'!$C3,0,'Output - Status quo'!Y$16-2012)</f>
        <v>8000</v>
      </c>
      <c r="Z17" s="338">
        <f ca="1">OFFSET('OUTPUT CALCS'!$C3,0,'Output - Status quo'!Z$16-2012)</f>
        <v>8000</v>
      </c>
      <c r="AA17" s="338">
        <f ca="1">OFFSET('OUTPUT CALCS'!$C3,0,'Output - Status quo'!AA$16-2012)</f>
        <v>8000</v>
      </c>
      <c r="AB17" s="338">
        <f ca="1">OFFSET('OUTPUT CALCS'!$C3,0,'Output - Status quo'!AB$16-2012)</f>
        <v>8000</v>
      </c>
      <c r="AC17" s="338">
        <f ca="1">OFFSET('OUTPUT CALCS'!$C3,0,'Output - Status quo'!AC$16-2012)</f>
        <v>8000</v>
      </c>
      <c r="AD17" s="338">
        <f ca="1">OFFSET('OUTPUT CALCS'!$C3,0,'Output - Status quo'!AD$16-2012)</f>
        <v>8000</v>
      </c>
      <c r="AE17" s="338">
        <f ca="1">OFFSET('OUTPUT CALCS'!$C3,0,'Output - Status quo'!AE$16-2012)</f>
        <v>8000</v>
      </c>
      <c r="AF17" s="338">
        <f ca="1">OFFSET('OUTPUT CALCS'!$C3,0,'Output - Status quo'!AF$16-2012)</f>
        <v>8000</v>
      </c>
      <c r="AG17" s="338">
        <f ca="1">OFFSET('OUTPUT CALCS'!$C3,0,'Output - Status quo'!AG$16-2012)</f>
        <v>8000</v>
      </c>
      <c r="AH17" s="338">
        <f ca="1">OFFSET('OUTPUT CALCS'!$C3,0,'Output - Status quo'!AH$16-2012)</f>
        <v>8000</v>
      </c>
      <c r="AI17" s="339">
        <f ca="1">OFFSET('OUTPUT CALCS'!$C3,0,'Output - Status quo'!AI$16-2012)</f>
        <v>8000</v>
      </c>
      <c r="AJ17" s="467"/>
    </row>
    <row r="18" spans="1:36">
      <c r="A18" s="14" t="s">
        <v>213</v>
      </c>
      <c r="B18" s="12"/>
      <c r="C18" s="340">
        <f ca="1">OFFSET('OUTPUT CALCS'!$C4,0,'Output - Status quo'!C$16-2012)</f>
        <v>2000</v>
      </c>
      <c r="D18" s="340">
        <f ca="1">OFFSET('OUTPUT CALCS'!$C4,0,'Output - Status quo'!D$16-2012)</f>
        <v>2000</v>
      </c>
      <c r="E18" s="340">
        <f ca="1">OFFSET('OUTPUT CALCS'!$C4,0,'Output - Status quo'!E$16-2012)</f>
        <v>2000</v>
      </c>
      <c r="F18" s="340">
        <f ca="1">OFFSET('OUTPUT CALCS'!$C4,0,'Output - Status quo'!F$16-2012)</f>
        <v>2000</v>
      </c>
      <c r="G18" s="340">
        <f ca="1">OFFSET('OUTPUT CALCS'!$C4,0,'Output - Status quo'!G$16-2012)</f>
        <v>2000</v>
      </c>
      <c r="H18" s="340">
        <f ca="1">OFFSET('OUTPUT CALCS'!$C4,0,'Output - Status quo'!H$16-2012)</f>
        <v>2000</v>
      </c>
      <c r="I18" s="340">
        <f ca="1">OFFSET('OUTPUT CALCS'!$C4,0,'Output - Status quo'!I$16-2012)</f>
        <v>2000</v>
      </c>
      <c r="J18" s="340">
        <f ca="1">OFFSET('OUTPUT CALCS'!$C4,0,'Output - Status quo'!J$16-2012)</f>
        <v>2000</v>
      </c>
      <c r="K18" s="340">
        <f ca="1">OFFSET('OUTPUT CALCS'!$C4,0,'Output - Status quo'!K$16-2012)</f>
        <v>2000</v>
      </c>
      <c r="L18" s="340">
        <f ca="1">OFFSET('OUTPUT CALCS'!$C4,0,'Output - Status quo'!L$16-2012)</f>
        <v>2000</v>
      </c>
      <c r="M18" s="340">
        <f ca="1">OFFSET('OUTPUT CALCS'!$C4,0,'Output - Status quo'!M$16-2012)</f>
        <v>2000</v>
      </c>
      <c r="N18" s="340">
        <f ca="1">OFFSET('OUTPUT CALCS'!$C4,0,'Output - Status quo'!N$16-2012)</f>
        <v>2000</v>
      </c>
      <c r="O18" s="340">
        <f ca="1">OFFSET('OUTPUT CALCS'!$C4,0,'Output - Status quo'!O$16-2012)</f>
        <v>2000</v>
      </c>
      <c r="P18" s="340">
        <f ca="1">OFFSET('OUTPUT CALCS'!$C4,0,'Output - Status quo'!P$16-2012)</f>
        <v>2000</v>
      </c>
      <c r="Q18" s="340">
        <f ca="1">OFFSET('OUTPUT CALCS'!$C4,0,'Output - Status quo'!Q$16-2012)</f>
        <v>2000</v>
      </c>
      <c r="R18" s="340">
        <f ca="1">OFFSET('OUTPUT CALCS'!$C4,0,'Output - Status quo'!R$16-2012)</f>
        <v>2000</v>
      </c>
      <c r="S18" s="340">
        <f ca="1">OFFSET('OUTPUT CALCS'!$C4,0,'Output - Status quo'!S$16-2012)</f>
        <v>2000</v>
      </c>
      <c r="T18" s="340">
        <f ca="1">OFFSET('OUTPUT CALCS'!$C4,0,'Output - Status quo'!T$16-2012)</f>
        <v>2000</v>
      </c>
      <c r="U18" s="340">
        <f ca="1">OFFSET('OUTPUT CALCS'!$C4,0,'Output - Status quo'!U$16-2012)</f>
        <v>2000</v>
      </c>
      <c r="V18" s="340">
        <f ca="1">OFFSET('OUTPUT CALCS'!$C4,0,'Output - Status quo'!V$16-2012)</f>
        <v>2000</v>
      </c>
      <c r="W18" s="340">
        <f ca="1">OFFSET('OUTPUT CALCS'!$C4,0,'Output - Status quo'!W$16-2012)</f>
        <v>2000</v>
      </c>
      <c r="X18" s="340">
        <f ca="1">OFFSET('OUTPUT CALCS'!$C4,0,'Output - Status quo'!X$16-2012)</f>
        <v>2000</v>
      </c>
      <c r="Y18" s="340">
        <f ca="1">OFFSET('OUTPUT CALCS'!$C4,0,'Output - Status quo'!Y$16-2012)</f>
        <v>2000</v>
      </c>
      <c r="Z18" s="340">
        <f ca="1">OFFSET('OUTPUT CALCS'!$C4,0,'Output - Status quo'!Z$16-2012)</f>
        <v>2000</v>
      </c>
      <c r="AA18" s="340">
        <f ca="1">OFFSET('OUTPUT CALCS'!$C4,0,'Output - Status quo'!AA$16-2012)</f>
        <v>2000</v>
      </c>
      <c r="AB18" s="340">
        <f ca="1">OFFSET('OUTPUT CALCS'!$C4,0,'Output - Status quo'!AB$16-2012)</f>
        <v>2000</v>
      </c>
      <c r="AC18" s="340">
        <f ca="1">OFFSET('OUTPUT CALCS'!$C4,0,'Output - Status quo'!AC$16-2012)</f>
        <v>2000</v>
      </c>
      <c r="AD18" s="340">
        <f ca="1">OFFSET('OUTPUT CALCS'!$C4,0,'Output - Status quo'!AD$16-2012)</f>
        <v>2000</v>
      </c>
      <c r="AE18" s="340">
        <f ca="1">OFFSET('OUTPUT CALCS'!$C4,0,'Output - Status quo'!AE$16-2012)</f>
        <v>2000</v>
      </c>
      <c r="AF18" s="340">
        <f ca="1">OFFSET('OUTPUT CALCS'!$C4,0,'Output - Status quo'!AF$16-2012)</f>
        <v>2000</v>
      </c>
      <c r="AG18" s="340">
        <f ca="1">OFFSET('OUTPUT CALCS'!$C4,0,'Output - Status quo'!AG$16-2012)</f>
        <v>2000</v>
      </c>
      <c r="AH18" s="340">
        <f ca="1">OFFSET('OUTPUT CALCS'!$C4,0,'Output - Status quo'!AH$16-2012)</f>
        <v>2000</v>
      </c>
      <c r="AI18" s="341">
        <f ca="1">OFFSET('OUTPUT CALCS'!$C4,0,'Output - Status quo'!AI$16-2012)</f>
        <v>2000</v>
      </c>
      <c r="AJ18" s="467"/>
    </row>
    <row r="19" spans="1:36">
      <c r="A19" s="14" t="s">
        <v>5</v>
      </c>
      <c r="B19" s="12"/>
      <c r="C19" s="340">
        <f ca="1">OFFSET('OUTPUT CALCS'!$C5,0,'Output - Status quo'!C$16-2012)</f>
        <v>0</v>
      </c>
      <c r="D19" s="340">
        <f ca="1">OFFSET('OUTPUT CALCS'!$C5,0,'Output - Status quo'!D$16-2012)</f>
        <v>0</v>
      </c>
      <c r="E19" s="340">
        <f ca="1">OFFSET('OUTPUT CALCS'!$C5,0,'Output - Status quo'!E$16-2012)</f>
        <v>0</v>
      </c>
      <c r="F19" s="340">
        <f ca="1">OFFSET('OUTPUT CALCS'!$C5,0,'Output - Status quo'!F$16-2012)</f>
        <v>0</v>
      </c>
      <c r="G19" s="340">
        <f ca="1">OFFSET('OUTPUT CALCS'!$C5,0,'Output - Status quo'!G$16-2012)</f>
        <v>0</v>
      </c>
      <c r="H19" s="340">
        <f ca="1">OFFSET('OUTPUT CALCS'!$C5,0,'Output - Status quo'!H$16-2012)</f>
        <v>0</v>
      </c>
      <c r="I19" s="340">
        <f ca="1">OFFSET('OUTPUT CALCS'!$C5,0,'Output - Status quo'!I$16-2012)</f>
        <v>0</v>
      </c>
      <c r="J19" s="340">
        <f ca="1">OFFSET('OUTPUT CALCS'!$C5,0,'Output - Status quo'!J$16-2012)</f>
        <v>0</v>
      </c>
      <c r="K19" s="340">
        <f ca="1">OFFSET('OUTPUT CALCS'!$C5,0,'Output - Status quo'!K$16-2012)</f>
        <v>0</v>
      </c>
      <c r="L19" s="340">
        <f ca="1">OFFSET('OUTPUT CALCS'!$C5,0,'Output - Status quo'!L$16-2012)</f>
        <v>0</v>
      </c>
      <c r="M19" s="340">
        <f ca="1">OFFSET('OUTPUT CALCS'!$C5,0,'Output - Status quo'!M$16-2012)</f>
        <v>0</v>
      </c>
      <c r="N19" s="340">
        <f ca="1">OFFSET('OUTPUT CALCS'!$C5,0,'Output - Status quo'!N$16-2012)</f>
        <v>0</v>
      </c>
      <c r="O19" s="340">
        <f ca="1">OFFSET('OUTPUT CALCS'!$C5,0,'Output - Status quo'!O$16-2012)</f>
        <v>0</v>
      </c>
      <c r="P19" s="340">
        <f ca="1">OFFSET('OUTPUT CALCS'!$C5,0,'Output - Status quo'!P$16-2012)</f>
        <v>0</v>
      </c>
      <c r="Q19" s="340">
        <f ca="1">OFFSET('OUTPUT CALCS'!$C5,0,'Output - Status quo'!Q$16-2012)</f>
        <v>0</v>
      </c>
      <c r="R19" s="340">
        <f ca="1">OFFSET('OUTPUT CALCS'!$C5,0,'Output - Status quo'!R$16-2012)</f>
        <v>0</v>
      </c>
      <c r="S19" s="340">
        <f ca="1">OFFSET('OUTPUT CALCS'!$C5,0,'Output - Status quo'!S$16-2012)</f>
        <v>0</v>
      </c>
      <c r="T19" s="340">
        <f ca="1">OFFSET('OUTPUT CALCS'!$C5,0,'Output - Status quo'!T$16-2012)</f>
        <v>0</v>
      </c>
      <c r="U19" s="340">
        <f ca="1">OFFSET('OUTPUT CALCS'!$C5,0,'Output - Status quo'!U$16-2012)</f>
        <v>0</v>
      </c>
      <c r="V19" s="340">
        <f ca="1">OFFSET('OUTPUT CALCS'!$C5,0,'Output - Status quo'!V$16-2012)</f>
        <v>0</v>
      </c>
      <c r="W19" s="340">
        <f ca="1">OFFSET('OUTPUT CALCS'!$C5,0,'Output - Status quo'!W$16-2012)</f>
        <v>0</v>
      </c>
      <c r="X19" s="340">
        <f ca="1">OFFSET('OUTPUT CALCS'!$C5,0,'Output - Status quo'!X$16-2012)</f>
        <v>0</v>
      </c>
      <c r="Y19" s="340">
        <f ca="1">OFFSET('OUTPUT CALCS'!$C5,0,'Output - Status quo'!Y$16-2012)</f>
        <v>0</v>
      </c>
      <c r="Z19" s="340">
        <f ca="1">OFFSET('OUTPUT CALCS'!$C5,0,'Output - Status quo'!Z$16-2012)</f>
        <v>0</v>
      </c>
      <c r="AA19" s="340">
        <f ca="1">OFFSET('OUTPUT CALCS'!$C5,0,'Output - Status quo'!AA$16-2012)</f>
        <v>0</v>
      </c>
      <c r="AB19" s="340">
        <f ca="1">OFFSET('OUTPUT CALCS'!$C5,0,'Output - Status quo'!AB$16-2012)</f>
        <v>0</v>
      </c>
      <c r="AC19" s="340">
        <f ca="1">OFFSET('OUTPUT CALCS'!$C5,0,'Output - Status quo'!AC$16-2012)</f>
        <v>0</v>
      </c>
      <c r="AD19" s="340">
        <f ca="1">OFFSET('OUTPUT CALCS'!$C5,0,'Output - Status quo'!AD$16-2012)</f>
        <v>0</v>
      </c>
      <c r="AE19" s="340">
        <f ca="1">OFFSET('OUTPUT CALCS'!$C5,0,'Output - Status quo'!AE$16-2012)</f>
        <v>0</v>
      </c>
      <c r="AF19" s="340">
        <f ca="1">OFFSET('OUTPUT CALCS'!$C5,0,'Output - Status quo'!AF$16-2012)</f>
        <v>0</v>
      </c>
      <c r="AG19" s="340">
        <f ca="1">OFFSET('OUTPUT CALCS'!$C5,0,'Output - Status quo'!AG$16-2012)</f>
        <v>0</v>
      </c>
      <c r="AH19" s="340">
        <f ca="1">OFFSET('OUTPUT CALCS'!$C5,0,'Output - Status quo'!AH$16-2012)</f>
        <v>0</v>
      </c>
      <c r="AI19" s="341">
        <f ca="1">OFFSET('OUTPUT CALCS'!$C5,0,'Output - Status quo'!AI$16-2012)</f>
        <v>0</v>
      </c>
      <c r="AJ19" s="467"/>
    </row>
    <row r="20" spans="1:36">
      <c r="A20" s="14" t="s">
        <v>214</v>
      </c>
      <c r="B20" s="12"/>
      <c r="C20" s="342">
        <f ca="1">OFFSET('OUTPUT CALCS'!$C6,0,'Output - Status quo'!C$16-2012)</f>
        <v>0</v>
      </c>
      <c r="D20" s="342">
        <f ca="1">OFFSET('OUTPUT CALCS'!$C6,0,'Output - Status quo'!D$16-2012)</f>
        <v>0</v>
      </c>
      <c r="E20" s="342">
        <f ca="1">OFFSET('OUTPUT CALCS'!$C6,0,'Output - Status quo'!E$16-2012)</f>
        <v>0</v>
      </c>
      <c r="F20" s="342">
        <f ca="1">OFFSET('OUTPUT CALCS'!$C6,0,'Output - Status quo'!F$16-2012)</f>
        <v>0</v>
      </c>
      <c r="G20" s="342">
        <f ca="1">OFFSET('OUTPUT CALCS'!$C6,0,'Output - Status quo'!G$16-2012)</f>
        <v>0</v>
      </c>
      <c r="H20" s="342">
        <f ca="1">OFFSET('OUTPUT CALCS'!$C6,0,'Output - Status quo'!H$16-2012)</f>
        <v>0</v>
      </c>
      <c r="I20" s="342">
        <f ca="1">OFFSET('OUTPUT CALCS'!$C6,0,'Output - Status quo'!I$16-2012)</f>
        <v>0</v>
      </c>
      <c r="J20" s="342">
        <f ca="1">OFFSET('OUTPUT CALCS'!$C6,0,'Output - Status quo'!J$16-2012)</f>
        <v>0</v>
      </c>
      <c r="K20" s="342">
        <f ca="1">OFFSET('OUTPUT CALCS'!$C6,0,'Output - Status quo'!K$16-2012)</f>
        <v>0</v>
      </c>
      <c r="L20" s="342">
        <f ca="1">OFFSET('OUTPUT CALCS'!$C6,0,'Output - Status quo'!L$16-2012)</f>
        <v>0</v>
      </c>
      <c r="M20" s="342">
        <f ca="1">OFFSET('OUTPUT CALCS'!$C6,0,'Output - Status quo'!M$16-2012)</f>
        <v>0</v>
      </c>
      <c r="N20" s="342">
        <f ca="1">OFFSET('OUTPUT CALCS'!$C6,0,'Output - Status quo'!N$16-2012)</f>
        <v>0</v>
      </c>
      <c r="O20" s="342">
        <f ca="1">OFFSET('OUTPUT CALCS'!$C6,0,'Output - Status quo'!O$16-2012)</f>
        <v>0</v>
      </c>
      <c r="P20" s="342">
        <f ca="1">OFFSET('OUTPUT CALCS'!$C6,0,'Output - Status quo'!P$16-2012)</f>
        <v>0</v>
      </c>
      <c r="Q20" s="342">
        <f ca="1">OFFSET('OUTPUT CALCS'!$C6,0,'Output - Status quo'!Q$16-2012)</f>
        <v>0</v>
      </c>
      <c r="R20" s="342">
        <f ca="1">OFFSET('OUTPUT CALCS'!$C6,0,'Output - Status quo'!R$16-2012)</f>
        <v>0</v>
      </c>
      <c r="S20" s="342">
        <f ca="1">OFFSET('OUTPUT CALCS'!$C6,0,'Output - Status quo'!S$16-2012)</f>
        <v>0</v>
      </c>
      <c r="T20" s="342">
        <f ca="1">OFFSET('OUTPUT CALCS'!$C6,0,'Output - Status quo'!T$16-2012)</f>
        <v>0</v>
      </c>
      <c r="U20" s="342">
        <f ca="1">OFFSET('OUTPUT CALCS'!$C6,0,'Output - Status quo'!U$16-2012)</f>
        <v>0</v>
      </c>
      <c r="V20" s="342">
        <f ca="1">OFFSET('OUTPUT CALCS'!$C6,0,'Output - Status quo'!V$16-2012)</f>
        <v>0</v>
      </c>
      <c r="W20" s="342">
        <f ca="1">OFFSET('OUTPUT CALCS'!$C6,0,'Output - Status quo'!W$16-2012)</f>
        <v>0</v>
      </c>
      <c r="X20" s="342">
        <f ca="1">OFFSET('OUTPUT CALCS'!$C6,0,'Output - Status quo'!X$16-2012)</f>
        <v>0</v>
      </c>
      <c r="Y20" s="342">
        <f ca="1">OFFSET('OUTPUT CALCS'!$C6,0,'Output - Status quo'!Y$16-2012)</f>
        <v>0</v>
      </c>
      <c r="Z20" s="342">
        <f ca="1">OFFSET('OUTPUT CALCS'!$C6,0,'Output - Status quo'!Z$16-2012)</f>
        <v>0</v>
      </c>
      <c r="AA20" s="342">
        <f ca="1">OFFSET('OUTPUT CALCS'!$C6,0,'Output - Status quo'!AA$16-2012)</f>
        <v>0</v>
      </c>
      <c r="AB20" s="342">
        <f ca="1">OFFSET('OUTPUT CALCS'!$C6,0,'Output - Status quo'!AB$16-2012)</f>
        <v>0</v>
      </c>
      <c r="AC20" s="342">
        <f ca="1">OFFSET('OUTPUT CALCS'!$C6,0,'Output - Status quo'!AC$16-2012)</f>
        <v>0</v>
      </c>
      <c r="AD20" s="342">
        <f ca="1">OFFSET('OUTPUT CALCS'!$C6,0,'Output - Status quo'!AD$16-2012)</f>
        <v>0</v>
      </c>
      <c r="AE20" s="342">
        <f ca="1">OFFSET('OUTPUT CALCS'!$C6,0,'Output - Status quo'!AE$16-2012)</f>
        <v>0</v>
      </c>
      <c r="AF20" s="342">
        <f ca="1">OFFSET('OUTPUT CALCS'!$C6,0,'Output - Status quo'!AF$16-2012)</f>
        <v>0</v>
      </c>
      <c r="AG20" s="342">
        <f ca="1">OFFSET('OUTPUT CALCS'!$C6,0,'Output - Status quo'!AG$16-2012)</f>
        <v>0</v>
      </c>
      <c r="AH20" s="342">
        <f ca="1">OFFSET('OUTPUT CALCS'!$C6,0,'Output - Status quo'!AH$16-2012)</f>
        <v>0</v>
      </c>
      <c r="AI20" s="343">
        <f ca="1">OFFSET('OUTPUT CALCS'!$C6,0,'Output - Status quo'!AI$16-2012)</f>
        <v>0</v>
      </c>
      <c r="AJ20" s="467"/>
    </row>
    <row r="21" spans="1:36">
      <c r="A21" s="607" t="s">
        <v>7</v>
      </c>
      <c r="B21" s="608"/>
      <c r="C21" s="344">
        <f ca="1">OFFSET('OUTPUT CALCS'!$C7,0,'Output - Status quo'!C$16-2012)</f>
        <v>10000</v>
      </c>
      <c r="D21" s="344">
        <f ca="1">OFFSET('OUTPUT CALCS'!$C7,0,'Output - Status quo'!D$16-2012)</f>
        <v>10000</v>
      </c>
      <c r="E21" s="344">
        <f ca="1">OFFSET('OUTPUT CALCS'!$C7,0,'Output - Status quo'!E$16-2012)</f>
        <v>10000</v>
      </c>
      <c r="F21" s="344">
        <f ca="1">OFFSET('OUTPUT CALCS'!$C7,0,'Output - Status quo'!F$16-2012)</f>
        <v>10000</v>
      </c>
      <c r="G21" s="344">
        <f ca="1">OFFSET('OUTPUT CALCS'!$C7,0,'Output - Status quo'!G$16-2012)</f>
        <v>10000</v>
      </c>
      <c r="H21" s="344">
        <f ca="1">OFFSET('OUTPUT CALCS'!$C7,0,'Output - Status quo'!H$16-2012)</f>
        <v>10000</v>
      </c>
      <c r="I21" s="344">
        <f ca="1">OFFSET('OUTPUT CALCS'!$C7,0,'Output - Status quo'!I$16-2012)</f>
        <v>10000</v>
      </c>
      <c r="J21" s="344">
        <f ca="1">OFFSET('OUTPUT CALCS'!$C7,0,'Output - Status quo'!J$16-2012)</f>
        <v>10000</v>
      </c>
      <c r="K21" s="344">
        <f ca="1">OFFSET('OUTPUT CALCS'!$C7,0,'Output - Status quo'!K$16-2012)</f>
        <v>10000</v>
      </c>
      <c r="L21" s="344">
        <f ca="1">OFFSET('OUTPUT CALCS'!$C7,0,'Output - Status quo'!L$16-2012)</f>
        <v>10000</v>
      </c>
      <c r="M21" s="344">
        <f ca="1">OFFSET('OUTPUT CALCS'!$C7,0,'Output - Status quo'!M$16-2012)</f>
        <v>10000</v>
      </c>
      <c r="N21" s="344">
        <f ca="1">OFFSET('OUTPUT CALCS'!$C7,0,'Output - Status quo'!N$16-2012)</f>
        <v>10000</v>
      </c>
      <c r="O21" s="344">
        <f ca="1">OFFSET('OUTPUT CALCS'!$C7,0,'Output - Status quo'!O$16-2012)</f>
        <v>10000</v>
      </c>
      <c r="P21" s="344">
        <f ca="1">OFFSET('OUTPUT CALCS'!$C7,0,'Output - Status quo'!P$16-2012)</f>
        <v>10000</v>
      </c>
      <c r="Q21" s="344">
        <f ca="1">OFFSET('OUTPUT CALCS'!$C7,0,'Output - Status quo'!Q$16-2012)</f>
        <v>10000</v>
      </c>
      <c r="R21" s="344">
        <f ca="1">OFFSET('OUTPUT CALCS'!$C7,0,'Output - Status quo'!R$16-2012)</f>
        <v>10000</v>
      </c>
      <c r="S21" s="344">
        <f ca="1">OFFSET('OUTPUT CALCS'!$C7,0,'Output - Status quo'!S$16-2012)</f>
        <v>10000</v>
      </c>
      <c r="T21" s="344">
        <f ca="1">OFFSET('OUTPUT CALCS'!$C7,0,'Output - Status quo'!T$16-2012)</f>
        <v>10000</v>
      </c>
      <c r="U21" s="344">
        <f ca="1">OFFSET('OUTPUT CALCS'!$C7,0,'Output - Status quo'!U$16-2012)</f>
        <v>10000</v>
      </c>
      <c r="V21" s="344">
        <f ca="1">OFFSET('OUTPUT CALCS'!$C7,0,'Output - Status quo'!V$16-2012)</f>
        <v>10000</v>
      </c>
      <c r="W21" s="344">
        <f ca="1">OFFSET('OUTPUT CALCS'!$C7,0,'Output - Status quo'!W$16-2012)</f>
        <v>10000</v>
      </c>
      <c r="X21" s="344">
        <f ca="1">OFFSET('OUTPUT CALCS'!$C7,0,'Output - Status quo'!X$16-2012)</f>
        <v>10000</v>
      </c>
      <c r="Y21" s="344">
        <f ca="1">OFFSET('OUTPUT CALCS'!$C7,0,'Output - Status quo'!Y$16-2012)</f>
        <v>10000</v>
      </c>
      <c r="Z21" s="344">
        <f ca="1">OFFSET('OUTPUT CALCS'!$C7,0,'Output - Status quo'!Z$16-2012)</f>
        <v>10000</v>
      </c>
      <c r="AA21" s="344">
        <f ca="1">OFFSET('OUTPUT CALCS'!$C7,0,'Output - Status quo'!AA$16-2012)</f>
        <v>10000</v>
      </c>
      <c r="AB21" s="344">
        <f ca="1">OFFSET('OUTPUT CALCS'!$C7,0,'Output - Status quo'!AB$16-2012)</f>
        <v>10000</v>
      </c>
      <c r="AC21" s="344">
        <f ca="1">OFFSET('OUTPUT CALCS'!$C7,0,'Output - Status quo'!AC$16-2012)</f>
        <v>10000</v>
      </c>
      <c r="AD21" s="344">
        <f ca="1">OFFSET('OUTPUT CALCS'!$C7,0,'Output - Status quo'!AD$16-2012)</f>
        <v>10000</v>
      </c>
      <c r="AE21" s="344">
        <f ca="1">OFFSET('OUTPUT CALCS'!$C7,0,'Output - Status quo'!AE$16-2012)</f>
        <v>10000</v>
      </c>
      <c r="AF21" s="344">
        <f ca="1">OFFSET('OUTPUT CALCS'!$C7,0,'Output - Status quo'!AF$16-2012)</f>
        <v>10000</v>
      </c>
      <c r="AG21" s="344">
        <f ca="1">OFFSET('OUTPUT CALCS'!$C7,0,'Output - Status quo'!AG$16-2012)</f>
        <v>10000</v>
      </c>
      <c r="AH21" s="344">
        <f ca="1">OFFSET('OUTPUT CALCS'!$C7,0,'Output - Status quo'!AH$16-2012)</f>
        <v>10000</v>
      </c>
      <c r="AI21" s="345">
        <f ca="1">OFFSET('OUTPUT CALCS'!$C7,0,'Output - Status quo'!AI$16-2012)</f>
        <v>10000</v>
      </c>
      <c r="AJ21" s="467"/>
    </row>
    <row r="22" spans="1:36">
      <c r="A22" s="424"/>
      <c r="B22" s="84"/>
      <c r="C22" s="27"/>
      <c r="D22" s="27"/>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3"/>
      <c r="AJ22" s="467"/>
    </row>
    <row r="23" spans="1:36">
      <c r="A23" s="14" t="s">
        <v>26</v>
      </c>
      <c r="B23" s="12"/>
      <c r="C23" s="338">
        <f ca="1">OFFSET('OUTPUT CALCS'!$C9,0,'Output - Status quo'!C$16-2012)</f>
        <v>2685.7142857142858</v>
      </c>
      <c r="D23" s="338">
        <f ca="1">OFFSET('OUTPUT CALCS'!$C9,0,'Output - Status quo'!D$16-2012)</f>
        <v>2685.7142857142858</v>
      </c>
      <c r="E23" s="338">
        <f ca="1">OFFSET('OUTPUT CALCS'!$C9,0,'Output - Status quo'!E$16-2012)</f>
        <v>2685.7142857142858</v>
      </c>
      <c r="F23" s="338">
        <f ca="1">OFFSET('OUTPUT CALCS'!$C9,0,'Output - Status quo'!F$16-2012)</f>
        <v>2685.7142857142858</v>
      </c>
      <c r="G23" s="338">
        <f ca="1">OFFSET('OUTPUT CALCS'!$C9,0,'Output - Status quo'!G$16-2012)</f>
        <v>2685.7142857142858</v>
      </c>
      <c r="H23" s="338">
        <f ca="1">OFFSET('OUTPUT CALCS'!$C9,0,'Output - Status quo'!H$16-2012)</f>
        <v>2685.7142857142858</v>
      </c>
      <c r="I23" s="338">
        <f ca="1">OFFSET('OUTPUT CALCS'!$C9,0,'Output - Status quo'!I$16-2012)</f>
        <v>2685.7142857142858</v>
      </c>
      <c r="J23" s="338">
        <f ca="1">OFFSET('OUTPUT CALCS'!$C9,0,'Output - Status quo'!J$16-2012)</f>
        <v>2685.7142857142858</v>
      </c>
      <c r="K23" s="338">
        <f ca="1">OFFSET('OUTPUT CALCS'!$C9,0,'Output - Status quo'!K$16-2012)</f>
        <v>2685.7142857142858</v>
      </c>
      <c r="L23" s="338">
        <f ca="1">OFFSET('OUTPUT CALCS'!$C9,0,'Output - Status quo'!L$16-2012)</f>
        <v>2685.7142857142858</v>
      </c>
      <c r="M23" s="338">
        <f ca="1">OFFSET('OUTPUT CALCS'!$C9,0,'Output - Status quo'!M$16-2012)</f>
        <v>2685.7142857142858</v>
      </c>
      <c r="N23" s="338">
        <f ca="1">OFFSET('OUTPUT CALCS'!$C9,0,'Output - Status quo'!N$16-2012)</f>
        <v>2685.7142857142858</v>
      </c>
      <c r="O23" s="338">
        <f ca="1">OFFSET('OUTPUT CALCS'!$C9,0,'Output - Status quo'!O$16-2012)</f>
        <v>2685.7142857142858</v>
      </c>
      <c r="P23" s="338">
        <f ca="1">OFFSET('OUTPUT CALCS'!$C9,0,'Output - Status quo'!P$16-2012)</f>
        <v>2685.7142857142858</v>
      </c>
      <c r="Q23" s="338">
        <f ca="1">OFFSET('OUTPUT CALCS'!$C9,0,'Output - Status quo'!Q$16-2012)</f>
        <v>2685.7142857142858</v>
      </c>
      <c r="R23" s="338">
        <f ca="1">OFFSET('OUTPUT CALCS'!$C9,0,'Output - Status quo'!R$16-2012)</f>
        <v>2685.7142857142858</v>
      </c>
      <c r="S23" s="338">
        <f ca="1">OFFSET('OUTPUT CALCS'!$C9,0,'Output - Status quo'!S$16-2012)</f>
        <v>2685.7142857142858</v>
      </c>
      <c r="T23" s="338">
        <f ca="1">OFFSET('OUTPUT CALCS'!$C9,0,'Output - Status quo'!T$16-2012)</f>
        <v>2685.7142857142858</v>
      </c>
      <c r="U23" s="338">
        <f ca="1">OFFSET('OUTPUT CALCS'!$C9,0,'Output - Status quo'!U$16-2012)</f>
        <v>2685.7142857142858</v>
      </c>
      <c r="V23" s="338">
        <f ca="1">OFFSET('OUTPUT CALCS'!$C9,0,'Output - Status quo'!V$16-2012)</f>
        <v>2685.7142857142858</v>
      </c>
      <c r="W23" s="338">
        <f ca="1">OFFSET('OUTPUT CALCS'!$C9,0,'Output - Status quo'!W$16-2012)</f>
        <v>2685.7142857142858</v>
      </c>
      <c r="X23" s="338">
        <f ca="1">OFFSET('OUTPUT CALCS'!$C9,0,'Output - Status quo'!X$16-2012)</f>
        <v>2685.7142857142858</v>
      </c>
      <c r="Y23" s="338">
        <f ca="1">OFFSET('OUTPUT CALCS'!$C9,0,'Output - Status quo'!Y$16-2012)</f>
        <v>2685.7142857142858</v>
      </c>
      <c r="Z23" s="338">
        <f ca="1">OFFSET('OUTPUT CALCS'!$C9,0,'Output - Status quo'!Z$16-2012)</f>
        <v>2685.7142857142858</v>
      </c>
      <c r="AA23" s="338">
        <f ca="1">OFFSET('OUTPUT CALCS'!$C9,0,'Output - Status quo'!AA$16-2012)</f>
        <v>2685.7142857142858</v>
      </c>
      <c r="AB23" s="338">
        <f ca="1">OFFSET('OUTPUT CALCS'!$C9,0,'Output - Status quo'!AB$16-2012)</f>
        <v>2685.7142857142858</v>
      </c>
      <c r="AC23" s="338">
        <f ca="1">OFFSET('OUTPUT CALCS'!$C9,0,'Output - Status quo'!AC$16-2012)</f>
        <v>2685.7142857142858</v>
      </c>
      <c r="AD23" s="338">
        <f ca="1">OFFSET('OUTPUT CALCS'!$C9,0,'Output - Status quo'!AD$16-2012)</f>
        <v>2685.7142857142858</v>
      </c>
      <c r="AE23" s="338">
        <f ca="1">OFFSET('OUTPUT CALCS'!$C9,0,'Output - Status quo'!AE$16-2012)</f>
        <v>2685.7142857142858</v>
      </c>
      <c r="AF23" s="338">
        <f ca="1">OFFSET('OUTPUT CALCS'!$C9,0,'Output - Status quo'!AF$16-2012)</f>
        <v>2685.7142857142858</v>
      </c>
      <c r="AG23" s="338">
        <f ca="1">OFFSET('OUTPUT CALCS'!$C9,0,'Output - Status quo'!AG$16-2012)</f>
        <v>2685.7142857142858</v>
      </c>
      <c r="AH23" s="338">
        <f ca="1">OFFSET('OUTPUT CALCS'!$C9,0,'Output - Status quo'!AH$16-2012)</f>
        <v>2685.7142857142858</v>
      </c>
      <c r="AI23" s="339">
        <f ca="1">OFFSET('OUTPUT CALCS'!$C9,0,'Output - Status quo'!AI$16-2012)</f>
        <v>2685.7142857142858</v>
      </c>
      <c r="AJ23" s="467"/>
    </row>
    <row r="24" spans="1:36">
      <c r="A24" s="14" t="s">
        <v>207</v>
      </c>
      <c r="B24" s="12"/>
      <c r="C24" s="340">
        <f ca="1">OFFSET('OUTPUT CALCS'!$C10,0,'Output - Status quo'!C$16-2012)</f>
        <v>471.09375</v>
      </c>
      <c r="D24" s="340">
        <f ca="1">OFFSET('OUTPUT CALCS'!$C10,0,'Output - Status quo'!D$16-2012)</f>
        <v>471.09375</v>
      </c>
      <c r="E24" s="340">
        <f ca="1">OFFSET('OUTPUT CALCS'!$C10,0,'Output - Status quo'!E$16-2012)</f>
        <v>471.09375</v>
      </c>
      <c r="F24" s="340">
        <f ca="1">OFFSET('OUTPUT CALCS'!$C10,0,'Output - Status quo'!F$16-2012)</f>
        <v>471.09375</v>
      </c>
      <c r="G24" s="340">
        <f ca="1">OFFSET('OUTPUT CALCS'!$C10,0,'Output - Status quo'!G$16-2012)</f>
        <v>471.09375</v>
      </c>
      <c r="H24" s="340">
        <f ca="1">OFFSET('OUTPUT CALCS'!$C10,0,'Output - Status quo'!H$16-2012)</f>
        <v>471.09375</v>
      </c>
      <c r="I24" s="340">
        <f ca="1">OFFSET('OUTPUT CALCS'!$C10,0,'Output - Status quo'!I$16-2012)</f>
        <v>471.09375</v>
      </c>
      <c r="J24" s="340">
        <f ca="1">OFFSET('OUTPUT CALCS'!$C10,0,'Output - Status quo'!J$16-2012)</f>
        <v>471.09375</v>
      </c>
      <c r="K24" s="340">
        <f ca="1">OFFSET('OUTPUT CALCS'!$C10,0,'Output - Status quo'!K$16-2012)</f>
        <v>476.5625</v>
      </c>
      <c r="L24" s="340">
        <f ca="1">OFFSET('OUTPUT CALCS'!$C10,0,'Output - Status quo'!L$16-2012)</f>
        <v>476.5625</v>
      </c>
      <c r="M24" s="340">
        <f ca="1">OFFSET('OUTPUT CALCS'!$C10,0,'Output - Status quo'!M$16-2012)</f>
        <v>476.5625</v>
      </c>
      <c r="N24" s="340">
        <f ca="1">OFFSET('OUTPUT CALCS'!$C10,0,'Output - Status quo'!N$16-2012)</f>
        <v>476.5625</v>
      </c>
      <c r="O24" s="340">
        <f ca="1">OFFSET('OUTPUT CALCS'!$C10,0,'Output - Status quo'!O$16-2012)</f>
        <v>476.5625</v>
      </c>
      <c r="P24" s="340">
        <f ca="1">OFFSET('OUTPUT CALCS'!$C10,0,'Output - Status quo'!P$16-2012)</f>
        <v>476.5625</v>
      </c>
      <c r="Q24" s="340">
        <f ca="1">OFFSET('OUTPUT CALCS'!$C10,0,'Output - Status quo'!Q$16-2012)</f>
        <v>476.5625</v>
      </c>
      <c r="R24" s="340">
        <f ca="1">OFFSET('OUTPUT CALCS'!$C10,0,'Output - Status quo'!R$16-2012)</f>
        <v>476.5625</v>
      </c>
      <c r="S24" s="340">
        <f ca="1">OFFSET('OUTPUT CALCS'!$C10,0,'Output - Status quo'!S$16-2012)</f>
        <v>268.75</v>
      </c>
      <c r="T24" s="340">
        <f ca="1">OFFSET('OUTPUT CALCS'!$C10,0,'Output - Status quo'!T$16-2012)</f>
        <v>268.75</v>
      </c>
      <c r="U24" s="340">
        <f ca="1">OFFSET('OUTPUT CALCS'!$C10,0,'Output - Status quo'!U$16-2012)</f>
        <v>268.75</v>
      </c>
      <c r="V24" s="340">
        <f ca="1">OFFSET('OUTPUT CALCS'!$C10,0,'Output - Status quo'!V$16-2012)</f>
        <v>268.75</v>
      </c>
      <c r="W24" s="340">
        <f ca="1">OFFSET('OUTPUT CALCS'!$C10,0,'Output - Status quo'!W$16-2012)</f>
        <v>268.75</v>
      </c>
      <c r="X24" s="340">
        <f ca="1">OFFSET('OUTPUT CALCS'!$C10,0,'Output - Status quo'!X$16-2012)</f>
        <v>268.75</v>
      </c>
      <c r="Y24" s="340">
        <f ca="1">OFFSET('OUTPUT CALCS'!$C10,0,'Output - Status quo'!Y$16-2012)</f>
        <v>268.75</v>
      </c>
      <c r="Z24" s="340">
        <f ca="1">OFFSET('OUTPUT CALCS'!$C10,0,'Output - Status quo'!Z$16-2012)</f>
        <v>268.75</v>
      </c>
      <c r="AA24" s="340">
        <f ca="1">OFFSET('OUTPUT CALCS'!$C10,0,'Output - Status quo'!AA$16-2012)</f>
        <v>268.75</v>
      </c>
      <c r="AB24" s="340">
        <f ca="1">OFFSET('OUTPUT CALCS'!$C10,0,'Output - Status quo'!AB$16-2012)</f>
        <v>268.75</v>
      </c>
      <c r="AC24" s="340">
        <f ca="1">OFFSET('OUTPUT CALCS'!$C10,0,'Output - Status quo'!AC$16-2012)</f>
        <v>268.75</v>
      </c>
      <c r="AD24" s="340">
        <f ca="1">OFFSET('OUTPUT CALCS'!$C10,0,'Output - Status quo'!AD$16-2012)</f>
        <v>268.75</v>
      </c>
      <c r="AE24" s="340">
        <f ca="1">OFFSET('OUTPUT CALCS'!$C10,0,'Output - Status quo'!AE$16-2012)</f>
        <v>268.75</v>
      </c>
      <c r="AF24" s="340">
        <f ca="1">OFFSET('OUTPUT CALCS'!$C10,0,'Output - Status quo'!AF$16-2012)</f>
        <v>268.75</v>
      </c>
      <c r="AG24" s="340">
        <f ca="1">OFFSET('OUTPUT CALCS'!$C10,0,'Output - Status quo'!AG$16-2012)</f>
        <v>268.75</v>
      </c>
      <c r="AH24" s="340">
        <f ca="1">OFFSET('OUTPUT CALCS'!$C10,0,'Output - Status quo'!AH$16-2012)</f>
        <v>268.75</v>
      </c>
      <c r="AI24" s="341">
        <f ca="1">OFFSET('OUTPUT CALCS'!$C10,0,'Output - Status quo'!AI$16-2012)</f>
        <v>268.75</v>
      </c>
      <c r="AJ24" s="467"/>
    </row>
    <row r="25" spans="1:36">
      <c r="A25" s="14" t="s">
        <v>208</v>
      </c>
      <c r="B25" s="12"/>
      <c r="C25" s="340">
        <f ca="1">OFFSET('OUTPUT CALCS'!$C11,0,'Output - Status quo'!C$16-2012)</f>
        <v>666.66666666666663</v>
      </c>
      <c r="D25" s="340">
        <f ca="1">OFFSET('OUTPUT CALCS'!$C11,0,'Output - Status quo'!D$16-2012)</f>
        <v>666.66666666666663</v>
      </c>
      <c r="E25" s="340">
        <f ca="1">OFFSET('OUTPUT CALCS'!$C11,0,'Output - Status quo'!E$16-2012)</f>
        <v>666.66666666666663</v>
      </c>
      <c r="F25" s="340">
        <f ca="1">OFFSET('OUTPUT CALCS'!$C11,0,'Output - Status quo'!F$16-2012)</f>
        <v>666.66666666666663</v>
      </c>
      <c r="G25" s="340">
        <f ca="1">OFFSET('OUTPUT CALCS'!$C11,0,'Output - Status quo'!G$16-2012)</f>
        <v>666.66666666666663</v>
      </c>
      <c r="H25" s="340">
        <f ca="1">OFFSET('OUTPUT CALCS'!$C11,0,'Output - Status quo'!H$16-2012)</f>
        <v>666.66666666666663</v>
      </c>
      <c r="I25" s="340">
        <f ca="1">OFFSET('OUTPUT CALCS'!$C11,0,'Output - Status quo'!I$16-2012)</f>
        <v>666.66666666666663</v>
      </c>
      <c r="J25" s="340">
        <f ca="1">OFFSET('OUTPUT CALCS'!$C11,0,'Output - Status quo'!J$16-2012)</f>
        <v>666.66666666666663</v>
      </c>
      <c r="K25" s="340">
        <f ca="1">OFFSET('OUTPUT CALCS'!$C11,0,'Output - Status quo'!K$16-2012)</f>
        <v>666.66666666666663</v>
      </c>
      <c r="L25" s="340">
        <f ca="1">OFFSET('OUTPUT CALCS'!$C11,0,'Output - Status quo'!L$16-2012)</f>
        <v>666.66666666666663</v>
      </c>
      <c r="M25" s="340">
        <f ca="1">OFFSET('OUTPUT CALCS'!$C11,0,'Output - Status quo'!M$16-2012)</f>
        <v>666.66666666666663</v>
      </c>
      <c r="N25" s="340">
        <f ca="1">OFFSET('OUTPUT CALCS'!$C11,0,'Output - Status quo'!N$16-2012)</f>
        <v>666.66666666666663</v>
      </c>
      <c r="O25" s="340">
        <f ca="1">OFFSET('OUTPUT CALCS'!$C11,0,'Output - Status quo'!O$16-2012)</f>
        <v>666.66666666666663</v>
      </c>
      <c r="P25" s="340">
        <f ca="1">OFFSET('OUTPUT CALCS'!$C11,0,'Output - Status quo'!P$16-2012)</f>
        <v>666.66666666666663</v>
      </c>
      <c r="Q25" s="340">
        <f ca="1">OFFSET('OUTPUT CALCS'!$C11,0,'Output - Status quo'!Q$16-2012)</f>
        <v>666.66666666666663</v>
      </c>
      <c r="R25" s="340">
        <f ca="1">OFFSET('OUTPUT CALCS'!$C11,0,'Output - Status quo'!R$16-2012)</f>
        <v>666.66666666666663</v>
      </c>
      <c r="S25" s="340">
        <f ca="1">OFFSET('OUTPUT CALCS'!$C11,0,'Output - Status quo'!S$16-2012)</f>
        <v>666.66666666666663</v>
      </c>
      <c r="T25" s="340">
        <f ca="1">OFFSET('OUTPUT CALCS'!$C11,0,'Output - Status quo'!T$16-2012)</f>
        <v>666.66666666666663</v>
      </c>
      <c r="U25" s="340">
        <f ca="1">OFFSET('OUTPUT CALCS'!$C11,0,'Output - Status quo'!U$16-2012)</f>
        <v>666.66666666666663</v>
      </c>
      <c r="V25" s="340">
        <f ca="1">OFFSET('OUTPUT CALCS'!$C11,0,'Output - Status quo'!V$16-2012)</f>
        <v>666.66666666666663</v>
      </c>
      <c r="W25" s="340">
        <f ca="1">OFFSET('OUTPUT CALCS'!$C11,0,'Output - Status quo'!W$16-2012)</f>
        <v>666.66666666666663</v>
      </c>
      <c r="X25" s="340">
        <f ca="1">OFFSET('OUTPUT CALCS'!$C11,0,'Output - Status quo'!X$16-2012)</f>
        <v>666.66666666666663</v>
      </c>
      <c r="Y25" s="340">
        <f ca="1">OFFSET('OUTPUT CALCS'!$C11,0,'Output - Status quo'!Y$16-2012)</f>
        <v>666.66666666666663</v>
      </c>
      <c r="Z25" s="340">
        <f ca="1">OFFSET('OUTPUT CALCS'!$C11,0,'Output - Status quo'!Z$16-2012)</f>
        <v>666.66666666666663</v>
      </c>
      <c r="AA25" s="340">
        <f ca="1">OFFSET('OUTPUT CALCS'!$C11,0,'Output - Status quo'!AA$16-2012)</f>
        <v>666.66666666666663</v>
      </c>
      <c r="AB25" s="340">
        <f ca="1">OFFSET('OUTPUT CALCS'!$C11,0,'Output - Status quo'!AB$16-2012)</f>
        <v>666.66666666666663</v>
      </c>
      <c r="AC25" s="340">
        <f ca="1">OFFSET('OUTPUT CALCS'!$C11,0,'Output - Status quo'!AC$16-2012)</f>
        <v>666.66666666666663</v>
      </c>
      <c r="AD25" s="340">
        <f ca="1">OFFSET('OUTPUT CALCS'!$C11,0,'Output - Status quo'!AD$16-2012)</f>
        <v>666.66666666666663</v>
      </c>
      <c r="AE25" s="340">
        <f ca="1">OFFSET('OUTPUT CALCS'!$C11,0,'Output - Status quo'!AE$16-2012)</f>
        <v>666.66666666666663</v>
      </c>
      <c r="AF25" s="340">
        <f ca="1">OFFSET('OUTPUT CALCS'!$C11,0,'Output - Status quo'!AF$16-2012)</f>
        <v>666.66666666666663</v>
      </c>
      <c r="AG25" s="340">
        <f ca="1">OFFSET('OUTPUT CALCS'!$C11,0,'Output - Status quo'!AG$16-2012)</f>
        <v>666.66666666666663</v>
      </c>
      <c r="AH25" s="340">
        <f ca="1">OFFSET('OUTPUT CALCS'!$C11,0,'Output - Status quo'!AH$16-2012)</f>
        <v>666.66666666666663</v>
      </c>
      <c r="AI25" s="341">
        <f ca="1">OFFSET('OUTPUT CALCS'!$C11,0,'Output - Status quo'!AI$16-2012)</f>
        <v>666.66666666666663</v>
      </c>
      <c r="AJ25" s="467"/>
    </row>
    <row r="26" spans="1:36">
      <c r="A26" s="14"/>
      <c r="B26" s="12"/>
      <c r="C26" s="340"/>
      <c r="D26" s="340"/>
      <c r="E26" s="340"/>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340"/>
      <c r="AH26" s="340"/>
      <c r="AI26" s="341"/>
      <c r="AJ26" s="467"/>
    </row>
    <row r="27" spans="1:36">
      <c r="A27" s="14" t="s">
        <v>27</v>
      </c>
      <c r="B27" s="12"/>
      <c r="C27" s="346">
        <f ca="1">OFFSET('OUTPUT CALCS'!$C13,0,'Output - Status quo'!C$16-2012)</f>
        <v>4.3655900000000001</v>
      </c>
      <c r="D27" s="346">
        <f ca="1">OFFSET('OUTPUT CALCS'!$C13,0,'Output - Status quo'!D$16-2012)</f>
        <v>4.3655900000000001</v>
      </c>
      <c r="E27" s="346">
        <f ca="1">OFFSET('OUTPUT CALCS'!$C13,0,'Output - Status quo'!E$16-2012)</f>
        <v>4.3655900000000001</v>
      </c>
      <c r="F27" s="346">
        <f ca="1">OFFSET('OUTPUT CALCS'!$C13,0,'Output - Status quo'!F$16-2012)</f>
        <v>4.3655900000000001</v>
      </c>
      <c r="G27" s="346">
        <f ca="1">OFFSET('OUTPUT CALCS'!$C13,0,'Output - Status quo'!G$16-2012)</f>
        <v>4.3655900000000001</v>
      </c>
      <c r="H27" s="346">
        <f ca="1">OFFSET('OUTPUT CALCS'!$C13,0,'Output - Status quo'!H$16-2012)</f>
        <v>4.3655900000000001</v>
      </c>
      <c r="I27" s="346">
        <f ca="1">OFFSET('OUTPUT CALCS'!$C13,0,'Output - Status quo'!I$16-2012)</f>
        <v>4.3655900000000001</v>
      </c>
      <c r="J27" s="346">
        <f ca="1">OFFSET('OUTPUT CALCS'!$C13,0,'Output - Status quo'!J$16-2012)</f>
        <v>4.3655900000000001</v>
      </c>
      <c r="K27" s="346">
        <f ca="1">OFFSET('OUTPUT CALCS'!$C13,0,'Output - Status quo'!K$16-2012)</f>
        <v>4.3655900000000001</v>
      </c>
      <c r="L27" s="346">
        <f ca="1">OFFSET('OUTPUT CALCS'!$C13,0,'Output - Status quo'!L$16-2012)</f>
        <v>4.3655900000000001</v>
      </c>
      <c r="M27" s="346">
        <f ca="1">OFFSET('OUTPUT CALCS'!$C13,0,'Output - Status quo'!M$16-2012)</f>
        <v>4.3655900000000001</v>
      </c>
      <c r="N27" s="346">
        <f ca="1">OFFSET('OUTPUT CALCS'!$C13,0,'Output - Status quo'!N$16-2012)</f>
        <v>4.3655900000000001</v>
      </c>
      <c r="O27" s="346">
        <f ca="1">OFFSET('OUTPUT CALCS'!$C13,0,'Output - Status quo'!O$16-2012)</f>
        <v>4.3655900000000001</v>
      </c>
      <c r="P27" s="346">
        <f ca="1">OFFSET('OUTPUT CALCS'!$C13,0,'Output - Status quo'!P$16-2012)</f>
        <v>4.3655900000000001</v>
      </c>
      <c r="Q27" s="346">
        <f ca="1">OFFSET('OUTPUT CALCS'!$C13,0,'Output - Status quo'!Q$16-2012)</f>
        <v>4.3655900000000001</v>
      </c>
      <c r="R27" s="346">
        <f ca="1">OFFSET('OUTPUT CALCS'!$C13,0,'Output - Status quo'!R$16-2012)</f>
        <v>4.3655900000000001</v>
      </c>
      <c r="S27" s="346">
        <f ca="1">OFFSET('OUTPUT CALCS'!$C13,0,'Output - Status quo'!S$16-2012)</f>
        <v>4.3655900000000001</v>
      </c>
      <c r="T27" s="346">
        <f ca="1">OFFSET('OUTPUT CALCS'!$C13,0,'Output - Status quo'!T$16-2012)</f>
        <v>4.3655900000000001</v>
      </c>
      <c r="U27" s="346">
        <f ca="1">OFFSET('OUTPUT CALCS'!$C13,0,'Output - Status quo'!U$16-2012)</f>
        <v>4.3655900000000001</v>
      </c>
      <c r="V27" s="346">
        <f ca="1">OFFSET('OUTPUT CALCS'!$C13,0,'Output - Status quo'!V$16-2012)</f>
        <v>4.3655900000000001</v>
      </c>
      <c r="W27" s="346">
        <f ca="1">OFFSET('OUTPUT CALCS'!$C13,0,'Output - Status quo'!W$16-2012)</f>
        <v>4.3655900000000001</v>
      </c>
      <c r="X27" s="346">
        <f ca="1">OFFSET('OUTPUT CALCS'!$C13,0,'Output - Status quo'!X$16-2012)</f>
        <v>4.3655900000000001</v>
      </c>
      <c r="Y27" s="346">
        <f ca="1">OFFSET('OUTPUT CALCS'!$C13,0,'Output - Status quo'!Y$16-2012)</f>
        <v>4.3655900000000001</v>
      </c>
      <c r="Z27" s="346">
        <f ca="1">OFFSET('OUTPUT CALCS'!$C13,0,'Output - Status quo'!Z$16-2012)</f>
        <v>4.3655900000000001</v>
      </c>
      <c r="AA27" s="346">
        <f ca="1">OFFSET('OUTPUT CALCS'!$C13,0,'Output - Status quo'!AA$16-2012)</f>
        <v>4.3655900000000001</v>
      </c>
      <c r="AB27" s="346">
        <f ca="1">OFFSET('OUTPUT CALCS'!$C13,0,'Output - Status quo'!AB$16-2012)</f>
        <v>4.3655900000000001</v>
      </c>
      <c r="AC27" s="346">
        <f ca="1">OFFSET('OUTPUT CALCS'!$C13,0,'Output - Status quo'!AC$16-2012)</f>
        <v>4.3655900000000001</v>
      </c>
      <c r="AD27" s="346">
        <f ca="1">OFFSET('OUTPUT CALCS'!$C13,0,'Output - Status quo'!AD$16-2012)</f>
        <v>4.3655900000000001</v>
      </c>
      <c r="AE27" s="346">
        <f ca="1">OFFSET('OUTPUT CALCS'!$C13,0,'Output - Status quo'!AE$16-2012)</f>
        <v>4.3655900000000001</v>
      </c>
      <c r="AF27" s="346">
        <f ca="1">OFFSET('OUTPUT CALCS'!$C13,0,'Output - Status quo'!AF$16-2012)</f>
        <v>4.3655900000000001</v>
      </c>
      <c r="AG27" s="346">
        <f ca="1">OFFSET('OUTPUT CALCS'!$C13,0,'Output - Status quo'!AG$16-2012)</f>
        <v>4.3655900000000001</v>
      </c>
      <c r="AH27" s="346">
        <f ca="1">OFFSET('OUTPUT CALCS'!$C13,0,'Output - Status quo'!AH$16-2012)</f>
        <v>4.3655900000000001</v>
      </c>
      <c r="AI27" s="347">
        <f ca="1">OFFSET('OUTPUT CALCS'!$C13,0,'Output - Status quo'!AI$16-2012)</f>
        <v>4.3655900000000001</v>
      </c>
      <c r="AJ27" s="467"/>
    </row>
    <row r="28" spans="1:36">
      <c r="A28" s="609" t="s">
        <v>28</v>
      </c>
      <c r="B28" s="610"/>
      <c r="C28" s="348">
        <f ca="1">OFFSET('OUTPUT CALCS'!$C14,0,'Output - Status quo'!C$16-2012)</f>
        <v>423898.78900000005</v>
      </c>
      <c r="D28" s="348">
        <f ca="1">OFFSET('OUTPUT CALCS'!$C14,0,'Output - Status quo'!D$16-2012)</f>
        <v>436559</v>
      </c>
      <c r="E28" s="348">
        <f ca="1">OFFSET('OUTPUT CALCS'!$C14,0,'Output - Status quo'!E$16-2012)</f>
        <v>459399.51841295534</v>
      </c>
      <c r="F28" s="348">
        <f ca="1">OFFSET('OUTPUT CALCS'!$C14,0,'Output - Status quo'!F$16-2012)</f>
        <v>457626.34776165243</v>
      </c>
      <c r="G28" s="348">
        <f ca="1">OFFSET('OUTPUT CALCS'!$C14,0,'Output - Status quo'!G$16-2012)</f>
        <v>466048.90835534071</v>
      </c>
      <c r="H28" s="348">
        <f ca="1">OFFSET('OUTPUT CALCS'!$C14,0,'Output - Status quo'!H$16-2012)</f>
        <v>471261.76342796767</v>
      </c>
      <c r="I28" s="348">
        <f ca="1">OFFSET('OUTPUT CALCS'!$C14,0,'Output - Status quo'!I$16-2012)</f>
        <v>468487.01800088206</v>
      </c>
      <c r="J28" s="348">
        <f ca="1">OFFSET('OUTPUT CALCS'!$C14,0,'Output - Status quo'!J$16-2012)</f>
        <v>478177.7955735565</v>
      </c>
      <c r="K28" s="348">
        <f ca="1">OFFSET('OUTPUT CALCS'!$C14,0,'Output - Status quo'!K$16-2012)</f>
        <v>494587.95666695747</v>
      </c>
      <c r="L28" s="348">
        <f ca="1">OFFSET('OUTPUT CALCS'!$C14,0,'Output - Status quo'!L$16-2012)</f>
        <v>514426.13658529252</v>
      </c>
      <c r="M28" s="348">
        <f ca="1">OFFSET('OUTPUT CALCS'!$C14,0,'Output - Status quo'!M$16-2012)</f>
        <v>521780.46185239701</v>
      </c>
      <c r="N28" s="348">
        <f ca="1">OFFSET('OUTPUT CALCS'!$C14,0,'Output - Status quo'!N$16-2012)</f>
        <v>524810.18388629612</v>
      </c>
      <c r="O28" s="348">
        <f ca="1">OFFSET('OUTPUT CALCS'!$C14,0,'Output - Status quo'!O$16-2012)</f>
        <v>543643.45600130816</v>
      </c>
      <c r="P28" s="348">
        <f ca="1">OFFSET('OUTPUT CALCS'!$C14,0,'Output - Status quo'!P$16-2012)</f>
        <v>555807.34000869445</v>
      </c>
      <c r="Q28" s="348">
        <f ca="1">OFFSET('OUTPUT CALCS'!$C14,0,'Output - Status quo'!Q$16-2012)</f>
        <v>558965.38360288518</v>
      </c>
      <c r="R28" s="348">
        <f ca="1">OFFSET('OUTPUT CALCS'!$C14,0,'Output - Status quo'!R$16-2012)</f>
        <v>570742.63641562627</v>
      </c>
      <c r="S28" s="348">
        <f ca="1">OFFSET('OUTPUT CALCS'!$C14,0,'Output - Status quo'!S$16-2012)</f>
        <v>571124.26806896122</v>
      </c>
      <c r="T28" s="348">
        <f ca="1">OFFSET('OUTPUT CALCS'!$C14,0,'Output - Status quo'!T$16-2012)</f>
        <v>572154.17357883463</v>
      </c>
      <c r="U28" s="348">
        <f ca="1">OFFSET('OUTPUT CALCS'!$C14,0,'Output - Status quo'!U$16-2012)</f>
        <v>578631.91260290786</v>
      </c>
      <c r="V28" s="348">
        <f ca="1">OFFSET('OUTPUT CALCS'!$C14,0,'Output - Status quo'!V$16-2012)</f>
        <v>578631.91260290786</v>
      </c>
      <c r="W28" s="348">
        <f ca="1">OFFSET('OUTPUT CALCS'!$C14,0,'Output - Status quo'!W$16-2012)</f>
        <v>578631.91260290786</v>
      </c>
      <c r="X28" s="348">
        <f ca="1">OFFSET('OUTPUT CALCS'!$C14,0,'Output - Status quo'!X$16-2012)</f>
        <v>578631.91260290786</v>
      </c>
      <c r="Y28" s="348">
        <f ca="1">OFFSET('OUTPUT CALCS'!$C14,0,'Output - Status quo'!Y$16-2012)</f>
        <v>578631.91260290786</v>
      </c>
      <c r="Z28" s="348">
        <f ca="1">OFFSET('OUTPUT CALCS'!$C14,0,'Output - Status quo'!Z$16-2012)</f>
        <v>578631.91260290786</v>
      </c>
      <c r="AA28" s="348">
        <f ca="1">OFFSET('OUTPUT CALCS'!$C14,0,'Output - Status quo'!AA$16-2012)</f>
        <v>578631.91260290786</v>
      </c>
      <c r="AB28" s="348">
        <f ca="1">OFFSET('OUTPUT CALCS'!$C14,0,'Output - Status quo'!AB$16-2012)</f>
        <v>578631.91260290786</v>
      </c>
      <c r="AC28" s="348">
        <f ca="1">OFFSET('OUTPUT CALCS'!$C14,0,'Output - Status quo'!AC$16-2012)</f>
        <v>578631.91260290786</v>
      </c>
      <c r="AD28" s="348">
        <f ca="1">OFFSET('OUTPUT CALCS'!$C14,0,'Output - Status quo'!AD$16-2012)</f>
        <v>578631.91260290786</v>
      </c>
      <c r="AE28" s="348">
        <f ca="1">OFFSET('OUTPUT CALCS'!$C14,0,'Output - Status quo'!AE$16-2012)</f>
        <v>578631.91260290786</v>
      </c>
      <c r="AF28" s="348">
        <f ca="1">OFFSET('OUTPUT CALCS'!$C14,0,'Output - Status quo'!AF$16-2012)</f>
        <v>578631.91260290786</v>
      </c>
      <c r="AG28" s="348">
        <f ca="1">OFFSET('OUTPUT CALCS'!$C14,0,'Output - Status quo'!AG$16-2012)</f>
        <v>578631.91260290786</v>
      </c>
      <c r="AH28" s="348">
        <f ca="1">OFFSET('OUTPUT CALCS'!$C14,0,'Output - Status quo'!AH$16-2012)</f>
        <v>578631.91260290786</v>
      </c>
      <c r="AI28" s="349">
        <f ca="1">OFFSET('OUTPUT CALCS'!$C14,0,'Output - Status quo'!AI$16-2012)</f>
        <v>578631.91260290786</v>
      </c>
      <c r="AJ28" s="467"/>
    </row>
    <row r="29" spans="1:36">
      <c r="A29" s="611" t="s">
        <v>29</v>
      </c>
      <c r="B29" s="612"/>
      <c r="C29" s="342">
        <f ca="1">OFFSET('OUTPUT CALCS'!$C15,0,'Output - Status quo'!C$16-2012)</f>
        <v>2051.8272999999999</v>
      </c>
      <c r="D29" s="342">
        <f ca="1">OFFSET('OUTPUT CALCS'!$C15,0,'Output - Status quo'!D$16-2012)</f>
        <v>2008.1714000000002</v>
      </c>
      <c r="E29" s="342">
        <f ca="1">OFFSET('OUTPUT CALCS'!$C15,0,'Output - Status quo'!E$16-2012)</f>
        <v>1877.2037</v>
      </c>
      <c r="F29" s="342">
        <f ca="1">OFFSET('OUTPUT CALCS'!$C15,0,'Output - Status quo'!F$16-2012)</f>
        <v>1877.2037</v>
      </c>
      <c r="G29" s="342">
        <f ca="1">OFFSET('OUTPUT CALCS'!$C15,0,'Output - Status quo'!G$16-2012)</f>
        <v>1789.8919000000001</v>
      </c>
      <c r="H29" s="342">
        <f ca="1">OFFSET('OUTPUT CALCS'!$C15,0,'Output - Status quo'!H$16-2012)</f>
        <v>1746.2360000000001</v>
      </c>
      <c r="I29" s="342">
        <f ca="1">OFFSET('OUTPUT CALCS'!$C15,0,'Output - Status quo'!I$16-2012)</f>
        <v>1702.5801000000001</v>
      </c>
      <c r="J29" s="342">
        <f ca="1">OFFSET('OUTPUT CALCS'!$C15,0,'Output - Status quo'!J$16-2012)</f>
        <v>1615.2683000000002</v>
      </c>
      <c r="K29" s="342">
        <f ca="1">OFFSET('OUTPUT CALCS'!$C15,0,'Output - Status quo'!K$16-2012)</f>
        <v>1440.6447000000001</v>
      </c>
      <c r="L29" s="342">
        <f ca="1">OFFSET('OUTPUT CALCS'!$C15,0,'Output - Status quo'!L$16-2012)</f>
        <v>1353.3329000000001</v>
      </c>
      <c r="M29" s="342">
        <f ca="1">OFFSET('OUTPUT CALCS'!$C15,0,'Output - Status quo'!M$16-2012)</f>
        <v>1309.6769999999999</v>
      </c>
      <c r="N29" s="342">
        <f ca="1">OFFSET('OUTPUT CALCS'!$C15,0,'Output - Status quo'!N$16-2012)</f>
        <v>1178.7093000000002</v>
      </c>
      <c r="O29" s="342">
        <f ca="1">OFFSET('OUTPUT CALCS'!$C15,0,'Output - Status quo'!O$16-2012)</f>
        <v>1178.7093000000002</v>
      </c>
      <c r="P29" s="342">
        <f ca="1">OFFSET('OUTPUT CALCS'!$C15,0,'Output - Status quo'!P$16-2012)</f>
        <v>1178.7093000000002</v>
      </c>
      <c r="Q29" s="342">
        <f ca="1">OFFSET('OUTPUT CALCS'!$C15,0,'Output - Status quo'!Q$16-2012)</f>
        <v>1091.3975</v>
      </c>
      <c r="R29" s="342">
        <f ca="1">OFFSET('OUTPUT CALCS'!$C15,0,'Output - Status quo'!R$16-2012)</f>
        <v>1047.7415999999998</v>
      </c>
      <c r="S29" s="342">
        <f ca="1">OFFSET('OUTPUT CALCS'!$C15,0,'Output - Status quo'!S$16-2012)</f>
        <v>960.4298</v>
      </c>
      <c r="T29" s="342">
        <f ca="1">OFFSET('OUTPUT CALCS'!$C15,0,'Output - Status quo'!T$16-2012)</f>
        <v>916.77390000000003</v>
      </c>
      <c r="U29" s="342">
        <f ca="1">OFFSET('OUTPUT CALCS'!$C15,0,'Output - Status quo'!U$16-2012)</f>
        <v>829.46209999999996</v>
      </c>
      <c r="V29" s="342">
        <f ca="1">OFFSET('OUTPUT CALCS'!$C15,0,'Output - Status quo'!V$16-2012)</f>
        <v>829.46209999999996</v>
      </c>
      <c r="W29" s="342">
        <f ca="1">OFFSET('OUTPUT CALCS'!$C15,0,'Output - Status quo'!W$16-2012)</f>
        <v>829.46209999999996</v>
      </c>
      <c r="X29" s="342">
        <f ca="1">OFFSET('OUTPUT CALCS'!$C15,0,'Output - Status quo'!X$16-2012)</f>
        <v>829.46209999999996</v>
      </c>
      <c r="Y29" s="342">
        <f ca="1">OFFSET('OUTPUT CALCS'!$C15,0,'Output - Status quo'!Y$16-2012)</f>
        <v>829.46209999999996</v>
      </c>
      <c r="Z29" s="342">
        <f ca="1">OFFSET('OUTPUT CALCS'!$C15,0,'Output - Status quo'!Z$16-2012)</f>
        <v>829.46209999999996</v>
      </c>
      <c r="AA29" s="342">
        <f ca="1">OFFSET('OUTPUT CALCS'!$C15,0,'Output - Status quo'!AA$16-2012)</f>
        <v>829.46209999999996</v>
      </c>
      <c r="AB29" s="342">
        <f ca="1">OFFSET('OUTPUT CALCS'!$C15,0,'Output - Status quo'!AB$16-2012)</f>
        <v>829.46209999999996</v>
      </c>
      <c r="AC29" s="342">
        <f ca="1">OFFSET('OUTPUT CALCS'!$C15,0,'Output - Status quo'!AC$16-2012)</f>
        <v>829.46209999999996</v>
      </c>
      <c r="AD29" s="342">
        <f ca="1">OFFSET('OUTPUT CALCS'!$C15,0,'Output - Status quo'!AD$16-2012)</f>
        <v>829.46209999999996</v>
      </c>
      <c r="AE29" s="342">
        <f ca="1">OFFSET('OUTPUT CALCS'!$C15,0,'Output - Status quo'!AE$16-2012)</f>
        <v>829.46209999999996</v>
      </c>
      <c r="AF29" s="342">
        <f ca="1">OFFSET('OUTPUT CALCS'!$C15,0,'Output - Status quo'!AF$16-2012)</f>
        <v>829.46209999999996</v>
      </c>
      <c r="AG29" s="342">
        <f ca="1">OFFSET('OUTPUT CALCS'!$C15,0,'Output - Status quo'!AG$16-2012)</f>
        <v>829.46209999999996</v>
      </c>
      <c r="AH29" s="342">
        <f ca="1">OFFSET('OUTPUT CALCS'!$C15,0,'Output - Status quo'!AH$16-2012)</f>
        <v>829.46209999999996</v>
      </c>
      <c r="AI29" s="343">
        <f ca="1">OFFSET('OUTPUT CALCS'!$C15,0,'Output - Status quo'!AI$16-2012)</f>
        <v>829.46209999999996</v>
      </c>
      <c r="AJ29" s="467"/>
    </row>
    <row r="30" spans="1:36">
      <c r="A30" s="424"/>
      <c r="B30" s="84"/>
      <c r="C30" s="27"/>
      <c r="D30" s="27"/>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3"/>
      <c r="AJ30" s="467"/>
    </row>
    <row r="31" spans="1:36">
      <c r="A31" s="14" t="s">
        <v>30</v>
      </c>
      <c r="B31" s="12"/>
      <c r="C31" s="348">
        <f ca="1">OFFSET('OUTPUT CALCS'!$C17,0,'Output - Status quo'!C$16-2012)</f>
        <v>134285.71428571429</v>
      </c>
      <c r="D31" s="348">
        <f ca="1">OFFSET('OUTPUT CALCS'!$C17,0,'Output - Status quo'!D$16-2012)</f>
        <v>134285.71428571429</v>
      </c>
      <c r="E31" s="348">
        <f ca="1">OFFSET('OUTPUT CALCS'!$C17,0,'Output - Status quo'!E$16-2012)</f>
        <v>134285.71428571429</v>
      </c>
      <c r="F31" s="348">
        <f ca="1">OFFSET('OUTPUT CALCS'!$C17,0,'Output - Status quo'!F$16-2012)</f>
        <v>134285.71428571429</v>
      </c>
      <c r="G31" s="348">
        <f ca="1">OFFSET('OUTPUT CALCS'!$C17,0,'Output - Status quo'!G$16-2012)</f>
        <v>134285.71428571429</v>
      </c>
      <c r="H31" s="348">
        <f ca="1">OFFSET('OUTPUT CALCS'!$C17,0,'Output - Status quo'!H$16-2012)</f>
        <v>134285.71428571429</v>
      </c>
      <c r="I31" s="348">
        <f ca="1">OFFSET('OUTPUT CALCS'!$C17,0,'Output - Status quo'!I$16-2012)</f>
        <v>134285.71428571429</v>
      </c>
      <c r="J31" s="348">
        <f ca="1">OFFSET('OUTPUT CALCS'!$C17,0,'Output - Status quo'!J$16-2012)</f>
        <v>134285.71428571429</v>
      </c>
      <c r="K31" s="348">
        <f ca="1">OFFSET('OUTPUT CALCS'!$C17,0,'Output - Status quo'!K$16-2012)</f>
        <v>134285.71428571429</v>
      </c>
      <c r="L31" s="348">
        <f ca="1">OFFSET('OUTPUT CALCS'!$C17,0,'Output - Status quo'!L$16-2012)</f>
        <v>134285.71428571429</v>
      </c>
      <c r="M31" s="348">
        <f ca="1">OFFSET('OUTPUT CALCS'!$C17,0,'Output - Status quo'!M$16-2012)</f>
        <v>134285.71428571429</v>
      </c>
      <c r="N31" s="348">
        <f ca="1">OFFSET('OUTPUT CALCS'!$C17,0,'Output - Status quo'!N$16-2012)</f>
        <v>134285.71428571429</v>
      </c>
      <c r="O31" s="348">
        <f ca="1">OFFSET('OUTPUT CALCS'!$C17,0,'Output - Status quo'!O$16-2012)</f>
        <v>134285.71428571429</v>
      </c>
      <c r="P31" s="348">
        <f ca="1">OFFSET('OUTPUT CALCS'!$C17,0,'Output - Status quo'!P$16-2012)</f>
        <v>134285.71428571429</v>
      </c>
      <c r="Q31" s="348">
        <f ca="1">OFFSET('OUTPUT CALCS'!$C17,0,'Output - Status quo'!Q$16-2012)</f>
        <v>134285.71428571429</v>
      </c>
      <c r="R31" s="348">
        <f ca="1">OFFSET('OUTPUT CALCS'!$C17,0,'Output - Status quo'!R$16-2012)</f>
        <v>134285.71428571429</v>
      </c>
      <c r="S31" s="348">
        <f ca="1">OFFSET('OUTPUT CALCS'!$C17,0,'Output - Status quo'!S$16-2012)</f>
        <v>134285.71428571429</v>
      </c>
      <c r="T31" s="348">
        <f ca="1">OFFSET('OUTPUT CALCS'!$C17,0,'Output - Status quo'!T$16-2012)</f>
        <v>134285.71428571429</v>
      </c>
      <c r="U31" s="348">
        <f ca="1">OFFSET('OUTPUT CALCS'!$C17,0,'Output - Status quo'!U$16-2012)</f>
        <v>134285.71428571429</v>
      </c>
      <c r="V31" s="348">
        <f ca="1">OFFSET('OUTPUT CALCS'!$C17,0,'Output - Status quo'!V$16-2012)</f>
        <v>134285.71428571429</v>
      </c>
      <c r="W31" s="348">
        <f ca="1">OFFSET('OUTPUT CALCS'!$C17,0,'Output - Status quo'!W$16-2012)</f>
        <v>134285.71428571429</v>
      </c>
      <c r="X31" s="348">
        <f ca="1">OFFSET('OUTPUT CALCS'!$C17,0,'Output - Status quo'!X$16-2012)</f>
        <v>134285.71428571429</v>
      </c>
      <c r="Y31" s="348">
        <f ca="1">OFFSET('OUTPUT CALCS'!$C17,0,'Output - Status quo'!Y$16-2012)</f>
        <v>134285.71428571429</v>
      </c>
      <c r="Z31" s="348">
        <f ca="1">OFFSET('OUTPUT CALCS'!$C17,0,'Output - Status quo'!Z$16-2012)</f>
        <v>134285.71428571429</v>
      </c>
      <c r="AA31" s="348">
        <f ca="1">OFFSET('OUTPUT CALCS'!$C17,0,'Output - Status quo'!AA$16-2012)</f>
        <v>134285.71428571429</v>
      </c>
      <c r="AB31" s="348">
        <f ca="1">OFFSET('OUTPUT CALCS'!$C17,0,'Output - Status quo'!AB$16-2012)</f>
        <v>134285.71428571429</v>
      </c>
      <c r="AC31" s="348">
        <f ca="1">OFFSET('OUTPUT CALCS'!$C17,0,'Output - Status quo'!AC$16-2012)</f>
        <v>134285.71428571429</v>
      </c>
      <c r="AD31" s="348">
        <f ca="1">OFFSET('OUTPUT CALCS'!$C17,0,'Output - Status quo'!AD$16-2012)</f>
        <v>134285.71428571429</v>
      </c>
      <c r="AE31" s="348">
        <f ca="1">OFFSET('OUTPUT CALCS'!$C17,0,'Output - Status quo'!AE$16-2012)</f>
        <v>134285.71428571429</v>
      </c>
      <c r="AF31" s="348">
        <f ca="1">OFFSET('OUTPUT CALCS'!$C17,0,'Output - Status quo'!AF$16-2012)</f>
        <v>134285.71428571429</v>
      </c>
      <c r="AG31" s="348">
        <f ca="1">OFFSET('OUTPUT CALCS'!$C17,0,'Output - Status quo'!AG$16-2012)</f>
        <v>134285.71428571429</v>
      </c>
      <c r="AH31" s="348">
        <f ca="1">OFFSET('OUTPUT CALCS'!$C17,0,'Output - Status quo'!AH$16-2012)</f>
        <v>134285.71428571429</v>
      </c>
      <c r="AI31" s="349">
        <f ca="1">OFFSET('OUTPUT CALCS'!$C17,0,'Output - Status quo'!AI$16-2012)</f>
        <v>134285.71428571429</v>
      </c>
      <c r="AJ31" s="467"/>
    </row>
    <row r="32" spans="1:36">
      <c r="A32" s="14" t="s">
        <v>31</v>
      </c>
      <c r="B32" s="12"/>
      <c r="C32" s="350">
        <f ca="1">OFFSET('OUTPUT CALCS'!$C18,0,'Output - Status quo'!C$16-2012)</f>
        <v>98929.6875</v>
      </c>
      <c r="D32" s="350">
        <f ca="1">OFFSET('OUTPUT CALCS'!$C18,0,'Output - Status quo'!D$16-2012)</f>
        <v>98929.6875</v>
      </c>
      <c r="E32" s="350">
        <f ca="1">OFFSET('OUTPUT CALCS'!$C18,0,'Output - Status quo'!E$16-2012)</f>
        <v>98929.6875</v>
      </c>
      <c r="F32" s="350">
        <f ca="1">OFFSET('OUTPUT CALCS'!$C18,0,'Output - Status quo'!F$16-2012)</f>
        <v>98929.6875</v>
      </c>
      <c r="G32" s="350">
        <f ca="1">OFFSET('OUTPUT CALCS'!$C18,0,'Output - Status quo'!G$16-2012)</f>
        <v>98929.6875</v>
      </c>
      <c r="H32" s="350">
        <f ca="1">OFFSET('OUTPUT CALCS'!$C18,0,'Output - Status quo'!H$16-2012)</f>
        <v>98929.6875</v>
      </c>
      <c r="I32" s="350">
        <f ca="1">OFFSET('OUTPUT CALCS'!$C18,0,'Output - Status quo'!I$16-2012)</f>
        <v>98929.6875</v>
      </c>
      <c r="J32" s="350">
        <f ca="1">OFFSET('OUTPUT CALCS'!$C18,0,'Output - Status quo'!J$16-2012)</f>
        <v>98929.6875</v>
      </c>
      <c r="K32" s="350">
        <f ca="1">OFFSET('OUTPUT CALCS'!$C18,0,'Output - Status quo'!K$16-2012)</f>
        <v>100078.125</v>
      </c>
      <c r="L32" s="350">
        <f ca="1">OFFSET('OUTPUT CALCS'!$C18,0,'Output - Status quo'!L$16-2012)</f>
        <v>100078.125</v>
      </c>
      <c r="M32" s="350">
        <f ca="1">OFFSET('OUTPUT CALCS'!$C18,0,'Output - Status quo'!M$16-2012)</f>
        <v>100078.125</v>
      </c>
      <c r="N32" s="350">
        <f ca="1">OFFSET('OUTPUT CALCS'!$C18,0,'Output - Status quo'!N$16-2012)</f>
        <v>100078.125</v>
      </c>
      <c r="O32" s="350">
        <f ca="1">OFFSET('OUTPUT CALCS'!$C18,0,'Output - Status quo'!O$16-2012)</f>
        <v>100078.125</v>
      </c>
      <c r="P32" s="350">
        <f ca="1">OFFSET('OUTPUT CALCS'!$C18,0,'Output - Status quo'!P$16-2012)</f>
        <v>100078.125</v>
      </c>
      <c r="Q32" s="350">
        <f ca="1">OFFSET('OUTPUT CALCS'!$C18,0,'Output - Status quo'!Q$16-2012)</f>
        <v>100078.125</v>
      </c>
      <c r="R32" s="350">
        <f ca="1">OFFSET('OUTPUT CALCS'!$C18,0,'Output - Status quo'!R$16-2012)</f>
        <v>100078.125</v>
      </c>
      <c r="S32" s="350">
        <f ca="1">OFFSET('OUTPUT CALCS'!$C18,0,'Output - Status quo'!S$16-2012)</f>
        <v>56437.5</v>
      </c>
      <c r="T32" s="350">
        <f ca="1">OFFSET('OUTPUT CALCS'!$C18,0,'Output - Status quo'!T$16-2012)</f>
        <v>56437.5</v>
      </c>
      <c r="U32" s="350">
        <f ca="1">OFFSET('OUTPUT CALCS'!$C18,0,'Output - Status quo'!U$16-2012)</f>
        <v>56437.5</v>
      </c>
      <c r="V32" s="350">
        <f ca="1">OFFSET('OUTPUT CALCS'!$C18,0,'Output - Status quo'!V$16-2012)</f>
        <v>56437.5</v>
      </c>
      <c r="W32" s="350">
        <f ca="1">OFFSET('OUTPUT CALCS'!$C18,0,'Output - Status quo'!W$16-2012)</f>
        <v>56437.5</v>
      </c>
      <c r="X32" s="350">
        <f ca="1">OFFSET('OUTPUT CALCS'!$C18,0,'Output - Status quo'!X$16-2012)</f>
        <v>56437.5</v>
      </c>
      <c r="Y32" s="350">
        <f ca="1">OFFSET('OUTPUT CALCS'!$C18,0,'Output - Status quo'!Y$16-2012)</f>
        <v>56437.5</v>
      </c>
      <c r="Z32" s="350">
        <f ca="1">OFFSET('OUTPUT CALCS'!$C18,0,'Output - Status quo'!Z$16-2012)</f>
        <v>56437.5</v>
      </c>
      <c r="AA32" s="350">
        <f ca="1">OFFSET('OUTPUT CALCS'!$C18,0,'Output - Status quo'!AA$16-2012)</f>
        <v>56437.5</v>
      </c>
      <c r="AB32" s="350">
        <f ca="1">OFFSET('OUTPUT CALCS'!$C18,0,'Output - Status quo'!AB$16-2012)</f>
        <v>56437.5</v>
      </c>
      <c r="AC32" s="350">
        <f ca="1">OFFSET('OUTPUT CALCS'!$C18,0,'Output - Status quo'!AC$16-2012)</f>
        <v>56437.5</v>
      </c>
      <c r="AD32" s="350">
        <f ca="1">OFFSET('OUTPUT CALCS'!$C18,0,'Output - Status quo'!AD$16-2012)</f>
        <v>56437.5</v>
      </c>
      <c r="AE32" s="350">
        <f ca="1">OFFSET('OUTPUT CALCS'!$C18,0,'Output - Status quo'!AE$16-2012)</f>
        <v>56437.5</v>
      </c>
      <c r="AF32" s="350">
        <f ca="1">OFFSET('OUTPUT CALCS'!$C18,0,'Output - Status quo'!AF$16-2012)</f>
        <v>56437.5</v>
      </c>
      <c r="AG32" s="350">
        <f ca="1">OFFSET('OUTPUT CALCS'!$C18,0,'Output - Status quo'!AG$16-2012)</f>
        <v>56437.5</v>
      </c>
      <c r="AH32" s="350">
        <f ca="1">OFFSET('OUTPUT CALCS'!$C18,0,'Output - Status quo'!AH$16-2012)</f>
        <v>56437.5</v>
      </c>
      <c r="AI32" s="351">
        <f ca="1">OFFSET('OUTPUT CALCS'!$C18,0,'Output - Status quo'!AI$16-2012)</f>
        <v>56437.5</v>
      </c>
      <c r="AJ32" s="467"/>
    </row>
    <row r="33" spans="1:36">
      <c r="A33" s="14" t="s">
        <v>209</v>
      </c>
      <c r="B33" s="12"/>
      <c r="C33" s="352">
        <f ca="1">OFFSET('OUTPUT CALCS'!$C19,0,'Output - Status quo'!C$16-2012)</f>
        <v>16666.666666666664</v>
      </c>
      <c r="D33" s="352">
        <f ca="1">OFFSET('OUTPUT CALCS'!$C19,0,'Output - Status quo'!D$16-2012)</f>
        <v>16666.666666666664</v>
      </c>
      <c r="E33" s="352">
        <f ca="1">OFFSET('OUTPUT CALCS'!$C19,0,'Output - Status quo'!E$16-2012)</f>
        <v>16666.666666666664</v>
      </c>
      <c r="F33" s="352">
        <f ca="1">OFFSET('OUTPUT CALCS'!$C19,0,'Output - Status quo'!F$16-2012)</f>
        <v>16666.666666666664</v>
      </c>
      <c r="G33" s="352">
        <f ca="1">OFFSET('OUTPUT CALCS'!$C19,0,'Output - Status quo'!G$16-2012)</f>
        <v>16666.666666666664</v>
      </c>
      <c r="H33" s="352">
        <f ca="1">OFFSET('OUTPUT CALCS'!$C19,0,'Output - Status quo'!H$16-2012)</f>
        <v>16666.666666666664</v>
      </c>
      <c r="I33" s="352">
        <f ca="1">OFFSET('OUTPUT CALCS'!$C19,0,'Output - Status quo'!I$16-2012)</f>
        <v>16666.666666666664</v>
      </c>
      <c r="J33" s="352">
        <f ca="1">OFFSET('OUTPUT CALCS'!$C19,0,'Output - Status quo'!J$16-2012)</f>
        <v>16666.666666666664</v>
      </c>
      <c r="K33" s="352">
        <f ca="1">OFFSET('OUTPUT CALCS'!$C19,0,'Output - Status quo'!K$16-2012)</f>
        <v>16666.666666666664</v>
      </c>
      <c r="L33" s="352">
        <f ca="1">OFFSET('OUTPUT CALCS'!$C19,0,'Output - Status quo'!L$16-2012)</f>
        <v>16666.666666666664</v>
      </c>
      <c r="M33" s="352">
        <f ca="1">OFFSET('OUTPUT CALCS'!$C19,0,'Output - Status quo'!M$16-2012)</f>
        <v>16666.666666666664</v>
      </c>
      <c r="N33" s="352">
        <f ca="1">OFFSET('OUTPUT CALCS'!$C19,0,'Output - Status quo'!N$16-2012)</f>
        <v>16666.666666666664</v>
      </c>
      <c r="O33" s="352">
        <f ca="1">OFFSET('OUTPUT CALCS'!$C19,0,'Output - Status quo'!O$16-2012)</f>
        <v>16666.666666666664</v>
      </c>
      <c r="P33" s="352">
        <f ca="1">OFFSET('OUTPUT CALCS'!$C19,0,'Output - Status quo'!P$16-2012)</f>
        <v>16666.666666666664</v>
      </c>
      <c r="Q33" s="352">
        <f ca="1">OFFSET('OUTPUT CALCS'!$C19,0,'Output - Status quo'!Q$16-2012)</f>
        <v>16666.666666666664</v>
      </c>
      <c r="R33" s="352">
        <f ca="1">OFFSET('OUTPUT CALCS'!$C19,0,'Output - Status quo'!R$16-2012)</f>
        <v>16666.666666666664</v>
      </c>
      <c r="S33" s="352">
        <f ca="1">OFFSET('OUTPUT CALCS'!$C19,0,'Output - Status quo'!S$16-2012)</f>
        <v>16666.666666666664</v>
      </c>
      <c r="T33" s="352">
        <f ca="1">OFFSET('OUTPUT CALCS'!$C19,0,'Output - Status quo'!T$16-2012)</f>
        <v>16666.666666666664</v>
      </c>
      <c r="U33" s="352">
        <f ca="1">OFFSET('OUTPUT CALCS'!$C19,0,'Output - Status quo'!U$16-2012)</f>
        <v>16666.666666666664</v>
      </c>
      <c r="V33" s="352">
        <f ca="1">OFFSET('OUTPUT CALCS'!$C19,0,'Output - Status quo'!V$16-2012)</f>
        <v>16666.666666666664</v>
      </c>
      <c r="W33" s="352">
        <f ca="1">OFFSET('OUTPUT CALCS'!$C19,0,'Output - Status quo'!W$16-2012)</f>
        <v>16666.666666666664</v>
      </c>
      <c r="X33" s="352">
        <f ca="1">OFFSET('OUTPUT CALCS'!$C19,0,'Output - Status quo'!X$16-2012)</f>
        <v>16666.666666666664</v>
      </c>
      <c r="Y33" s="352">
        <f ca="1">OFFSET('OUTPUT CALCS'!$C19,0,'Output - Status quo'!Y$16-2012)</f>
        <v>16666.666666666664</v>
      </c>
      <c r="Z33" s="352">
        <f ca="1">OFFSET('OUTPUT CALCS'!$C19,0,'Output - Status quo'!Z$16-2012)</f>
        <v>16666.666666666664</v>
      </c>
      <c r="AA33" s="352">
        <f ca="1">OFFSET('OUTPUT CALCS'!$C19,0,'Output - Status quo'!AA$16-2012)</f>
        <v>16666.666666666664</v>
      </c>
      <c r="AB33" s="352">
        <f ca="1">OFFSET('OUTPUT CALCS'!$C19,0,'Output - Status quo'!AB$16-2012)</f>
        <v>16666.666666666664</v>
      </c>
      <c r="AC33" s="352">
        <f ca="1">OFFSET('OUTPUT CALCS'!$C19,0,'Output - Status quo'!AC$16-2012)</f>
        <v>16666.666666666664</v>
      </c>
      <c r="AD33" s="352">
        <f ca="1">OFFSET('OUTPUT CALCS'!$C19,0,'Output - Status quo'!AD$16-2012)</f>
        <v>16666.666666666664</v>
      </c>
      <c r="AE33" s="352">
        <f ca="1">OFFSET('OUTPUT CALCS'!$C19,0,'Output - Status quo'!AE$16-2012)</f>
        <v>16666.666666666664</v>
      </c>
      <c r="AF33" s="352">
        <f ca="1">OFFSET('OUTPUT CALCS'!$C19,0,'Output - Status quo'!AF$16-2012)</f>
        <v>16666.666666666664</v>
      </c>
      <c r="AG33" s="352">
        <f ca="1">OFFSET('OUTPUT CALCS'!$C19,0,'Output - Status quo'!AG$16-2012)</f>
        <v>16666.666666666664</v>
      </c>
      <c r="AH33" s="352">
        <f ca="1">OFFSET('OUTPUT CALCS'!$C19,0,'Output - Status quo'!AH$16-2012)</f>
        <v>16666.666666666664</v>
      </c>
      <c r="AI33" s="353">
        <f ca="1">OFFSET('OUTPUT CALCS'!$C19,0,'Output - Status quo'!AI$16-2012)</f>
        <v>16666.666666666664</v>
      </c>
      <c r="AJ33" s="467"/>
    </row>
    <row r="34" spans="1:36">
      <c r="A34" s="607" t="s">
        <v>32</v>
      </c>
      <c r="B34" s="608"/>
      <c r="C34" s="354">
        <f ca="1">OFFSET('OUTPUT CALCS'!$C20,0,'Output - Status quo'!C$16-2012)</f>
        <v>249882.06845238095</v>
      </c>
      <c r="D34" s="354">
        <f ca="1">OFFSET('OUTPUT CALCS'!$C20,0,'Output - Status quo'!D$16-2012)</f>
        <v>249882.06845238095</v>
      </c>
      <c r="E34" s="354">
        <f ca="1">OFFSET('OUTPUT CALCS'!$C20,0,'Output - Status quo'!E$16-2012)</f>
        <v>249882.06845238095</v>
      </c>
      <c r="F34" s="354">
        <f ca="1">OFFSET('OUTPUT CALCS'!$C20,0,'Output - Status quo'!F$16-2012)</f>
        <v>249882.06845238095</v>
      </c>
      <c r="G34" s="354">
        <f ca="1">OFFSET('OUTPUT CALCS'!$C20,0,'Output - Status quo'!G$16-2012)</f>
        <v>249882.06845238095</v>
      </c>
      <c r="H34" s="354">
        <f ca="1">OFFSET('OUTPUT CALCS'!$C20,0,'Output - Status quo'!H$16-2012)</f>
        <v>249882.06845238095</v>
      </c>
      <c r="I34" s="354">
        <f ca="1">OFFSET('OUTPUT CALCS'!$C20,0,'Output - Status quo'!I$16-2012)</f>
        <v>249882.06845238095</v>
      </c>
      <c r="J34" s="354">
        <f ca="1">OFFSET('OUTPUT CALCS'!$C20,0,'Output - Status quo'!J$16-2012)</f>
        <v>249882.06845238095</v>
      </c>
      <c r="K34" s="354">
        <f ca="1">OFFSET('OUTPUT CALCS'!$C20,0,'Output - Status quo'!K$16-2012)</f>
        <v>251030.50595238095</v>
      </c>
      <c r="L34" s="354">
        <f ca="1">OFFSET('OUTPUT CALCS'!$C20,0,'Output - Status quo'!L$16-2012)</f>
        <v>251030.50595238095</v>
      </c>
      <c r="M34" s="354">
        <f ca="1">OFFSET('OUTPUT CALCS'!$C20,0,'Output - Status quo'!M$16-2012)</f>
        <v>251030.50595238095</v>
      </c>
      <c r="N34" s="354">
        <f ca="1">OFFSET('OUTPUT CALCS'!$C20,0,'Output - Status quo'!N$16-2012)</f>
        <v>251030.50595238095</v>
      </c>
      <c r="O34" s="354">
        <f ca="1">OFFSET('OUTPUT CALCS'!$C20,0,'Output - Status quo'!O$16-2012)</f>
        <v>251030.50595238095</v>
      </c>
      <c r="P34" s="354">
        <f ca="1">OFFSET('OUTPUT CALCS'!$C20,0,'Output - Status quo'!P$16-2012)</f>
        <v>251030.50595238095</v>
      </c>
      <c r="Q34" s="354">
        <f ca="1">OFFSET('OUTPUT CALCS'!$C20,0,'Output - Status quo'!Q$16-2012)</f>
        <v>251030.50595238095</v>
      </c>
      <c r="R34" s="354">
        <f ca="1">OFFSET('OUTPUT CALCS'!$C20,0,'Output - Status quo'!R$16-2012)</f>
        <v>251030.50595238095</v>
      </c>
      <c r="S34" s="354">
        <f ca="1">OFFSET('OUTPUT CALCS'!$C20,0,'Output - Status quo'!S$16-2012)</f>
        <v>207389.88095238095</v>
      </c>
      <c r="T34" s="354">
        <f ca="1">OFFSET('OUTPUT CALCS'!$C20,0,'Output - Status quo'!T$16-2012)</f>
        <v>207389.88095238095</v>
      </c>
      <c r="U34" s="354">
        <f ca="1">OFFSET('OUTPUT CALCS'!$C20,0,'Output - Status quo'!U$16-2012)</f>
        <v>207389.88095238095</v>
      </c>
      <c r="V34" s="354">
        <f ca="1">OFFSET('OUTPUT CALCS'!$C20,0,'Output - Status quo'!V$16-2012)</f>
        <v>207389.88095238095</v>
      </c>
      <c r="W34" s="354">
        <f ca="1">OFFSET('OUTPUT CALCS'!$C20,0,'Output - Status quo'!W$16-2012)</f>
        <v>207389.88095238095</v>
      </c>
      <c r="X34" s="354">
        <f ca="1">OFFSET('OUTPUT CALCS'!$C20,0,'Output - Status quo'!X$16-2012)</f>
        <v>207389.88095238095</v>
      </c>
      <c r="Y34" s="354">
        <f ca="1">OFFSET('OUTPUT CALCS'!$C20,0,'Output - Status quo'!Y$16-2012)</f>
        <v>207389.88095238095</v>
      </c>
      <c r="Z34" s="354">
        <f ca="1">OFFSET('OUTPUT CALCS'!$C20,0,'Output - Status quo'!Z$16-2012)</f>
        <v>207389.88095238095</v>
      </c>
      <c r="AA34" s="354">
        <f ca="1">OFFSET('OUTPUT CALCS'!$C20,0,'Output - Status quo'!AA$16-2012)</f>
        <v>207389.88095238095</v>
      </c>
      <c r="AB34" s="354">
        <f ca="1">OFFSET('OUTPUT CALCS'!$C20,0,'Output - Status quo'!AB$16-2012)</f>
        <v>207389.88095238095</v>
      </c>
      <c r="AC34" s="354">
        <f ca="1">OFFSET('OUTPUT CALCS'!$C20,0,'Output - Status quo'!AC$16-2012)</f>
        <v>207389.88095238095</v>
      </c>
      <c r="AD34" s="354">
        <f ca="1">OFFSET('OUTPUT CALCS'!$C20,0,'Output - Status quo'!AD$16-2012)</f>
        <v>207389.88095238095</v>
      </c>
      <c r="AE34" s="354">
        <f ca="1">OFFSET('OUTPUT CALCS'!$C20,0,'Output - Status quo'!AE$16-2012)</f>
        <v>207389.88095238095</v>
      </c>
      <c r="AF34" s="354">
        <f ca="1">OFFSET('OUTPUT CALCS'!$C20,0,'Output - Status quo'!AF$16-2012)</f>
        <v>207389.88095238095</v>
      </c>
      <c r="AG34" s="354">
        <f ca="1">OFFSET('OUTPUT CALCS'!$C20,0,'Output - Status quo'!AG$16-2012)</f>
        <v>207389.88095238095</v>
      </c>
      <c r="AH34" s="354">
        <f ca="1">OFFSET('OUTPUT CALCS'!$C20,0,'Output - Status quo'!AH$16-2012)</f>
        <v>207389.88095238095</v>
      </c>
      <c r="AI34" s="355">
        <f ca="1">OFFSET('OUTPUT CALCS'!$C20,0,'Output - Status quo'!AI$16-2012)</f>
        <v>207389.88095238095</v>
      </c>
      <c r="AJ34" s="467"/>
    </row>
    <row r="35" spans="1:36">
      <c r="A35" s="14"/>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3"/>
      <c r="AJ35" s="467"/>
    </row>
    <row r="36" spans="1:36">
      <c r="A36" s="14"/>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3"/>
      <c r="AJ36" s="467"/>
    </row>
    <row r="37" spans="1:36">
      <c r="A37" s="14"/>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3"/>
      <c r="AJ37" s="467"/>
    </row>
    <row r="38" spans="1:36" ht="15.75" thickBot="1">
      <c r="A38" s="31"/>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3"/>
      <c r="AJ38" s="467"/>
    </row>
    <row r="39" spans="1:36">
      <c r="A39" s="467"/>
      <c r="B39" s="467"/>
      <c r="C39" s="467"/>
      <c r="D39" s="467"/>
      <c r="E39" s="467"/>
      <c r="F39" s="467"/>
      <c r="G39" s="467"/>
      <c r="H39" s="467"/>
      <c r="I39" s="467"/>
      <c r="J39" s="467"/>
      <c r="K39" s="467"/>
      <c r="L39" s="467"/>
      <c r="M39" s="467"/>
      <c r="N39" s="467"/>
      <c r="O39" s="467"/>
      <c r="P39" s="467"/>
      <c r="Q39" s="467"/>
      <c r="R39" s="467"/>
      <c r="S39" s="467"/>
      <c r="T39" s="467"/>
      <c r="U39" s="467"/>
      <c r="V39" s="467"/>
      <c r="W39" s="467"/>
      <c r="X39" s="467"/>
      <c r="Y39" s="467"/>
      <c r="Z39" s="467"/>
      <c r="AA39" s="467"/>
      <c r="AB39" s="467"/>
      <c r="AC39" s="467"/>
      <c r="AD39" s="467"/>
      <c r="AE39" s="467"/>
      <c r="AF39" s="467"/>
      <c r="AG39" s="467"/>
      <c r="AH39" s="467"/>
      <c r="AI39" s="467"/>
      <c r="AJ39" s="467"/>
    </row>
  </sheetData>
  <sheetProtection password="C43E" sheet="1" objects="1" scenarios="1"/>
  <mergeCells count="4">
    <mergeCell ref="A21:B21"/>
    <mergeCell ref="A28:B28"/>
    <mergeCell ref="A29:B29"/>
    <mergeCell ref="A34:B34"/>
  </mergeCells>
  <pageMargins left="0.70866141732283472" right="0.70866141732283472" top="0.74803149606299213" bottom="0.74803149606299213" header="0.31496062992125984" footer="0.31496062992125984"/>
  <pageSetup paperSize="8" scale="63" fitToWidth="2" orientation="landscape" r:id="rId1"/>
  <headerFooter>
    <oddFooter>&amp;L&amp;F
&amp;A&amp;C&amp;P / &amp;N&amp;R&amp;T
&amp;D</oddFooter>
  </headerFooter>
  <colBreaks count="1" manualBreakCount="1">
    <brk id="21" max="37" man="1"/>
  </colBreaks>
  <drawing r:id="rId2"/>
</worksheet>
</file>

<file path=xl/worksheets/sheet13.xml><?xml version="1.0" encoding="utf-8"?>
<worksheet xmlns="http://schemas.openxmlformats.org/spreadsheetml/2006/main" xmlns:r="http://schemas.openxmlformats.org/officeDocument/2006/relationships">
  <sheetPr codeName="Sheet_11">
    <pageSetUpPr fitToPage="1"/>
  </sheetPr>
  <dimension ref="A1:AJ52"/>
  <sheetViews>
    <sheetView zoomScale="85" zoomScaleNormal="85" zoomScaleSheetLayoutView="55" workbookViewId="0"/>
  </sheetViews>
  <sheetFormatPr defaultRowHeight="15"/>
  <cols>
    <col min="1" max="1" width="47" customWidth="1"/>
    <col min="2" max="2" width="15.7109375" customWidth="1"/>
    <col min="3" max="35" width="12.7109375" customWidth="1"/>
  </cols>
  <sheetData>
    <row r="1" spans="1:36" ht="65.099999999999994" customHeight="1">
      <c r="A1" s="5" t="s">
        <v>242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7"/>
      <c r="AJ1" s="467"/>
    </row>
    <row r="2" spans="1:36" ht="3.75" customHeight="1">
      <c r="A2" s="8"/>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c r="AJ2" s="467"/>
    </row>
    <row r="3" spans="1:36">
      <c r="A3" s="14" t="s">
        <v>0</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3"/>
      <c r="AJ3" s="467"/>
    </row>
    <row r="4" spans="1:36" ht="63.75" customHeight="1">
      <c r="A4" s="14"/>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3"/>
      <c r="AJ4" s="467"/>
    </row>
    <row r="5" spans="1:36" ht="3.75" customHeight="1">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10"/>
      <c r="AJ5" s="467"/>
    </row>
    <row r="6" spans="1:36">
      <c r="A6" s="14" t="s">
        <v>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3"/>
      <c r="AJ6" s="467"/>
    </row>
    <row r="7" spans="1:36" ht="15" customHeight="1">
      <c r="A7" s="14" t="s">
        <v>306</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3"/>
      <c r="AJ7" s="467"/>
    </row>
    <row r="8" spans="1:36" ht="15" customHeight="1">
      <c r="A8" s="14"/>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3"/>
      <c r="AJ8" s="467"/>
    </row>
    <row r="9" spans="1:36" ht="3.75" customHeight="1">
      <c r="A9" s="8"/>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10"/>
      <c r="AJ9" s="467"/>
    </row>
    <row r="10" spans="1:36" ht="15.75" thickBot="1">
      <c r="A10" s="14"/>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3"/>
      <c r="AJ10" s="467"/>
    </row>
    <row r="11" spans="1:36">
      <c r="A11" s="333" t="s">
        <v>2</v>
      </c>
      <c r="B11" s="419" t="str">
        <f>'0 - Title Page'!E5</f>
        <v>FY 2012-13</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3"/>
      <c r="AJ11" s="467"/>
    </row>
    <row r="12" spans="1:36">
      <c r="A12" s="14" t="s">
        <v>3</v>
      </c>
      <c r="B12" s="421" t="str">
        <f>'3 - Upgrade information'!L13</f>
        <v>FY 2015-16</v>
      </c>
      <c r="C12" s="12"/>
      <c r="D12" s="427">
        <f>SUM('3 - Upgrade information'!I40:I45,'3 - Upgrade information'!I53:I57,'3 - Upgrade information'!I62:I65,'3 - Upgrade information'!I76:I81,'3 - Upgrade information'!I85:I90,'3 - Upgrade information'!I94:I101,'3 - Upgrade information'!I108:I113,'3 - Upgrade information'!I117:I121,'3 - Upgrade information'!I126:I129,'3 - Upgrade information'!I135:I137,'3 - Upgrade information'!I153:I155,'3 - Upgrade information'!I158:I159)</f>
        <v>6000</v>
      </c>
      <c r="E12" s="427">
        <f>SUM('3 - Upgrade information'!J40:J45,'3 - Upgrade information'!J53:J57,'3 - Upgrade information'!J62:J65,'3 - Upgrade information'!J76:J81,'3 - Upgrade information'!J85:J90,'3 - Upgrade information'!J94:J101,'3 - Upgrade information'!J108:J113,'3 - Upgrade information'!J117:J121,'3 - Upgrade information'!J126:J129,'3 - Upgrade information'!J135:J137,'3 - Upgrade information'!J153:J155,'3 - Upgrade information'!J158:J159)</f>
        <v>10000</v>
      </c>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3"/>
      <c r="AJ12" s="467"/>
    </row>
    <row r="13" spans="1:36" ht="15.75" thickBot="1">
      <c r="A13" s="31" t="s">
        <v>4</v>
      </c>
      <c r="B13" s="426">
        <f>IF(E12=0,0,IF('3 - Upgrade information'!L15="Yes",D12/E12,0))</f>
        <v>0.6</v>
      </c>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3"/>
      <c r="AJ13" s="467"/>
    </row>
    <row r="14" spans="1:36">
      <c r="A14" s="14"/>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3"/>
      <c r="AJ14" s="467"/>
    </row>
    <row r="15" spans="1:36" ht="3.75" customHeight="1">
      <c r="A15" s="422"/>
      <c r="B15" s="423"/>
      <c r="C15" s="423"/>
      <c r="D15" s="423"/>
      <c r="E15" s="423"/>
      <c r="F15" s="423"/>
      <c r="G15" s="423"/>
      <c r="H15" s="423"/>
      <c r="I15" s="423"/>
      <c r="J15" s="423"/>
      <c r="K15" s="423"/>
      <c r="L15" s="423"/>
      <c r="M15" s="423"/>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67"/>
    </row>
    <row r="16" spans="1:36">
      <c r="A16" s="14"/>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3"/>
      <c r="AJ16" s="467"/>
    </row>
    <row r="17" spans="1:36">
      <c r="A17" s="26"/>
      <c r="B17" s="27"/>
      <c r="C17" s="335">
        <f>BASEYEAR</f>
        <v>2012</v>
      </c>
      <c r="D17" s="336">
        <f>C17+1</f>
        <v>2013</v>
      </c>
      <c r="E17" s="336">
        <f t="shared" ref="E17:S17" si="0">D17+1</f>
        <v>2014</v>
      </c>
      <c r="F17" s="336">
        <f t="shared" si="0"/>
        <v>2015</v>
      </c>
      <c r="G17" s="336">
        <f t="shared" si="0"/>
        <v>2016</v>
      </c>
      <c r="H17" s="336">
        <f t="shared" si="0"/>
        <v>2017</v>
      </c>
      <c r="I17" s="336">
        <f t="shared" si="0"/>
        <v>2018</v>
      </c>
      <c r="J17" s="336">
        <f t="shared" si="0"/>
        <v>2019</v>
      </c>
      <c r="K17" s="336">
        <f t="shared" si="0"/>
        <v>2020</v>
      </c>
      <c r="L17" s="336">
        <f t="shared" si="0"/>
        <v>2021</v>
      </c>
      <c r="M17" s="336">
        <f t="shared" si="0"/>
        <v>2022</v>
      </c>
      <c r="N17" s="336">
        <f t="shared" si="0"/>
        <v>2023</v>
      </c>
      <c r="O17" s="336">
        <f t="shared" si="0"/>
        <v>2024</v>
      </c>
      <c r="P17" s="336">
        <f t="shared" si="0"/>
        <v>2025</v>
      </c>
      <c r="Q17" s="336">
        <f t="shared" si="0"/>
        <v>2026</v>
      </c>
      <c r="R17" s="336">
        <f t="shared" si="0"/>
        <v>2027</v>
      </c>
      <c r="S17" s="336">
        <f t="shared" si="0"/>
        <v>2028</v>
      </c>
      <c r="T17" s="336">
        <f t="shared" ref="T17:Y17" si="1">S17+1</f>
        <v>2029</v>
      </c>
      <c r="U17" s="336">
        <f t="shared" si="1"/>
        <v>2030</v>
      </c>
      <c r="V17" s="336">
        <f t="shared" si="1"/>
        <v>2031</v>
      </c>
      <c r="W17" s="336">
        <f t="shared" si="1"/>
        <v>2032</v>
      </c>
      <c r="X17" s="336">
        <f t="shared" si="1"/>
        <v>2033</v>
      </c>
      <c r="Y17" s="336">
        <f t="shared" si="1"/>
        <v>2034</v>
      </c>
      <c r="Z17" s="336">
        <f t="shared" ref="Z17" si="2">Y17+1</f>
        <v>2035</v>
      </c>
      <c r="AA17" s="336">
        <f t="shared" ref="AA17" si="3">Z17+1</f>
        <v>2036</v>
      </c>
      <c r="AB17" s="336">
        <f t="shared" ref="AB17" si="4">AA17+1</f>
        <v>2037</v>
      </c>
      <c r="AC17" s="336">
        <f t="shared" ref="AC17" si="5">AB17+1</f>
        <v>2038</v>
      </c>
      <c r="AD17" s="336">
        <f t="shared" ref="AD17" si="6">AC17+1</f>
        <v>2039</v>
      </c>
      <c r="AE17" s="336">
        <f t="shared" ref="AE17" si="7">AD17+1</f>
        <v>2040</v>
      </c>
      <c r="AF17" s="336">
        <f t="shared" ref="AF17" si="8">AE17+1</f>
        <v>2041</v>
      </c>
      <c r="AG17" s="336">
        <f t="shared" ref="AG17" si="9">AF17+1</f>
        <v>2042</v>
      </c>
      <c r="AH17" s="336">
        <f t="shared" ref="AH17" si="10">AG17+1</f>
        <v>2043</v>
      </c>
      <c r="AI17" s="337">
        <f t="shared" ref="AI17" si="11">AH17+1</f>
        <v>2044</v>
      </c>
      <c r="AJ17" s="467"/>
    </row>
    <row r="18" spans="1:36">
      <c r="A18" s="14" t="s">
        <v>212</v>
      </c>
      <c r="B18" s="12"/>
      <c r="C18" s="356">
        <f ca="1">OFFSET('OUTPUT CALCS'!$C24,0,'Output - Status quo'!C$16-2012)</f>
        <v>8000</v>
      </c>
      <c r="D18" s="356">
        <f ca="1">OFFSET('OUTPUT CALCS'!$C24,0,'Output - Status quo'!D$16-2012)</f>
        <v>8000</v>
      </c>
      <c r="E18" s="356">
        <f ca="1">OFFSET('OUTPUT CALCS'!$C24,0,'Output - Status quo'!E$16-2012)</f>
        <v>8000</v>
      </c>
      <c r="F18" s="356">
        <f ca="1">OFFSET('OUTPUT CALCS'!$C24,0,'Output - Status quo'!F$16-2012)</f>
        <v>3000</v>
      </c>
      <c r="G18" s="356">
        <f ca="1">OFFSET('OUTPUT CALCS'!$C24,0,'Output - Status quo'!G$16-2012)</f>
        <v>3000</v>
      </c>
      <c r="H18" s="356">
        <f ca="1">OFFSET('OUTPUT CALCS'!$C24,0,'Output - Status quo'!H$16-2012)</f>
        <v>3000</v>
      </c>
      <c r="I18" s="356">
        <f ca="1">OFFSET('OUTPUT CALCS'!$C24,0,'Output - Status quo'!I$16-2012)</f>
        <v>3000</v>
      </c>
      <c r="J18" s="356">
        <f ca="1">OFFSET('OUTPUT CALCS'!$C24,0,'Output - Status quo'!J$16-2012)</f>
        <v>3000</v>
      </c>
      <c r="K18" s="356">
        <f ca="1">OFFSET('OUTPUT CALCS'!$C24,0,'Output - Status quo'!K$16-2012)</f>
        <v>3000</v>
      </c>
      <c r="L18" s="356">
        <f ca="1">OFFSET('OUTPUT CALCS'!$C24,0,'Output - Status quo'!L$16-2012)</f>
        <v>3000</v>
      </c>
      <c r="M18" s="356">
        <f ca="1">OFFSET('OUTPUT CALCS'!$C24,0,'Output - Status quo'!M$16-2012)</f>
        <v>3000</v>
      </c>
      <c r="N18" s="356">
        <f ca="1">OFFSET('OUTPUT CALCS'!$C24,0,'Output - Status quo'!N$16-2012)</f>
        <v>3000</v>
      </c>
      <c r="O18" s="356">
        <f ca="1">OFFSET('OUTPUT CALCS'!$C24,0,'Output - Status quo'!O$16-2012)</f>
        <v>3000</v>
      </c>
      <c r="P18" s="356">
        <f ca="1">OFFSET('OUTPUT CALCS'!$C24,0,'Output - Status quo'!P$16-2012)</f>
        <v>3000</v>
      </c>
      <c r="Q18" s="356">
        <f ca="1">OFFSET('OUTPUT CALCS'!$C24,0,'Output - Status quo'!Q$16-2012)</f>
        <v>3000</v>
      </c>
      <c r="R18" s="356">
        <f ca="1">OFFSET('OUTPUT CALCS'!$C24,0,'Output - Status quo'!R$16-2012)</f>
        <v>3000</v>
      </c>
      <c r="S18" s="356">
        <f ca="1">OFFSET('OUTPUT CALCS'!$C24,0,'Output - Status quo'!S$16-2012)</f>
        <v>3000</v>
      </c>
      <c r="T18" s="356">
        <f ca="1">OFFSET('OUTPUT CALCS'!$C24,0,'Output - Status quo'!T$16-2012)</f>
        <v>3000</v>
      </c>
      <c r="U18" s="356">
        <f ca="1">OFFSET('OUTPUT CALCS'!$C24,0,'Output - Status quo'!U$16-2012)</f>
        <v>3000</v>
      </c>
      <c r="V18" s="356">
        <f ca="1">OFFSET('OUTPUT CALCS'!$C24,0,'Output - Status quo'!V$16-2012)</f>
        <v>3000</v>
      </c>
      <c r="W18" s="356">
        <f ca="1">OFFSET('OUTPUT CALCS'!$C24,0,'Output - Status quo'!W$16-2012)</f>
        <v>3000</v>
      </c>
      <c r="X18" s="356">
        <f ca="1">OFFSET('OUTPUT CALCS'!$C24,0,'Output - Status quo'!X$16-2012)</f>
        <v>3000</v>
      </c>
      <c r="Y18" s="356">
        <f ca="1">OFFSET('OUTPUT CALCS'!$C24,0,'Output - Status quo'!Y$16-2012)</f>
        <v>3000</v>
      </c>
      <c r="Z18" s="356">
        <f ca="1">OFFSET('OUTPUT CALCS'!$C24,0,'Output - Status quo'!Z$16-2012)</f>
        <v>3000</v>
      </c>
      <c r="AA18" s="356">
        <f ca="1">OFFSET('OUTPUT CALCS'!$C24,0,'Output - Status quo'!AA$16-2012)</f>
        <v>3000</v>
      </c>
      <c r="AB18" s="356">
        <f ca="1">OFFSET('OUTPUT CALCS'!$C24,0,'Output - Status quo'!AB$16-2012)</f>
        <v>3000</v>
      </c>
      <c r="AC18" s="356">
        <f ca="1">OFFSET('OUTPUT CALCS'!$C24,0,'Output - Status quo'!AC$16-2012)</f>
        <v>3000</v>
      </c>
      <c r="AD18" s="356">
        <f ca="1">OFFSET('OUTPUT CALCS'!$C24,0,'Output - Status quo'!AD$16-2012)</f>
        <v>3000</v>
      </c>
      <c r="AE18" s="356">
        <f ca="1">OFFSET('OUTPUT CALCS'!$C24,0,'Output - Status quo'!AE$16-2012)</f>
        <v>3000</v>
      </c>
      <c r="AF18" s="356">
        <f ca="1">OFFSET('OUTPUT CALCS'!$C24,0,'Output - Status quo'!AF$16-2012)</f>
        <v>3000</v>
      </c>
      <c r="AG18" s="356">
        <f ca="1">OFFSET('OUTPUT CALCS'!$C24,0,'Output - Status quo'!AG$16-2012)</f>
        <v>3000</v>
      </c>
      <c r="AH18" s="356">
        <f ca="1">OFFSET('OUTPUT CALCS'!$C24,0,'Output - Status quo'!AH$16-2012)</f>
        <v>3000</v>
      </c>
      <c r="AI18" s="341">
        <f ca="1">OFFSET('OUTPUT CALCS'!$C24,0,'Output - Status quo'!AI$16-2012)</f>
        <v>3000</v>
      </c>
      <c r="AJ18" s="467"/>
    </row>
    <row r="19" spans="1:36">
      <c r="A19" s="14" t="s">
        <v>213</v>
      </c>
      <c r="B19" s="12"/>
      <c r="C19" s="356">
        <f ca="1">OFFSET('OUTPUT CALCS'!$C25,0,'Output - Status quo'!C$16-2012)</f>
        <v>2000</v>
      </c>
      <c r="D19" s="356">
        <f ca="1">OFFSET('OUTPUT CALCS'!$C25,0,'Output - Status quo'!D$16-2012)</f>
        <v>2000</v>
      </c>
      <c r="E19" s="356">
        <f ca="1">OFFSET('OUTPUT CALCS'!$C25,0,'Output - Status quo'!E$16-2012)</f>
        <v>2000</v>
      </c>
      <c r="F19" s="356">
        <f ca="1">OFFSET('OUTPUT CALCS'!$C25,0,'Output - Status quo'!F$16-2012)</f>
        <v>1000</v>
      </c>
      <c r="G19" s="356">
        <f ca="1">OFFSET('OUTPUT CALCS'!$C25,0,'Output - Status quo'!G$16-2012)</f>
        <v>1000</v>
      </c>
      <c r="H19" s="356">
        <f ca="1">OFFSET('OUTPUT CALCS'!$C25,0,'Output - Status quo'!H$16-2012)</f>
        <v>1000</v>
      </c>
      <c r="I19" s="356">
        <f ca="1">OFFSET('OUTPUT CALCS'!$C25,0,'Output - Status quo'!I$16-2012)</f>
        <v>1000</v>
      </c>
      <c r="J19" s="356">
        <f ca="1">OFFSET('OUTPUT CALCS'!$C25,0,'Output - Status quo'!J$16-2012)</f>
        <v>1000</v>
      </c>
      <c r="K19" s="356">
        <f ca="1">OFFSET('OUTPUT CALCS'!$C25,0,'Output - Status quo'!K$16-2012)</f>
        <v>1000</v>
      </c>
      <c r="L19" s="356">
        <f ca="1">OFFSET('OUTPUT CALCS'!$C25,0,'Output - Status quo'!L$16-2012)</f>
        <v>1000</v>
      </c>
      <c r="M19" s="356">
        <f ca="1">OFFSET('OUTPUT CALCS'!$C25,0,'Output - Status quo'!M$16-2012)</f>
        <v>1000</v>
      </c>
      <c r="N19" s="356">
        <f ca="1">OFFSET('OUTPUT CALCS'!$C25,0,'Output - Status quo'!N$16-2012)</f>
        <v>1000</v>
      </c>
      <c r="O19" s="356">
        <f ca="1">OFFSET('OUTPUT CALCS'!$C25,0,'Output - Status quo'!O$16-2012)</f>
        <v>1000</v>
      </c>
      <c r="P19" s="356">
        <f ca="1">OFFSET('OUTPUT CALCS'!$C25,0,'Output - Status quo'!P$16-2012)</f>
        <v>1000</v>
      </c>
      <c r="Q19" s="356">
        <f ca="1">OFFSET('OUTPUT CALCS'!$C25,0,'Output - Status quo'!Q$16-2012)</f>
        <v>1000</v>
      </c>
      <c r="R19" s="356">
        <f ca="1">OFFSET('OUTPUT CALCS'!$C25,0,'Output - Status quo'!R$16-2012)</f>
        <v>1000</v>
      </c>
      <c r="S19" s="356">
        <f ca="1">OFFSET('OUTPUT CALCS'!$C25,0,'Output - Status quo'!S$16-2012)</f>
        <v>1000</v>
      </c>
      <c r="T19" s="356">
        <f ca="1">OFFSET('OUTPUT CALCS'!$C25,0,'Output - Status quo'!T$16-2012)</f>
        <v>1000</v>
      </c>
      <c r="U19" s="356">
        <f ca="1">OFFSET('OUTPUT CALCS'!$C25,0,'Output - Status quo'!U$16-2012)</f>
        <v>1000</v>
      </c>
      <c r="V19" s="356">
        <f ca="1">OFFSET('OUTPUT CALCS'!$C25,0,'Output - Status quo'!V$16-2012)</f>
        <v>1000</v>
      </c>
      <c r="W19" s="356">
        <f ca="1">OFFSET('OUTPUT CALCS'!$C25,0,'Output - Status quo'!W$16-2012)</f>
        <v>1000</v>
      </c>
      <c r="X19" s="356">
        <f ca="1">OFFSET('OUTPUT CALCS'!$C25,0,'Output - Status quo'!X$16-2012)</f>
        <v>1000</v>
      </c>
      <c r="Y19" s="356">
        <f ca="1">OFFSET('OUTPUT CALCS'!$C25,0,'Output - Status quo'!Y$16-2012)</f>
        <v>1000</v>
      </c>
      <c r="Z19" s="356">
        <f ca="1">OFFSET('OUTPUT CALCS'!$C25,0,'Output - Status quo'!Z$16-2012)</f>
        <v>1000</v>
      </c>
      <c r="AA19" s="356">
        <f ca="1">OFFSET('OUTPUT CALCS'!$C25,0,'Output - Status quo'!AA$16-2012)</f>
        <v>1000</v>
      </c>
      <c r="AB19" s="356">
        <f ca="1">OFFSET('OUTPUT CALCS'!$C25,0,'Output - Status quo'!AB$16-2012)</f>
        <v>1000</v>
      </c>
      <c r="AC19" s="356">
        <f ca="1">OFFSET('OUTPUT CALCS'!$C25,0,'Output - Status quo'!AC$16-2012)</f>
        <v>1000</v>
      </c>
      <c r="AD19" s="356">
        <f ca="1">OFFSET('OUTPUT CALCS'!$C25,0,'Output - Status quo'!AD$16-2012)</f>
        <v>1000</v>
      </c>
      <c r="AE19" s="356">
        <f ca="1">OFFSET('OUTPUT CALCS'!$C25,0,'Output - Status quo'!AE$16-2012)</f>
        <v>1000</v>
      </c>
      <c r="AF19" s="356">
        <f ca="1">OFFSET('OUTPUT CALCS'!$C25,0,'Output - Status quo'!AF$16-2012)</f>
        <v>1000</v>
      </c>
      <c r="AG19" s="356">
        <f ca="1">OFFSET('OUTPUT CALCS'!$C25,0,'Output - Status quo'!AG$16-2012)</f>
        <v>1000</v>
      </c>
      <c r="AH19" s="356">
        <f ca="1">OFFSET('OUTPUT CALCS'!$C25,0,'Output - Status quo'!AH$16-2012)</f>
        <v>1000</v>
      </c>
      <c r="AI19" s="341">
        <f ca="1">OFFSET('OUTPUT CALCS'!$C25,0,'Output - Status quo'!AI$16-2012)</f>
        <v>1000</v>
      </c>
      <c r="AJ19" s="467"/>
    </row>
    <row r="20" spans="1:36">
      <c r="A20" s="14" t="s">
        <v>5</v>
      </c>
      <c r="B20" s="12"/>
      <c r="C20" s="356">
        <f ca="1">OFFSET('OUTPUT CALCS'!$C26,0,'Output - Status quo'!C$16-2012)</f>
        <v>0</v>
      </c>
      <c r="D20" s="356">
        <f ca="1">OFFSET('OUTPUT CALCS'!$C26,0,'Output - Status quo'!D$16-2012)</f>
        <v>0</v>
      </c>
      <c r="E20" s="356">
        <f ca="1">OFFSET('OUTPUT CALCS'!$C26,0,'Output - Status quo'!E$16-2012)</f>
        <v>0</v>
      </c>
      <c r="F20" s="356">
        <f ca="1">OFFSET('OUTPUT CALCS'!$C26,0,'Output - Status quo'!F$16-2012)</f>
        <v>0</v>
      </c>
      <c r="G20" s="356">
        <f ca="1">OFFSET('OUTPUT CALCS'!$C26,0,'Output - Status quo'!G$16-2012)</f>
        <v>0</v>
      </c>
      <c r="H20" s="356">
        <f ca="1">OFFSET('OUTPUT CALCS'!$C26,0,'Output - Status quo'!H$16-2012)</f>
        <v>0</v>
      </c>
      <c r="I20" s="356">
        <f ca="1">OFFSET('OUTPUT CALCS'!$C26,0,'Output - Status quo'!I$16-2012)</f>
        <v>0</v>
      </c>
      <c r="J20" s="356">
        <f ca="1">OFFSET('OUTPUT CALCS'!$C26,0,'Output - Status quo'!J$16-2012)</f>
        <v>0</v>
      </c>
      <c r="K20" s="356">
        <f ca="1">OFFSET('OUTPUT CALCS'!$C26,0,'Output - Status quo'!K$16-2012)</f>
        <v>0</v>
      </c>
      <c r="L20" s="356">
        <f ca="1">OFFSET('OUTPUT CALCS'!$C26,0,'Output - Status quo'!L$16-2012)</f>
        <v>0</v>
      </c>
      <c r="M20" s="356">
        <f ca="1">OFFSET('OUTPUT CALCS'!$C26,0,'Output - Status quo'!M$16-2012)</f>
        <v>0</v>
      </c>
      <c r="N20" s="356">
        <f ca="1">OFFSET('OUTPUT CALCS'!$C26,0,'Output - Status quo'!N$16-2012)</f>
        <v>0</v>
      </c>
      <c r="O20" s="356">
        <f ca="1">OFFSET('OUTPUT CALCS'!$C26,0,'Output - Status quo'!O$16-2012)</f>
        <v>0</v>
      </c>
      <c r="P20" s="356">
        <f ca="1">OFFSET('OUTPUT CALCS'!$C26,0,'Output - Status quo'!P$16-2012)</f>
        <v>0</v>
      </c>
      <c r="Q20" s="356">
        <f ca="1">OFFSET('OUTPUT CALCS'!$C26,0,'Output - Status quo'!Q$16-2012)</f>
        <v>0</v>
      </c>
      <c r="R20" s="356">
        <f ca="1">OFFSET('OUTPUT CALCS'!$C26,0,'Output - Status quo'!R$16-2012)</f>
        <v>0</v>
      </c>
      <c r="S20" s="356">
        <f ca="1">OFFSET('OUTPUT CALCS'!$C26,0,'Output - Status quo'!S$16-2012)</f>
        <v>0</v>
      </c>
      <c r="T20" s="356">
        <f ca="1">OFFSET('OUTPUT CALCS'!$C26,0,'Output - Status quo'!T$16-2012)</f>
        <v>0</v>
      </c>
      <c r="U20" s="356">
        <f ca="1">OFFSET('OUTPUT CALCS'!$C26,0,'Output - Status quo'!U$16-2012)</f>
        <v>0</v>
      </c>
      <c r="V20" s="356">
        <f ca="1">OFFSET('OUTPUT CALCS'!$C26,0,'Output - Status quo'!V$16-2012)</f>
        <v>0</v>
      </c>
      <c r="W20" s="356">
        <f ca="1">OFFSET('OUTPUT CALCS'!$C26,0,'Output - Status quo'!W$16-2012)</f>
        <v>0</v>
      </c>
      <c r="X20" s="356">
        <f ca="1">OFFSET('OUTPUT CALCS'!$C26,0,'Output - Status quo'!X$16-2012)</f>
        <v>0</v>
      </c>
      <c r="Y20" s="356">
        <f ca="1">OFFSET('OUTPUT CALCS'!$C26,0,'Output - Status quo'!Y$16-2012)</f>
        <v>0</v>
      </c>
      <c r="Z20" s="356">
        <f ca="1">OFFSET('OUTPUT CALCS'!$C26,0,'Output - Status quo'!Z$16-2012)</f>
        <v>0</v>
      </c>
      <c r="AA20" s="356">
        <f ca="1">OFFSET('OUTPUT CALCS'!$C26,0,'Output - Status quo'!AA$16-2012)</f>
        <v>0</v>
      </c>
      <c r="AB20" s="356">
        <f ca="1">OFFSET('OUTPUT CALCS'!$C26,0,'Output - Status quo'!AB$16-2012)</f>
        <v>0</v>
      </c>
      <c r="AC20" s="356">
        <f ca="1">OFFSET('OUTPUT CALCS'!$C26,0,'Output - Status quo'!AC$16-2012)</f>
        <v>0</v>
      </c>
      <c r="AD20" s="356">
        <f ca="1">OFFSET('OUTPUT CALCS'!$C26,0,'Output - Status quo'!AD$16-2012)</f>
        <v>0</v>
      </c>
      <c r="AE20" s="356">
        <f ca="1">OFFSET('OUTPUT CALCS'!$C26,0,'Output - Status quo'!AE$16-2012)</f>
        <v>0</v>
      </c>
      <c r="AF20" s="356">
        <f ca="1">OFFSET('OUTPUT CALCS'!$C26,0,'Output - Status quo'!AF$16-2012)</f>
        <v>0</v>
      </c>
      <c r="AG20" s="356">
        <f ca="1">OFFSET('OUTPUT CALCS'!$C26,0,'Output - Status quo'!AG$16-2012)</f>
        <v>0</v>
      </c>
      <c r="AH20" s="356">
        <f ca="1">OFFSET('OUTPUT CALCS'!$C26,0,'Output - Status quo'!AH$16-2012)</f>
        <v>0</v>
      </c>
      <c r="AI20" s="341">
        <f ca="1">OFFSET('OUTPUT CALCS'!$C26,0,'Output - Status quo'!AI$16-2012)</f>
        <v>0</v>
      </c>
      <c r="AJ20" s="467"/>
    </row>
    <row r="21" spans="1:36">
      <c r="A21" s="14" t="s">
        <v>214</v>
      </c>
      <c r="B21" s="12"/>
      <c r="C21" s="356">
        <f ca="1">OFFSET('OUTPUT CALCS'!$C27,0,'Output - Status quo'!C$16-2012)</f>
        <v>0</v>
      </c>
      <c r="D21" s="356">
        <f ca="1">OFFSET('OUTPUT CALCS'!$C27,0,'Output - Status quo'!D$16-2012)</f>
        <v>0</v>
      </c>
      <c r="E21" s="356">
        <f ca="1">OFFSET('OUTPUT CALCS'!$C27,0,'Output - Status quo'!E$16-2012)</f>
        <v>0</v>
      </c>
      <c r="F21" s="356">
        <f ca="1">OFFSET('OUTPUT CALCS'!$C27,0,'Output - Status quo'!F$16-2012)</f>
        <v>0</v>
      </c>
      <c r="G21" s="356">
        <f ca="1">OFFSET('OUTPUT CALCS'!$C27,0,'Output - Status quo'!G$16-2012)</f>
        <v>0</v>
      </c>
      <c r="H21" s="356">
        <f ca="1">OFFSET('OUTPUT CALCS'!$C27,0,'Output - Status quo'!H$16-2012)</f>
        <v>0</v>
      </c>
      <c r="I21" s="356">
        <f ca="1">OFFSET('OUTPUT CALCS'!$C27,0,'Output - Status quo'!I$16-2012)</f>
        <v>0</v>
      </c>
      <c r="J21" s="356">
        <f ca="1">OFFSET('OUTPUT CALCS'!$C27,0,'Output - Status quo'!J$16-2012)</f>
        <v>0</v>
      </c>
      <c r="K21" s="356">
        <f ca="1">OFFSET('OUTPUT CALCS'!$C27,0,'Output - Status quo'!K$16-2012)</f>
        <v>0</v>
      </c>
      <c r="L21" s="356">
        <f ca="1">OFFSET('OUTPUT CALCS'!$C27,0,'Output - Status quo'!L$16-2012)</f>
        <v>0</v>
      </c>
      <c r="M21" s="356">
        <f ca="1">OFFSET('OUTPUT CALCS'!$C27,0,'Output - Status quo'!M$16-2012)</f>
        <v>0</v>
      </c>
      <c r="N21" s="356">
        <f ca="1">OFFSET('OUTPUT CALCS'!$C27,0,'Output - Status quo'!N$16-2012)</f>
        <v>0</v>
      </c>
      <c r="O21" s="356">
        <f ca="1">OFFSET('OUTPUT CALCS'!$C27,0,'Output - Status quo'!O$16-2012)</f>
        <v>0</v>
      </c>
      <c r="P21" s="356">
        <f ca="1">OFFSET('OUTPUT CALCS'!$C27,0,'Output - Status quo'!P$16-2012)</f>
        <v>0</v>
      </c>
      <c r="Q21" s="356">
        <f ca="1">OFFSET('OUTPUT CALCS'!$C27,0,'Output - Status quo'!Q$16-2012)</f>
        <v>0</v>
      </c>
      <c r="R21" s="356">
        <f ca="1">OFFSET('OUTPUT CALCS'!$C27,0,'Output - Status quo'!R$16-2012)</f>
        <v>0</v>
      </c>
      <c r="S21" s="356">
        <f ca="1">OFFSET('OUTPUT CALCS'!$C27,0,'Output - Status quo'!S$16-2012)</f>
        <v>0</v>
      </c>
      <c r="T21" s="356">
        <f ca="1">OFFSET('OUTPUT CALCS'!$C27,0,'Output - Status quo'!T$16-2012)</f>
        <v>0</v>
      </c>
      <c r="U21" s="356">
        <f ca="1">OFFSET('OUTPUT CALCS'!$C27,0,'Output - Status quo'!U$16-2012)</f>
        <v>0</v>
      </c>
      <c r="V21" s="356">
        <f ca="1">OFFSET('OUTPUT CALCS'!$C27,0,'Output - Status quo'!V$16-2012)</f>
        <v>0</v>
      </c>
      <c r="W21" s="356">
        <f ca="1">OFFSET('OUTPUT CALCS'!$C27,0,'Output - Status quo'!W$16-2012)</f>
        <v>0</v>
      </c>
      <c r="X21" s="356">
        <f ca="1">OFFSET('OUTPUT CALCS'!$C27,0,'Output - Status quo'!X$16-2012)</f>
        <v>0</v>
      </c>
      <c r="Y21" s="356">
        <f ca="1">OFFSET('OUTPUT CALCS'!$C27,0,'Output - Status quo'!Y$16-2012)</f>
        <v>0</v>
      </c>
      <c r="Z21" s="356">
        <f ca="1">OFFSET('OUTPUT CALCS'!$C27,0,'Output - Status quo'!Z$16-2012)</f>
        <v>0</v>
      </c>
      <c r="AA21" s="356">
        <f ca="1">OFFSET('OUTPUT CALCS'!$C27,0,'Output - Status quo'!AA$16-2012)</f>
        <v>0</v>
      </c>
      <c r="AB21" s="356">
        <f ca="1">OFFSET('OUTPUT CALCS'!$C27,0,'Output - Status quo'!AB$16-2012)</f>
        <v>0</v>
      </c>
      <c r="AC21" s="356">
        <f ca="1">OFFSET('OUTPUT CALCS'!$C27,0,'Output - Status quo'!AC$16-2012)</f>
        <v>0</v>
      </c>
      <c r="AD21" s="356">
        <f ca="1">OFFSET('OUTPUT CALCS'!$C27,0,'Output - Status quo'!AD$16-2012)</f>
        <v>0</v>
      </c>
      <c r="AE21" s="356">
        <f ca="1">OFFSET('OUTPUT CALCS'!$C27,0,'Output - Status quo'!AE$16-2012)</f>
        <v>0</v>
      </c>
      <c r="AF21" s="356">
        <f ca="1">OFFSET('OUTPUT CALCS'!$C27,0,'Output - Status quo'!AF$16-2012)</f>
        <v>0</v>
      </c>
      <c r="AG21" s="356">
        <f ca="1">OFFSET('OUTPUT CALCS'!$C27,0,'Output - Status quo'!AG$16-2012)</f>
        <v>0</v>
      </c>
      <c r="AH21" s="356">
        <f ca="1">OFFSET('OUTPUT CALCS'!$C27,0,'Output - Status quo'!AH$16-2012)</f>
        <v>0</v>
      </c>
      <c r="AI21" s="341">
        <f ca="1">OFFSET('OUTPUT CALCS'!$C27,0,'Output - Status quo'!AI$16-2012)</f>
        <v>0</v>
      </c>
      <c r="AJ21" s="467"/>
    </row>
    <row r="22" spans="1:36">
      <c r="A22" s="14" t="s">
        <v>6</v>
      </c>
      <c r="B22" s="12"/>
      <c r="C22" s="356">
        <f ca="1">OFFSET('OUTPUT CALCS'!$C28,0,'Output - Status quo'!C$16-2012)</f>
        <v>0</v>
      </c>
      <c r="D22" s="356">
        <f ca="1">OFFSET('OUTPUT CALCS'!$C28,0,'Output - Status quo'!D$16-2012)</f>
        <v>0</v>
      </c>
      <c r="E22" s="356">
        <f ca="1">OFFSET('OUTPUT CALCS'!$C28,0,'Output - Status quo'!E$16-2012)</f>
        <v>0</v>
      </c>
      <c r="F22" s="356">
        <f ca="1">OFFSET('OUTPUT CALCS'!$C28,0,'Output - Status quo'!F$16-2012)</f>
        <v>6000</v>
      </c>
      <c r="G22" s="356">
        <f ca="1">OFFSET('OUTPUT CALCS'!$C28,0,'Output - Status quo'!G$16-2012)</f>
        <v>6000</v>
      </c>
      <c r="H22" s="356">
        <f ca="1">OFFSET('OUTPUT CALCS'!$C28,0,'Output - Status quo'!H$16-2012)</f>
        <v>6000</v>
      </c>
      <c r="I22" s="356">
        <f ca="1">OFFSET('OUTPUT CALCS'!$C28,0,'Output - Status quo'!I$16-2012)</f>
        <v>6000</v>
      </c>
      <c r="J22" s="356">
        <f ca="1">OFFSET('OUTPUT CALCS'!$C28,0,'Output - Status quo'!J$16-2012)</f>
        <v>6000</v>
      </c>
      <c r="K22" s="356">
        <f ca="1">OFFSET('OUTPUT CALCS'!$C28,0,'Output - Status quo'!K$16-2012)</f>
        <v>6000</v>
      </c>
      <c r="L22" s="356">
        <f ca="1">OFFSET('OUTPUT CALCS'!$C28,0,'Output - Status quo'!L$16-2012)</f>
        <v>6000</v>
      </c>
      <c r="M22" s="356">
        <f ca="1">OFFSET('OUTPUT CALCS'!$C28,0,'Output - Status quo'!M$16-2012)</f>
        <v>6000</v>
      </c>
      <c r="N22" s="356">
        <f ca="1">OFFSET('OUTPUT CALCS'!$C28,0,'Output - Status quo'!N$16-2012)</f>
        <v>6000</v>
      </c>
      <c r="O22" s="356">
        <f ca="1">OFFSET('OUTPUT CALCS'!$C28,0,'Output - Status quo'!O$16-2012)</f>
        <v>6000</v>
      </c>
      <c r="P22" s="356">
        <f ca="1">OFFSET('OUTPUT CALCS'!$C28,0,'Output - Status quo'!P$16-2012)</f>
        <v>6000</v>
      </c>
      <c r="Q22" s="356">
        <f ca="1">OFFSET('OUTPUT CALCS'!$C28,0,'Output - Status quo'!Q$16-2012)</f>
        <v>6000</v>
      </c>
      <c r="R22" s="356">
        <f ca="1">OFFSET('OUTPUT CALCS'!$C28,0,'Output - Status quo'!R$16-2012)</f>
        <v>6000</v>
      </c>
      <c r="S22" s="356">
        <f ca="1">OFFSET('OUTPUT CALCS'!$C28,0,'Output - Status quo'!S$16-2012)</f>
        <v>6000</v>
      </c>
      <c r="T22" s="356">
        <f ca="1">OFFSET('OUTPUT CALCS'!$C28,0,'Output - Status quo'!T$16-2012)</f>
        <v>6000</v>
      </c>
      <c r="U22" s="356">
        <f ca="1">OFFSET('OUTPUT CALCS'!$C28,0,'Output - Status quo'!U$16-2012)</f>
        <v>6000</v>
      </c>
      <c r="V22" s="356">
        <f ca="1">OFFSET('OUTPUT CALCS'!$C28,0,'Output - Status quo'!V$16-2012)</f>
        <v>6000</v>
      </c>
      <c r="W22" s="356">
        <f ca="1">OFFSET('OUTPUT CALCS'!$C28,0,'Output - Status quo'!W$16-2012)</f>
        <v>6000</v>
      </c>
      <c r="X22" s="356">
        <f ca="1">OFFSET('OUTPUT CALCS'!$C28,0,'Output - Status quo'!X$16-2012)</f>
        <v>6000</v>
      </c>
      <c r="Y22" s="356">
        <f ca="1">OFFSET('OUTPUT CALCS'!$C28,0,'Output - Status quo'!Y$16-2012)</f>
        <v>6000</v>
      </c>
      <c r="Z22" s="356">
        <f ca="1">OFFSET('OUTPUT CALCS'!$C28,0,'Output - Status quo'!Z$16-2012)</f>
        <v>6000</v>
      </c>
      <c r="AA22" s="356">
        <f ca="1">OFFSET('OUTPUT CALCS'!$C28,0,'Output - Status quo'!AA$16-2012)</f>
        <v>6000</v>
      </c>
      <c r="AB22" s="356">
        <f ca="1">OFFSET('OUTPUT CALCS'!$C28,0,'Output - Status quo'!AB$16-2012)</f>
        <v>6000</v>
      </c>
      <c r="AC22" s="356">
        <f ca="1">OFFSET('OUTPUT CALCS'!$C28,0,'Output - Status quo'!AC$16-2012)</f>
        <v>6000</v>
      </c>
      <c r="AD22" s="356">
        <f ca="1">OFFSET('OUTPUT CALCS'!$C28,0,'Output - Status quo'!AD$16-2012)</f>
        <v>6000</v>
      </c>
      <c r="AE22" s="356">
        <f ca="1">OFFSET('OUTPUT CALCS'!$C28,0,'Output - Status quo'!AE$16-2012)</f>
        <v>6000</v>
      </c>
      <c r="AF22" s="356">
        <f ca="1">OFFSET('OUTPUT CALCS'!$C28,0,'Output - Status quo'!AF$16-2012)</f>
        <v>6000</v>
      </c>
      <c r="AG22" s="356">
        <f ca="1">OFFSET('OUTPUT CALCS'!$C28,0,'Output - Status quo'!AG$16-2012)</f>
        <v>6000</v>
      </c>
      <c r="AH22" s="356">
        <f ca="1">OFFSET('OUTPUT CALCS'!$C28,0,'Output - Status quo'!AH$16-2012)</f>
        <v>6000</v>
      </c>
      <c r="AI22" s="341">
        <f ca="1">OFFSET('OUTPUT CALCS'!$C28,0,'Output - Status quo'!AI$16-2012)</f>
        <v>6000</v>
      </c>
      <c r="AJ22" s="467"/>
    </row>
    <row r="23" spans="1:36">
      <c r="A23" s="607" t="s">
        <v>7</v>
      </c>
      <c r="B23" s="608"/>
      <c r="C23" s="357">
        <f ca="1">OFFSET('OUTPUT CALCS'!$C29,0,'Output - Status quo'!C$16-2012)</f>
        <v>10000</v>
      </c>
      <c r="D23" s="357">
        <f ca="1">OFFSET('OUTPUT CALCS'!$C29,0,'Output - Status quo'!D$16-2012)</f>
        <v>10000</v>
      </c>
      <c r="E23" s="357">
        <f ca="1">OFFSET('OUTPUT CALCS'!$C29,0,'Output - Status quo'!E$16-2012)</f>
        <v>10000</v>
      </c>
      <c r="F23" s="357">
        <f ca="1">OFFSET('OUTPUT CALCS'!$C29,0,'Output - Status quo'!F$16-2012)</f>
        <v>10000</v>
      </c>
      <c r="G23" s="357">
        <f ca="1">OFFSET('OUTPUT CALCS'!$C29,0,'Output - Status quo'!G$16-2012)</f>
        <v>10000</v>
      </c>
      <c r="H23" s="357">
        <f ca="1">OFFSET('OUTPUT CALCS'!$C29,0,'Output - Status quo'!H$16-2012)</f>
        <v>10000</v>
      </c>
      <c r="I23" s="357">
        <f ca="1">OFFSET('OUTPUT CALCS'!$C29,0,'Output - Status quo'!I$16-2012)</f>
        <v>10000</v>
      </c>
      <c r="J23" s="357">
        <f ca="1">OFFSET('OUTPUT CALCS'!$C29,0,'Output - Status quo'!J$16-2012)</f>
        <v>10000</v>
      </c>
      <c r="K23" s="357">
        <f ca="1">OFFSET('OUTPUT CALCS'!$C29,0,'Output - Status quo'!K$16-2012)</f>
        <v>10000</v>
      </c>
      <c r="L23" s="357">
        <f ca="1">OFFSET('OUTPUT CALCS'!$C29,0,'Output - Status quo'!L$16-2012)</f>
        <v>10000</v>
      </c>
      <c r="M23" s="357">
        <f ca="1">OFFSET('OUTPUT CALCS'!$C29,0,'Output - Status quo'!M$16-2012)</f>
        <v>10000</v>
      </c>
      <c r="N23" s="357">
        <f ca="1">OFFSET('OUTPUT CALCS'!$C29,0,'Output - Status quo'!N$16-2012)</f>
        <v>10000</v>
      </c>
      <c r="O23" s="357">
        <f ca="1">OFFSET('OUTPUT CALCS'!$C29,0,'Output - Status quo'!O$16-2012)</f>
        <v>10000</v>
      </c>
      <c r="P23" s="357">
        <f ca="1">OFFSET('OUTPUT CALCS'!$C29,0,'Output - Status quo'!P$16-2012)</f>
        <v>10000</v>
      </c>
      <c r="Q23" s="357">
        <f ca="1">OFFSET('OUTPUT CALCS'!$C29,0,'Output - Status quo'!Q$16-2012)</f>
        <v>10000</v>
      </c>
      <c r="R23" s="357">
        <f ca="1">OFFSET('OUTPUT CALCS'!$C29,0,'Output - Status quo'!R$16-2012)</f>
        <v>10000</v>
      </c>
      <c r="S23" s="357">
        <f ca="1">OFFSET('OUTPUT CALCS'!$C29,0,'Output - Status quo'!S$16-2012)</f>
        <v>10000</v>
      </c>
      <c r="T23" s="357">
        <f ca="1">OFFSET('OUTPUT CALCS'!$C29,0,'Output - Status quo'!T$16-2012)</f>
        <v>10000</v>
      </c>
      <c r="U23" s="357">
        <f ca="1">OFFSET('OUTPUT CALCS'!$C29,0,'Output - Status quo'!U$16-2012)</f>
        <v>10000</v>
      </c>
      <c r="V23" s="357">
        <f ca="1">OFFSET('OUTPUT CALCS'!$C29,0,'Output - Status quo'!V$16-2012)</f>
        <v>10000</v>
      </c>
      <c r="W23" s="357">
        <f ca="1">OFFSET('OUTPUT CALCS'!$C29,0,'Output - Status quo'!W$16-2012)</f>
        <v>10000</v>
      </c>
      <c r="X23" s="357">
        <f ca="1">OFFSET('OUTPUT CALCS'!$C29,0,'Output - Status quo'!X$16-2012)</f>
        <v>10000</v>
      </c>
      <c r="Y23" s="357">
        <f ca="1">OFFSET('OUTPUT CALCS'!$C29,0,'Output - Status quo'!Y$16-2012)</f>
        <v>10000</v>
      </c>
      <c r="Z23" s="357">
        <f ca="1">OFFSET('OUTPUT CALCS'!$C29,0,'Output - Status quo'!Z$16-2012)</f>
        <v>10000</v>
      </c>
      <c r="AA23" s="357">
        <f ca="1">OFFSET('OUTPUT CALCS'!$C29,0,'Output - Status quo'!AA$16-2012)</f>
        <v>10000</v>
      </c>
      <c r="AB23" s="357">
        <f ca="1">OFFSET('OUTPUT CALCS'!$C29,0,'Output - Status quo'!AB$16-2012)</f>
        <v>10000</v>
      </c>
      <c r="AC23" s="357">
        <f ca="1">OFFSET('OUTPUT CALCS'!$C29,0,'Output - Status quo'!AC$16-2012)</f>
        <v>10000</v>
      </c>
      <c r="AD23" s="357">
        <f ca="1">OFFSET('OUTPUT CALCS'!$C29,0,'Output - Status quo'!AD$16-2012)</f>
        <v>10000</v>
      </c>
      <c r="AE23" s="357">
        <f ca="1">OFFSET('OUTPUT CALCS'!$C29,0,'Output - Status quo'!AE$16-2012)</f>
        <v>10000</v>
      </c>
      <c r="AF23" s="357">
        <f ca="1">OFFSET('OUTPUT CALCS'!$C29,0,'Output - Status quo'!AF$16-2012)</f>
        <v>10000</v>
      </c>
      <c r="AG23" s="357">
        <f ca="1">OFFSET('OUTPUT CALCS'!$C29,0,'Output - Status quo'!AG$16-2012)</f>
        <v>10000</v>
      </c>
      <c r="AH23" s="357">
        <f ca="1">OFFSET('OUTPUT CALCS'!$C29,0,'Output - Status quo'!AH$16-2012)</f>
        <v>10000</v>
      </c>
      <c r="AI23" s="345">
        <f ca="1">OFFSET('OUTPUT CALCS'!$C29,0,'Output - Status quo'!AI$16-2012)</f>
        <v>10000</v>
      </c>
      <c r="AJ23" s="467"/>
    </row>
    <row r="24" spans="1:36">
      <c r="A24" s="14"/>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3"/>
      <c r="AJ24" s="467"/>
    </row>
    <row r="25" spans="1:36">
      <c r="A25" s="414" t="s">
        <v>8</v>
      </c>
      <c r="B25" s="358"/>
      <c r="C25" s="359">
        <f ca="1">OFFSET('OUTPUT CALCS'!$C31,0,'Output - Status quo'!C$16-2012)</f>
        <v>0</v>
      </c>
      <c r="D25" s="359">
        <f ca="1">OFFSET('OUTPUT CALCS'!$C31,0,'Output - Status quo'!D$16-2012)</f>
        <v>0</v>
      </c>
      <c r="E25" s="359">
        <f ca="1">OFFSET('OUTPUT CALCS'!$C31,0,'Output - Status quo'!E$16-2012)</f>
        <v>0</v>
      </c>
      <c r="F25" s="359">
        <f ca="1">OFFSET('OUTPUT CALCS'!$C31,0,'Output - Status quo'!F$16-2012)</f>
        <v>0</v>
      </c>
      <c r="G25" s="359">
        <f ca="1">OFFSET('OUTPUT CALCS'!$C31,0,'Output - Status quo'!G$16-2012)</f>
        <v>0</v>
      </c>
      <c r="H25" s="359">
        <f ca="1">OFFSET('OUTPUT CALCS'!$C31,0,'Output - Status quo'!H$16-2012)</f>
        <v>0</v>
      </c>
      <c r="I25" s="359">
        <f ca="1">OFFSET('OUTPUT CALCS'!$C31,0,'Output - Status quo'!I$16-2012)</f>
        <v>0</v>
      </c>
      <c r="J25" s="359">
        <f ca="1">OFFSET('OUTPUT CALCS'!$C31,0,'Output - Status quo'!J$16-2012)</f>
        <v>0</v>
      </c>
      <c r="K25" s="359">
        <f ca="1">OFFSET('OUTPUT CALCS'!$C31,0,'Output - Status quo'!K$16-2012)</f>
        <v>0</v>
      </c>
      <c r="L25" s="359">
        <f ca="1">OFFSET('OUTPUT CALCS'!$C31,0,'Output - Status quo'!L$16-2012)</f>
        <v>0</v>
      </c>
      <c r="M25" s="359">
        <f ca="1">OFFSET('OUTPUT CALCS'!$C31,0,'Output - Status quo'!M$16-2012)</f>
        <v>0</v>
      </c>
      <c r="N25" s="359">
        <f ca="1">OFFSET('OUTPUT CALCS'!$C31,0,'Output - Status quo'!N$16-2012)</f>
        <v>0</v>
      </c>
      <c r="O25" s="359">
        <f ca="1">OFFSET('OUTPUT CALCS'!$C31,0,'Output - Status quo'!O$16-2012)</f>
        <v>0</v>
      </c>
      <c r="P25" s="359">
        <f ca="1">OFFSET('OUTPUT CALCS'!$C31,0,'Output - Status quo'!P$16-2012)</f>
        <v>0</v>
      </c>
      <c r="Q25" s="359">
        <f ca="1">OFFSET('OUTPUT CALCS'!$C31,0,'Output - Status quo'!Q$16-2012)</f>
        <v>0</v>
      </c>
      <c r="R25" s="359">
        <f ca="1">OFFSET('OUTPUT CALCS'!$C31,0,'Output - Status quo'!R$16-2012)</f>
        <v>0</v>
      </c>
      <c r="S25" s="359">
        <f ca="1">OFFSET('OUTPUT CALCS'!$C31,0,'Output - Status quo'!S$16-2012)</f>
        <v>0</v>
      </c>
      <c r="T25" s="359">
        <f ca="1">OFFSET('OUTPUT CALCS'!$C31,0,'Output - Status quo'!T$16-2012)</f>
        <v>0</v>
      </c>
      <c r="U25" s="359">
        <f ca="1">OFFSET('OUTPUT CALCS'!$C31,0,'Output - Status quo'!U$16-2012)</f>
        <v>0</v>
      </c>
      <c r="V25" s="359">
        <f ca="1">OFFSET('OUTPUT CALCS'!$C31,0,'Output - Status quo'!V$16-2012)</f>
        <v>0</v>
      </c>
      <c r="W25" s="359">
        <f ca="1">OFFSET('OUTPUT CALCS'!$C31,0,'Output - Status quo'!W$16-2012)</f>
        <v>0</v>
      </c>
      <c r="X25" s="359">
        <f ca="1">OFFSET('OUTPUT CALCS'!$C31,0,'Output - Status quo'!X$16-2012)</f>
        <v>0</v>
      </c>
      <c r="Y25" s="359">
        <f ca="1">OFFSET('OUTPUT CALCS'!$C31,0,'Output - Status quo'!Y$16-2012)</f>
        <v>0</v>
      </c>
      <c r="Z25" s="359">
        <f ca="1">OFFSET('OUTPUT CALCS'!$C31,0,'Output - Status quo'!Z$16-2012)</f>
        <v>0</v>
      </c>
      <c r="AA25" s="359">
        <f ca="1">OFFSET('OUTPUT CALCS'!$C31,0,'Output - Status quo'!AA$16-2012)</f>
        <v>0</v>
      </c>
      <c r="AB25" s="359">
        <f ca="1">OFFSET('OUTPUT CALCS'!$C31,0,'Output - Status quo'!AB$16-2012)</f>
        <v>0</v>
      </c>
      <c r="AC25" s="359">
        <f ca="1">OFFSET('OUTPUT CALCS'!$C31,0,'Output - Status quo'!AC$16-2012)</f>
        <v>0</v>
      </c>
      <c r="AD25" s="359">
        <f ca="1">OFFSET('OUTPUT CALCS'!$C31,0,'Output - Status quo'!AD$16-2012)</f>
        <v>0</v>
      </c>
      <c r="AE25" s="359">
        <f ca="1">OFFSET('OUTPUT CALCS'!$C31,0,'Output - Status quo'!AE$16-2012)</f>
        <v>0</v>
      </c>
      <c r="AF25" s="359">
        <f ca="1">OFFSET('OUTPUT CALCS'!$C31,0,'Output - Status quo'!AF$16-2012)</f>
        <v>0</v>
      </c>
      <c r="AG25" s="359">
        <f ca="1">OFFSET('OUTPUT CALCS'!$C31,0,'Output - Status quo'!AG$16-2012)</f>
        <v>0</v>
      </c>
      <c r="AH25" s="359">
        <f ca="1">OFFSET('OUTPUT CALCS'!$C31,0,'Output - Status quo'!AH$16-2012)</f>
        <v>0</v>
      </c>
      <c r="AI25" s="339">
        <f ca="1">OFFSET('OUTPUT CALCS'!$C31,0,'Output - Status quo'!AI$16-2012)</f>
        <v>0</v>
      </c>
      <c r="AJ25" s="467"/>
    </row>
    <row r="26" spans="1:36">
      <c r="A26" s="14" t="s">
        <v>215</v>
      </c>
      <c r="B26" s="12"/>
      <c r="C26" s="356">
        <f ca="1">OFFSET('OUTPUT CALCS'!$C32,0,'Output - Status quo'!C$16-2012)</f>
        <v>0</v>
      </c>
      <c r="D26" s="356">
        <f ca="1">OFFSET('OUTPUT CALCS'!$C32,0,'Output - Status quo'!D$16-2012)</f>
        <v>0</v>
      </c>
      <c r="E26" s="356">
        <f ca="1">OFFSET('OUTPUT CALCS'!$C32,0,'Output - Status quo'!E$16-2012)</f>
        <v>0</v>
      </c>
      <c r="F26" s="356">
        <f ca="1">OFFSET('OUTPUT CALCS'!$C32,0,'Output - Status quo'!F$16-2012)</f>
        <v>0</v>
      </c>
      <c r="G26" s="356">
        <f ca="1">OFFSET('OUTPUT CALCS'!$C32,0,'Output - Status quo'!G$16-2012)</f>
        <v>0</v>
      </c>
      <c r="H26" s="356">
        <f ca="1">OFFSET('OUTPUT CALCS'!$C32,0,'Output - Status quo'!H$16-2012)</f>
        <v>0</v>
      </c>
      <c r="I26" s="356">
        <f ca="1">OFFSET('OUTPUT CALCS'!$C32,0,'Output - Status quo'!I$16-2012)</f>
        <v>0</v>
      </c>
      <c r="J26" s="356">
        <f ca="1">OFFSET('OUTPUT CALCS'!$C32,0,'Output - Status quo'!J$16-2012)</f>
        <v>0</v>
      </c>
      <c r="K26" s="356">
        <f ca="1">OFFSET('OUTPUT CALCS'!$C32,0,'Output - Status quo'!K$16-2012)</f>
        <v>0</v>
      </c>
      <c r="L26" s="356">
        <f ca="1">OFFSET('OUTPUT CALCS'!$C32,0,'Output - Status quo'!L$16-2012)</f>
        <v>0</v>
      </c>
      <c r="M26" s="356">
        <f ca="1">OFFSET('OUTPUT CALCS'!$C32,0,'Output - Status quo'!M$16-2012)</f>
        <v>0</v>
      </c>
      <c r="N26" s="356">
        <f ca="1">OFFSET('OUTPUT CALCS'!$C32,0,'Output - Status quo'!N$16-2012)</f>
        <v>0</v>
      </c>
      <c r="O26" s="356">
        <f ca="1">OFFSET('OUTPUT CALCS'!$C32,0,'Output - Status quo'!O$16-2012)</f>
        <v>0</v>
      </c>
      <c r="P26" s="356">
        <f ca="1">OFFSET('OUTPUT CALCS'!$C32,0,'Output - Status quo'!P$16-2012)</f>
        <v>0</v>
      </c>
      <c r="Q26" s="356">
        <f ca="1">OFFSET('OUTPUT CALCS'!$C32,0,'Output - Status quo'!Q$16-2012)</f>
        <v>0</v>
      </c>
      <c r="R26" s="356">
        <f ca="1">OFFSET('OUTPUT CALCS'!$C32,0,'Output - Status quo'!R$16-2012)</f>
        <v>0</v>
      </c>
      <c r="S26" s="356">
        <f ca="1">OFFSET('OUTPUT CALCS'!$C32,0,'Output - Status quo'!S$16-2012)</f>
        <v>0</v>
      </c>
      <c r="T26" s="356">
        <f ca="1">OFFSET('OUTPUT CALCS'!$C32,0,'Output - Status quo'!T$16-2012)</f>
        <v>0</v>
      </c>
      <c r="U26" s="356">
        <f ca="1">OFFSET('OUTPUT CALCS'!$C32,0,'Output - Status quo'!U$16-2012)</f>
        <v>0</v>
      </c>
      <c r="V26" s="356">
        <f ca="1">OFFSET('OUTPUT CALCS'!$C32,0,'Output - Status quo'!V$16-2012)</f>
        <v>0</v>
      </c>
      <c r="W26" s="356">
        <f ca="1">OFFSET('OUTPUT CALCS'!$C32,0,'Output - Status quo'!W$16-2012)</f>
        <v>0</v>
      </c>
      <c r="X26" s="356">
        <f ca="1">OFFSET('OUTPUT CALCS'!$C32,0,'Output - Status quo'!X$16-2012)</f>
        <v>0</v>
      </c>
      <c r="Y26" s="356">
        <f ca="1">OFFSET('OUTPUT CALCS'!$C32,0,'Output - Status quo'!Y$16-2012)</f>
        <v>0</v>
      </c>
      <c r="Z26" s="356">
        <f ca="1">OFFSET('OUTPUT CALCS'!$C32,0,'Output - Status quo'!Z$16-2012)</f>
        <v>0</v>
      </c>
      <c r="AA26" s="356">
        <f ca="1">OFFSET('OUTPUT CALCS'!$C32,0,'Output - Status quo'!AA$16-2012)</f>
        <v>0</v>
      </c>
      <c r="AB26" s="356">
        <f ca="1">OFFSET('OUTPUT CALCS'!$C32,0,'Output - Status quo'!AB$16-2012)</f>
        <v>0</v>
      </c>
      <c r="AC26" s="356">
        <f ca="1">OFFSET('OUTPUT CALCS'!$C32,0,'Output - Status quo'!AC$16-2012)</f>
        <v>0</v>
      </c>
      <c r="AD26" s="356">
        <f ca="1">OFFSET('OUTPUT CALCS'!$C32,0,'Output - Status quo'!AD$16-2012)</f>
        <v>0</v>
      </c>
      <c r="AE26" s="356">
        <f ca="1">OFFSET('OUTPUT CALCS'!$C32,0,'Output - Status quo'!AE$16-2012)</f>
        <v>0</v>
      </c>
      <c r="AF26" s="356">
        <f ca="1">OFFSET('OUTPUT CALCS'!$C32,0,'Output - Status quo'!AF$16-2012)</f>
        <v>0</v>
      </c>
      <c r="AG26" s="356">
        <f ca="1">OFFSET('OUTPUT CALCS'!$C32,0,'Output - Status quo'!AG$16-2012)</f>
        <v>0</v>
      </c>
      <c r="AH26" s="356">
        <f ca="1">OFFSET('OUTPUT CALCS'!$C32,0,'Output - Status quo'!AH$16-2012)</f>
        <v>0</v>
      </c>
      <c r="AI26" s="341">
        <f ca="1">OFFSET('OUTPUT CALCS'!$C32,0,'Output - Status quo'!AI$16-2012)</f>
        <v>0</v>
      </c>
      <c r="AJ26" s="467"/>
    </row>
    <row r="27" spans="1:36">
      <c r="A27" s="14" t="s">
        <v>9</v>
      </c>
      <c r="B27" s="12"/>
      <c r="C27" s="356">
        <f ca="1">OFFSET('OUTPUT CALCS'!$C33,0,'Output - Status quo'!C$16-2012)</f>
        <v>0</v>
      </c>
      <c r="D27" s="356">
        <f ca="1">OFFSET('OUTPUT CALCS'!$C33,0,'Output - Status quo'!D$16-2012)</f>
        <v>0</v>
      </c>
      <c r="E27" s="356">
        <f ca="1">OFFSET('OUTPUT CALCS'!$C33,0,'Output - Status quo'!E$16-2012)</f>
        <v>0</v>
      </c>
      <c r="F27" s="356">
        <f ca="1">OFFSET('OUTPUT CALCS'!$C33,0,'Output - Status quo'!F$16-2012)</f>
        <v>6000</v>
      </c>
      <c r="G27" s="356">
        <f ca="1">OFFSET('OUTPUT CALCS'!$C33,0,'Output - Status quo'!G$16-2012)</f>
        <v>0</v>
      </c>
      <c r="H27" s="356">
        <f ca="1">OFFSET('OUTPUT CALCS'!$C33,0,'Output - Status quo'!H$16-2012)</f>
        <v>0</v>
      </c>
      <c r="I27" s="356">
        <f ca="1">OFFSET('OUTPUT CALCS'!$C33,0,'Output - Status quo'!I$16-2012)</f>
        <v>0</v>
      </c>
      <c r="J27" s="356">
        <f ca="1">OFFSET('OUTPUT CALCS'!$C33,0,'Output - Status quo'!J$16-2012)</f>
        <v>0</v>
      </c>
      <c r="K27" s="356">
        <f ca="1">OFFSET('OUTPUT CALCS'!$C33,0,'Output - Status quo'!K$16-2012)</f>
        <v>0</v>
      </c>
      <c r="L27" s="356">
        <f ca="1">OFFSET('OUTPUT CALCS'!$C33,0,'Output - Status quo'!L$16-2012)</f>
        <v>0</v>
      </c>
      <c r="M27" s="356">
        <f ca="1">OFFSET('OUTPUT CALCS'!$C33,0,'Output - Status quo'!M$16-2012)</f>
        <v>0</v>
      </c>
      <c r="N27" s="356">
        <f ca="1">OFFSET('OUTPUT CALCS'!$C33,0,'Output - Status quo'!N$16-2012)</f>
        <v>0</v>
      </c>
      <c r="O27" s="356">
        <f ca="1">OFFSET('OUTPUT CALCS'!$C33,0,'Output - Status quo'!O$16-2012)</f>
        <v>0</v>
      </c>
      <c r="P27" s="356">
        <f ca="1">OFFSET('OUTPUT CALCS'!$C33,0,'Output - Status quo'!P$16-2012)</f>
        <v>0</v>
      </c>
      <c r="Q27" s="356">
        <f ca="1">OFFSET('OUTPUT CALCS'!$C33,0,'Output - Status quo'!Q$16-2012)</f>
        <v>0</v>
      </c>
      <c r="R27" s="356">
        <f ca="1">OFFSET('OUTPUT CALCS'!$C33,0,'Output - Status quo'!R$16-2012)</f>
        <v>0</v>
      </c>
      <c r="S27" s="356">
        <f ca="1">OFFSET('OUTPUT CALCS'!$C33,0,'Output - Status quo'!S$16-2012)</f>
        <v>0</v>
      </c>
      <c r="T27" s="356">
        <f ca="1">OFFSET('OUTPUT CALCS'!$C33,0,'Output - Status quo'!T$16-2012)</f>
        <v>0</v>
      </c>
      <c r="U27" s="356">
        <f ca="1">OFFSET('OUTPUT CALCS'!$C33,0,'Output - Status quo'!U$16-2012)</f>
        <v>0</v>
      </c>
      <c r="V27" s="356">
        <f ca="1">OFFSET('OUTPUT CALCS'!$C33,0,'Output - Status quo'!V$16-2012)</f>
        <v>0</v>
      </c>
      <c r="W27" s="356">
        <f ca="1">OFFSET('OUTPUT CALCS'!$C33,0,'Output - Status quo'!W$16-2012)</f>
        <v>0</v>
      </c>
      <c r="X27" s="356">
        <f ca="1">OFFSET('OUTPUT CALCS'!$C33,0,'Output - Status quo'!X$16-2012)</f>
        <v>0</v>
      </c>
      <c r="Y27" s="356">
        <f ca="1">OFFSET('OUTPUT CALCS'!$C33,0,'Output - Status quo'!Y$16-2012)</f>
        <v>0</v>
      </c>
      <c r="Z27" s="356">
        <f ca="1">OFFSET('OUTPUT CALCS'!$C33,0,'Output - Status quo'!Z$16-2012)</f>
        <v>0</v>
      </c>
      <c r="AA27" s="356">
        <f ca="1">OFFSET('OUTPUT CALCS'!$C33,0,'Output - Status quo'!AA$16-2012)</f>
        <v>0</v>
      </c>
      <c r="AB27" s="356">
        <f ca="1">OFFSET('OUTPUT CALCS'!$C33,0,'Output - Status quo'!AB$16-2012)</f>
        <v>0</v>
      </c>
      <c r="AC27" s="356">
        <f ca="1">OFFSET('OUTPUT CALCS'!$C33,0,'Output - Status quo'!AC$16-2012)</f>
        <v>0</v>
      </c>
      <c r="AD27" s="356">
        <f ca="1">OFFSET('OUTPUT CALCS'!$C33,0,'Output - Status quo'!AD$16-2012)</f>
        <v>0</v>
      </c>
      <c r="AE27" s="356">
        <f ca="1">OFFSET('OUTPUT CALCS'!$C33,0,'Output - Status quo'!AE$16-2012)</f>
        <v>0</v>
      </c>
      <c r="AF27" s="356">
        <f ca="1">OFFSET('OUTPUT CALCS'!$C33,0,'Output - Status quo'!AF$16-2012)</f>
        <v>0</v>
      </c>
      <c r="AG27" s="356">
        <f ca="1">OFFSET('OUTPUT CALCS'!$C33,0,'Output - Status quo'!AG$16-2012)</f>
        <v>0</v>
      </c>
      <c r="AH27" s="356">
        <f ca="1">OFFSET('OUTPUT CALCS'!$C33,0,'Output - Status quo'!AH$16-2012)</f>
        <v>0</v>
      </c>
      <c r="AI27" s="341">
        <f ca="1">OFFSET('OUTPUT CALCS'!$C33,0,'Output - Status quo'!AI$16-2012)</f>
        <v>0</v>
      </c>
      <c r="AJ27" s="467"/>
    </row>
    <row r="28" spans="1:36">
      <c r="A28" s="26" t="s">
        <v>10</v>
      </c>
      <c r="B28" s="27"/>
      <c r="C28" s="360">
        <f ca="1">OFFSET('OUTPUT CALCS'!$C34,0,'Output - Status quo'!C$16-2012)</f>
        <v>0</v>
      </c>
      <c r="D28" s="360">
        <f ca="1">OFFSET('OUTPUT CALCS'!$C34,0,'Output - Status quo'!D$16-2012)</f>
        <v>0</v>
      </c>
      <c r="E28" s="360">
        <f ca="1">OFFSET('OUTPUT CALCS'!$C34,0,'Output - Status quo'!E$16-2012)</f>
        <v>0</v>
      </c>
      <c r="F28" s="360">
        <f ca="1">OFFSET('OUTPUT CALCS'!$C34,0,'Output - Status quo'!F$16-2012)</f>
        <v>6000</v>
      </c>
      <c r="G28" s="360">
        <f ca="1">OFFSET('OUTPUT CALCS'!$C34,0,'Output - Status quo'!G$16-2012)</f>
        <v>0</v>
      </c>
      <c r="H28" s="360">
        <f ca="1">OFFSET('OUTPUT CALCS'!$C34,0,'Output - Status quo'!H$16-2012)</f>
        <v>0</v>
      </c>
      <c r="I28" s="360">
        <f ca="1">OFFSET('OUTPUT CALCS'!$C34,0,'Output - Status quo'!I$16-2012)</f>
        <v>0</v>
      </c>
      <c r="J28" s="360">
        <f ca="1">OFFSET('OUTPUT CALCS'!$C34,0,'Output - Status quo'!J$16-2012)</f>
        <v>0</v>
      </c>
      <c r="K28" s="360">
        <f ca="1">OFFSET('OUTPUT CALCS'!$C34,0,'Output - Status quo'!K$16-2012)</f>
        <v>0</v>
      </c>
      <c r="L28" s="360">
        <f ca="1">OFFSET('OUTPUT CALCS'!$C34,0,'Output - Status quo'!L$16-2012)</f>
        <v>0</v>
      </c>
      <c r="M28" s="360">
        <f ca="1">OFFSET('OUTPUT CALCS'!$C34,0,'Output - Status quo'!M$16-2012)</f>
        <v>0</v>
      </c>
      <c r="N28" s="360">
        <f ca="1">OFFSET('OUTPUT CALCS'!$C34,0,'Output - Status quo'!N$16-2012)</f>
        <v>0</v>
      </c>
      <c r="O28" s="360">
        <f ca="1">OFFSET('OUTPUT CALCS'!$C34,0,'Output - Status quo'!O$16-2012)</f>
        <v>0</v>
      </c>
      <c r="P28" s="360">
        <f ca="1">OFFSET('OUTPUT CALCS'!$C34,0,'Output - Status quo'!P$16-2012)</f>
        <v>0</v>
      </c>
      <c r="Q28" s="360">
        <f ca="1">OFFSET('OUTPUT CALCS'!$C34,0,'Output - Status quo'!Q$16-2012)</f>
        <v>0</v>
      </c>
      <c r="R28" s="360">
        <f ca="1">OFFSET('OUTPUT CALCS'!$C34,0,'Output - Status quo'!R$16-2012)</f>
        <v>0</v>
      </c>
      <c r="S28" s="360">
        <f ca="1">OFFSET('OUTPUT CALCS'!$C34,0,'Output - Status quo'!S$16-2012)</f>
        <v>0</v>
      </c>
      <c r="T28" s="360">
        <f ca="1">OFFSET('OUTPUT CALCS'!$C34,0,'Output - Status quo'!T$16-2012)</f>
        <v>0</v>
      </c>
      <c r="U28" s="360">
        <f ca="1">OFFSET('OUTPUT CALCS'!$C34,0,'Output - Status quo'!U$16-2012)</f>
        <v>0</v>
      </c>
      <c r="V28" s="360">
        <f ca="1">OFFSET('OUTPUT CALCS'!$C34,0,'Output - Status quo'!V$16-2012)</f>
        <v>0</v>
      </c>
      <c r="W28" s="360">
        <f ca="1">OFFSET('OUTPUT CALCS'!$C34,0,'Output - Status quo'!W$16-2012)</f>
        <v>0</v>
      </c>
      <c r="X28" s="360">
        <f ca="1">OFFSET('OUTPUT CALCS'!$C34,0,'Output - Status quo'!X$16-2012)</f>
        <v>0</v>
      </c>
      <c r="Y28" s="360">
        <f ca="1">OFFSET('OUTPUT CALCS'!$C34,0,'Output - Status quo'!Y$16-2012)</f>
        <v>0</v>
      </c>
      <c r="Z28" s="360">
        <f ca="1">OFFSET('OUTPUT CALCS'!$C34,0,'Output - Status quo'!Z$16-2012)</f>
        <v>0</v>
      </c>
      <c r="AA28" s="360">
        <f ca="1">OFFSET('OUTPUT CALCS'!$C34,0,'Output - Status quo'!AA$16-2012)</f>
        <v>0</v>
      </c>
      <c r="AB28" s="360">
        <f ca="1">OFFSET('OUTPUT CALCS'!$C34,0,'Output - Status quo'!AB$16-2012)</f>
        <v>0</v>
      </c>
      <c r="AC28" s="360">
        <f ca="1">OFFSET('OUTPUT CALCS'!$C34,0,'Output - Status quo'!AC$16-2012)</f>
        <v>0</v>
      </c>
      <c r="AD28" s="360">
        <f ca="1">OFFSET('OUTPUT CALCS'!$C34,0,'Output - Status quo'!AD$16-2012)</f>
        <v>0</v>
      </c>
      <c r="AE28" s="360">
        <f ca="1">OFFSET('OUTPUT CALCS'!$C34,0,'Output - Status quo'!AE$16-2012)</f>
        <v>0</v>
      </c>
      <c r="AF28" s="360">
        <f ca="1">OFFSET('OUTPUT CALCS'!$C34,0,'Output - Status quo'!AF$16-2012)</f>
        <v>0</v>
      </c>
      <c r="AG28" s="360">
        <f ca="1">OFFSET('OUTPUT CALCS'!$C34,0,'Output - Status quo'!AG$16-2012)</f>
        <v>0</v>
      </c>
      <c r="AH28" s="360">
        <f ca="1">OFFSET('OUTPUT CALCS'!$C34,0,'Output - Status quo'!AH$16-2012)</f>
        <v>0</v>
      </c>
      <c r="AI28" s="343">
        <f ca="1">OFFSET('OUTPUT CALCS'!$C34,0,'Output - Status quo'!AI$16-2012)</f>
        <v>0</v>
      </c>
      <c r="AJ28" s="467"/>
    </row>
    <row r="29" spans="1:36">
      <c r="A29" s="14"/>
      <c r="B29" s="12"/>
      <c r="C29" s="83"/>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3"/>
      <c r="AJ29" s="467"/>
    </row>
    <row r="30" spans="1:36">
      <c r="A30" s="414" t="s">
        <v>11</v>
      </c>
      <c r="B30" s="358"/>
      <c r="C30" s="361">
        <f ca="1">OFFSET('OUTPUT CALCS'!$C36,0,'Output - Status quo'!C$16-2012)</f>
        <v>0</v>
      </c>
      <c r="D30" s="361">
        <f ca="1">OFFSET('OUTPUT CALCS'!$C36,0,'Output - Status quo'!D$16-2012)</f>
        <v>0</v>
      </c>
      <c r="E30" s="361">
        <f ca="1">OFFSET('OUTPUT CALCS'!$C36,0,'Output - Status quo'!E$16-2012)</f>
        <v>0</v>
      </c>
      <c r="F30" s="361">
        <f ca="1">OFFSET('OUTPUT CALCS'!$C36,0,'Output - Status quo'!F$16-2012)</f>
        <v>0</v>
      </c>
      <c r="G30" s="361">
        <f ca="1">OFFSET('OUTPUT CALCS'!$C36,0,'Output - Status quo'!G$16-2012)</f>
        <v>0</v>
      </c>
      <c r="H30" s="361">
        <f ca="1">OFFSET('OUTPUT CALCS'!$C36,0,'Output - Status quo'!H$16-2012)</f>
        <v>0</v>
      </c>
      <c r="I30" s="361">
        <f ca="1">OFFSET('OUTPUT CALCS'!$C36,0,'Output - Status quo'!I$16-2012)</f>
        <v>0</v>
      </c>
      <c r="J30" s="361">
        <f ca="1">OFFSET('OUTPUT CALCS'!$C36,0,'Output - Status quo'!J$16-2012)</f>
        <v>0</v>
      </c>
      <c r="K30" s="361">
        <f ca="1">OFFSET('OUTPUT CALCS'!$C36,0,'Output - Status quo'!K$16-2012)</f>
        <v>0</v>
      </c>
      <c r="L30" s="361">
        <f ca="1">OFFSET('OUTPUT CALCS'!$C36,0,'Output - Status quo'!L$16-2012)</f>
        <v>0</v>
      </c>
      <c r="M30" s="361">
        <f ca="1">OFFSET('OUTPUT CALCS'!$C36,0,'Output - Status quo'!M$16-2012)</f>
        <v>0</v>
      </c>
      <c r="N30" s="361">
        <f ca="1">OFFSET('OUTPUT CALCS'!$C36,0,'Output - Status quo'!N$16-2012)</f>
        <v>0</v>
      </c>
      <c r="O30" s="361">
        <f ca="1">OFFSET('OUTPUT CALCS'!$C36,0,'Output - Status quo'!O$16-2012)</f>
        <v>0</v>
      </c>
      <c r="P30" s="361">
        <f ca="1">OFFSET('OUTPUT CALCS'!$C36,0,'Output - Status quo'!P$16-2012)</f>
        <v>0</v>
      </c>
      <c r="Q30" s="361">
        <f ca="1">OFFSET('OUTPUT CALCS'!$C36,0,'Output - Status quo'!Q$16-2012)</f>
        <v>0</v>
      </c>
      <c r="R30" s="361">
        <f ca="1">OFFSET('OUTPUT CALCS'!$C36,0,'Output - Status quo'!R$16-2012)</f>
        <v>0</v>
      </c>
      <c r="S30" s="361">
        <f ca="1">OFFSET('OUTPUT CALCS'!$C36,0,'Output - Status quo'!S$16-2012)</f>
        <v>0</v>
      </c>
      <c r="T30" s="361">
        <f ca="1">OFFSET('OUTPUT CALCS'!$C36,0,'Output - Status quo'!T$16-2012)</f>
        <v>0</v>
      </c>
      <c r="U30" s="361">
        <f ca="1">OFFSET('OUTPUT CALCS'!$C36,0,'Output - Status quo'!U$16-2012)</f>
        <v>0</v>
      </c>
      <c r="V30" s="361">
        <f ca="1">OFFSET('OUTPUT CALCS'!$C36,0,'Output - Status quo'!V$16-2012)</f>
        <v>0</v>
      </c>
      <c r="W30" s="361">
        <f ca="1">OFFSET('OUTPUT CALCS'!$C36,0,'Output - Status quo'!W$16-2012)</f>
        <v>0</v>
      </c>
      <c r="X30" s="361">
        <f ca="1">OFFSET('OUTPUT CALCS'!$C36,0,'Output - Status quo'!X$16-2012)</f>
        <v>0</v>
      </c>
      <c r="Y30" s="361">
        <f ca="1">OFFSET('OUTPUT CALCS'!$C36,0,'Output - Status quo'!Y$16-2012)</f>
        <v>0</v>
      </c>
      <c r="Z30" s="361">
        <f ca="1">OFFSET('OUTPUT CALCS'!$C36,0,'Output - Status quo'!Z$16-2012)</f>
        <v>0</v>
      </c>
      <c r="AA30" s="361">
        <f ca="1">OFFSET('OUTPUT CALCS'!$C36,0,'Output - Status quo'!AA$16-2012)</f>
        <v>0</v>
      </c>
      <c r="AB30" s="361">
        <f ca="1">OFFSET('OUTPUT CALCS'!$C36,0,'Output - Status quo'!AB$16-2012)</f>
        <v>0</v>
      </c>
      <c r="AC30" s="361">
        <f ca="1">OFFSET('OUTPUT CALCS'!$C36,0,'Output - Status quo'!AC$16-2012)</f>
        <v>0</v>
      </c>
      <c r="AD30" s="361">
        <f ca="1">OFFSET('OUTPUT CALCS'!$C36,0,'Output - Status quo'!AD$16-2012)</f>
        <v>0</v>
      </c>
      <c r="AE30" s="361">
        <f ca="1">OFFSET('OUTPUT CALCS'!$C36,0,'Output - Status quo'!AE$16-2012)</f>
        <v>0</v>
      </c>
      <c r="AF30" s="361">
        <f ca="1">OFFSET('OUTPUT CALCS'!$C36,0,'Output - Status quo'!AF$16-2012)</f>
        <v>0</v>
      </c>
      <c r="AG30" s="361">
        <f ca="1">OFFSET('OUTPUT CALCS'!$C36,0,'Output - Status quo'!AG$16-2012)</f>
        <v>0</v>
      </c>
      <c r="AH30" s="361">
        <f ca="1">OFFSET('OUTPUT CALCS'!$C36,0,'Output - Status quo'!AH$16-2012)</f>
        <v>0</v>
      </c>
      <c r="AI30" s="349">
        <f ca="1">OFFSET('OUTPUT CALCS'!$C36,0,'Output - Status quo'!AI$16-2012)</f>
        <v>0</v>
      </c>
      <c r="AJ30" s="467"/>
    </row>
    <row r="31" spans="1:36">
      <c r="A31" s="14" t="s">
        <v>210</v>
      </c>
      <c r="B31" s="12"/>
      <c r="C31" s="362">
        <f ca="1">OFFSET('OUTPUT CALCS'!$C37,0,'Output - Status quo'!C$16-2012)</f>
        <v>0</v>
      </c>
      <c r="D31" s="362">
        <f ca="1">OFFSET('OUTPUT CALCS'!$C37,0,'Output - Status quo'!D$16-2012)</f>
        <v>0</v>
      </c>
      <c r="E31" s="362">
        <f ca="1">OFFSET('OUTPUT CALCS'!$C37,0,'Output - Status quo'!E$16-2012)</f>
        <v>0</v>
      </c>
      <c r="F31" s="362">
        <f ca="1">OFFSET('OUTPUT CALCS'!$C37,0,'Output - Status quo'!F$16-2012)</f>
        <v>0</v>
      </c>
      <c r="G31" s="362">
        <f ca="1">OFFSET('OUTPUT CALCS'!$C37,0,'Output - Status quo'!G$16-2012)</f>
        <v>0</v>
      </c>
      <c r="H31" s="362">
        <f ca="1">OFFSET('OUTPUT CALCS'!$C37,0,'Output - Status quo'!H$16-2012)</f>
        <v>0</v>
      </c>
      <c r="I31" s="362">
        <f ca="1">OFFSET('OUTPUT CALCS'!$C37,0,'Output - Status quo'!I$16-2012)</f>
        <v>0</v>
      </c>
      <c r="J31" s="362">
        <f ca="1">OFFSET('OUTPUT CALCS'!$C37,0,'Output - Status quo'!J$16-2012)</f>
        <v>0</v>
      </c>
      <c r="K31" s="362">
        <f ca="1">OFFSET('OUTPUT CALCS'!$C37,0,'Output - Status quo'!K$16-2012)</f>
        <v>0</v>
      </c>
      <c r="L31" s="362">
        <f ca="1">OFFSET('OUTPUT CALCS'!$C37,0,'Output - Status quo'!L$16-2012)</f>
        <v>0</v>
      </c>
      <c r="M31" s="362">
        <f ca="1">OFFSET('OUTPUT CALCS'!$C37,0,'Output - Status quo'!M$16-2012)</f>
        <v>0</v>
      </c>
      <c r="N31" s="362">
        <f ca="1">OFFSET('OUTPUT CALCS'!$C37,0,'Output - Status quo'!N$16-2012)</f>
        <v>0</v>
      </c>
      <c r="O31" s="362">
        <f ca="1">OFFSET('OUTPUT CALCS'!$C37,0,'Output - Status quo'!O$16-2012)</f>
        <v>0</v>
      </c>
      <c r="P31" s="362">
        <f ca="1">OFFSET('OUTPUT CALCS'!$C37,0,'Output - Status quo'!P$16-2012)</f>
        <v>0</v>
      </c>
      <c r="Q31" s="362">
        <f ca="1">OFFSET('OUTPUT CALCS'!$C37,0,'Output - Status quo'!Q$16-2012)</f>
        <v>0</v>
      </c>
      <c r="R31" s="362">
        <f ca="1">OFFSET('OUTPUT CALCS'!$C37,0,'Output - Status quo'!R$16-2012)</f>
        <v>0</v>
      </c>
      <c r="S31" s="362">
        <f ca="1">OFFSET('OUTPUT CALCS'!$C37,0,'Output - Status quo'!S$16-2012)</f>
        <v>0</v>
      </c>
      <c r="T31" s="362">
        <f ca="1">OFFSET('OUTPUT CALCS'!$C37,0,'Output - Status quo'!T$16-2012)</f>
        <v>0</v>
      </c>
      <c r="U31" s="362">
        <f ca="1">OFFSET('OUTPUT CALCS'!$C37,0,'Output - Status quo'!U$16-2012)</f>
        <v>0</v>
      </c>
      <c r="V31" s="362">
        <f ca="1">OFFSET('OUTPUT CALCS'!$C37,0,'Output - Status quo'!V$16-2012)</f>
        <v>0</v>
      </c>
      <c r="W31" s="362">
        <f ca="1">OFFSET('OUTPUT CALCS'!$C37,0,'Output - Status quo'!W$16-2012)</f>
        <v>0</v>
      </c>
      <c r="X31" s="362">
        <f ca="1">OFFSET('OUTPUT CALCS'!$C37,0,'Output - Status quo'!X$16-2012)</f>
        <v>0</v>
      </c>
      <c r="Y31" s="362">
        <f ca="1">OFFSET('OUTPUT CALCS'!$C37,0,'Output - Status quo'!Y$16-2012)</f>
        <v>0</v>
      </c>
      <c r="Z31" s="362">
        <f ca="1">OFFSET('OUTPUT CALCS'!$C37,0,'Output - Status quo'!Z$16-2012)</f>
        <v>0</v>
      </c>
      <c r="AA31" s="362">
        <f ca="1">OFFSET('OUTPUT CALCS'!$C37,0,'Output - Status quo'!AA$16-2012)</f>
        <v>0</v>
      </c>
      <c r="AB31" s="362">
        <f ca="1">OFFSET('OUTPUT CALCS'!$C37,0,'Output - Status quo'!AB$16-2012)</f>
        <v>0</v>
      </c>
      <c r="AC31" s="362">
        <f ca="1">OFFSET('OUTPUT CALCS'!$C37,0,'Output - Status quo'!AC$16-2012)</f>
        <v>0</v>
      </c>
      <c r="AD31" s="362">
        <f ca="1">OFFSET('OUTPUT CALCS'!$C37,0,'Output - Status quo'!AD$16-2012)</f>
        <v>0</v>
      </c>
      <c r="AE31" s="362">
        <f ca="1">OFFSET('OUTPUT CALCS'!$C37,0,'Output - Status quo'!AE$16-2012)</f>
        <v>0</v>
      </c>
      <c r="AF31" s="362">
        <f ca="1">OFFSET('OUTPUT CALCS'!$C37,0,'Output - Status quo'!AF$16-2012)</f>
        <v>0</v>
      </c>
      <c r="AG31" s="362">
        <f ca="1">OFFSET('OUTPUT CALCS'!$C37,0,'Output - Status quo'!AG$16-2012)</f>
        <v>0</v>
      </c>
      <c r="AH31" s="362">
        <f ca="1">OFFSET('OUTPUT CALCS'!$C37,0,'Output - Status quo'!AH$16-2012)</f>
        <v>0</v>
      </c>
      <c r="AI31" s="351">
        <f ca="1">OFFSET('OUTPUT CALCS'!$C37,0,'Output - Status quo'!AI$16-2012)</f>
        <v>0</v>
      </c>
      <c r="AJ31" s="467"/>
    </row>
    <row r="32" spans="1:36">
      <c r="A32" s="14" t="s">
        <v>13</v>
      </c>
      <c r="B32" s="12"/>
      <c r="C32" s="362">
        <f ca="1">OFFSET('OUTPUT CALCS'!$C38,0,'Output - Status quo'!C$16-2012)</f>
        <v>0</v>
      </c>
      <c r="D32" s="362">
        <f ca="1">OFFSET('OUTPUT CALCS'!$C38,0,'Output - Status quo'!D$16-2012)</f>
        <v>0</v>
      </c>
      <c r="E32" s="362">
        <f ca="1">OFFSET('OUTPUT CALCS'!$C38,0,'Output - Status quo'!E$16-2012)</f>
        <v>0</v>
      </c>
      <c r="F32" s="362">
        <f ca="1">OFFSET('OUTPUT CALCS'!$C38,0,'Output - Status quo'!F$16-2012)</f>
        <v>390000</v>
      </c>
      <c r="G32" s="362">
        <f ca="1">OFFSET('OUTPUT CALCS'!$C38,0,'Output - Status quo'!G$16-2012)</f>
        <v>0</v>
      </c>
      <c r="H32" s="362">
        <f ca="1">OFFSET('OUTPUT CALCS'!$C38,0,'Output - Status quo'!H$16-2012)</f>
        <v>0</v>
      </c>
      <c r="I32" s="362">
        <f ca="1">OFFSET('OUTPUT CALCS'!$C38,0,'Output - Status quo'!I$16-2012)</f>
        <v>0</v>
      </c>
      <c r="J32" s="362">
        <f ca="1">OFFSET('OUTPUT CALCS'!$C38,0,'Output - Status quo'!J$16-2012)</f>
        <v>0</v>
      </c>
      <c r="K32" s="362">
        <f ca="1">OFFSET('OUTPUT CALCS'!$C38,0,'Output - Status quo'!K$16-2012)</f>
        <v>0</v>
      </c>
      <c r="L32" s="362">
        <f ca="1">OFFSET('OUTPUT CALCS'!$C38,0,'Output - Status quo'!L$16-2012)</f>
        <v>0</v>
      </c>
      <c r="M32" s="362">
        <f ca="1">OFFSET('OUTPUT CALCS'!$C38,0,'Output - Status quo'!M$16-2012)</f>
        <v>0</v>
      </c>
      <c r="N32" s="362">
        <f ca="1">OFFSET('OUTPUT CALCS'!$C38,0,'Output - Status quo'!N$16-2012)</f>
        <v>0</v>
      </c>
      <c r="O32" s="362">
        <f ca="1">OFFSET('OUTPUT CALCS'!$C38,0,'Output - Status quo'!O$16-2012)</f>
        <v>0</v>
      </c>
      <c r="P32" s="362">
        <f ca="1">OFFSET('OUTPUT CALCS'!$C38,0,'Output - Status quo'!P$16-2012)</f>
        <v>0</v>
      </c>
      <c r="Q32" s="362">
        <f ca="1">OFFSET('OUTPUT CALCS'!$C38,0,'Output - Status quo'!Q$16-2012)</f>
        <v>0</v>
      </c>
      <c r="R32" s="362">
        <f ca="1">OFFSET('OUTPUT CALCS'!$C38,0,'Output - Status quo'!R$16-2012)</f>
        <v>0</v>
      </c>
      <c r="S32" s="362">
        <f ca="1">OFFSET('OUTPUT CALCS'!$C38,0,'Output - Status quo'!S$16-2012)</f>
        <v>0</v>
      </c>
      <c r="T32" s="362">
        <f ca="1">OFFSET('OUTPUT CALCS'!$C38,0,'Output - Status quo'!T$16-2012)</f>
        <v>0</v>
      </c>
      <c r="U32" s="362">
        <f ca="1">OFFSET('OUTPUT CALCS'!$C38,0,'Output - Status quo'!U$16-2012)</f>
        <v>0</v>
      </c>
      <c r="V32" s="362">
        <f ca="1">OFFSET('OUTPUT CALCS'!$C38,0,'Output - Status quo'!V$16-2012)</f>
        <v>0</v>
      </c>
      <c r="W32" s="362">
        <f ca="1">OFFSET('OUTPUT CALCS'!$C38,0,'Output - Status quo'!W$16-2012)</f>
        <v>0</v>
      </c>
      <c r="X32" s="362">
        <f ca="1">OFFSET('OUTPUT CALCS'!$C38,0,'Output - Status quo'!X$16-2012)</f>
        <v>0</v>
      </c>
      <c r="Y32" s="362">
        <f ca="1">OFFSET('OUTPUT CALCS'!$C38,0,'Output - Status quo'!Y$16-2012)</f>
        <v>0</v>
      </c>
      <c r="Z32" s="362">
        <f ca="1">OFFSET('OUTPUT CALCS'!$C38,0,'Output - Status quo'!Z$16-2012)</f>
        <v>0</v>
      </c>
      <c r="AA32" s="362">
        <f ca="1">OFFSET('OUTPUT CALCS'!$C38,0,'Output - Status quo'!AA$16-2012)</f>
        <v>0</v>
      </c>
      <c r="AB32" s="362">
        <f ca="1">OFFSET('OUTPUT CALCS'!$C38,0,'Output - Status quo'!AB$16-2012)</f>
        <v>0</v>
      </c>
      <c r="AC32" s="362">
        <f ca="1">OFFSET('OUTPUT CALCS'!$C38,0,'Output - Status quo'!AC$16-2012)</f>
        <v>0</v>
      </c>
      <c r="AD32" s="362">
        <f ca="1">OFFSET('OUTPUT CALCS'!$C38,0,'Output - Status quo'!AD$16-2012)</f>
        <v>0</v>
      </c>
      <c r="AE32" s="362">
        <f ca="1">OFFSET('OUTPUT CALCS'!$C38,0,'Output - Status quo'!AE$16-2012)</f>
        <v>0</v>
      </c>
      <c r="AF32" s="362">
        <f ca="1">OFFSET('OUTPUT CALCS'!$C38,0,'Output - Status quo'!AF$16-2012)</f>
        <v>0</v>
      </c>
      <c r="AG32" s="362">
        <f ca="1">OFFSET('OUTPUT CALCS'!$C38,0,'Output - Status quo'!AG$16-2012)</f>
        <v>0</v>
      </c>
      <c r="AH32" s="362">
        <f ca="1">OFFSET('OUTPUT CALCS'!$C38,0,'Output - Status quo'!AH$16-2012)</f>
        <v>0</v>
      </c>
      <c r="AI32" s="351">
        <f ca="1">OFFSET('OUTPUT CALCS'!$C38,0,'Output - Status quo'!AI$16-2012)</f>
        <v>0</v>
      </c>
      <c r="AJ32" s="467"/>
    </row>
    <row r="33" spans="1:36">
      <c r="A33" s="26" t="s">
        <v>12</v>
      </c>
      <c r="B33" s="27"/>
      <c r="C33" s="363">
        <f ca="1">OFFSET('OUTPUT CALCS'!$C39,0,'Output - Status quo'!C$16-2012)</f>
        <v>0</v>
      </c>
      <c r="D33" s="363">
        <f ca="1">OFFSET('OUTPUT CALCS'!$C39,0,'Output - Status quo'!D$16-2012)</f>
        <v>0</v>
      </c>
      <c r="E33" s="363">
        <f ca="1">OFFSET('OUTPUT CALCS'!$C39,0,'Output - Status quo'!E$16-2012)</f>
        <v>0</v>
      </c>
      <c r="F33" s="363">
        <f ca="1">OFFSET('OUTPUT CALCS'!$C39,0,'Output - Status quo'!F$16-2012)</f>
        <v>2476000</v>
      </c>
      <c r="G33" s="363">
        <f ca="1">OFFSET('OUTPUT CALCS'!$C39,0,'Output - Status quo'!G$16-2012)</f>
        <v>0</v>
      </c>
      <c r="H33" s="363">
        <f ca="1">OFFSET('OUTPUT CALCS'!$C39,0,'Output - Status quo'!H$16-2012)</f>
        <v>0</v>
      </c>
      <c r="I33" s="363">
        <f ca="1">OFFSET('OUTPUT CALCS'!$C39,0,'Output - Status quo'!I$16-2012)</f>
        <v>0</v>
      </c>
      <c r="J33" s="363">
        <f ca="1">OFFSET('OUTPUT CALCS'!$C39,0,'Output - Status quo'!J$16-2012)</f>
        <v>0</v>
      </c>
      <c r="K33" s="363">
        <f ca="1">OFFSET('OUTPUT CALCS'!$C39,0,'Output - Status quo'!K$16-2012)</f>
        <v>0</v>
      </c>
      <c r="L33" s="363">
        <f ca="1">OFFSET('OUTPUT CALCS'!$C39,0,'Output - Status quo'!L$16-2012)</f>
        <v>0</v>
      </c>
      <c r="M33" s="363">
        <f ca="1">OFFSET('OUTPUT CALCS'!$C39,0,'Output - Status quo'!M$16-2012)</f>
        <v>0</v>
      </c>
      <c r="N33" s="363">
        <f ca="1">OFFSET('OUTPUT CALCS'!$C39,0,'Output - Status quo'!N$16-2012)</f>
        <v>0</v>
      </c>
      <c r="O33" s="363">
        <f ca="1">OFFSET('OUTPUT CALCS'!$C39,0,'Output - Status quo'!O$16-2012)</f>
        <v>0</v>
      </c>
      <c r="P33" s="363">
        <f ca="1">OFFSET('OUTPUT CALCS'!$C39,0,'Output - Status quo'!P$16-2012)</f>
        <v>0</v>
      </c>
      <c r="Q33" s="363">
        <f ca="1">OFFSET('OUTPUT CALCS'!$C39,0,'Output - Status quo'!Q$16-2012)</f>
        <v>0</v>
      </c>
      <c r="R33" s="363">
        <f ca="1">OFFSET('OUTPUT CALCS'!$C39,0,'Output - Status quo'!R$16-2012)</f>
        <v>0</v>
      </c>
      <c r="S33" s="363">
        <f ca="1">OFFSET('OUTPUT CALCS'!$C39,0,'Output - Status quo'!S$16-2012)</f>
        <v>0</v>
      </c>
      <c r="T33" s="363">
        <f ca="1">OFFSET('OUTPUT CALCS'!$C39,0,'Output - Status quo'!T$16-2012)</f>
        <v>0</v>
      </c>
      <c r="U33" s="363">
        <f ca="1">OFFSET('OUTPUT CALCS'!$C39,0,'Output - Status quo'!U$16-2012)</f>
        <v>0</v>
      </c>
      <c r="V33" s="363">
        <f ca="1">OFFSET('OUTPUT CALCS'!$C39,0,'Output - Status quo'!V$16-2012)</f>
        <v>0</v>
      </c>
      <c r="W33" s="363">
        <f ca="1">OFFSET('OUTPUT CALCS'!$C39,0,'Output - Status quo'!W$16-2012)</f>
        <v>0</v>
      </c>
      <c r="X33" s="363">
        <f ca="1">OFFSET('OUTPUT CALCS'!$C39,0,'Output - Status quo'!X$16-2012)</f>
        <v>0</v>
      </c>
      <c r="Y33" s="363">
        <f ca="1">OFFSET('OUTPUT CALCS'!$C39,0,'Output - Status quo'!Y$16-2012)</f>
        <v>0</v>
      </c>
      <c r="Z33" s="363">
        <f ca="1">OFFSET('OUTPUT CALCS'!$C39,0,'Output - Status quo'!Z$16-2012)</f>
        <v>0</v>
      </c>
      <c r="AA33" s="363">
        <f ca="1">OFFSET('OUTPUT CALCS'!$C39,0,'Output - Status quo'!AA$16-2012)</f>
        <v>0</v>
      </c>
      <c r="AB33" s="363">
        <f ca="1">OFFSET('OUTPUT CALCS'!$C39,0,'Output - Status quo'!AB$16-2012)</f>
        <v>0</v>
      </c>
      <c r="AC33" s="363">
        <f ca="1">OFFSET('OUTPUT CALCS'!$C39,0,'Output - Status quo'!AC$16-2012)</f>
        <v>0</v>
      </c>
      <c r="AD33" s="363">
        <f ca="1">OFFSET('OUTPUT CALCS'!$C39,0,'Output - Status quo'!AD$16-2012)</f>
        <v>0</v>
      </c>
      <c r="AE33" s="363">
        <f ca="1">OFFSET('OUTPUT CALCS'!$C39,0,'Output - Status quo'!AE$16-2012)</f>
        <v>0</v>
      </c>
      <c r="AF33" s="363">
        <f ca="1">OFFSET('OUTPUT CALCS'!$C39,0,'Output - Status quo'!AF$16-2012)</f>
        <v>0</v>
      </c>
      <c r="AG33" s="363">
        <f ca="1">OFFSET('OUTPUT CALCS'!$C39,0,'Output - Status quo'!AG$16-2012)</f>
        <v>0</v>
      </c>
      <c r="AH33" s="363">
        <f ca="1">OFFSET('OUTPUT CALCS'!$C39,0,'Output - Status quo'!AH$16-2012)</f>
        <v>0</v>
      </c>
      <c r="AI33" s="353">
        <f ca="1">OFFSET('OUTPUT CALCS'!$C39,0,'Output - Status quo'!AI$16-2012)</f>
        <v>0</v>
      </c>
      <c r="AJ33" s="467"/>
    </row>
    <row r="34" spans="1:36">
      <c r="A34" s="607" t="s">
        <v>14</v>
      </c>
      <c r="B34" s="608"/>
      <c r="C34" s="364">
        <f ca="1">OFFSET('OUTPUT CALCS'!$C40,0,'Output - Status quo'!C$16-2012)</f>
        <v>0</v>
      </c>
      <c r="D34" s="364">
        <f ca="1">OFFSET('OUTPUT CALCS'!$C40,0,'Output - Status quo'!D$16-2012)</f>
        <v>0</v>
      </c>
      <c r="E34" s="364">
        <f ca="1">OFFSET('OUTPUT CALCS'!$C40,0,'Output - Status quo'!E$16-2012)</f>
        <v>0</v>
      </c>
      <c r="F34" s="364">
        <f ca="1">OFFSET('OUTPUT CALCS'!$C40,0,'Output - Status quo'!F$16-2012)</f>
        <v>2866000</v>
      </c>
      <c r="G34" s="364">
        <f ca="1">OFFSET('OUTPUT CALCS'!$C40,0,'Output - Status quo'!G$16-2012)</f>
        <v>0</v>
      </c>
      <c r="H34" s="364">
        <f ca="1">OFFSET('OUTPUT CALCS'!$C40,0,'Output - Status quo'!H$16-2012)</f>
        <v>0</v>
      </c>
      <c r="I34" s="364">
        <f ca="1">OFFSET('OUTPUT CALCS'!$C40,0,'Output - Status quo'!I$16-2012)</f>
        <v>0</v>
      </c>
      <c r="J34" s="364">
        <f ca="1">OFFSET('OUTPUT CALCS'!$C40,0,'Output - Status quo'!J$16-2012)</f>
        <v>0</v>
      </c>
      <c r="K34" s="364">
        <f ca="1">OFFSET('OUTPUT CALCS'!$C40,0,'Output - Status quo'!K$16-2012)</f>
        <v>0</v>
      </c>
      <c r="L34" s="364">
        <f ca="1">OFFSET('OUTPUT CALCS'!$C40,0,'Output - Status quo'!L$16-2012)</f>
        <v>0</v>
      </c>
      <c r="M34" s="364">
        <f ca="1">OFFSET('OUTPUT CALCS'!$C40,0,'Output - Status quo'!M$16-2012)</f>
        <v>0</v>
      </c>
      <c r="N34" s="364">
        <f ca="1">OFFSET('OUTPUT CALCS'!$C40,0,'Output - Status quo'!N$16-2012)</f>
        <v>0</v>
      </c>
      <c r="O34" s="364">
        <f ca="1">OFFSET('OUTPUT CALCS'!$C40,0,'Output - Status quo'!O$16-2012)</f>
        <v>0</v>
      </c>
      <c r="P34" s="364">
        <f ca="1">OFFSET('OUTPUT CALCS'!$C40,0,'Output - Status quo'!P$16-2012)</f>
        <v>0</v>
      </c>
      <c r="Q34" s="364">
        <f ca="1">OFFSET('OUTPUT CALCS'!$C40,0,'Output - Status quo'!Q$16-2012)</f>
        <v>0</v>
      </c>
      <c r="R34" s="364">
        <f ca="1">OFFSET('OUTPUT CALCS'!$C40,0,'Output - Status quo'!R$16-2012)</f>
        <v>0</v>
      </c>
      <c r="S34" s="364">
        <f ca="1">OFFSET('OUTPUT CALCS'!$C40,0,'Output - Status quo'!S$16-2012)</f>
        <v>0</v>
      </c>
      <c r="T34" s="364">
        <f ca="1">OFFSET('OUTPUT CALCS'!$C40,0,'Output - Status quo'!T$16-2012)</f>
        <v>0</v>
      </c>
      <c r="U34" s="364">
        <f ca="1">OFFSET('OUTPUT CALCS'!$C40,0,'Output - Status quo'!U$16-2012)</f>
        <v>0</v>
      </c>
      <c r="V34" s="364">
        <f ca="1">OFFSET('OUTPUT CALCS'!$C40,0,'Output - Status quo'!V$16-2012)</f>
        <v>0</v>
      </c>
      <c r="W34" s="364">
        <f ca="1">OFFSET('OUTPUT CALCS'!$C40,0,'Output - Status quo'!W$16-2012)</f>
        <v>0</v>
      </c>
      <c r="X34" s="364">
        <f ca="1">OFFSET('OUTPUT CALCS'!$C40,0,'Output - Status quo'!X$16-2012)</f>
        <v>0</v>
      </c>
      <c r="Y34" s="364">
        <f ca="1">OFFSET('OUTPUT CALCS'!$C40,0,'Output - Status quo'!Y$16-2012)</f>
        <v>0</v>
      </c>
      <c r="Z34" s="364">
        <f ca="1">OFFSET('OUTPUT CALCS'!$C40,0,'Output - Status quo'!Z$16-2012)</f>
        <v>0</v>
      </c>
      <c r="AA34" s="364">
        <f ca="1">OFFSET('OUTPUT CALCS'!$C40,0,'Output - Status quo'!AA$16-2012)</f>
        <v>0</v>
      </c>
      <c r="AB34" s="364">
        <f ca="1">OFFSET('OUTPUT CALCS'!$C40,0,'Output - Status quo'!AB$16-2012)</f>
        <v>0</v>
      </c>
      <c r="AC34" s="364">
        <f ca="1">OFFSET('OUTPUT CALCS'!$C40,0,'Output - Status quo'!AC$16-2012)</f>
        <v>0</v>
      </c>
      <c r="AD34" s="364">
        <f ca="1">OFFSET('OUTPUT CALCS'!$C40,0,'Output - Status quo'!AD$16-2012)</f>
        <v>0</v>
      </c>
      <c r="AE34" s="364">
        <f ca="1">OFFSET('OUTPUT CALCS'!$C40,0,'Output - Status quo'!AE$16-2012)</f>
        <v>0</v>
      </c>
      <c r="AF34" s="364">
        <f ca="1">OFFSET('OUTPUT CALCS'!$C40,0,'Output - Status quo'!AF$16-2012)</f>
        <v>0</v>
      </c>
      <c r="AG34" s="364">
        <f ca="1">OFFSET('OUTPUT CALCS'!$C40,0,'Output - Status quo'!AG$16-2012)</f>
        <v>0</v>
      </c>
      <c r="AH34" s="364">
        <f ca="1">OFFSET('OUTPUT CALCS'!$C40,0,'Output - Status quo'!AH$16-2012)</f>
        <v>0</v>
      </c>
      <c r="AI34" s="355">
        <f ca="1">OFFSET('OUTPUT CALCS'!$C40,0,'Output - Status quo'!AI$16-2012)</f>
        <v>0</v>
      </c>
      <c r="AJ34" s="467"/>
    </row>
    <row r="35" spans="1:36">
      <c r="A35" s="14"/>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3"/>
      <c r="AJ35" s="467"/>
    </row>
    <row r="36" spans="1:36">
      <c r="A36" s="414" t="s">
        <v>15</v>
      </c>
      <c r="B36" s="358"/>
      <c r="C36" s="359">
        <f ca="1">OFFSET('OUTPUT CALCS'!$C42,0,'Output - Status quo'!C$16-2012)</f>
        <v>2685.7142857142858</v>
      </c>
      <c r="D36" s="359">
        <f ca="1">OFFSET('OUTPUT CALCS'!$C42,0,'Output - Status quo'!D$16-2012)</f>
        <v>2685.7142857142858</v>
      </c>
      <c r="E36" s="359">
        <f ca="1">OFFSET('OUTPUT CALCS'!$C42,0,'Output - Status quo'!E$16-2012)</f>
        <v>2685.7142857142858</v>
      </c>
      <c r="F36" s="359">
        <f ca="1">OFFSET('OUTPUT CALCS'!$C42,0,'Output - Status quo'!F$16-2012)</f>
        <v>1057.1428571428571</v>
      </c>
      <c r="G36" s="359">
        <f ca="1">OFFSET('OUTPUT CALCS'!$C42,0,'Output - Status quo'!G$16-2012)</f>
        <v>1057.1428571428571</v>
      </c>
      <c r="H36" s="359">
        <f ca="1">OFFSET('OUTPUT CALCS'!$C42,0,'Output - Status quo'!H$16-2012)</f>
        <v>1057.1428571428571</v>
      </c>
      <c r="I36" s="359">
        <f ca="1">OFFSET('OUTPUT CALCS'!$C42,0,'Output - Status quo'!I$16-2012)</f>
        <v>1057.1428571428571</v>
      </c>
      <c r="J36" s="359">
        <f ca="1">OFFSET('OUTPUT CALCS'!$C42,0,'Output - Status quo'!J$16-2012)</f>
        <v>1057.1428571428571</v>
      </c>
      <c r="K36" s="359">
        <f ca="1">OFFSET('OUTPUT CALCS'!$C42,0,'Output - Status quo'!K$16-2012)</f>
        <v>1057.1428571428571</v>
      </c>
      <c r="L36" s="359">
        <f ca="1">OFFSET('OUTPUT CALCS'!$C42,0,'Output - Status quo'!L$16-2012)</f>
        <v>1057.1428571428571</v>
      </c>
      <c r="M36" s="359">
        <f ca="1">OFFSET('OUTPUT CALCS'!$C42,0,'Output - Status quo'!M$16-2012)</f>
        <v>1057.1428571428571</v>
      </c>
      <c r="N36" s="359">
        <f ca="1">OFFSET('OUTPUT CALCS'!$C42,0,'Output - Status quo'!N$16-2012)</f>
        <v>1057.1428571428571</v>
      </c>
      <c r="O36" s="359">
        <f ca="1">OFFSET('OUTPUT CALCS'!$C42,0,'Output - Status quo'!O$16-2012)</f>
        <v>1057.1428571428571</v>
      </c>
      <c r="P36" s="359">
        <f ca="1">OFFSET('OUTPUT CALCS'!$C42,0,'Output - Status quo'!P$16-2012)</f>
        <v>1057.1428571428571</v>
      </c>
      <c r="Q36" s="359">
        <f ca="1">OFFSET('OUTPUT CALCS'!$C42,0,'Output - Status quo'!Q$16-2012)</f>
        <v>1057.1428571428571</v>
      </c>
      <c r="R36" s="359">
        <f ca="1">OFFSET('OUTPUT CALCS'!$C42,0,'Output - Status quo'!R$16-2012)</f>
        <v>1057.1428571428571</v>
      </c>
      <c r="S36" s="359">
        <f ca="1">OFFSET('OUTPUT CALCS'!$C42,0,'Output - Status quo'!S$16-2012)</f>
        <v>1057.1428571428571</v>
      </c>
      <c r="T36" s="359">
        <f ca="1">OFFSET('OUTPUT CALCS'!$C42,0,'Output - Status quo'!T$16-2012)</f>
        <v>1057.1428571428571</v>
      </c>
      <c r="U36" s="359">
        <f ca="1">OFFSET('OUTPUT CALCS'!$C42,0,'Output - Status quo'!U$16-2012)</f>
        <v>1057.1428571428571</v>
      </c>
      <c r="V36" s="359">
        <f ca="1">OFFSET('OUTPUT CALCS'!$C42,0,'Output - Status quo'!V$16-2012)</f>
        <v>1057.1428571428571</v>
      </c>
      <c r="W36" s="359">
        <f ca="1">OFFSET('OUTPUT CALCS'!$C42,0,'Output - Status quo'!W$16-2012)</f>
        <v>1057.1428571428571</v>
      </c>
      <c r="X36" s="359">
        <f ca="1">OFFSET('OUTPUT CALCS'!$C42,0,'Output - Status quo'!X$16-2012)</f>
        <v>1057.1428571428571</v>
      </c>
      <c r="Y36" s="359">
        <f ca="1">OFFSET('OUTPUT CALCS'!$C42,0,'Output - Status quo'!Y$16-2012)</f>
        <v>1057.1428571428571</v>
      </c>
      <c r="Z36" s="359">
        <f ca="1">OFFSET('OUTPUT CALCS'!$C42,0,'Output - Status quo'!Z$16-2012)</f>
        <v>1057.1428571428571</v>
      </c>
      <c r="AA36" s="359">
        <f ca="1">OFFSET('OUTPUT CALCS'!$C42,0,'Output - Status quo'!AA$16-2012)</f>
        <v>1057.1428571428571</v>
      </c>
      <c r="AB36" s="359">
        <f ca="1">OFFSET('OUTPUT CALCS'!$C42,0,'Output - Status quo'!AB$16-2012)</f>
        <v>1057.1428571428571</v>
      </c>
      <c r="AC36" s="359">
        <f ca="1">OFFSET('OUTPUT CALCS'!$C42,0,'Output - Status quo'!AC$16-2012)</f>
        <v>1057.1428571428571</v>
      </c>
      <c r="AD36" s="359">
        <f ca="1">OFFSET('OUTPUT CALCS'!$C42,0,'Output - Status quo'!AD$16-2012)</f>
        <v>1057.1428571428571</v>
      </c>
      <c r="AE36" s="359">
        <f ca="1">OFFSET('OUTPUT CALCS'!$C42,0,'Output - Status quo'!AE$16-2012)</f>
        <v>1057.1428571428571</v>
      </c>
      <c r="AF36" s="359">
        <f ca="1">OFFSET('OUTPUT CALCS'!$C42,0,'Output - Status quo'!AF$16-2012)</f>
        <v>1057.1428571428571</v>
      </c>
      <c r="AG36" s="359">
        <f ca="1">OFFSET('OUTPUT CALCS'!$C42,0,'Output - Status quo'!AG$16-2012)</f>
        <v>1057.1428571428571</v>
      </c>
      <c r="AH36" s="359">
        <f ca="1">OFFSET('OUTPUT CALCS'!$C42,0,'Output - Status quo'!AH$16-2012)</f>
        <v>1057.1428571428571</v>
      </c>
      <c r="AI36" s="339">
        <f ca="1">OFFSET('OUTPUT CALCS'!$C42,0,'Output - Status quo'!AI$16-2012)</f>
        <v>1057.1428571428571</v>
      </c>
      <c r="AJ36" s="467"/>
    </row>
    <row r="37" spans="1:36">
      <c r="A37" s="14" t="s">
        <v>16</v>
      </c>
      <c r="B37" s="12"/>
      <c r="C37" s="356">
        <f ca="1">OFFSET('OUTPUT CALCS'!$C43,0,'Output - Status quo'!C$16-2012)</f>
        <v>471.09375</v>
      </c>
      <c r="D37" s="356">
        <f ca="1">OFFSET('OUTPUT CALCS'!$C43,0,'Output - Status quo'!D$16-2012)</f>
        <v>471.09375</v>
      </c>
      <c r="E37" s="356">
        <f ca="1">OFFSET('OUTPUT CALCS'!$C43,0,'Output - Status quo'!E$16-2012)</f>
        <v>471.09375</v>
      </c>
      <c r="F37" s="356">
        <f ca="1">OFFSET('OUTPUT CALCS'!$C43,0,'Output - Status quo'!F$16-2012)</f>
        <v>78.90625</v>
      </c>
      <c r="G37" s="356">
        <f ca="1">OFFSET('OUTPUT CALCS'!$C43,0,'Output - Status quo'!G$16-2012)</f>
        <v>78.90625</v>
      </c>
      <c r="H37" s="356">
        <f ca="1">OFFSET('OUTPUT CALCS'!$C43,0,'Output - Status quo'!H$16-2012)</f>
        <v>78.90625</v>
      </c>
      <c r="I37" s="356">
        <f ca="1">OFFSET('OUTPUT CALCS'!$C43,0,'Output - Status quo'!I$16-2012)</f>
        <v>78.90625</v>
      </c>
      <c r="J37" s="356">
        <f ca="1">OFFSET('OUTPUT CALCS'!$C43,0,'Output - Status quo'!J$16-2012)</f>
        <v>78.90625</v>
      </c>
      <c r="K37" s="356">
        <f ca="1">OFFSET('OUTPUT CALCS'!$C43,0,'Output - Status quo'!K$16-2012)</f>
        <v>78.90625</v>
      </c>
      <c r="L37" s="356">
        <f ca="1">OFFSET('OUTPUT CALCS'!$C43,0,'Output - Status quo'!L$16-2012)</f>
        <v>78.90625</v>
      </c>
      <c r="M37" s="356">
        <f ca="1">OFFSET('OUTPUT CALCS'!$C43,0,'Output - Status quo'!M$16-2012)</f>
        <v>78.90625</v>
      </c>
      <c r="N37" s="356">
        <f ca="1">OFFSET('OUTPUT CALCS'!$C43,0,'Output - Status quo'!N$16-2012)</f>
        <v>223.4375</v>
      </c>
      <c r="O37" s="356">
        <f ca="1">OFFSET('OUTPUT CALCS'!$C43,0,'Output - Status quo'!O$16-2012)</f>
        <v>223.4375</v>
      </c>
      <c r="P37" s="356">
        <f ca="1">OFFSET('OUTPUT CALCS'!$C43,0,'Output - Status quo'!P$16-2012)</f>
        <v>223.4375</v>
      </c>
      <c r="Q37" s="356">
        <f ca="1">OFFSET('OUTPUT CALCS'!$C43,0,'Output - Status quo'!Q$16-2012)</f>
        <v>223.4375</v>
      </c>
      <c r="R37" s="356">
        <f ca="1">OFFSET('OUTPUT CALCS'!$C43,0,'Output - Status quo'!R$16-2012)</f>
        <v>223.4375</v>
      </c>
      <c r="S37" s="356">
        <f ca="1">OFFSET('OUTPUT CALCS'!$C43,0,'Output - Status quo'!S$16-2012)</f>
        <v>223.4375</v>
      </c>
      <c r="T37" s="356">
        <f ca="1">OFFSET('OUTPUT CALCS'!$C43,0,'Output - Status quo'!T$16-2012)</f>
        <v>223.4375</v>
      </c>
      <c r="U37" s="356">
        <f ca="1">OFFSET('OUTPUT CALCS'!$C43,0,'Output - Status quo'!U$16-2012)</f>
        <v>223.4375</v>
      </c>
      <c r="V37" s="356">
        <f ca="1">OFFSET('OUTPUT CALCS'!$C43,0,'Output - Status quo'!V$16-2012)</f>
        <v>175.69444444444446</v>
      </c>
      <c r="W37" s="356">
        <f ca="1">OFFSET('OUTPUT CALCS'!$C43,0,'Output - Status quo'!W$16-2012)</f>
        <v>175.69444444444446</v>
      </c>
      <c r="X37" s="356">
        <f ca="1">OFFSET('OUTPUT CALCS'!$C43,0,'Output - Status quo'!X$16-2012)</f>
        <v>175.69444444444446</v>
      </c>
      <c r="Y37" s="356">
        <f ca="1">OFFSET('OUTPUT CALCS'!$C43,0,'Output - Status quo'!Y$16-2012)</f>
        <v>175.69444444444446</v>
      </c>
      <c r="Z37" s="356">
        <f ca="1">OFFSET('OUTPUT CALCS'!$C43,0,'Output - Status quo'!Z$16-2012)</f>
        <v>175.69444444444446</v>
      </c>
      <c r="AA37" s="356">
        <f ca="1">OFFSET('OUTPUT CALCS'!$C43,0,'Output - Status quo'!AA$16-2012)</f>
        <v>175.69444444444446</v>
      </c>
      <c r="AB37" s="356">
        <f ca="1">OFFSET('OUTPUT CALCS'!$C43,0,'Output - Status quo'!AB$16-2012)</f>
        <v>175.69444444444446</v>
      </c>
      <c r="AC37" s="356">
        <f ca="1">OFFSET('OUTPUT CALCS'!$C43,0,'Output - Status quo'!AC$16-2012)</f>
        <v>175.69444444444446</v>
      </c>
      <c r="AD37" s="356">
        <f ca="1">OFFSET('OUTPUT CALCS'!$C43,0,'Output - Status quo'!AD$16-2012)</f>
        <v>175.69444444444446</v>
      </c>
      <c r="AE37" s="356">
        <f ca="1">OFFSET('OUTPUT CALCS'!$C43,0,'Output - Status quo'!AE$16-2012)</f>
        <v>175.69444444444446</v>
      </c>
      <c r="AF37" s="356">
        <f ca="1">OFFSET('OUTPUT CALCS'!$C43,0,'Output - Status quo'!AF$16-2012)</f>
        <v>175.69444444444446</v>
      </c>
      <c r="AG37" s="356">
        <f ca="1">OFFSET('OUTPUT CALCS'!$C43,0,'Output - Status quo'!AG$16-2012)</f>
        <v>175.69444444444446</v>
      </c>
      <c r="AH37" s="356">
        <f ca="1">OFFSET('OUTPUT CALCS'!$C43,0,'Output - Status quo'!AH$16-2012)</f>
        <v>175.69444444444446</v>
      </c>
      <c r="AI37" s="341">
        <f ca="1">OFFSET('OUTPUT CALCS'!$C43,0,'Output - Status quo'!AI$16-2012)</f>
        <v>175.69444444444446</v>
      </c>
      <c r="AJ37" s="467"/>
    </row>
    <row r="38" spans="1:36">
      <c r="A38" s="14" t="s">
        <v>17</v>
      </c>
      <c r="B38" s="12"/>
      <c r="C38" s="356">
        <f ca="1">OFFSET('OUTPUT CALCS'!$C44,0,'Output - Status quo'!C$16-2012)</f>
        <v>0</v>
      </c>
      <c r="D38" s="356">
        <f ca="1">OFFSET('OUTPUT CALCS'!$C44,0,'Output - Status quo'!D$16-2012)</f>
        <v>0</v>
      </c>
      <c r="E38" s="356">
        <f ca="1">OFFSET('OUTPUT CALCS'!$C44,0,'Output - Status quo'!E$16-2012)</f>
        <v>0</v>
      </c>
      <c r="F38" s="356">
        <f ca="1">OFFSET('OUTPUT CALCS'!$C44,0,'Output - Status quo'!F$16-2012)</f>
        <v>6</v>
      </c>
      <c r="G38" s="356">
        <f ca="1">OFFSET('OUTPUT CALCS'!$C44,0,'Output - Status quo'!G$16-2012)</f>
        <v>6</v>
      </c>
      <c r="H38" s="356">
        <f ca="1">OFFSET('OUTPUT CALCS'!$C44,0,'Output - Status quo'!H$16-2012)</f>
        <v>6</v>
      </c>
      <c r="I38" s="356">
        <f ca="1">OFFSET('OUTPUT CALCS'!$C44,0,'Output - Status quo'!I$16-2012)</f>
        <v>6</v>
      </c>
      <c r="J38" s="356">
        <f ca="1">OFFSET('OUTPUT CALCS'!$C44,0,'Output - Status quo'!J$16-2012)</f>
        <v>6</v>
      </c>
      <c r="K38" s="356">
        <f ca="1">OFFSET('OUTPUT CALCS'!$C44,0,'Output - Status quo'!K$16-2012)</f>
        <v>6</v>
      </c>
      <c r="L38" s="356">
        <f ca="1">OFFSET('OUTPUT CALCS'!$C44,0,'Output - Status quo'!L$16-2012)</f>
        <v>6</v>
      </c>
      <c r="M38" s="356">
        <f ca="1">OFFSET('OUTPUT CALCS'!$C44,0,'Output - Status quo'!M$16-2012)</f>
        <v>6</v>
      </c>
      <c r="N38" s="356">
        <f ca="1">OFFSET('OUTPUT CALCS'!$C44,0,'Output - Status quo'!N$16-2012)</f>
        <v>6</v>
      </c>
      <c r="O38" s="356">
        <f ca="1">OFFSET('OUTPUT CALCS'!$C44,0,'Output - Status quo'!O$16-2012)</f>
        <v>6</v>
      </c>
      <c r="P38" s="356">
        <f ca="1">OFFSET('OUTPUT CALCS'!$C44,0,'Output - Status quo'!P$16-2012)</f>
        <v>6</v>
      </c>
      <c r="Q38" s="356">
        <f ca="1">OFFSET('OUTPUT CALCS'!$C44,0,'Output - Status quo'!Q$16-2012)</f>
        <v>6</v>
      </c>
      <c r="R38" s="356">
        <f ca="1">OFFSET('OUTPUT CALCS'!$C44,0,'Output - Status quo'!R$16-2012)</f>
        <v>6</v>
      </c>
      <c r="S38" s="356">
        <f ca="1">OFFSET('OUTPUT CALCS'!$C44,0,'Output - Status quo'!S$16-2012)</f>
        <v>6</v>
      </c>
      <c r="T38" s="356">
        <f ca="1">OFFSET('OUTPUT CALCS'!$C44,0,'Output - Status quo'!T$16-2012)</f>
        <v>6</v>
      </c>
      <c r="U38" s="356">
        <f ca="1">OFFSET('OUTPUT CALCS'!$C44,0,'Output - Status quo'!U$16-2012)</f>
        <v>6</v>
      </c>
      <c r="V38" s="356">
        <f ca="1">OFFSET('OUTPUT CALCS'!$C44,0,'Output - Status quo'!V$16-2012)</f>
        <v>6</v>
      </c>
      <c r="W38" s="356">
        <f ca="1">OFFSET('OUTPUT CALCS'!$C44,0,'Output - Status quo'!W$16-2012)</f>
        <v>6</v>
      </c>
      <c r="X38" s="356">
        <f ca="1">OFFSET('OUTPUT CALCS'!$C44,0,'Output - Status quo'!X$16-2012)</f>
        <v>6</v>
      </c>
      <c r="Y38" s="356">
        <f ca="1">OFFSET('OUTPUT CALCS'!$C44,0,'Output - Status quo'!Y$16-2012)</f>
        <v>6</v>
      </c>
      <c r="Z38" s="356">
        <f ca="1">OFFSET('OUTPUT CALCS'!$C44,0,'Output - Status quo'!Z$16-2012)</f>
        <v>6</v>
      </c>
      <c r="AA38" s="356">
        <f ca="1">OFFSET('OUTPUT CALCS'!$C44,0,'Output - Status quo'!AA$16-2012)</f>
        <v>6</v>
      </c>
      <c r="AB38" s="356">
        <f ca="1">OFFSET('OUTPUT CALCS'!$C44,0,'Output - Status quo'!AB$16-2012)</f>
        <v>6</v>
      </c>
      <c r="AC38" s="356">
        <f ca="1">OFFSET('OUTPUT CALCS'!$C44,0,'Output - Status quo'!AC$16-2012)</f>
        <v>6</v>
      </c>
      <c r="AD38" s="356">
        <f ca="1">OFFSET('OUTPUT CALCS'!$C44,0,'Output - Status quo'!AD$16-2012)</f>
        <v>6</v>
      </c>
      <c r="AE38" s="356">
        <f ca="1">OFFSET('OUTPUT CALCS'!$C44,0,'Output - Status quo'!AE$16-2012)</f>
        <v>6</v>
      </c>
      <c r="AF38" s="356">
        <f ca="1">OFFSET('OUTPUT CALCS'!$C44,0,'Output - Status quo'!AF$16-2012)</f>
        <v>6</v>
      </c>
      <c r="AG38" s="356">
        <f ca="1">OFFSET('OUTPUT CALCS'!$C44,0,'Output - Status quo'!AG$16-2012)</f>
        <v>6</v>
      </c>
      <c r="AH38" s="356">
        <f ca="1">OFFSET('OUTPUT CALCS'!$C44,0,'Output - Status quo'!AH$16-2012)</f>
        <v>6</v>
      </c>
      <c r="AI38" s="341">
        <f ca="1">OFFSET('OUTPUT CALCS'!$C44,0,'Output - Status quo'!AI$16-2012)</f>
        <v>6</v>
      </c>
      <c r="AJ38" s="467"/>
    </row>
    <row r="39" spans="1:36">
      <c r="A39" s="14" t="s">
        <v>211</v>
      </c>
      <c r="B39" s="12"/>
      <c r="C39" s="356">
        <f ca="1">OFFSET('OUTPUT CALCS'!$C45,0,'Output - Status quo'!C$16-2012)</f>
        <v>666.66666666666663</v>
      </c>
      <c r="D39" s="356">
        <f ca="1">OFFSET('OUTPUT CALCS'!$C45,0,'Output - Status quo'!D$16-2012)</f>
        <v>666.66666666666663</v>
      </c>
      <c r="E39" s="356">
        <f ca="1">OFFSET('OUTPUT CALCS'!$C45,0,'Output - Status quo'!E$16-2012)</f>
        <v>666.66666666666663</v>
      </c>
      <c r="F39" s="356">
        <f ca="1">OFFSET('OUTPUT CALCS'!$C45,0,'Output - Status quo'!F$16-2012)</f>
        <v>266.66666666666669</v>
      </c>
      <c r="G39" s="356">
        <f ca="1">OFFSET('OUTPUT CALCS'!$C45,0,'Output - Status quo'!G$16-2012)</f>
        <v>266.66666666666669</v>
      </c>
      <c r="H39" s="356">
        <f ca="1">OFFSET('OUTPUT CALCS'!$C45,0,'Output - Status quo'!H$16-2012)</f>
        <v>266.66666666666669</v>
      </c>
      <c r="I39" s="356">
        <f ca="1">OFFSET('OUTPUT CALCS'!$C45,0,'Output - Status quo'!I$16-2012)</f>
        <v>266.66666666666669</v>
      </c>
      <c r="J39" s="356">
        <f ca="1">OFFSET('OUTPUT CALCS'!$C45,0,'Output - Status quo'!J$16-2012)</f>
        <v>266.66666666666669</v>
      </c>
      <c r="K39" s="356">
        <f ca="1">OFFSET('OUTPUT CALCS'!$C45,0,'Output - Status quo'!K$16-2012)</f>
        <v>266.66666666666669</v>
      </c>
      <c r="L39" s="356">
        <f ca="1">OFFSET('OUTPUT CALCS'!$C45,0,'Output - Status quo'!L$16-2012)</f>
        <v>266.66666666666669</v>
      </c>
      <c r="M39" s="356">
        <f ca="1">OFFSET('OUTPUT CALCS'!$C45,0,'Output - Status quo'!M$16-2012)</f>
        <v>266.66666666666669</v>
      </c>
      <c r="N39" s="356">
        <f ca="1">OFFSET('OUTPUT CALCS'!$C45,0,'Output - Status quo'!N$16-2012)</f>
        <v>266.66666666666669</v>
      </c>
      <c r="O39" s="356">
        <f ca="1">OFFSET('OUTPUT CALCS'!$C45,0,'Output - Status quo'!O$16-2012)</f>
        <v>266.66666666666669</v>
      </c>
      <c r="P39" s="356">
        <f ca="1">OFFSET('OUTPUT CALCS'!$C45,0,'Output - Status quo'!P$16-2012)</f>
        <v>266.66666666666669</v>
      </c>
      <c r="Q39" s="356">
        <f ca="1">OFFSET('OUTPUT CALCS'!$C45,0,'Output - Status quo'!Q$16-2012)</f>
        <v>266.66666666666669</v>
      </c>
      <c r="R39" s="356">
        <f ca="1">OFFSET('OUTPUT CALCS'!$C45,0,'Output - Status quo'!R$16-2012)</f>
        <v>266.66666666666669</v>
      </c>
      <c r="S39" s="356">
        <f ca="1">OFFSET('OUTPUT CALCS'!$C45,0,'Output - Status quo'!S$16-2012)</f>
        <v>266.66666666666669</v>
      </c>
      <c r="T39" s="356">
        <f ca="1">OFFSET('OUTPUT CALCS'!$C45,0,'Output - Status quo'!T$16-2012)</f>
        <v>266.66666666666669</v>
      </c>
      <c r="U39" s="356">
        <f ca="1">OFFSET('OUTPUT CALCS'!$C45,0,'Output - Status quo'!U$16-2012)</f>
        <v>266.66666666666669</v>
      </c>
      <c r="V39" s="356">
        <f ca="1">OFFSET('OUTPUT CALCS'!$C45,0,'Output - Status quo'!V$16-2012)</f>
        <v>266.66666666666669</v>
      </c>
      <c r="W39" s="356">
        <f ca="1">OFFSET('OUTPUT CALCS'!$C45,0,'Output - Status quo'!W$16-2012)</f>
        <v>266.66666666666669</v>
      </c>
      <c r="X39" s="356">
        <f ca="1">OFFSET('OUTPUT CALCS'!$C45,0,'Output - Status quo'!X$16-2012)</f>
        <v>266.66666666666669</v>
      </c>
      <c r="Y39" s="356">
        <f ca="1">OFFSET('OUTPUT CALCS'!$C45,0,'Output - Status quo'!Y$16-2012)</f>
        <v>266.66666666666669</v>
      </c>
      <c r="Z39" s="356">
        <f ca="1">OFFSET('OUTPUT CALCS'!$C45,0,'Output - Status quo'!Z$16-2012)</f>
        <v>266.66666666666669</v>
      </c>
      <c r="AA39" s="356">
        <f ca="1">OFFSET('OUTPUT CALCS'!$C45,0,'Output - Status quo'!AA$16-2012)</f>
        <v>266.66666666666669</v>
      </c>
      <c r="AB39" s="356">
        <f ca="1">OFFSET('OUTPUT CALCS'!$C45,0,'Output - Status quo'!AB$16-2012)</f>
        <v>266.66666666666669</v>
      </c>
      <c r="AC39" s="356">
        <f ca="1">OFFSET('OUTPUT CALCS'!$C45,0,'Output - Status quo'!AC$16-2012)</f>
        <v>266.66666666666669</v>
      </c>
      <c r="AD39" s="356">
        <f ca="1">OFFSET('OUTPUT CALCS'!$C45,0,'Output - Status quo'!AD$16-2012)</f>
        <v>266.66666666666669</v>
      </c>
      <c r="AE39" s="356">
        <f ca="1">OFFSET('OUTPUT CALCS'!$C45,0,'Output - Status quo'!AE$16-2012)</f>
        <v>266.66666666666669</v>
      </c>
      <c r="AF39" s="356">
        <f ca="1">OFFSET('OUTPUT CALCS'!$C45,0,'Output - Status quo'!AF$16-2012)</f>
        <v>266.66666666666669</v>
      </c>
      <c r="AG39" s="356">
        <f ca="1">OFFSET('OUTPUT CALCS'!$C45,0,'Output - Status quo'!AG$16-2012)</f>
        <v>266.66666666666669</v>
      </c>
      <c r="AH39" s="356">
        <f ca="1">OFFSET('OUTPUT CALCS'!$C45,0,'Output - Status quo'!AH$16-2012)</f>
        <v>266.66666666666669</v>
      </c>
      <c r="AI39" s="341">
        <f ca="1">OFFSET('OUTPUT CALCS'!$C45,0,'Output - Status quo'!AI$16-2012)</f>
        <v>266.66666666666669</v>
      </c>
      <c r="AJ39" s="467"/>
    </row>
    <row r="40" spans="1:36">
      <c r="A40" s="14"/>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3"/>
      <c r="AJ40" s="467"/>
    </row>
    <row r="41" spans="1:36">
      <c r="A41" s="414" t="s">
        <v>18</v>
      </c>
      <c r="B41" s="358"/>
      <c r="C41" s="361">
        <f ca="1">OFFSET('OUTPUT CALCS'!$C47,0,'Output - Status quo'!C$16-2012)</f>
        <v>134285.71428571429</v>
      </c>
      <c r="D41" s="361">
        <f ca="1">OFFSET('OUTPUT CALCS'!$C47,0,'Output - Status quo'!D$16-2012)</f>
        <v>134285.71428571429</v>
      </c>
      <c r="E41" s="361">
        <f ca="1">OFFSET('OUTPUT CALCS'!$C47,0,'Output - Status quo'!E$16-2012)</f>
        <v>134285.71428571429</v>
      </c>
      <c r="F41" s="361">
        <f ca="1">OFFSET('OUTPUT CALCS'!$C47,0,'Output - Status quo'!F$16-2012)</f>
        <v>52857.142857142855</v>
      </c>
      <c r="G41" s="361">
        <f ca="1">OFFSET('OUTPUT CALCS'!$C47,0,'Output - Status quo'!G$16-2012)</f>
        <v>52857.142857142855</v>
      </c>
      <c r="H41" s="361">
        <f ca="1">OFFSET('OUTPUT CALCS'!$C47,0,'Output - Status quo'!H$16-2012)</f>
        <v>52857.142857142855</v>
      </c>
      <c r="I41" s="361">
        <f ca="1">OFFSET('OUTPUT CALCS'!$C47,0,'Output - Status quo'!I$16-2012)</f>
        <v>52857.142857142855</v>
      </c>
      <c r="J41" s="361">
        <f ca="1">OFFSET('OUTPUT CALCS'!$C47,0,'Output - Status quo'!J$16-2012)</f>
        <v>52857.142857142855</v>
      </c>
      <c r="K41" s="361">
        <f ca="1">OFFSET('OUTPUT CALCS'!$C47,0,'Output - Status quo'!K$16-2012)</f>
        <v>52857.142857142855</v>
      </c>
      <c r="L41" s="361">
        <f ca="1">OFFSET('OUTPUT CALCS'!$C47,0,'Output - Status quo'!L$16-2012)</f>
        <v>52857.142857142855</v>
      </c>
      <c r="M41" s="361">
        <f ca="1">OFFSET('OUTPUT CALCS'!$C47,0,'Output - Status quo'!M$16-2012)</f>
        <v>52857.142857142855</v>
      </c>
      <c r="N41" s="361">
        <f ca="1">OFFSET('OUTPUT CALCS'!$C47,0,'Output - Status quo'!N$16-2012)</f>
        <v>52857.142857142855</v>
      </c>
      <c r="O41" s="361">
        <f ca="1">OFFSET('OUTPUT CALCS'!$C47,0,'Output - Status quo'!O$16-2012)</f>
        <v>52857.142857142855</v>
      </c>
      <c r="P41" s="361">
        <f ca="1">OFFSET('OUTPUT CALCS'!$C47,0,'Output - Status quo'!P$16-2012)</f>
        <v>52857.142857142855</v>
      </c>
      <c r="Q41" s="361">
        <f ca="1">OFFSET('OUTPUT CALCS'!$C47,0,'Output - Status quo'!Q$16-2012)</f>
        <v>52857.142857142855</v>
      </c>
      <c r="R41" s="361">
        <f ca="1">OFFSET('OUTPUT CALCS'!$C47,0,'Output - Status quo'!R$16-2012)</f>
        <v>52857.142857142855</v>
      </c>
      <c r="S41" s="361">
        <f ca="1">OFFSET('OUTPUT CALCS'!$C47,0,'Output - Status quo'!S$16-2012)</f>
        <v>52857.142857142855</v>
      </c>
      <c r="T41" s="361">
        <f ca="1">OFFSET('OUTPUT CALCS'!$C47,0,'Output - Status quo'!T$16-2012)</f>
        <v>52857.142857142855</v>
      </c>
      <c r="U41" s="361">
        <f ca="1">OFFSET('OUTPUT CALCS'!$C47,0,'Output - Status quo'!U$16-2012)</f>
        <v>52857.142857142855</v>
      </c>
      <c r="V41" s="361">
        <f ca="1">OFFSET('OUTPUT CALCS'!$C47,0,'Output - Status quo'!V$16-2012)</f>
        <v>52857.142857142855</v>
      </c>
      <c r="W41" s="361">
        <f ca="1">OFFSET('OUTPUT CALCS'!$C47,0,'Output - Status quo'!W$16-2012)</f>
        <v>52857.142857142855</v>
      </c>
      <c r="X41" s="361">
        <f ca="1">OFFSET('OUTPUT CALCS'!$C47,0,'Output - Status quo'!X$16-2012)</f>
        <v>52857.142857142855</v>
      </c>
      <c r="Y41" s="361">
        <f ca="1">OFFSET('OUTPUT CALCS'!$C47,0,'Output - Status quo'!Y$16-2012)</f>
        <v>52857.142857142855</v>
      </c>
      <c r="Z41" s="361">
        <f ca="1">OFFSET('OUTPUT CALCS'!$C47,0,'Output - Status quo'!Z$16-2012)</f>
        <v>52857.142857142855</v>
      </c>
      <c r="AA41" s="361">
        <f ca="1">OFFSET('OUTPUT CALCS'!$C47,0,'Output - Status quo'!AA$16-2012)</f>
        <v>52857.142857142855</v>
      </c>
      <c r="AB41" s="361">
        <f ca="1">OFFSET('OUTPUT CALCS'!$C47,0,'Output - Status quo'!AB$16-2012)</f>
        <v>52857.142857142855</v>
      </c>
      <c r="AC41" s="361">
        <f ca="1">OFFSET('OUTPUT CALCS'!$C47,0,'Output - Status quo'!AC$16-2012)</f>
        <v>52857.142857142855</v>
      </c>
      <c r="AD41" s="361">
        <f ca="1">OFFSET('OUTPUT CALCS'!$C47,0,'Output - Status quo'!AD$16-2012)</f>
        <v>52857.142857142855</v>
      </c>
      <c r="AE41" s="361">
        <f ca="1">OFFSET('OUTPUT CALCS'!$C47,0,'Output - Status quo'!AE$16-2012)</f>
        <v>52857.142857142855</v>
      </c>
      <c r="AF41" s="361">
        <f ca="1">OFFSET('OUTPUT CALCS'!$C47,0,'Output - Status quo'!AF$16-2012)</f>
        <v>52857.142857142855</v>
      </c>
      <c r="AG41" s="361">
        <f ca="1">OFFSET('OUTPUT CALCS'!$C47,0,'Output - Status quo'!AG$16-2012)</f>
        <v>52857.142857142855</v>
      </c>
      <c r="AH41" s="361">
        <f ca="1">OFFSET('OUTPUT CALCS'!$C47,0,'Output - Status quo'!AH$16-2012)</f>
        <v>52857.142857142855</v>
      </c>
      <c r="AI41" s="349">
        <f ca="1">OFFSET('OUTPUT CALCS'!$C47,0,'Output - Status quo'!AI$16-2012)</f>
        <v>52857.142857142855</v>
      </c>
      <c r="AJ41" s="467"/>
    </row>
    <row r="42" spans="1:36">
      <c r="A42" s="14" t="s">
        <v>19</v>
      </c>
      <c r="B42" s="12"/>
      <c r="C42" s="362">
        <f ca="1">OFFSET('OUTPUT CALCS'!$C48,0,'Output - Status quo'!C$16-2012)</f>
        <v>98929.6875</v>
      </c>
      <c r="D42" s="362">
        <f ca="1">OFFSET('OUTPUT CALCS'!$C48,0,'Output - Status quo'!D$16-2012)</f>
        <v>98929.6875</v>
      </c>
      <c r="E42" s="362">
        <f ca="1">OFFSET('OUTPUT CALCS'!$C48,0,'Output - Status quo'!E$16-2012)</f>
        <v>98929.6875</v>
      </c>
      <c r="F42" s="362">
        <f ca="1">OFFSET('OUTPUT CALCS'!$C48,0,'Output - Status quo'!F$16-2012)</f>
        <v>19046.3125</v>
      </c>
      <c r="G42" s="362">
        <f ca="1">OFFSET('OUTPUT CALCS'!$C48,0,'Output - Status quo'!G$16-2012)</f>
        <v>19046.3125</v>
      </c>
      <c r="H42" s="362">
        <f ca="1">OFFSET('OUTPUT CALCS'!$C48,0,'Output - Status quo'!H$16-2012)</f>
        <v>19046.3125</v>
      </c>
      <c r="I42" s="362">
        <f ca="1">OFFSET('OUTPUT CALCS'!$C48,0,'Output - Status quo'!I$16-2012)</f>
        <v>19046.3125</v>
      </c>
      <c r="J42" s="362">
        <f ca="1">OFFSET('OUTPUT CALCS'!$C48,0,'Output - Status quo'!J$16-2012)</f>
        <v>19046.3125</v>
      </c>
      <c r="K42" s="362">
        <f ca="1">OFFSET('OUTPUT CALCS'!$C48,0,'Output - Status quo'!K$16-2012)</f>
        <v>19046.3125</v>
      </c>
      <c r="L42" s="362">
        <f ca="1">OFFSET('OUTPUT CALCS'!$C48,0,'Output - Status quo'!L$16-2012)</f>
        <v>19046.3125</v>
      </c>
      <c r="M42" s="362">
        <f ca="1">OFFSET('OUTPUT CALCS'!$C48,0,'Output - Status quo'!M$16-2012)</f>
        <v>19046.3125</v>
      </c>
      <c r="N42" s="362">
        <f ca="1">OFFSET('OUTPUT CALCS'!$C48,0,'Output - Status quo'!N$16-2012)</f>
        <v>49397.875</v>
      </c>
      <c r="O42" s="362">
        <f ca="1">OFFSET('OUTPUT CALCS'!$C48,0,'Output - Status quo'!O$16-2012)</f>
        <v>49397.875</v>
      </c>
      <c r="P42" s="362">
        <f ca="1">OFFSET('OUTPUT CALCS'!$C48,0,'Output - Status quo'!P$16-2012)</f>
        <v>49397.875</v>
      </c>
      <c r="Q42" s="362">
        <f ca="1">OFFSET('OUTPUT CALCS'!$C48,0,'Output - Status quo'!Q$16-2012)</f>
        <v>49397.875</v>
      </c>
      <c r="R42" s="362">
        <f ca="1">OFFSET('OUTPUT CALCS'!$C48,0,'Output - Status quo'!R$16-2012)</f>
        <v>49397.875</v>
      </c>
      <c r="S42" s="362">
        <f ca="1">OFFSET('OUTPUT CALCS'!$C48,0,'Output - Status quo'!S$16-2012)</f>
        <v>49397.875</v>
      </c>
      <c r="T42" s="362">
        <f ca="1">OFFSET('OUTPUT CALCS'!$C48,0,'Output - Status quo'!T$16-2012)</f>
        <v>49397.875</v>
      </c>
      <c r="U42" s="362">
        <f ca="1">OFFSET('OUTPUT CALCS'!$C48,0,'Output - Status quo'!U$16-2012)</f>
        <v>49397.875</v>
      </c>
      <c r="V42" s="362">
        <f ca="1">OFFSET('OUTPUT CALCS'!$C48,0,'Output - Status quo'!V$16-2012)</f>
        <v>39371.833333333336</v>
      </c>
      <c r="W42" s="362">
        <f ca="1">OFFSET('OUTPUT CALCS'!$C48,0,'Output - Status quo'!W$16-2012)</f>
        <v>39371.833333333336</v>
      </c>
      <c r="X42" s="362">
        <f ca="1">OFFSET('OUTPUT CALCS'!$C48,0,'Output - Status quo'!X$16-2012)</f>
        <v>39371.833333333336</v>
      </c>
      <c r="Y42" s="362">
        <f ca="1">OFFSET('OUTPUT CALCS'!$C48,0,'Output - Status quo'!Y$16-2012)</f>
        <v>39371.833333333336</v>
      </c>
      <c r="Z42" s="362">
        <f ca="1">OFFSET('OUTPUT CALCS'!$C48,0,'Output - Status quo'!Z$16-2012)</f>
        <v>39371.833333333336</v>
      </c>
      <c r="AA42" s="362">
        <f ca="1">OFFSET('OUTPUT CALCS'!$C48,0,'Output - Status quo'!AA$16-2012)</f>
        <v>39371.833333333336</v>
      </c>
      <c r="AB42" s="362">
        <f ca="1">OFFSET('OUTPUT CALCS'!$C48,0,'Output - Status quo'!AB$16-2012)</f>
        <v>39371.833333333336</v>
      </c>
      <c r="AC42" s="362">
        <f ca="1">OFFSET('OUTPUT CALCS'!$C48,0,'Output - Status quo'!AC$16-2012)</f>
        <v>39371.833333333336</v>
      </c>
      <c r="AD42" s="362">
        <f ca="1">OFFSET('OUTPUT CALCS'!$C48,0,'Output - Status quo'!AD$16-2012)</f>
        <v>39371.833333333336</v>
      </c>
      <c r="AE42" s="362">
        <f ca="1">OFFSET('OUTPUT CALCS'!$C48,0,'Output - Status quo'!AE$16-2012)</f>
        <v>39371.833333333336</v>
      </c>
      <c r="AF42" s="362">
        <f ca="1">OFFSET('OUTPUT CALCS'!$C48,0,'Output - Status quo'!AF$16-2012)</f>
        <v>39371.833333333336</v>
      </c>
      <c r="AG42" s="362">
        <f ca="1">OFFSET('OUTPUT CALCS'!$C48,0,'Output - Status quo'!AG$16-2012)</f>
        <v>39371.833333333336</v>
      </c>
      <c r="AH42" s="362">
        <f ca="1">OFFSET('OUTPUT CALCS'!$C48,0,'Output - Status quo'!AH$16-2012)</f>
        <v>39371.833333333336</v>
      </c>
      <c r="AI42" s="351">
        <f ca="1">OFFSET('OUTPUT CALCS'!$C48,0,'Output - Status quo'!AI$16-2012)</f>
        <v>39371.833333333336</v>
      </c>
      <c r="AJ42" s="467"/>
    </row>
    <row r="43" spans="1:36">
      <c r="A43" s="14" t="s">
        <v>216</v>
      </c>
      <c r="B43" s="12"/>
      <c r="C43" s="362">
        <f ca="1">OFFSET('OUTPUT CALCS'!$C49,0,'Output - Status quo'!C$16-2012)</f>
        <v>16666.666666666664</v>
      </c>
      <c r="D43" s="362">
        <f ca="1">OFFSET('OUTPUT CALCS'!$C49,0,'Output - Status quo'!D$16-2012)</f>
        <v>16666.666666666664</v>
      </c>
      <c r="E43" s="362">
        <f ca="1">OFFSET('OUTPUT CALCS'!$C49,0,'Output - Status quo'!E$16-2012)</f>
        <v>16666.666666666664</v>
      </c>
      <c r="F43" s="362">
        <f ca="1">OFFSET('OUTPUT CALCS'!$C49,0,'Output - Status quo'!F$16-2012)</f>
        <v>6666.666666666667</v>
      </c>
      <c r="G43" s="362">
        <f ca="1">OFFSET('OUTPUT CALCS'!$C49,0,'Output - Status quo'!G$16-2012)</f>
        <v>6666.666666666667</v>
      </c>
      <c r="H43" s="362">
        <f ca="1">OFFSET('OUTPUT CALCS'!$C49,0,'Output - Status quo'!H$16-2012)</f>
        <v>6666.666666666667</v>
      </c>
      <c r="I43" s="362">
        <f ca="1">OFFSET('OUTPUT CALCS'!$C49,0,'Output - Status quo'!I$16-2012)</f>
        <v>6666.666666666667</v>
      </c>
      <c r="J43" s="362">
        <f ca="1">OFFSET('OUTPUT CALCS'!$C49,0,'Output - Status quo'!J$16-2012)</f>
        <v>6666.666666666667</v>
      </c>
      <c r="K43" s="362">
        <f ca="1">OFFSET('OUTPUT CALCS'!$C49,0,'Output - Status quo'!K$16-2012)</f>
        <v>6666.666666666667</v>
      </c>
      <c r="L43" s="362">
        <f ca="1">OFFSET('OUTPUT CALCS'!$C49,0,'Output - Status quo'!L$16-2012)</f>
        <v>6666.666666666667</v>
      </c>
      <c r="M43" s="362">
        <f ca="1">OFFSET('OUTPUT CALCS'!$C49,0,'Output - Status quo'!M$16-2012)</f>
        <v>6666.666666666667</v>
      </c>
      <c r="N43" s="362">
        <f ca="1">OFFSET('OUTPUT CALCS'!$C49,0,'Output - Status quo'!N$16-2012)</f>
        <v>6666.666666666667</v>
      </c>
      <c r="O43" s="362">
        <f ca="1">OFFSET('OUTPUT CALCS'!$C49,0,'Output - Status quo'!O$16-2012)</f>
        <v>6666.666666666667</v>
      </c>
      <c r="P43" s="362">
        <f ca="1">OFFSET('OUTPUT CALCS'!$C49,0,'Output - Status quo'!P$16-2012)</f>
        <v>6666.666666666667</v>
      </c>
      <c r="Q43" s="362">
        <f ca="1">OFFSET('OUTPUT CALCS'!$C49,0,'Output - Status quo'!Q$16-2012)</f>
        <v>6666.666666666667</v>
      </c>
      <c r="R43" s="362">
        <f ca="1">OFFSET('OUTPUT CALCS'!$C49,0,'Output - Status quo'!R$16-2012)</f>
        <v>6666.666666666667</v>
      </c>
      <c r="S43" s="362">
        <f ca="1">OFFSET('OUTPUT CALCS'!$C49,0,'Output - Status quo'!S$16-2012)</f>
        <v>6666.666666666667</v>
      </c>
      <c r="T43" s="362">
        <f ca="1">OFFSET('OUTPUT CALCS'!$C49,0,'Output - Status quo'!T$16-2012)</f>
        <v>6666.666666666667</v>
      </c>
      <c r="U43" s="362">
        <f ca="1">OFFSET('OUTPUT CALCS'!$C49,0,'Output - Status quo'!U$16-2012)</f>
        <v>6666.666666666667</v>
      </c>
      <c r="V43" s="362">
        <f ca="1">OFFSET('OUTPUT CALCS'!$C49,0,'Output - Status quo'!V$16-2012)</f>
        <v>6666.666666666667</v>
      </c>
      <c r="W43" s="362">
        <f ca="1">OFFSET('OUTPUT CALCS'!$C49,0,'Output - Status quo'!W$16-2012)</f>
        <v>6666.666666666667</v>
      </c>
      <c r="X43" s="362">
        <f ca="1">OFFSET('OUTPUT CALCS'!$C49,0,'Output - Status quo'!X$16-2012)</f>
        <v>6666.666666666667</v>
      </c>
      <c r="Y43" s="362">
        <f ca="1">OFFSET('OUTPUT CALCS'!$C49,0,'Output - Status quo'!Y$16-2012)</f>
        <v>6666.666666666667</v>
      </c>
      <c r="Z43" s="362">
        <f ca="1">OFFSET('OUTPUT CALCS'!$C49,0,'Output - Status quo'!Z$16-2012)</f>
        <v>6666.666666666667</v>
      </c>
      <c r="AA43" s="362">
        <f ca="1">OFFSET('OUTPUT CALCS'!$C49,0,'Output - Status quo'!AA$16-2012)</f>
        <v>6666.666666666667</v>
      </c>
      <c r="AB43" s="362">
        <f ca="1">OFFSET('OUTPUT CALCS'!$C49,0,'Output - Status quo'!AB$16-2012)</f>
        <v>6666.666666666667</v>
      </c>
      <c r="AC43" s="362">
        <f ca="1">OFFSET('OUTPUT CALCS'!$C49,0,'Output - Status quo'!AC$16-2012)</f>
        <v>6666.666666666667</v>
      </c>
      <c r="AD43" s="362">
        <f ca="1">OFFSET('OUTPUT CALCS'!$C49,0,'Output - Status quo'!AD$16-2012)</f>
        <v>6666.666666666667</v>
      </c>
      <c r="AE43" s="362">
        <f ca="1">OFFSET('OUTPUT CALCS'!$C49,0,'Output - Status quo'!AE$16-2012)</f>
        <v>6666.666666666667</v>
      </c>
      <c r="AF43" s="362">
        <f ca="1">OFFSET('OUTPUT CALCS'!$C49,0,'Output - Status quo'!AF$16-2012)</f>
        <v>6666.666666666667</v>
      </c>
      <c r="AG43" s="362">
        <f ca="1">OFFSET('OUTPUT CALCS'!$C49,0,'Output - Status quo'!AG$16-2012)</f>
        <v>6666.666666666667</v>
      </c>
      <c r="AH43" s="362">
        <f ca="1">OFFSET('OUTPUT CALCS'!$C49,0,'Output - Status quo'!AH$16-2012)</f>
        <v>6666.666666666667</v>
      </c>
      <c r="AI43" s="351">
        <f ca="1">OFFSET('OUTPUT CALCS'!$C49,0,'Output - Status quo'!AI$16-2012)</f>
        <v>6666.666666666667</v>
      </c>
      <c r="AJ43" s="467"/>
    </row>
    <row r="44" spans="1:36">
      <c r="A44" s="14" t="s">
        <v>20</v>
      </c>
      <c r="B44" s="12"/>
      <c r="C44" s="362">
        <f ca="1">OFFSET('OUTPUT CALCS'!$C50,0,'Output - Status quo'!C$16-2012)</f>
        <v>0</v>
      </c>
      <c r="D44" s="362">
        <f ca="1">OFFSET('OUTPUT CALCS'!$C50,0,'Output - Status quo'!D$16-2012)</f>
        <v>0</v>
      </c>
      <c r="E44" s="362">
        <f ca="1">OFFSET('OUTPUT CALCS'!$C50,0,'Output - Status quo'!E$16-2012)</f>
        <v>0</v>
      </c>
      <c r="F44" s="362">
        <f ca="1">OFFSET('OUTPUT CALCS'!$C50,0,'Output - Status quo'!F$16-2012)</f>
        <v>18000</v>
      </c>
      <c r="G44" s="362">
        <f ca="1">OFFSET('OUTPUT CALCS'!$C50,0,'Output - Status quo'!G$16-2012)</f>
        <v>18000</v>
      </c>
      <c r="H44" s="362">
        <f ca="1">OFFSET('OUTPUT CALCS'!$C50,0,'Output - Status quo'!H$16-2012)</f>
        <v>18000</v>
      </c>
      <c r="I44" s="362">
        <f ca="1">OFFSET('OUTPUT CALCS'!$C50,0,'Output - Status quo'!I$16-2012)</f>
        <v>18000</v>
      </c>
      <c r="J44" s="362">
        <f ca="1">OFFSET('OUTPUT CALCS'!$C50,0,'Output - Status quo'!J$16-2012)</f>
        <v>18000</v>
      </c>
      <c r="K44" s="362">
        <f ca="1">OFFSET('OUTPUT CALCS'!$C50,0,'Output - Status quo'!K$16-2012)</f>
        <v>18000</v>
      </c>
      <c r="L44" s="362">
        <f ca="1">OFFSET('OUTPUT CALCS'!$C50,0,'Output - Status quo'!L$16-2012)</f>
        <v>18000</v>
      </c>
      <c r="M44" s="362">
        <f ca="1">OFFSET('OUTPUT CALCS'!$C50,0,'Output - Status quo'!M$16-2012)</f>
        <v>18000</v>
      </c>
      <c r="N44" s="362">
        <f ca="1">OFFSET('OUTPUT CALCS'!$C50,0,'Output - Status quo'!N$16-2012)</f>
        <v>18000</v>
      </c>
      <c r="O44" s="362">
        <f ca="1">OFFSET('OUTPUT CALCS'!$C50,0,'Output - Status quo'!O$16-2012)</f>
        <v>18000</v>
      </c>
      <c r="P44" s="362">
        <f ca="1">OFFSET('OUTPUT CALCS'!$C50,0,'Output - Status quo'!P$16-2012)</f>
        <v>18000</v>
      </c>
      <c r="Q44" s="362">
        <f ca="1">OFFSET('OUTPUT CALCS'!$C50,0,'Output - Status quo'!Q$16-2012)</f>
        <v>18000</v>
      </c>
      <c r="R44" s="362">
        <f ca="1">OFFSET('OUTPUT CALCS'!$C50,0,'Output - Status quo'!R$16-2012)</f>
        <v>18000</v>
      </c>
      <c r="S44" s="362">
        <f ca="1">OFFSET('OUTPUT CALCS'!$C50,0,'Output - Status quo'!S$16-2012)</f>
        <v>18000</v>
      </c>
      <c r="T44" s="362">
        <f ca="1">OFFSET('OUTPUT CALCS'!$C50,0,'Output - Status quo'!T$16-2012)</f>
        <v>18000</v>
      </c>
      <c r="U44" s="362">
        <f ca="1">OFFSET('OUTPUT CALCS'!$C50,0,'Output - Status quo'!U$16-2012)</f>
        <v>18000</v>
      </c>
      <c r="V44" s="362">
        <f ca="1">OFFSET('OUTPUT CALCS'!$C50,0,'Output - Status quo'!V$16-2012)</f>
        <v>18000</v>
      </c>
      <c r="W44" s="362">
        <f ca="1">OFFSET('OUTPUT CALCS'!$C50,0,'Output - Status quo'!W$16-2012)</f>
        <v>18000</v>
      </c>
      <c r="X44" s="362">
        <f ca="1">OFFSET('OUTPUT CALCS'!$C50,0,'Output - Status quo'!X$16-2012)</f>
        <v>18000</v>
      </c>
      <c r="Y44" s="362">
        <f ca="1">OFFSET('OUTPUT CALCS'!$C50,0,'Output - Status quo'!Y$16-2012)</f>
        <v>18000</v>
      </c>
      <c r="Z44" s="362">
        <f ca="1">OFFSET('OUTPUT CALCS'!$C50,0,'Output - Status quo'!Z$16-2012)</f>
        <v>18000</v>
      </c>
      <c r="AA44" s="362">
        <f ca="1">OFFSET('OUTPUT CALCS'!$C50,0,'Output - Status quo'!AA$16-2012)</f>
        <v>18000</v>
      </c>
      <c r="AB44" s="362">
        <f ca="1">OFFSET('OUTPUT CALCS'!$C50,0,'Output - Status quo'!AB$16-2012)</f>
        <v>18000</v>
      </c>
      <c r="AC44" s="362">
        <f ca="1">OFFSET('OUTPUT CALCS'!$C50,0,'Output - Status quo'!AC$16-2012)</f>
        <v>18000</v>
      </c>
      <c r="AD44" s="362">
        <f ca="1">OFFSET('OUTPUT CALCS'!$C50,0,'Output - Status quo'!AD$16-2012)</f>
        <v>18000</v>
      </c>
      <c r="AE44" s="362">
        <f ca="1">OFFSET('OUTPUT CALCS'!$C50,0,'Output - Status quo'!AE$16-2012)</f>
        <v>18000</v>
      </c>
      <c r="AF44" s="362">
        <f ca="1">OFFSET('OUTPUT CALCS'!$C50,0,'Output - Status quo'!AF$16-2012)</f>
        <v>18000</v>
      </c>
      <c r="AG44" s="362">
        <f ca="1">OFFSET('OUTPUT CALCS'!$C50,0,'Output - Status quo'!AG$16-2012)</f>
        <v>18000</v>
      </c>
      <c r="AH44" s="362">
        <f ca="1">OFFSET('OUTPUT CALCS'!$C50,0,'Output - Status quo'!AH$16-2012)</f>
        <v>18000</v>
      </c>
      <c r="AI44" s="351">
        <f ca="1">OFFSET('OUTPUT CALCS'!$C50,0,'Output - Status quo'!AI$16-2012)</f>
        <v>18000</v>
      </c>
      <c r="AJ44" s="467"/>
    </row>
    <row r="45" spans="1:36">
      <c r="A45" s="26" t="s">
        <v>21</v>
      </c>
      <c r="B45" s="27"/>
      <c r="C45" s="363">
        <f ca="1">OFFSET('OUTPUT CALCS'!$C51,0,'Output - Status quo'!C$16-2012)</f>
        <v>0</v>
      </c>
      <c r="D45" s="363">
        <f ca="1">OFFSET('OUTPUT CALCS'!$C51,0,'Output - Status quo'!D$16-2012)</f>
        <v>0</v>
      </c>
      <c r="E45" s="363">
        <f ca="1">OFFSET('OUTPUT CALCS'!$C51,0,'Output - Status quo'!E$16-2012)</f>
        <v>0</v>
      </c>
      <c r="F45" s="363">
        <f ca="1">OFFSET('OUTPUT CALCS'!$C51,0,'Output - Status quo'!F$16-2012)</f>
        <v>-10000</v>
      </c>
      <c r="G45" s="363">
        <f ca="1">OFFSET('OUTPUT CALCS'!$C51,0,'Output - Status quo'!G$16-2012)</f>
        <v>-10000</v>
      </c>
      <c r="H45" s="363">
        <f ca="1">OFFSET('OUTPUT CALCS'!$C51,0,'Output - Status quo'!H$16-2012)</f>
        <v>-10000</v>
      </c>
      <c r="I45" s="363">
        <f ca="1">OFFSET('OUTPUT CALCS'!$C51,0,'Output - Status quo'!I$16-2012)</f>
        <v>-10000</v>
      </c>
      <c r="J45" s="363">
        <f ca="1">OFFSET('OUTPUT CALCS'!$C51,0,'Output - Status quo'!J$16-2012)</f>
        <v>-10000</v>
      </c>
      <c r="K45" s="363">
        <f ca="1">OFFSET('OUTPUT CALCS'!$C51,0,'Output - Status quo'!K$16-2012)</f>
        <v>-10000</v>
      </c>
      <c r="L45" s="363">
        <f ca="1">OFFSET('OUTPUT CALCS'!$C51,0,'Output - Status quo'!L$16-2012)</f>
        <v>-10000</v>
      </c>
      <c r="M45" s="363">
        <f ca="1">OFFSET('OUTPUT CALCS'!$C51,0,'Output - Status quo'!M$16-2012)</f>
        <v>-10000</v>
      </c>
      <c r="N45" s="363">
        <f ca="1">OFFSET('OUTPUT CALCS'!$C51,0,'Output - Status quo'!N$16-2012)</f>
        <v>-10000</v>
      </c>
      <c r="O45" s="363">
        <f ca="1">OFFSET('OUTPUT CALCS'!$C51,0,'Output - Status quo'!O$16-2012)</f>
        <v>-10000</v>
      </c>
      <c r="P45" s="363">
        <f ca="1">OFFSET('OUTPUT CALCS'!$C51,0,'Output - Status quo'!P$16-2012)</f>
        <v>-10000</v>
      </c>
      <c r="Q45" s="363">
        <f ca="1">OFFSET('OUTPUT CALCS'!$C51,0,'Output - Status quo'!Q$16-2012)</f>
        <v>-10000</v>
      </c>
      <c r="R45" s="363">
        <f ca="1">OFFSET('OUTPUT CALCS'!$C51,0,'Output - Status quo'!R$16-2012)</f>
        <v>-10000</v>
      </c>
      <c r="S45" s="363">
        <f ca="1">OFFSET('OUTPUT CALCS'!$C51,0,'Output - Status quo'!S$16-2012)</f>
        <v>-10000</v>
      </c>
      <c r="T45" s="363">
        <f ca="1">OFFSET('OUTPUT CALCS'!$C51,0,'Output - Status quo'!T$16-2012)</f>
        <v>-10000</v>
      </c>
      <c r="U45" s="363">
        <f ca="1">OFFSET('OUTPUT CALCS'!$C51,0,'Output - Status quo'!U$16-2012)</f>
        <v>-10000</v>
      </c>
      <c r="V45" s="363">
        <f ca="1">OFFSET('OUTPUT CALCS'!$C51,0,'Output - Status quo'!V$16-2012)</f>
        <v>-10000</v>
      </c>
      <c r="W45" s="363">
        <f ca="1">OFFSET('OUTPUT CALCS'!$C51,0,'Output - Status quo'!W$16-2012)</f>
        <v>-10000</v>
      </c>
      <c r="X45" s="363">
        <f ca="1">OFFSET('OUTPUT CALCS'!$C51,0,'Output - Status quo'!X$16-2012)</f>
        <v>-10000</v>
      </c>
      <c r="Y45" s="363">
        <f ca="1">OFFSET('OUTPUT CALCS'!$C51,0,'Output - Status quo'!Y$16-2012)</f>
        <v>-10000</v>
      </c>
      <c r="Z45" s="363">
        <f ca="1">OFFSET('OUTPUT CALCS'!$C51,0,'Output - Status quo'!Z$16-2012)</f>
        <v>-10000</v>
      </c>
      <c r="AA45" s="363">
        <f ca="1">OFFSET('OUTPUT CALCS'!$C51,0,'Output - Status quo'!AA$16-2012)</f>
        <v>-10000</v>
      </c>
      <c r="AB45" s="363">
        <f ca="1">OFFSET('OUTPUT CALCS'!$C51,0,'Output - Status quo'!AB$16-2012)</f>
        <v>-10000</v>
      </c>
      <c r="AC45" s="363">
        <f ca="1">OFFSET('OUTPUT CALCS'!$C51,0,'Output - Status quo'!AC$16-2012)</f>
        <v>-10000</v>
      </c>
      <c r="AD45" s="363">
        <f ca="1">OFFSET('OUTPUT CALCS'!$C51,0,'Output - Status quo'!AD$16-2012)</f>
        <v>-10000</v>
      </c>
      <c r="AE45" s="363">
        <f ca="1">OFFSET('OUTPUT CALCS'!$C51,0,'Output - Status quo'!AE$16-2012)</f>
        <v>-10000</v>
      </c>
      <c r="AF45" s="363">
        <f ca="1">OFFSET('OUTPUT CALCS'!$C51,0,'Output - Status quo'!AF$16-2012)</f>
        <v>-10000</v>
      </c>
      <c r="AG45" s="363">
        <f ca="1">OFFSET('OUTPUT CALCS'!$C51,0,'Output - Status quo'!AG$16-2012)</f>
        <v>-10000</v>
      </c>
      <c r="AH45" s="363">
        <f ca="1">OFFSET('OUTPUT CALCS'!$C51,0,'Output - Status quo'!AH$16-2012)</f>
        <v>-10000</v>
      </c>
      <c r="AI45" s="353">
        <f ca="1">OFFSET('OUTPUT CALCS'!$C51,0,'Output - Status quo'!AI$16-2012)</f>
        <v>-10000</v>
      </c>
      <c r="AJ45" s="467"/>
    </row>
    <row r="46" spans="1:36">
      <c r="A46" s="607" t="s">
        <v>22</v>
      </c>
      <c r="B46" s="608"/>
      <c r="C46" s="364">
        <f ca="1">OFFSET('OUTPUT CALCS'!$C52,0,'Output - Status quo'!C$16-2012)</f>
        <v>249882.06845238095</v>
      </c>
      <c r="D46" s="364">
        <f ca="1">OFFSET('OUTPUT CALCS'!$C52,0,'Output - Status quo'!D$16-2012)</f>
        <v>249882.06845238095</v>
      </c>
      <c r="E46" s="364">
        <f ca="1">OFFSET('OUTPUT CALCS'!$C52,0,'Output - Status quo'!E$16-2012)</f>
        <v>249882.06845238095</v>
      </c>
      <c r="F46" s="364">
        <f ca="1">OFFSET('OUTPUT CALCS'!$C52,0,'Output - Status quo'!F$16-2012)</f>
        <v>86570.122023809527</v>
      </c>
      <c r="G46" s="364">
        <f ca="1">OFFSET('OUTPUT CALCS'!$C52,0,'Output - Status quo'!G$16-2012)</f>
        <v>86570.122023809527</v>
      </c>
      <c r="H46" s="364">
        <f ca="1">OFFSET('OUTPUT CALCS'!$C52,0,'Output - Status quo'!H$16-2012)</f>
        <v>86570.122023809527</v>
      </c>
      <c r="I46" s="364">
        <f ca="1">OFFSET('OUTPUT CALCS'!$C52,0,'Output - Status quo'!I$16-2012)</f>
        <v>86570.122023809527</v>
      </c>
      <c r="J46" s="364">
        <f ca="1">OFFSET('OUTPUT CALCS'!$C52,0,'Output - Status quo'!J$16-2012)</f>
        <v>86570.122023809527</v>
      </c>
      <c r="K46" s="364">
        <f ca="1">OFFSET('OUTPUT CALCS'!$C52,0,'Output - Status quo'!K$16-2012)</f>
        <v>86570.122023809527</v>
      </c>
      <c r="L46" s="364">
        <f ca="1">OFFSET('OUTPUT CALCS'!$C52,0,'Output - Status quo'!L$16-2012)</f>
        <v>86570.122023809527</v>
      </c>
      <c r="M46" s="364">
        <f ca="1">OFFSET('OUTPUT CALCS'!$C52,0,'Output - Status quo'!M$16-2012)</f>
        <v>86570.122023809527</v>
      </c>
      <c r="N46" s="364">
        <f ca="1">OFFSET('OUTPUT CALCS'!$C52,0,'Output - Status quo'!N$16-2012)</f>
        <v>116921.68452380953</v>
      </c>
      <c r="O46" s="364">
        <f ca="1">OFFSET('OUTPUT CALCS'!$C52,0,'Output - Status quo'!O$16-2012)</f>
        <v>116921.68452380953</v>
      </c>
      <c r="P46" s="364">
        <f ca="1">OFFSET('OUTPUT CALCS'!$C52,0,'Output - Status quo'!P$16-2012)</f>
        <v>116921.68452380953</v>
      </c>
      <c r="Q46" s="364">
        <f ca="1">OFFSET('OUTPUT CALCS'!$C52,0,'Output - Status quo'!Q$16-2012)</f>
        <v>116921.68452380953</v>
      </c>
      <c r="R46" s="364">
        <f ca="1">OFFSET('OUTPUT CALCS'!$C52,0,'Output - Status quo'!R$16-2012)</f>
        <v>116921.68452380953</v>
      </c>
      <c r="S46" s="364">
        <f ca="1">OFFSET('OUTPUT CALCS'!$C52,0,'Output - Status quo'!S$16-2012)</f>
        <v>116921.68452380953</v>
      </c>
      <c r="T46" s="364">
        <f ca="1">OFFSET('OUTPUT CALCS'!$C52,0,'Output - Status quo'!T$16-2012)</f>
        <v>116921.68452380953</v>
      </c>
      <c r="U46" s="364">
        <f ca="1">OFFSET('OUTPUT CALCS'!$C52,0,'Output - Status quo'!U$16-2012)</f>
        <v>116921.68452380953</v>
      </c>
      <c r="V46" s="364">
        <f ca="1">OFFSET('OUTPUT CALCS'!$C52,0,'Output - Status quo'!V$16-2012)</f>
        <v>106895.64285714286</v>
      </c>
      <c r="W46" s="364">
        <f ca="1">OFFSET('OUTPUT CALCS'!$C52,0,'Output - Status quo'!W$16-2012)</f>
        <v>106895.64285714286</v>
      </c>
      <c r="X46" s="364">
        <f ca="1">OFFSET('OUTPUT CALCS'!$C52,0,'Output - Status quo'!X$16-2012)</f>
        <v>106895.64285714286</v>
      </c>
      <c r="Y46" s="364">
        <f ca="1">OFFSET('OUTPUT CALCS'!$C52,0,'Output - Status quo'!Y$16-2012)</f>
        <v>106895.64285714286</v>
      </c>
      <c r="Z46" s="364">
        <f ca="1">OFFSET('OUTPUT CALCS'!$C52,0,'Output - Status quo'!Z$16-2012)</f>
        <v>106895.64285714286</v>
      </c>
      <c r="AA46" s="364">
        <f ca="1">OFFSET('OUTPUT CALCS'!$C52,0,'Output - Status quo'!AA$16-2012)</f>
        <v>106895.64285714286</v>
      </c>
      <c r="AB46" s="364">
        <f ca="1">OFFSET('OUTPUT CALCS'!$C52,0,'Output - Status quo'!AB$16-2012)</f>
        <v>106895.64285714286</v>
      </c>
      <c r="AC46" s="364">
        <f ca="1">OFFSET('OUTPUT CALCS'!$C52,0,'Output - Status quo'!AC$16-2012)</f>
        <v>106895.64285714286</v>
      </c>
      <c r="AD46" s="364">
        <f ca="1">OFFSET('OUTPUT CALCS'!$C52,0,'Output - Status quo'!AD$16-2012)</f>
        <v>106895.64285714286</v>
      </c>
      <c r="AE46" s="364">
        <f ca="1">OFFSET('OUTPUT CALCS'!$C52,0,'Output - Status quo'!AE$16-2012)</f>
        <v>106895.64285714286</v>
      </c>
      <c r="AF46" s="364">
        <f ca="1">OFFSET('OUTPUT CALCS'!$C52,0,'Output - Status quo'!AF$16-2012)</f>
        <v>106895.64285714286</v>
      </c>
      <c r="AG46" s="364">
        <f ca="1">OFFSET('OUTPUT CALCS'!$C52,0,'Output - Status quo'!AG$16-2012)</f>
        <v>106895.64285714286</v>
      </c>
      <c r="AH46" s="364">
        <f ca="1">OFFSET('OUTPUT CALCS'!$C52,0,'Output - Status quo'!AH$16-2012)</f>
        <v>106895.64285714286</v>
      </c>
      <c r="AI46" s="355">
        <f ca="1">OFFSET('OUTPUT CALCS'!$C52,0,'Output - Status quo'!AI$16-2012)</f>
        <v>106895.64285714286</v>
      </c>
      <c r="AJ46" s="467"/>
    </row>
    <row r="47" spans="1:36">
      <c r="A47" s="42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365"/>
      <c r="AJ47" s="467"/>
    </row>
    <row r="48" spans="1:36">
      <c r="A48" s="14" t="s">
        <v>23</v>
      </c>
      <c r="B48" s="12"/>
      <c r="C48" s="366">
        <f ca="1">OFFSET('OUTPUT CALCS'!$C54,0,'Output - Status quo'!C$16-2012)</f>
        <v>4.3655900000000001</v>
      </c>
      <c r="D48" s="366">
        <f ca="1">OFFSET('OUTPUT CALCS'!$C54,0,'Output - Status quo'!D$16-2012)</f>
        <v>4.3655900000000001</v>
      </c>
      <c r="E48" s="366">
        <f ca="1">OFFSET('OUTPUT CALCS'!$C54,0,'Output - Status quo'!E$16-2012)</f>
        <v>4.3655900000000001</v>
      </c>
      <c r="F48" s="366">
        <f ca="1">OFFSET('OUTPUT CALCS'!$C54,0,'Output - Status quo'!F$16-2012)</f>
        <v>2.2927173820000002</v>
      </c>
      <c r="G48" s="366">
        <f ca="1">OFFSET('OUTPUT CALCS'!$C54,0,'Output - Status quo'!G$16-2012)</f>
        <v>2.2927173820000002</v>
      </c>
      <c r="H48" s="366">
        <f ca="1">OFFSET('OUTPUT CALCS'!$C54,0,'Output - Status quo'!H$16-2012)</f>
        <v>2.2927173820000002</v>
      </c>
      <c r="I48" s="366">
        <f ca="1">OFFSET('OUTPUT CALCS'!$C54,0,'Output - Status quo'!I$16-2012)</f>
        <v>2.2927173820000002</v>
      </c>
      <c r="J48" s="366">
        <f ca="1">OFFSET('OUTPUT CALCS'!$C54,0,'Output - Status quo'!J$16-2012)</f>
        <v>2.2927173820000002</v>
      </c>
      <c r="K48" s="366">
        <f ca="1">OFFSET('OUTPUT CALCS'!$C54,0,'Output - Status quo'!K$16-2012)</f>
        <v>2.2927173820000002</v>
      </c>
      <c r="L48" s="366">
        <f ca="1">OFFSET('OUTPUT CALCS'!$C54,0,'Output - Status quo'!L$16-2012)</f>
        <v>2.2927173820000002</v>
      </c>
      <c r="M48" s="366">
        <f ca="1">OFFSET('OUTPUT CALCS'!$C54,0,'Output - Status quo'!M$16-2012)</f>
        <v>2.2927173820000002</v>
      </c>
      <c r="N48" s="366">
        <f ca="1">OFFSET('OUTPUT CALCS'!$C54,0,'Output - Status quo'!N$16-2012)</f>
        <v>2.2927173820000002</v>
      </c>
      <c r="O48" s="366">
        <f ca="1">OFFSET('OUTPUT CALCS'!$C54,0,'Output - Status quo'!O$16-2012)</f>
        <v>2.2927173820000002</v>
      </c>
      <c r="P48" s="366">
        <f ca="1">OFFSET('OUTPUT CALCS'!$C54,0,'Output - Status quo'!P$16-2012)</f>
        <v>2.2927173820000002</v>
      </c>
      <c r="Q48" s="366">
        <f ca="1">OFFSET('OUTPUT CALCS'!$C54,0,'Output - Status quo'!Q$16-2012)</f>
        <v>2.2927173820000002</v>
      </c>
      <c r="R48" s="366">
        <f ca="1">OFFSET('OUTPUT CALCS'!$C54,0,'Output - Status quo'!R$16-2012)</f>
        <v>2.2927173820000002</v>
      </c>
      <c r="S48" s="366">
        <f ca="1">OFFSET('OUTPUT CALCS'!$C54,0,'Output - Status quo'!S$16-2012)</f>
        <v>2.2927173820000002</v>
      </c>
      <c r="T48" s="366">
        <f ca="1">OFFSET('OUTPUT CALCS'!$C54,0,'Output - Status quo'!T$16-2012)</f>
        <v>2.2927173820000002</v>
      </c>
      <c r="U48" s="366">
        <f ca="1">OFFSET('OUTPUT CALCS'!$C54,0,'Output - Status quo'!U$16-2012)</f>
        <v>2.2927173820000002</v>
      </c>
      <c r="V48" s="366">
        <f ca="1">OFFSET('OUTPUT CALCS'!$C54,0,'Output - Status quo'!V$16-2012)</f>
        <v>2.2927173820000002</v>
      </c>
      <c r="W48" s="366">
        <f ca="1">OFFSET('OUTPUT CALCS'!$C54,0,'Output - Status quo'!W$16-2012)</f>
        <v>2.2927173820000002</v>
      </c>
      <c r="X48" s="366">
        <f ca="1">OFFSET('OUTPUT CALCS'!$C54,0,'Output - Status quo'!X$16-2012)</f>
        <v>2.2927173820000002</v>
      </c>
      <c r="Y48" s="366">
        <f ca="1">OFFSET('OUTPUT CALCS'!$C54,0,'Output - Status quo'!Y$16-2012)</f>
        <v>2.2927173820000002</v>
      </c>
      <c r="Z48" s="366">
        <f ca="1">OFFSET('OUTPUT CALCS'!$C54,0,'Output - Status quo'!Z$16-2012)</f>
        <v>2.2927173820000002</v>
      </c>
      <c r="AA48" s="366">
        <f ca="1">OFFSET('OUTPUT CALCS'!$C54,0,'Output - Status quo'!AA$16-2012)</f>
        <v>2.2927173820000002</v>
      </c>
      <c r="AB48" s="366">
        <f ca="1">OFFSET('OUTPUT CALCS'!$C54,0,'Output - Status quo'!AB$16-2012)</f>
        <v>2.2927173820000002</v>
      </c>
      <c r="AC48" s="366">
        <f ca="1">OFFSET('OUTPUT CALCS'!$C54,0,'Output - Status quo'!AC$16-2012)</f>
        <v>2.2927173820000002</v>
      </c>
      <c r="AD48" s="366">
        <f ca="1">OFFSET('OUTPUT CALCS'!$C54,0,'Output - Status quo'!AD$16-2012)</f>
        <v>2.2927173820000002</v>
      </c>
      <c r="AE48" s="366">
        <f ca="1">OFFSET('OUTPUT CALCS'!$C54,0,'Output - Status quo'!AE$16-2012)</f>
        <v>2.2927173820000002</v>
      </c>
      <c r="AF48" s="366">
        <f ca="1">OFFSET('OUTPUT CALCS'!$C54,0,'Output - Status quo'!AF$16-2012)</f>
        <v>2.2927173820000002</v>
      </c>
      <c r="AG48" s="366">
        <f ca="1">OFFSET('OUTPUT CALCS'!$C54,0,'Output - Status quo'!AG$16-2012)</f>
        <v>2.2927173820000002</v>
      </c>
      <c r="AH48" s="366">
        <f ca="1">OFFSET('OUTPUT CALCS'!$C54,0,'Output - Status quo'!AH$16-2012)</f>
        <v>2.2927173820000002</v>
      </c>
      <c r="AI48" s="367">
        <f ca="1">OFFSET('OUTPUT CALCS'!$C54,0,'Output - Status quo'!AI$16-2012)</f>
        <v>2.2927173820000002</v>
      </c>
      <c r="AJ48" s="467"/>
    </row>
    <row r="49" spans="1:36">
      <c r="A49" s="609" t="s">
        <v>24</v>
      </c>
      <c r="B49" s="613"/>
      <c r="C49" s="368">
        <f ca="1">OFFSET('OUTPUT CALCS'!$C55,0,'Output - Status quo'!C$16-2012)</f>
        <v>423898.78900000005</v>
      </c>
      <c r="D49" s="361">
        <f ca="1">OFFSET('OUTPUT CALCS'!$C55,0,'Output - Status quo'!D$16-2012)</f>
        <v>436559</v>
      </c>
      <c r="E49" s="361">
        <f ca="1">OFFSET('OUTPUT CALCS'!$C55,0,'Output - Status quo'!E$16-2012)</f>
        <v>459399.51841295534</v>
      </c>
      <c r="F49" s="361">
        <f ca="1">OFFSET('OUTPUT CALCS'!$C55,0,'Output - Status quo'!F$16-2012)</f>
        <v>240335.87257949496</v>
      </c>
      <c r="G49" s="361">
        <f ca="1">OFFSET('OUTPUT CALCS'!$C55,0,'Output - Status quo'!G$16-2012)</f>
        <v>244759.22682808389</v>
      </c>
      <c r="H49" s="361">
        <f ca="1">OFFSET('OUTPUT CALCS'!$C55,0,'Output - Status quo'!H$16-2012)</f>
        <v>247496.91026488369</v>
      </c>
      <c r="I49" s="361">
        <f ca="1">OFFSET('OUTPUT CALCS'!$C55,0,'Output - Status quo'!I$16-2012)</f>
        <v>246039.67147899119</v>
      </c>
      <c r="J49" s="361">
        <f ca="1">OFFSET('OUTPUT CALCS'!$C55,0,'Output - Status quo'!J$16-2012)</f>
        <v>251129.06699848949</v>
      </c>
      <c r="K49" s="361">
        <f ca="1">OFFSET('OUTPUT CALCS'!$C55,0,'Output - Status quo'!K$16-2012)</f>
        <v>259747.34346977068</v>
      </c>
      <c r="L49" s="361">
        <f ca="1">OFFSET('OUTPUT CALCS'!$C55,0,'Output - Status quo'!L$16-2012)</f>
        <v>270165.94437503436</v>
      </c>
      <c r="M49" s="361">
        <f ca="1">OFFSET('OUTPUT CALCS'!$C55,0,'Output - Status quo'!M$16-2012)</f>
        <v>274028.28357151692</v>
      </c>
      <c r="N49" s="361">
        <f ca="1">OFFSET('OUTPUT CALCS'!$C55,0,'Output - Status quo'!N$16-2012)</f>
        <v>275619.4307863834</v>
      </c>
      <c r="O49" s="361">
        <f ca="1">OFFSET('OUTPUT CALCS'!$C55,0,'Output - Status quo'!O$16-2012)</f>
        <v>285510.27494216163</v>
      </c>
      <c r="P49" s="361">
        <f ca="1">OFFSET('OUTPUT CALCS'!$C55,0,'Output - Status quo'!P$16-2012)</f>
        <v>291898.49470085785</v>
      </c>
      <c r="Q49" s="361">
        <f ca="1">OFFSET('OUTPUT CALCS'!$C55,0,'Output - Status quo'!Q$16-2012)</f>
        <v>293557.03373945621</v>
      </c>
      <c r="R49" s="361">
        <f ca="1">OFFSET('OUTPUT CALCS'!$C55,0,'Output - Status quo'!R$16-2012)</f>
        <v>299742.20280846639</v>
      </c>
      <c r="S49" s="361">
        <f ca="1">OFFSET('OUTPUT CALCS'!$C55,0,'Output - Status quo'!S$16-2012)</f>
        <v>299942.62784268224</v>
      </c>
      <c r="T49" s="361">
        <f ca="1">OFFSET('OUTPUT CALCS'!$C55,0,'Output - Status quo'!T$16-2012)</f>
        <v>300483.51286951808</v>
      </c>
      <c r="U49" s="361">
        <f ca="1">OFFSET('OUTPUT CALCS'!$C55,0,'Output - Status quo'!U$16-2012)</f>
        <v>303885.48714024725</v>
      </c>
      <c r="V49" s="361">
        <f ca="1">OFFSET('OUTPUT CALCS'!$C55,0,'Output - Status quo'!V$16-2012)</f>
        <v>303885.48714024725</v>
      </c>
      <c r="W49" s="361">
        <f ca="1">OFFSET('OUTPUT CALCS'!$C55,0,'Output - Status quo'!W$16-2012)</f>
        <v>303885.48714024725</v>
      </c>
      <c r="X49" s="361">
        <f ca="1">OFFSET('OUTPUT CALCS'!$C55,0,'Output - Status quo'!X$16-2012)</f>
        <v>303885.48714024725</v>
      </c>
      <c r="Y49" s="361">
        <f ca="1">OFFSET('OUTPUT CALCS'!$C55,0,'Output - Status quo'!Y$16-2012)</f>
        <v>303885.48714024725</v>
      </c>
      <c r="Z49" s="361">
        <f ca="1">OFFSET('OUTPUT CALCS'!$C55,0,'Output - Status quo'!Z$16-2012)</f>
        <v>303885.48714024725</v>
      </c>
      <c r="AA49" s="361">
        <f ca="1">OFFSET('OUTPUT CALCS'!$C55,0,'Output - Status quo'!AA$16-2012)</f>
        <v>303885.48714024725</v>
      </c>
      <c r="AB49" s="361">
        <f ca="1">OFFSET('OUTPUT CALCS'!$C55,0,'Output - Status quo'!AB$16-2012)</f>
        <v>303885.48714024725</v>
      </c>
      <c r="AC49" s="361">
        <f ca="1">OFFSET('OUTPUT CALCS'!$C55,0,'Output - Status quo'!AC$16-2012)</f>
        <v>303885.48714024725</v>
      </c>
      <c r="AD49" s="361">
        <f ca="1">OFFSET('OUTPUT CALCS'!$C55,0,'Output - Status quo'!AD$16-2012)</f>
        <v>303885.48714024725</v>
      </c>
      <c r="AE49" s="361">
        <f ca="1">OFFSET('OUTPUT CALCS'!$C55,0,'Output - Status quo'!AE$16-2012)</f>
        <v>303885.48714024725</v>
      </c>
      <c r="AF49" s="361">
        <f ca="1">OFFSET('OUTPUT CALCS'!$C55,0,'Output - Status quo'!AF$16-2012)</f>
        <v>303885.48714024725</v>
      </c>
      <c r="AG49" s="361">
        <f ca="1">OFFSET('OUTPUT CALCS'!$C55,0,'Output - Status quo'!AG$16-2012)</f>
        <v>303885.48714024725</v>
      </c>
      <c r="AH49" s="361">
        <f ca="1">OFFSET('OUTPUT CALCS'!$C55,0,'Output - Status quo'!AH$16-2012)</f>
        <v>303885.48714024725</v>
      </c>
      <c r="AI49" s="349">
        <f ca="1">OFFSET('OUTPUT CALCS'!$C55,0,'Output - Status quo'!AI$16-2012)</f>
        <v>303885.48714024725</v>
      </c>
      <c r="AJ49" s="467"/>
    </row>
    <row r="50" spans="1:36">
      <c r="A50" s="611" t="s">
        <v>25</v>
      </c>
      <c r="B50" s="614"/>
      <c r="C50" s="369">
        <f ca="1">OFFSET('OUTPUT CALCS'!$C56,0,'Output - Status quo'!C$16-2012)</f>
        <v>2051.8272999999999</v>
      </c>
      <c r="D50" s="360">
        <f ca="1">OFFSET('OUTPUT CALCS'!$C56,0,'Output - Status quo'!D$16-2012)</f>
        <v>2008.1714000000002</v>
      </c>
      <c r="E50" s="360">
        <f ca="1">OFFSET('OUTPUT CALCS'!$C56,0,'Output - Status quo'!E$16-2012)</f>
        <v>1877.2037</v>
      </c>
      <c r="F50" s="360">
        <f ca="1">OFFSET('OUTPUT CALCS'!$C56,0,'Output - Status quo'!F$16-2012)</f>
        <v>985.86847425999997</v>
      </c>
      <c r="G50" s="360">
        <f ca="1">OFFSET('OUTPUT CALCS'!$C56,0,'Output - Status quo'!G$16-2012)</f>
        <v>940.01412662000007</v>
      </c>
      <c r="H50" s="360">
        <f ca="1">OFFSET('OUTPUT CALCS'!$C56,0,'Output - Status quo'!H$16-2012)</f>
        <v>917.08695280000006</v>
      </c>
      <c r="I50" s="360">
        <f ca="1">OFFSET('OUTPUT CALCS'!$C56,0,'Output - Status quo'!I$16-2012)</f>
        <v>894.15977898000006</v>
      </c>
      <c r="J50" s="360">
        <f ca="1">OFFSET('OUTPUT CALCS'!$C56,0,'Output - Status quo'!J$16-2012)</f>
        <v>848.30543134000004</v>
      </c>
      <c r="K50" s="360">
        <f ca="1">OFFSET('OUTPUT CALCS'!$C56,0,'Output - Status quo'!K$16-2012)</f>
        <v>756.59673606000013</v>
      </c>
      <c r="L50" s="360">
        <f ca="1">OFFSET('OUTPUT CALCS'!$C56,0,'Output - Status quo'!L$16-2012)</f>
        <v>710.74238842</v>
      </c>
      <c r="M50" s="360">
        <f ca="1">OFFSET('OUTPUT CALCS'!$C56,0,'Output - Status quo'!M$16-2012)</f>
        <v>687.8152146000001</v>
      </c>
      <c r="N50" s="360">
        <f ca="1">OFFSET('OUTPUT CALCS'!$C56,0,'Output - Status quo'!N$16-2012)</f>
        <v>619.03369314000008</v>
      </c>
      <c r="O50" s="360">
        <f ca="1">OFFSET('OUTPUT CALCS'!$C56,0,'Output - Status quo'!O$16-2012)</f>
        <v>619.03369314000008</v>
      </c>
      <c r="P50" s="360">
        <f ca="1">OFFSET('OUTPUT CALCS'!$C56,0,'Output - Status quo'!P$16-2012)</f>
        <v>619.03369314000008</v>
      </c>
      <c r="Q50" s="360">
        <f ca="1">OFFSET('OUTPUT CALCS'!$C56,0,'Output - Status quo'!Q$16-2012)</f>
        <v>573.17934550000007</v>
      </c>
      <c r="R50" s="360">
        <f ca="1">OFFSET('OUTPUT CALCS'!$C56,0,'Output - Status quo'!R$16-2012)</f>
        <v>550.25217168000006</v>
      </c>
      <c r="S50" s="360">
        <f ca="1">OFFSET('OUTPUT CALCS'!$C56,0,'Output - Status quo'!S$16-2012)</f>
        <v>504.39782403999999</v>
      </c>
      <c r="T50" s="360">
        <f ca="1">OFFSET('OUTPUT CALCS'!$C56,0,'Output - Status quo'!T$16-2012)</f>
        <v>481.47065022000004</v>
      </c>
      <c r="U50" s="360">
        <f ca="1">OFFSET('OUTPUT CALCS'!$C56,0,'Output - Status quo'!U$16-2012)</f>
        <v>435.61630258000008</v>
      </c>
      <c r="V50" s="360">
        <f ca="1">OFFSET('OUTPUT CALCS'!$C56,0,'Output - Status quo'!V$16-2012)</f>
        <v>435.61630258000008</v>
      </c>
      <c r="W50" s="360">
        <f ca="1">OFFSET('OUTPUT CALCS'!$C56,0,'Output - Status quo'!W$16-2012)</f>
        <v>435.61630258000008</v>
      </c>
      <c r="X50" s="360">
        <f ca="1">OFFSET('OUTPUT CALCS'!$C56,0,'Output - Status quo'!X$16-2012)</f>
        <v>435.61630258000008</v>
      </c>
      <c r="Y50" s="360">
        <f ca="1">OFFSET('OUTPUT CALCS'!$C56,0,'Output - Status quo'!Y$16-2012)</f>
        <v>435.61630258000008</v>
      </c>
      <c r="Z50" s="360">
        <f ca="1">OFFSET('OUTPUT CALCS'!$C56,0,'Output - Status quo'!Z$16-2012)</f>
        <v>435.61630258000008</v>
      </c>
      <c r="AA50" s="360">
        <f ca="1">OFFSET('OUTPUT CALCS'!$C56,0,'Output - Status quo'!AA$16-2012)</f>
        <v>435.61630258000008</v>
      </c>
      <c r="AB50" s="360">
        <f ca="1">OFFSET('OUTPUT CALCS'!$C56,0,'Output - Status quo'!AB$16-2012)</f>
        <v>435.61630258000008</v>
      </c>
      <c r="AC50" s="360">
        <f ca="1">OFFSET('OUTPUT CALCS'!$C56,0,'Output - Status quo'!AC$16-2012)</f>
        <v>435.61630258000008</v>
      </c>
      <c r="AD50" s="360">
        <f ca="1">OFFSET('OUTPUT CALCS'!$C56,0,'Output - Status quo'!AD$16-2012)</f>
        <v>435.61630258000008</v>
      </c>
      <c r="AE50" s="360">
        <f ca="1">OFFSET('OUTPUT CALCS'!$C56,0,'Output - Status quo'!AE$16-2012)</f>
        <v>435.61630258000008</v>
      </c>
      <c r="AF50" s="360">
        <f ca="1">OFFSET('OUTPUT CALCS'!$C56,0,'Output - Status quo'!AF$16-2012)</f>
        <v>435.61630258000008</v>
      </c>
      <c r="AG50" s="360">
        <f ca="1">OFFSET('OUTPUT CALCS'!$C56,0,'Output - Status quo'!AG$16-2012)</f>
        <v>435.61630258000008</v>
      </c>
      <c r="AH50" s="360">
        <f ca="1">OFFSET('OUTPUT CALCS'!$C56,0,'Output - Status quo'!AH$16-2012)</f>
        <v>435.61630258000008</v>
      </c>
      <c r="AI50" s="343">
        <f ca="1">OFFSET('OUTPUT CALCS'!$C56,0,'Output - Status quo'!AI$16-2012)</f>
        <v>435.61630258000008</v>
      </c>
      <c r="AJ50" s="467"/>
    </row>
    <row r="51" spans="1:36" ht="15.75" thickBot="1">
      <c r="A51" s="425"/>
      <c r="B51" s="370"/>
      <c r="C51" s="371"/>
      <c r="D51" s="370"/>
      <c r="E51" s="370"/>
      <c r="F51" s="370"/>
      <c r="G51" s="370"/>
      <c r="H51" s="370"/>
      <c r="I51" s="370"/>
      <c r="J51" s="370"/>
      <c r="K51" s="370"/>
      <c r="L51" s="370"/>
      <c r="M51" s="370"/>
      <c r="N51" s="370"/>
      <c r="O51" s="370"/>
      <c r="P51" s="370"/>
      <c r="Q51" s="370"/>
      <c r="R51" s="370"/>
      <c r="S51" s="370"/>
      <c r="T51" s="370"/>
      <c r="U51" s="370"/>
      <c r="V51" s="370"/>
      <c r="W51" s="370"/>
      <c r="X51" s="370"/>
      <c r="Y51" s="370"/>
      <c r="Z51" s="370"/>
      <c r="AA51" s="370"/>
      <c r="AB51" s="370"/>
      <c r="AC51" s="370"/>
      <c r="AD51" s="370"/>
      <c r="AE51" s="370"/>
      <c r="AF51" s="370"/>
      <c r="AG51" s="370"/>
      <c r="AH51" s="370"/>
      <c r="AI51" s="372"/>
      <c r="AJ51" s="467"/>
    </row>
    <row r="52" spans="1:36">
      <c r="A52" s="467"/>
      <c r="B52" s="467"/>
      <c r="C52" s="467"/>
      <c r="D52" s="467"/>
      <c r="E52" s="467"/>
      <c r="F52" s="467"/>
      <c r="G52" s="467"/>
      <c r="H52" s="467"/>
      <c r="I52" s="467"/>
      <c r="J52" s="467"/>
      <c r="K52" s="467"/>
      <c r="L52" s="467"/>
      <c r="M52" s="467"/>
      <c r="N52" s="467"/>
      <c r="O52" s="467"/>
      <c r="P52" s="467"/>
      <c r="Q52" s="467"/>
      <c r="R52" s="467"/>
      <c r="S52" s="467"/>
      <c r="T52" s="467"/>
      <c r="U52" s="467"/>
      <c r="V52" s="467"/>
      <c r="W52" s="467"/>
      <c r="X52" s="467"/>
      <c r="Y52" s="467"/>
      <c r="Z52" s="467"/>
      <c r="AA52" s="467"/>
      <c r="AB52" s="467"/>
      <c r="AC52" s="467"/>
      <c r="AD52" s="467"/>
      <c r="AE52" s="467"/>
      <c r="AF52" s="467"/>
      <c r="AG52" s="467"/>
      <c r="AH52" s="467"/>
      <c r="AI52" s="467"/>
      <c r="AJ52" s="467"/>
    </row>
  </sheetData>
  <sheetProtection password="C43E" sheet="1" objects="1" scenarios="1"/>
  <mergeCells count="5">
    <mergeCell ref="A23:B23"/>
    <mergeCell ref="A34:B34"/>
    <mergeCell ref="A46:B46"/>
    <mergeCell ref="A49:B49"/>
    <mergeCell ref="A50:B50"/>
  </mergeCells>
  <pageMargins left="0.70866141732283472" right="0.70866141732283472" top="0.74803149606299213" bottom="0.74803149606299213" header="0.31496062992125984" footer="0.31496062992125984"/>
  <pageSetup paperSize="8" scale="63" fitToWidth="2" orientation="landscape" r:id="rId1"/>
  <headerFooter>
    <oddFooter>&amp;L&amp;F
&amp;A&amp;C&amp;P / &amp;N&amp;R&amp;T
&amp;D</oddFooter>
  </headerFooter>
  <colBreaks count="1" manualBreakCount="1">
    <brk id="19" max="50" man="1"/>
  </colBreaks>
  <drawing r:id="rId2"/>
</worksheet>
</file>

<file path=xl/worksheets/sheet14.xml><?xml version="1.0" encoding="utf-8"?>
<worksheet xmlns="http://schemas.openxmlformats.org/spreadsheetml/2006/main" xmlns:r="http://schemas.openxmlformats.org/officeDocument/2006/relationships">
  <sheetPr codeName="Sheet6">
    <pageSetUpPr fitToPage="1"/>
  </sheetPr>
  <dimension ref="A1:AQ45"/>
  <sheetViews>
    <sheetView zoomScale="85" zoomScaleNormal="85" workbookViewId="0"/>
  </sheetViews>
  <sheetFormatPr defaultRowHeight="15"/>
  <cols>
    <col min="1" max="4" width="0.85546875" style="204" customWidth="1"/>
    <col min="5" max="5" width="45.7109375" style="204" customWidth="1"/>
    <col min="6" max="7" width="11.7109375" style="204" customWidth="1"/>
    <col min="8" max="8" width="13.85546875" style="204" customWidth="1"/>
    <col min="9" max="9" width="1.42578125" style="204" customWidth="1"/>
    <col min="10" max="43" width="13.7109375" style="204" customWidth="1"/>
    <col min="44" max="16384" width="9.140625" style="204"/>
  </cols>
  <sheetData>
    <row r="1" spans="1:43">
      <c r="A1" s="429"/>
      <c r="B1" s="430"/>
      <c r="C1" s="431"/>
      <c r="D1" s="431"/>
      <c r="E1" s="432"/>
      <c r="F1" s="204" t="s">
        <v>99</v>
      </c>
      <c r="G1" s="615"/>
      <c r="J1" s="616">
        <f>DATE(YEAR(J2)-1, MONTH(J2), DAY(J2)) + 1</f>
        <v>41000</v>
      </c>
      <c r="K1" s="616">
        <f t="shared" ref="K1:AQ1" si="0">DATE(YEAR(K2)-1, MONTH(K2), DAY(K2)) + 1</f>
        <v>41365</v>
      </c>
      <c r="L1" s="616">
        <f t="shared" si="0"/>
        <v>41730</v>
      </c>
      <c r="M1" s="616">
        <f t="shared" si="0"/>
        <v>42095</v>
      </c>
      <c r="N1" s="616">
        <f t="shared" si="0"/>
        <v>42461</v>
      </c>
      <c r="O1" s="616">
        <f t="shared" si="0"/>
        <v>42826</v>
      </c>
      <c r="P1" s="616">
        <f t="shared" si="0"/>
        <v>43191</v>
      </c>
      <c r="Q1" s="616">
        <f t="shared" si="0"/>
        <v>43556</v>
      </c>
      <c r="R1" s="616">
        <f t="shared" si="0"/>
        <v>43922</v>
      </c>
      <c r="S1" s="616">
        <f t="shared" si="0"/>
        <v>44287</v>
      </c>
      <c r="T1" s="616">
        <f t="shared" si="0"/>
        <v>44652</v>
      </c>
      <c r="U1" s="616">
        <f t="shared" si="0"/>
        <v>45017</v>
      </c>
      <c r="V1" s="616">
        <f t="shared" si="0"/>
        <v>45383</v>
      </c>
      <c r="W1" s="616">
        <f t="shared" si="0"/>
        <v>45748</v>
      </c>
      <c r="X1" s="616">
        <f t="shared" si="0"/>
        <v>46113</v>
      </c>
      <c r="Y1" s="616">
        <f t="shared" si="0"/>
        <v>46478</v>
      </c>
      <c r="Z1" s="616">
        <f t="shared" si="0"/>
        <v>46844</v>
      </c>
      <c r="AA1" s="616">
        <f t="shared" si="0"/>
        <v>47209</v>
      </c>
      <c r="AB1" s="616">
        <f t="shared" si="0"/>
        <v>47574</v>
      </c>
      <c r="AC1" s="616">
        <f t="shared" si="0"/>
        <v>47939</v>
      </c>
      <c r="AD1" s="616">
        <f t="shared" si="0"/>
        <v>48305</v>
      </c>
      <c r="AE1" s="616">
        <f t="shared" si="0"/>
        <v>48670</v>
      </c>
      <c r="AF1" s="616">
        <f t="shared" si="0"/>
        <v>49035</v>
      </c>
      <c r="AG1" s="616">
        <f t="shared" si="0"/>
        <v>49400</v>
      </c>
      <c r="AH1" s="616">
        <f t="shared" si="0"/>
        <v>49766</v>
      </c>
      <c r="AI1" s="616">
        <f t="shared" si="0"/>
        <v>50131</v>
      </c>
      <c r="AJ1" s="616">
        <f t="shared" si="0"/>
        <v>50496</v>
      </c>
      <c r="AK1" s="616">
        <f t="shared" si="0"/>
        <v>50861</v>
      </c>
      <c r="AL1" s="616">
        <f t="shared" si="0"/>
        <v>51227</v>
      </c>
      <c r="AM1" s="616">
        <f t="shared" si="0"/>
        <v>51592</v>
      </c>
      <c r="AN1" s="616">
        <f t="shared" si="0"/>
        <v>51957</v>
      </c>
      <c r="AO1" s="616">
        <f t="shared" si="0"/>
        <v>52322</v>
      </c>
      <c r="AP1" s="616">
        <f t="shared" si="0"/>
        <v>52688</v>
      </c>
      <c r="AQ1" s="616">
        <f t="shared" si="0"/>
        <v>53053</v>
      </c>
    </row>
    <row r="2" spans="1:43">
      <c r="A2" s="428" t="s">
        <v>326</v>
      </c>
      <c r="B2" s="428"/>
      <c r="C2" s="82"/>
      <c r="D2" s="82"/>
      <c r="E2" s="82"/>
      <c r="F2" s="204" t="s">
        <v>100</v>
      </c>
      <c r="G2" s="615"/>
      <c r="J2" s="616">
        <f t="shared" ref="J2:AQ2" si="1">IF(I2=0,  DATE(BASEYEAR+1, 3, 31), EDATE(I2,12))</f>
        <v>41364</v>
      </c>
      <c r="K2" s="616">
        <f t="shared" si="1"/>
        <v>41729</v>
      </c>
      <c r="L2" s="616">
        <f t="shared" si="1"/>
        <v>42094</v>
      </c>
      <c r="M2" s="616">
        <f t="shared" si="1"/>
        <v>42460</v>
      </c>
      <c r="N2" s="616">
        <f t="shared" si="1"/>
        <v>42825</v>
      </c>
      <c r="O2" s="616">
        <f t="shared" si="1"/>
        <v>43190</v>
      </c>
      <c r="P2" s="616">
        <f t="shared" si="1"/>
        <v>43555</v>
      </c>
      <c r="Q2" s="616">
        <f t="shared" si="1"/>
        <v>43921</v>
      </c>
      <c r="R2" s="616">
        <f t="shared" si="1"/>
        <v>44286</v>
      </c>
      <c r="S2" s="616">
        <f t="shared" si="1"/>
        <v>44651</v>
      </c>
      <c r="T2" s="616">
        <f t="shared" si="1"/>
        <v>45016</v>
      </c>
      <c r="U2" s="616">
        <f t="shared" si="1"/>
        <v>45382</v>
      </c>
      <c r="V2" s="616">
        <f t="shared" si="1"/>
        <v>45747</v>
      </c>
      <c r="W2" s="616">
        <f t="shared" si="1"/>
        <v>46112</v>
      </c>
      <c r="X2" s="616">
        <f t="shared" si="1"/>
        <v>46477</v>
      </c>
      <c r="Y2" s="616">
        <f t="shared" si="1"/>
        <v>46843</v>
      </c>
      <c r="Z2" s="616">
        <f t="shared" si="1"/>
        <v>47208</v>
      </c>
      <c r="AA2" s="616">
        <f t="shared" si="1"/>
        <v>47573</v>
      </c>
      <c r="AB2" s="616">
        <f t="shared" si="1"/>
        <v>47938</v>
      </c>
      <c r="AC2" s="616">
        <f t="shared" si="1"/>
        <v>48304</v>
      </c>
      <c r="AD2" s="616">
        <f t="shared" si="1"/>
        <v>48669</v>
      </c>
      <c r="AE2" s="616">
        <f t="shared" si="1"/>
        <v>49034</v>
      </c>
      <c r="AF2" s="616">
        <f t="shared" si="1"/>
        <v>49399</v>
      </c>
      <c r="AG2" s="616">
        <f t="shared" si="1"/>
        <v>49765</v>
      </c>
      <c r="AH2" s="616">
        <f t="shared" si="1"/>
        <v>50130</v>
      </c>
      <c r="AI2" s="616">
        <f t="shared" si="1"/>
        <v>50495</v>
      </c>
      <c r="AJ2" s="616">
        <f t="shared" si="1"/>
        <v>50860</v>
      </c>
      <c r="AK2" s="616">
        <f t="shared" si="1"/>
        <v>51226</v>
      </c>
      <c r="AL2" s="616">
        <f t="shared" si="1"/>
        <v>51591</v>
      </c>
      <c r="AM2" s="616">
        <f t="shared" si="1"/>
        <v>51956</v>
      </c>
      <c r="AN2" s="616">
        <f t="shared" si="1"/>
        <v>52321</v>
      </c>
      <c r="AO2" s="616">
        <f t="shared" si="1"/>
        <v>52687</v>
      </c>
      <c r="AP2" s="616">
        <f t="shared" si="1"/>
        <v>53052</v>
      </c>
      <c r="AQ2" s="616">
        <f t="shared" si="1"/>
        <v>53417</v>
      </c>
    </row>
    <row r="4" spans="1:43">
      <c r="J4" s="617"/>
      <c r="K4" s="617"/>
      <c r="L4" s="617"/>
      <c r="M4" s="617"/>
      <c r="N4" s="617"/>
      <c r="O4" s="617"/>
      <c r="P4" s="617"/>
      <c r="Q4" s="617"/>
      <c r="R4" s="617"/>
      <c r="S4" s="617"/>
      <c r="T4" s="617"/>
      <c r="U4" s="617"/>
      <c r="V4" s="617"/>
      <c r="W4" s="617"/>
      <c r="X4" s="617"/>
      <c r="Y4" s="617"/>
      <c r="Z4" s="617"/>
      <c r="AA4" s="617"/>
      <c r="AB4" s="617"/>
      <c r="AC4" s="617"/>
      <c r="AD4" s="617"/>
      <c r="AE4" s="617"/>
      <c r="AF4" s="617"/>
      <c r="AG4" s="617"/>
      <c r="AH4" s="617"/>
      <c r="AI4" s="617"/>
      <c r="AJ4" s="617"/>
      <c r="AK4" s="617"/>
      <c r="AL4" s="617"/>
      <c r="AM4" s="617"/>
      <c r="AN4" s="617"/>
      <c r="AO4" s="617"/>
      <c r="AP4" s="617"/>
      <c r="AQ4" s="617"/>
    </row>
    <row r="5" spans="1:43">
      <c r="E5" s="615" t="s">
        <v>101</v>
      </c>
      <c r="G5" s="618" t="s">
        <v>102</v>
      </c>
      <c r="H5" s="618" t="s">
        <v>103</v>
      </c>
    </row>
    <row r="7" spans="1:43">
      <c r="A7" s="619"/>
      <c r="B7" s="619"/>
      <c r="C7" s="619"/>
      <c r="D7" s="620" t="s">
        <v>104</v>
      </c>
      <c r="E7" s="619"/>
      <c r="F7" s="619"/>
      <c r="G7" s="619"/>
      <c r="H7" s="619"/>
      <c r="I7" s="619"/>
      <c r="J7" s="619"/>
      <c r="K7" s="619"/>
      <c r="L7" s="619"/>
      <c r="M7" s="619"/>
      <c r="N7" s="619"/>
      <c r="O7" s="619"/>
      <c r="P7" s="619"/>
      <c r="Q7" s="619"/>
      <c r="R7" s="619"/>
      <c r="S7" s="619"/>
      <c r="T7" s="619"/>
      <c r="U7" s="619"/>
      <c r="V7" s="619"/>
      <c r="W7" s="619"/>
      <c r="X7" s="619"/>
      <c r="Y7" s="619"/>
      <c r="Z7" s="619"/>
      <c r="AA7" s="619"/>
      <c r="AB7" s="619"/>
      <c r="AC7" s="619"/>
      <c r="AD7" s="619"/>
      <c r="AE7" s="619"/>
      <c r="AF7" s="619"/>
      <c r="AG7" s="619"/>
      <c r="AH7" s="619"/>
      <c r="AI7" s="619"/>
      <c r="AJ7" s="619"/>
      <c r="AK7" s="619"/>
      <c r="AL7" s="619"/>
      <c r="AM7" s="619"/>
      <c r="AN7" s="619"/>
      <c r="AO7" s="619"/>
      <c r="AP7" s="619"/>
      <c r="AQ7" s="619"/>
    </row>
    <row r="9" spans="1:43">
      <c r="E9" s="621" t="s">
        <v>307</v>
      </c>
    </row>
    <row r="10" spans="1:43">
      <c r="E10" s="622" t="s">
        <v>308</v>
      </c>
      <c r="G10" s="204" t="s">
        <v>309</v>
      </c>
      <c r="H10" s="623">
        <f ca="1">SUM(J10:AQ10)</f>
        <v>2866000</v>
      </c>
      <c r="J10" s="624">
        <f ca="1">IF(ISNA(HLOOKUP(YEAR(J1),'Output - Upgrade'!$C$17:$AI$48,18,FALSE)),0,HLOOKUP(YEAR(J1),'Output - Upgrade'!$C$17:$AI$48,18,FALSE))</f>
        <v>0</v>
      </c>
      <c r="K10" s="624">
        <f ca="1">IF(ISNA(HLOOKUP(YEAR(K1),'Output - Upgrade'!$C$17:$AI$48,18,FALSE)),0,HLOOKUP(YEAR(K1),'Output - Upgrade'!$C$17:$AI$48,18,FALSE))</f>
        <v>0</v>
      </c>
      <c r="L10" s="624">
        <f ca="1">IF(ISNA(HLOOKUP(YEAR(L1),'Output - Upgrade'!$C$17:$AI$48,18,FALSE)),0,HLOOKUP(YEAR(L1),'Output - Upgrade'!$C$17:$AI$48,18,FALSE))</f>
        <v>0</v>
      </c>
      <c r="M10" s="624">
        <f ca="1">IF(ISNA(HLOOKUP(YEAR(M1),'Output - Upgrade'!$C$17:$AI$48,18,FALSE)),0,HLOOKUP(YEAR(M1),'Output - Upgrade'!$C$17:$AI$48,18,FALSE))</f>
        <v>2866000</v>
      </c>
      <c r="N10" s="624">
        <f ca="1">IF(ISNA(HLOOKUP(YEAR(N1),'Output - Upgrade'!$C$17:$AI$48,18,FALSE)),0,HLOOKUP(YEAR(N1),'Output - Upgrade'!$C$17:$AI$48,18,FALSE))</f>
        <v>0</v>
      </c>
      <c r="O10" s="624">
        <f ca="1">IF(ISNA(HLOOKUP(YEAR(O1),'Output - Upgrade'!$C$17:$AI$48,18,FALSE)),0,HLOOKUP(YEAR(O1),'Output - Upgrade'!$C$17:$AI$48,18,FALSE))</f>
        <v>0</v>
      </c>
      <c r="P10" s="624">
        <f ca="1">IF(ISNA(HLOOKUP(YEAR(P1),'Output - Upgrade'!$C$17:$AI$48,18,FALSE)),0,HLOOKUP(YEAR(P1),'Output - Upgrade'!$C$17:$AI$48,18,FALSE))</f>
        <v>0</v>
      </c>
      <c r="Q10" s="624">
        <f ca="1">IF(ISNA(HLOOKUP(YEAR(Q1),'Output - Upgrade'!$C$17:$AI$48,18,FALSE)),0,HLOOKUP(YEAR(Q1),'Output - Upgrade'!$C$17:$AI$48,18,FALSE))</f>
        <v>0</v>
      </c>
      <c r="R10" s="624">
        <f ca="1">IF(ISNA(HLOOKUP(YEAR(R1),'Output - Upgrade'!$C$17:$AI$48,18,FALSE)),0,HLOOKUP(YEAR(R1),'Output - Upgrade'!$C$17:$AI$48,18,FALSE))</f>
        <v>0</v>
      </c>
      <c r="S10" s="624">
        <f ca="1">IF(ISNA(HLOOKUP(YEAR(S1),'Output - Upgrade'!$C$17:$AI$48,18,FALSE)),0,HLOOKUP(YEAR(S1),'Output - Upgrade'!$C$17:$AI$48,18,FALSE))</f>
        <v>0</v>
      </c>
      <c r="T10" s="624">
        <f ca="1">IF(ISNA(HLOOKUP(YEAR(T1),'Output - Upgrade'!$C$17:$AI$48,18,FALSE)),0,HLOOKUP(YEAR(T1),'Output - Upgrade'!$C$17:$AI$48,18,FALSE))</f>
        <v>0</v>
      </c>
      <c r="U10" s="624">
        <f ca="1">IF(ISNA(HLOOKUP(YEAR(U1),'Output - Upgrade'!$C$17:$AI$48,18,FALSE)),0,HLOOKUP(YEAR(U1),'Output - Upgrade'!$C$17:$AI$48,18,FALSE))</f>
        <v>0</v>
      </c>
      <c r="V10" s="624">
        <f ca="1">IF(ISNA(HLOOKUP(YEAR(V1),'Output - Upgrade'!$C$17:$AI$48,18,FALSE)),0,HLOOKUP(YEAR(V1),'Output - Upgrade'!$C$17:$AI$48,18,FALSE))</f>
        <v>0</v>
      </c>
      <c r="W10" s="624">
        <f ca="1">IF(ISNA(HLOOKUP(YEAR(W1),'Output - Upgrade'!$C$17:$AI$48,18,FALSE)),0,HLOOKUP(YEAR(W1),'Output - Upgrade'!$C$17:$AI$48,18,FALSE))</f>
        <v>0</v>
      </c>
      <c r="X10" s="624">
        <f ca="1">IF(ISNA(HLOOKUP(YEAR(X1),'Output - Upgrade'!$C$17:$AI$48,18,FALSE)),0,HLOOKUP(YEAR(X1),'Output - Upgrade'!$C$17:$AI$48,18,FALSE))</f>
        <v>0</v>
      </c>
      <c r="Y10" s="624">
        <f ca="1">IF(ISNA(HLOOKUP(YEAR(Y1),'Output - Upgrade'!$C$17:$AI$48,18,FALSE)),0,HLOOKUP(YEAR(Y1),'Output - Upgrade'!$C$17:$AI$48,18,FALSE))</f>
        <v>0</v>
      </c>
      <c r="Z10" s="624">
        <f ca="1">IF(ISNA(HLOOKUP(YEAR(Z1),'Output - Upgrade'!$C$17:$AI$48,18,FALSE)),0,HLOOKUP(YEAR(Z1),'Output - Upgrade'!$C$17:$AI$48,18,FALSE))</f>
        <v>0</v>
      </c>
      <c r="AA10" s="624">
        <f ca="1">IF(ISNA(HLOOKUP(YEAR(AA1),'Output - Upgrade'!$C$17:$AI$48,18,FALSE)),0,HLOOKUP(YEAR(AA1),'Output - Upgrade'!$C$17:$AI$48,18,FALSE))</f>
        <v>0</v>
      </c>
      <c r="AB10" s="624">
        <f ca="1">IF(ISNA(HLOOKUP(YEAR(AB1),'Output - Upgrade'!$C$17:$AI$48,18,FALSE)),0,HLOOKUP(YEAR(AB1),'Output - Upgrade'!$C$17:$AI$48,18,FALSE))</f>
        <v>0</v>
      </c>
      <c r="AC10" s="624">
        <f ca="1">IF(ISNA(HLOOKUP(YEAR(AC1),'Output - Upgrade'!$C$17:$AI$48,18,FALSE)),0,HLOOKUP(YEAR(AC1),'Output - Upgrade'!$C$17:$AI$48,18,FALSE))</f>
        <v>0</v>
      </c>
      <c r="AD10" s="624">
        <f ca="1">IF(ISNA(HLOOKUP(YEAR(AD1),'Output - Upgrade'!$C$17:$AI$48,18,FALSE)),0,HLOOKUP(YEAR(AD1),'Output - Upgrade'!$C$17:$AI$48,18,FALSE))</f>
        <v>0</v>
      </c>
      <c r="AE10" s="624">
        <f ca="1">IF(ISNA(HLOOKUP(YEAR(AE1),'Output - Upgrade'!$C$17:$AI$48,18,FALSE)),0,HLOOKUP(YEAR(AE1),'Output - Upgrade'!$C$17:$AI$48,18,FALSE))</f>
        <v>0</v>
      </c>
      <c r="AF10" s="624">
        <f ca="1">IF(ISNA(HLOOKUP(YEAR(AF1),'Output - Upgrade'!$C$17:$AI$48,18,FALSE)),0,HLOOKUP(YEAR(AF1),'Output - Upgrade'!$C$17:$AI$48,18,FALSE))</f>
        <v>0</v>
      </c>
      <c r="AG10" s="624">
        <f ca="1">IF(ISNA(HLOOKUP(YEAR(AG1),'Output - Upgrade'!$C$17:$AI$48,18,FALSE)),0,HLOOKUP(YEAR(AG1),'Output - Upgrade'!$C$17:$AI$48,18,FALSE))</f>
        <v>0</v>
      </c>
      <c r="AH10" s="624">
        <f ca="1">IF(ISNA(HLOOKUP(YEAR(AH1),'Output - Upgrade'!$C$17:$AI$48,18,FALSE)),0,HLOOKUP(YEAR(AH1),'Output - Upgrade'!$C$17:$AI$48,18,FALSE))</f>
        <v>0</v>
      </c>
      <c r="AI10" s="624">
        <f ca="1">IF(ISNA(HLOOKUP(YEAR(AI1),'Output - Upgrade'!$C$17:$AI$48,18,FALSE)),0,HLOOKUP(YEAR(AI1),'Output - Upgrade'!$C$17:$AI$48,18,FALSE))</f>
        <v>0</v>
      </c>
      <c r="AJ10" s="624">
        <f ca="1">IF(ISNA(HLOOKUP(YEAR(AJ1),'Output - Upgrade'!$C$17:$AI$48,18,FALSE)),0,HLOOKUP(YEAR(AJ1),'Output - Upgrade'!$C$17:$AI$48,18,FALSE))</f>
        <v>0</v>
      </c>
      <c r="AK10" s="624">
        <f ca="1">IF(COLS_TO_SHOW&lt;28,0,(IF(ISNA(HLOOKUP(YEAR(AK1),'Output - Upgrade'!$C$17:$AI$48,18,FALSE)),0,HLOOKUP(YEAR(AK1),'Output - Upgrade'!$C$17:$AI$48,18,FALSE))))</f>
        <v>0</v>
      </c>
      <c r="AL10" s="624">
        <f ca="1">IF(COLS_TO_SHOW&lt;29,0,(IF(ISNA(HLOOKUP(YEAR(AL1),'Output - Upgrade'!$C$17:$AI$48,18,FALSE)),0,HLOOKUP(YEAR(AL1),'Output - Upgrade'!$C$17:$AI$48,18,FALSE))))</f>
        <v>0</v>
      </c>
      <c r="AM10" s="624">
        <f ca="1">IF(COLS_TO_SHOW&lt;30,0,(IF(ISNA(HLOOKUP(YEAR(AM1),'Output - Upgrade'!$C$17:$AI$48,18,FALSE)),0,HLOOKUP(YEAR(AM1),'Output - Upgrade'!$C$17:$AI$48,18,FALSE))))</f>
        <v>0</v>
      </c>
      <c r="AN10" s="624">
        <f>IF(COLS_TO_SHOW&lt;31,0,(IF(ISNA(HLOOKUP(YEAR(AN1),'Output - Upgrade'!$C$17:$AI$48,18,FALSE)),0,HLOOKUP(YEAR(AN1),'Output - Upgrade'!$C$17:$AI$48,18,FALSE))))</f>
        <v>0</v>
      </c>
      <c r="AO10" s="624">
        <f>IF(COLS_TO_SHOW&lt;32,0,(IF(ISNA(HLOOKUP(YEAR(AO1),'Output - Upgrade'!$C$17:$AI$48,18,FALSE)),0,HLOOKUP(YEAR(AO1),'Output - Upgrade'!$C$17:$AI$48,18,FALSE))))</f>
        <v>0</v>
      </c>
      <c r="AP10" s="624">
        <f>IF(COLS_TO_SHOW&lt;33,0,(IF(ISNA(HLOOKUP(YEAR(AP1),'Output - Upgrade'!$C$17:$AI$48,18,FALSE)),0,HLOOKUP(YEAR(AP1),'Output - Upgrade'!$C$17:$AI$48,18,FALSE))))</f>
        <v>0</v>
      </c>
      <c r="AQ10" s="624">
        <f>IF(COLS_TO_SHOW&lt;34,0,(IF(ISNA(HLOOKUP(YEAR(AQ1),'Output - Upgrade'!$C$17:$AI$48,18,FALSE)),0,HLOOKUP(YEAR(AQ1),'Output - Upgrade'!$C$17:$AI$48,18,FALSE))))</f>
        <v>0</v>
      </c>
    </row>
    <row r="11" spans="1:43">
      <c r="E11" s="622" t="s">
        <v>310</v>
      </c>
      <c r="G11" s="204" t="s">
        <v>309</v>
      </c>
      <c r="H11" s="623">
        <f>SUM(J11:AQ11)</f>
        <v>0</v>
      </c>
      <c r="J11" s="625"/>
      <c r="K11" s="625"/>
      <c r="L11" s="625"/>
      <c r="M11" s="625"/>
      <c r="N11" s="625"/>
      <c r="O11" s="625"/>
      <c r="P11" s="625"/>
      <c r="Q11" s="625"/>
      <c r="R11" s="625"/>
      <c r="S11" s="625"/>
      <c r="T11" s="625"/>
      <c r="U11" s="625"/>
      <c r="V11" s="625"/>
      <c r="W11" s="625"/>
      <c r="X11" s="625"/>
      <c r="Y11" s="625"/>
      <c r="Z11" s="625"/>
      <c r="AA11" s="625"/>
      <c r="AB11" s="625"/>
      <c r="AC11" s="625"/>
      <c r="AD11" s="625"/>
      <c r="AE11" s="625"/>
      <c r="AF11" s="625"/>
      <c r="AG11" s="625"/>
      <c r="AH11" s="625"/>
      <c r="AI11" s="625"/>
      <c r="AJ11" s="625"/>
      <c r="AK11" s="625"/>
      <c r="AL11" s="625"/>
      <c r="AM11" s="625"/>
      <c r="AN11" s="625"/>
      <c r="AO11" s="625"/>
      <c r="AP11" s="625"/>
      <c r="AQ11" s="625"/>
    </row>
    <row r="12" spans="1:43">
      <c r="E12" s="622" t="s">
        <v>311</v>
      </c>
      <c r="G12" s="204" t="s">
        <v>309</v>
      </c>
      <c r="H12" s="623">
        <f>SUM(J12:AQ12)</f>
        <v>0</v>
      </c>
      <c r="J12" s="625"/>
      <c r="K12" s="625"/>
      <c r="L12" s="625"/>
      <c r="M12" s="625"/>
      <c r="N12" s="625"/>
      <c r="O12" s="625"/>
      <c r="P12" s="625"/>
      <c r="Q12" s="625"/>
      <c r="R12" s="625"/>
      <c r="S12" s="625"/>
      <c r="T12" s="625"/>
      <c r="U12" s="625"/>
      <c r="V12" s="625"/>
      <c r="W12" s="625"/>
      <c r="X12" s="625"/>
      <c r="Y12" s="625"/>
      <c r="Z12" s="625"/>
      <c r="AA12" s="625"/>
      <c r="AB12" s="625"/>
      <c r="AC12" s="625"/>
      <c r="AD12" s="625"/>
      <c r="AE12" s="625"/>
      <c r="AF12" s="625"/>
      <c r="AG12" s="625"/>
      <c r="AH12" s="625"/>
      <c r="AI12" s="625"/>
      <c r="AJ12" s="625"/>
      <c r="AK12" s="625"/>
      <c r="AL12" s="625"/>
      <c r="AM12" s="625"/>
      <c r="AN12" s="625"/>
      <c r="AO12" s="625"/>
      <c r="AP12" s="625"/>
      <c r="AQ12" s="625"/>
    </row>
    <row r="13" spans="1:43">
      <c r="E13" s="626" t="s">
        <v>312</v>
      </c>
      <c r="H13" s="623">
        <f ca="1">SUM(J13:AQ13)</f>
        <v>2866000</v>
      </c>
      <c r="J13" s="627">
        <f ca="1">SUM(J10:J12)</f>
        <v>0</v>
      </c>
      <c r="K13" s="627">
        <f t="shared" ref="K13:AQ13" ca="1" si="2">SUM(K10:K12)</f>
        <v>0</v>
      </c>
      <c r="L13" s="627">
        <f t="shared" ca="1" si="2"/>
        <v>0</v>
      </c>
      <c r="M13" s="627">
        <f t="shared" ca="1" si="2"/>
        <v>2866000</v>
      </c>
      <c r="N13" s="627">
        <f t="shared" ca="1" si="2"/>
        <v>0</v>
      </c>
      <c r="O13" s="627">
        <f t="shared" ca="1" si="2"/>
        <v>0</v>
      </c>
      <c r="P13" s="627">
        <f t="shared" ca="1" si="2"/>
        <v>0</v>
      </c>
      <c r="Q13" s="627">
        <f t="shared" ca="1" si="2"/>
        <v>0</v>
      </c>
      <c r="R13" s="627">
        <f t="shared" ca="1" si="2"/>
        <v>0</v>
      </c>
      <c r="S13" s="627">
        <f t="shared" ca="1" si="2"/>
        <v>0</v>
      </c>
      <c r="T13" s="627">
        <f t="shared" ca="1" si="2"/>
        <v>0</v>
      </c>
      <c r="U13" s="627">
        <f t="shared" ca="1" si="2"/>
        <v>0</v>
      </c>
      <c r="V13" s="627">
        <f t="shared" ca="1" si="2"/>
        <v>0</v>
      </c>
      <c r="W13" s="627">
        <f t="shared" ca="1" si="2"/>
        <v>0</v>
      </c>
      <c r="X13" s="627">
        <f t="shared" ca="1" si="2"/>
        <v>0</v>
      </c>
      <c r="Y13" s="627">
        <f t="shared" ca="1" si="2"/>
        <v>0</v>
      </c>
      <c r="Z13" s="627">
        <f t="shared" ca="1" si="2"/>
        <v>0</v>
      </c>
      <c r="AA13" s="627">
        <f t="shared" ca="1" si="2"/>
        <v>0</v>
      </c>
      <c r="AB13" s="627">
        <f t="shared" ca="1" si="2"/>
        <v>0</v>
      </c>
      <c r="AC13" s="627">
        <f t="shared" ca="1" si="2"/>
        <v>0</v>
      </c>
      <c r="AD13" s="627">
        <f t="shared" ca="1" si="2"/>
        <v>0</v>
      </c>
      <c r="AE13" s="627">
        <f t="shared" ca="1" si="2"/>
        <v>0</v>
      </c>
      <c r="AF13" s="627">
        <f t="shared" ca="1" si="2"/>
        <v>0</v>
      </c>
      <c r="AG13" s="627">
        <f t="shared" ca="1" si="2"/>
        <v>0</v>
      </c>
      <c r="AH13" s="627">
        <f t="shared" ca="1" si="2"/>
        <v>0</v>
      </c>
      <c r="AI13" s="627">
        <f t="shared" ca="1" si="2"/>
        <v>0</v>
      </c>
      <c r="AJ13" s="627">
        <f t="shared" ca="1" si="2"/>
        <v>0</v>
      </c>
      <c r="AK13" s="627">
        <f t="shared" ca="1" si="2"/>
        <v>0</v>
      </c>
      <c r="AL13" s="627">
        <f t="shared" ca="1" si="2"/>
        <v>0</v>
      </c>
      <c r="AM13" s="627">
        <f t="shared" ca="1" si="2"/>
        <v>0</v>
      </c>
      <c r="AN13" s="627">
        <f t="shared" si="2"/>
        <v>0</v>
      </c>
      <c r="AO13" s="627">
        <f t="shared" si="2"/>
        <v>0</v>
      </c>
      <c r="AP13" s="627">
        <f t="shared" si="2"/>
        <v>0</v>
      </c>
      <c r="AQ13" s="627">
        <f t="shared" si="2"/>
        <v>0</v>
      </c>
    </row>
    <row r="14" spans="1:43">
      <c r="H14" s="628"/>
      <c r="I14" s="628"/>
      <c r="J14" s="629"/>
      <c r="K14" s="629"/>
      <c r="L14" s="629"/>
      <c r="M14" s="629"/>
      <c r="N14" s="629"/>
      <c r="O14" s="629"/>
      <c r="P14" s="629"/>
      <c r="Q14" s="629"/>
      <c r="R14" s="629"/>
      <c r="S14" s="629"/>
      <c r="T14" s="629"/>
      <c r="U14" s="629"/>
      <c r="V14" s="629"/>
      <c r="W14" s="629"/>
      <c r="X14" s="629"/>
      <c r="Y14" s="629"/>
      <c r="Z14" s="629"/>
      <c r="AA14" s="629"/>
      <c r="AB14" s="629"/>
      <c r="AC14" s="629"/>
      <c r="AD14" s="629"/>
      <c r="AE14" s="629"/>
      <c r="AF14" s="629"/>
      <c r="AG14" s="629"/>
      <c r="AH14" s="629"/>
      <c r="AI14" s="629"/>
      <c r="AJ14" s="629"/>
      <c r="AK14" s="629"/>
      <c r="AL14" s="629"/>
      <c r="AM14" s="629"/>
      <c r="AN14" s="629"/>
      <c r="AO14" s="629"/>
      <c r="AP14" s="629"/>
      <c r="AQ14" s="629"/>
    </row>
    <row r="15" spans="1:43">
      <c r="E15" s="621" t="s">
        <v>313</v>
      </c>
      <c r="H15" s="628"/>
      <c r="I15" s="628"/>
      <c r="J15" s="628"/>
      <c r="K15" s="628"/>
      <c r="L15" s="628"/>
      <c r="M15" s="628"/>
      <c r="N15" s="628"/>
      <c r="O15" s="628"/>
      <c r="P15" s="628"/>
      <c r="Q15" s="628"/>
      <c r="R15" s="628"/>
      <c r="S15" s="628"/>
      <c r="T15" s="628"/>
      <c r="U15" s="628"/>
      <c r="V15" s="628"/>
      <c r="W15" s="628"/>
      <c r="X15" s="628"/>
      <c r="Y15" s="628"/>
      <c r="Z15" s="628"/>
      <c r="AA15" s="628"/>
      <c r="AB15" s="628"/>
      <c r="AC15" s="628"/>
      <c r="AD15" s="628"/>
      <c r="AE15" s="628"/>
      <c r="AF15" s="628"/>
      <c r="AG15" s="628"/>
      <c r="AH15" s="628"/>
      <c r="AI15" s="628"/>
      <c r="AJ15" s="628"/>
      <c r="AK15" s="628"/>
      <c r="AL15" s="628"/>
      <c r="AM15" s="628"/>
      <c r="AN15" s="628"/>
      <c r="AO15" s="628"/>
      <c r="AP15" s="628"/>
      <c r="AQ15" s="628"/>
    </row>
    <row r="16" spans="1:43">
      <c r="E16" s="630" t="s">
        <v>105</v>
      </c>
      <c r="G16" s="204" t="s">
        <v>309</v>
      </c>
      <c r="H16" s="623">
        <f>SUM(J16:AQ16)</f>
        <v>0</v>
      </c>
      <c r="I16" s="628"/>
      <c r="J16" s="625"/>
      <c r="K16" s="625"/>
      <c r="L16" s="625"/>
      <c r="M16" s="625"/>
      <c r="N16" s="625"/>
      <c r="O16" s="625"/>
      <c r="P16" s="625"/>
      <c r="Q16" s="625"/>
      <c r="R16" s="625"/>
      <c r="S16" s="625"/>
      <c r="T16" s="625"/>
      <c r="U16" s="625"/>
      <c r="V16" s="625"/>
      <c r="W16" s="625"/>
      <c r="X16" s="625"/>
      <c r="Y16" s="625"/>
      <c r="Z16" s="625"/>
      <c r="AA16" s="625"/>
      <c r="AB16" s="625"/>
      <c r="AC16" s="625"/>
      <c r="AD16" s="625"/>
      <c r="AE16" s="625"/>
      <c r="AF16" s="625"/>
      <c r="AG16" s="625"/>
      <c r="AH16" s="625"/>
      <c r="AI16" s="625"/>
      <c r="AJ16" s="625"/>
      <c r="AK16" s="625"/>
      <c r="AL16" s="625"/>
      <c r="AM16" s="625"/>
      <c r="AN16" s="625"/>
      <c r="AO16" s="625"/>
      <c r="AP16" s="625"/>
      <c r="AQ16" s="625"/>
    </row>
    <row r="17" spans="1:43">
      <c r="E17" s="630" t="s">
        <v>106</v>
      </c>
      <c r="G17" s="204" t="s">
        <v>309</v>
      </c>
      <c r="H17" s="623">
        <f>SUM(J17:AQ17)</f>
        <v>0</v>
      </c>
      <c r="I17" s="628"/>
      <c r="J17" s="625"/>
      <c r="K17" s="625"/>
      <c r="L17" s="625"/>
      <c r="M17" s="625"/>
      <c r="N17" s="625"/>
      <c r="O17" s="625"/>
      <c r="P17" s="625"/>
      <c r="Q17" s="625"/>
      <c r="R17" s="625"/>
      <c r="S17" s="625"/>
      <c r="T17" s="625"/>
      <c r="U17" s="625"/>
      <c r="V17" s="625"/>
      <c r="W17" s="625"/>
      <c r="X17" s="625"/>
      <c r="Y17" s="625"/>
      <c r="Z17" s="625"/>
      <c r="AA17" s="625"/>
      <c r="AB17" s="625"/>
      <c r="AC17" s="625"/>
      <c r="AD17" s="625"/>
      <c r="AE17" s="625"/>
      <c r="AF17" s="625"/>
      <c r="AG17" s="625"/>
      <c r="AH17" s="625"/>
      <c r="AI17" s="625"/>
      <c r="AJ17" s="625"/>
      <c r="AK17" s="625"/>
      <c r="AL17" s="625"/>
      <c r="AM17" s="625"/>
      <c r="AN17" s="625"/>
      <c r="AO17" s="625"/>
      <c r="AP17" s="625"/>
      <c r="AQ17" s="625"/>
    </row>
    <row r="18" spans="1:43">
      <c r="E18" s="615" t="s">
        <v>107</v>
      </c>
      <c r="H18" s="623">
        <f>SUM(J18:AQ18)</f>
        <v>0</v>
      </c>
      <c r="I18" s="628"/>
      <c r="J18" s="629">
        <f>SUM(J16:J17)</f>
        <v>0</v>
      </c>
      <c r="K18" s="629">
        <f t="shared" ref="K18:AQ18" si="3">SUM(K16:K17)</f>
        <v>0</v>
      </c>
      <c r="L18" s="629">
        <f t="shared" si="3"/>
        <v>0</v>
      </c>
      <c r="M18" s="629">
        <f t="shared" si="3"/>
        <v>0</v>
      </c>
      <c r="N18" s="629">
        <f t="shared" si="3"/>
        <v>0</v>
      </c>
      <c r="O18" s="629">
        <f t="shared" si="3"/>
        <v>0</v>
      </c>
      <c r="P18" s="629">
        <f t="shared" si="3"/>
        <v>0</v>
      </c>
      <c r="Q18" s="629">
        <f t="shared" si="3"/>
        <v>0</v>
      </c>
      <c r="R18" s="629">
        <f t="shared" si="3"/>
        <v>0</v>
      </c>
      <c r="S18" s="629">
        <f t="shared" si="3"/>
        <v>0</v>
      </c>
      <c r="T18" s="629">
        <f t="shared" si="3"/>
        <v>0</v>
      </c>
      <c r="U18" s="629">
        <f t="shared" si="3"/>
        <v>0</v>
      </c>
      <c r="V18" s="629">
        <f t="shared" si="3"/>
        <v>0</v>
      </c>
      <c r="W18" s="629">
        <f t="shared" si="3"/>
        <v>0</v>
      </c>
      <c r="X18" s="629">
        <f t="shared" si="3"/>
        <v>0</v>
      </c>
      <c r="Y18" s="629">
        <f t="shared" si="3"/>
        <v>0</v>
      </c>
      <c r="Z18" s="629">
        <f t="shared" si="3"/>
        <v>0</v>
      </c>
      <c r="AA18" s="629">
        <f t="shared" si="3"/>
        <v>0</v>
      </c>
      <c r="AB18" s="629">
        <f t="shared" si="3"/>
        <v>0</v>
      </c>
      <c r="AC18" s="629">
        <f t="shared" si="3"/>
        <v>0</v>
      </c>
      <c r="AD18" s="629">
        <f t="shared" si="3"/>
        <v>0</v>
      </c>
      <c r="AE18" s="629">
        <f t="shared" si="3"/>
        <v>0</v>
      </c>
      <c r="AF18" s="629">
        <f t="shared" si="3"/>
        <v>0</v>
      </c>
      <c r="AG18" s="629">
        <f t="shared" si="3"/>
        <v>0</v>
      </c>
      <c r="AH18" s="629">
        <f t="shared" si="3"/>
        <v>0</v>
      </c>
      <c r="AI18" s="629">
        <f t="shared" si="3"/>
        <v>0</v>
      </c>
      <c r="AJ18" s="629">
        <f t="shared" si="3"/>
        <v>0</v>
      </c>
      <c r="AK18" s="629">
        <f t="shared" si="3"/>
        <v>0</v>
      </c>
      <c r="AL18" s="629">
        <f t="shared" si="3"/>
        <v>0</v>
      </c>
      <c r="AM18" s="629">
        <f t="shared" si="3"/>
        <v>0</v>
      </c>
      <c r="AN18" s="629">
        <f t="shared" si="3"/>
        <v>0</v>
      </c>
      <c r="AO18" s="629">
        <f t="shared" si="3"/>
        <v>0</v>
      </c>
      <c r="AP18" s="629">
        <f t="shared" si="3"/>
        <v>0</v>
      </c>
      <c r="AQ18" s="629">
        <f t="shared" si="3"/>
        <v>0</v>
      </c>
    </row>
    <row r="19" spans="1:43">
      <c r="E19" s="615"/>
      <c r="H19" s="628"/>
      <c r="I19" s="628"/>
      <c r="J19" s="629"/>
      <c r="K19" s="629"/>
      <c r="L19" s="629"/>
      <c r="M19" s="629"/>
      <c r="N19" s="629"/>
      <c r="O19" s="629"/>
      <c r="P19" s="629"/>
      <c r="Q19" s="629"/>
      <c r="R19" s="629"/>
      <c r="S19" s="629"/>
      <c r="T19" s="629"/>
      <c r="U19" s="629"/>
      <c r="V19" s="629"/>
      <c r="W19" s="629"/>
      <c r="X19" s="629"/>
      <c r="Y19" s="629"/>
      <c r="Z19" s="629"/>
      <c r="AA19" s="629"/>
      <c r="AB19" s="629"/>
      <c r="AC19" s="629"/>
      <c r="AD19" s="629"/>
      <c r="AE19" s="629"/>
      <c r="AF19" s="629"/>
      <c r="AG19" s="629"/>
      <c r="AH19" s="629"/>
      <c r="AI19" s="629"/>
      <c r="AJ19" s="629"/>
      <c r="AK19" s="629"/>
      <c r="AL19" s="629"/>
      <c r="AM19" s="629"/>
      <c r="AN19" s="629"/>
      <c r="AO19" s="629"/>
      <c r="AP19" s="629"/>
      <c r="AQ19" s="629"/>
    </row>
    <row r="20" spans="1:43">
      <c r="A20" s="619"/>
      <c r="B20" s="619"/>
      <c r="C20" s="619"/>
      <c r="D20" s="620" t="s">
        <v>314</v>
      </c>
      <c r="E20" s="619"/>
      <c r="F20" s="619"/>
      <c r="G20" s="619"/>
      <c r="H20" s="619"/>
      <c r="I20" s="619"/>
      <c r="J20" s="619"/>
      <c r="K20" s="619"/>
      <c r="L20" s="619"/>
      <c r="M20" s="619"/>
      <c r="N20" s="619"/>
      <c r="O20" s="619"/>
      <c r="P20" s="619"/>
      <c r="Q20" s="619"/>
      <c r="R20" s="619"/>
      <c r="S20" s="619"/>
      <c r="T20" s="619"/>
      <c r="U20" s="619"/>
      <c r="V20" s="619"/>
      <c r="W20" s="619"/>
      <c r="X20" s="619"/>
      <c r="Y20" s="619"/>
      <c r="Z20" s="619"/>
      <c r="AA20" s="619"/>
      <c r="AB20" s="619"/>
      <c r="AC20" s="619"/>
      <c r="AD20" s="619"/>
      <c r="AE20" s="619"/>
      <c r="AF20" s="619"/>
      <c r="AG20" s="619"/>
      <c r="AH20" s="619"/>
      <c r="AI20" s="619"/>
      <c r="AJ20" s="619"/>
      <c r="AK20" s="619"/>
      <c r="AL20" s="619"/>
      <c r="AM20" s="619"/>
      <c r="AN20" s="619"/>
      <c r="AO20" s="619"/>
      <c r="AP20" s="619"/>
      <c r="AQ20" s="619"/>
    </row>
    <row r="21" spans="1:43">
      <c r="H21" s="628"/>
      <c r="I21" s="628"/>
      <c r="J21" s="628"/>
      <c r="K21" s="628"/>
      <c r="L21" s="628"/>
      <c r="M21" s="628"/>
      <c r="N21" s="628"/>
      <c r="O21" s="628"/>
      <c r="Q21" s="628"/>
      <c r="R21" s="628"/>
      <c r="S21" s="628"/>
      <c r="T21" s="628"/>
      <c r="U21" s="628"/>
      <c r="V21" s="628"/>
      <c r="W21" s="628"/>
      <c r="X21" s="628"/>
      <c r="Y21" s="628"/>
      <c r="Z21" s="628"/>
      <c r="AA21" s="628"/>
      <c r="AB21" s="628"/>
      <c r="AC21" s="628"/>
      <c r="AD21" s="628"/>
      <c r="AE21" s="628"/>
      <c r="AF21" s="628"/>
      <c r="AG21" s="628"/>
      <c r="AH21" s="628"/>
      <c r="AI21" s="628"/>
      <c r="AJ21" s="628"/>
      <c r="AK21" s="628"/>
      <c r="AL21" s="628"/>
      <c r="AM21" s="628"/>
      <c r="AN21" s="628"/>
      <c r="AO21" s="628"/>
      <c r="AP21" s="628"/>
      <c r="AQ21" s="628"/>
    </row>
    <row r="22" spans="1:43">
      <c r="E22" s="631" t="s">
        <v>108</v>
      </c>
      <c r="H22" s="628"/>
      <c r="I22" s="628"/>
      <c r="J22" s="628"/>
      <c r="K22" s="628"/>
      <c r="L22" s="628"/>
      <c r="M22" s="628"/>
      <c r="N22" s="628"/>
      <c r="O22" s="628"/>
      <c r="P22" s="628"/>
      <c r="Q22" s="628"/>
      <c r="R22" s="628"/>
      <c r="S22" s="628"/>
      <c r="T22" s="628"/>
      <c r="U22" s="628"/>
      <c r="V22" s="628"/>
      <c r="W22" s="628"/>
      <c r="X22" s="628"/>
      <c r="Y22" s="628"/>
      <c r="Z22" s="628"/>
      <c r="AA22" s="628"/>
      <c r="AB22" s="628"/>
      <c r="AC22" s="628"/>
      <c r="AD22" s="628"/>
      <c r="AE22" s="628"/>
      <c r="AF22" s="628"/>
      <c r="AG22" s="628"/>
      <c r="AH22" s="628"/>
      <c r="AI22" s="628"/>
      <c r="AJ22" s="628"/>
      <c r="AK22" s="628"/>
      <c r="AL22" s="628"/>
      <c r="AM22" s="628"/>
      <c r="AN22" s="628"/>
      <c r="AO22" s="628"/>
      <c r="AP22" s="628"/>
      <c r="AQ22" s="628"/>
    </row>
    <row r="23" spans="1:43">
      <c r="E23" s="630" t="s">
        <v>109</v>
      </c>
      <c r="G23" s="204" t="s">
        <v>309</v>
      </c>
      <c r="H23" s="623">
        <f ca="1">SUM(J23:AQ23)</f>
        <v>6910758.9285714254</v>
      </c>
      <c r="I23" s="628"/>
      <c r="J23" s="624">
        <f ca="1">IF(ISNA(HLOOKUP(YEAR(J1),'Output - Status quo'!$C$16:$AI$34,19,FALSE)),0,HLOOKUP(YEAR(J1),'Output - Status quo'!$C$16:$AI$34,19,FALSE))</f>
        <v>249882.06845238095</v>
      </c>
      <c r="K23" s="624">
        <f ca="1">IF(ISNA(HLOOKUP(YEAR(K1),'Output - Status quo'!$C$16:$AI$34,19,FALSE)),0,HLOOKUP(YEAR(K1),'Output - Status quo'!$C$16:$AI$34,19,FALSE))</f>
        <v>249882.06845238095</v>
      </c>
      <c r="L23" s="624">
        <f ca="1">IF(ISNA(HLOOKUP(YEAR(L1),'Output - Status quo'!$C$16:$AI$34,19,FALSE)),0,HLOOKUP(YEAR(L1),'Output - Status quo'!$C$16:$AI$34,19,FALSE))</f>
        <v>249882.06845238095</v>
      </c>
      <c r="M23" s="624">
        <f ca="1">IF(ISNA(HLOOKUP(YEAR(M1),'Output - Status quo'!$C$16:$AI$34,19,FALSE)),0,HLOOKUP(YEAR(M1),'Output - Status quo'!$C$16:$AI$34,19,FALSE))</f>
        <v>249882.06845238095</v>
      </c>
      <c r="N23" s="624">
        <f ca="1">IF(ISNA(HLOOKUP(YEAR(N1),'Output - Status quo'!$C$16:$AI$34,19,FALSE)),0,HLOOKUP(YEAR(N1),'Output - Status quo'!$C$16:$AI$34,19,FALSE))</f>
        <v>249882.06845238095</v>
      </c>
      <c r="O23" s="624">
        <f ca="1">IF(ISNA(HLOOKUP(YEAR(O1),'Output - Status quo'!$C$16:$AI$34,19,FALSE)),0,HLOOKUP(YEAR(O1),'Output - Status quo'!$C$16:$AI$34,19,FALSE))</f>
        <v>249882.06845238095</v>
      </c>
      <c r="P23" s="624">
        <f ca="1">IF(ISNA(HLOOKUP(YEAR(P1),'Output - Status quo'!$C$16:$AI$34,19,FALSE)),0,HLOOKUP(YEAR(P1),'Output - Status quo'!$C$16:$AI$34,19,FALSE))</f>
        <v>249882.06845238095</v>
      </c>
      <c r="Q23" s="624">
        <f ca="1">IF(ISNA(HLOOKUP(YEAR(Q1),'Output - Status quo'!$C$16:$AI$34,19,FALSE)),0,HLOOKUP(YEAR(Q1),'Output - Status quo'!$C$16:$AI$34,19,FALSE))</f>
        <v>249882.06845238095</v>
      </c>
      <c r="R23" s="624">
        <f ca="1">IF(ISNA(HLOOKUP(YEAR(R1),'Output - Status quo'!$C$16:$AI$34,19,FALSE)),0,HLOOKUP(YEAR(R1),'Output - Status quo'!$C$16:$AI$34,19,FALSE))</f>
        <v>251030.50595238095</v>
      </c>
      <c r="S23" s="624">
        <f ca="1">IF(ISNA(HLOOKUP(YEAR(S1),'Output - Status quo'!$C$16:$AI$34,19,FALSE)),0,HLOOKUP(YEAR(S1),'Output - Status quo'!$C$16:$AI$34,19,FALSE))</f>
        <v>251030.50595238095</v>
      </c>
      <c r="T23" s="624">
        <f ca="1">IF(ISNA(HLOOKUP(YEAR(T1),'Output - Status quo'!$C$16:$AI$34,19,FALSE)),0,HLOOKUP(YEAR(T1),'Output - Status quo'!$C$16:$AI$34,19,FALSE))</f>
        <v>251030.50595238095</v>
      </c>
      <c r="U23" s="624">
        <f ca="1">IF(ISNA(HLOOKUP(YEAR(U1),'Output - Status quo'!$C$16:$AI$34,19,FALSE)),0,HLOOKUP(YEAR(U1),'Output - Status quo'!$C$16:$AI$34,19,FALSE))</f>
        <v>251030.50595238095</v>
      </c>
      <c r="V23" s="624">
        <f ca="1">IF(ISNA(HLOOKUP(YEAR(V1),'Output - Status quo'!$C$16:$AI$34,19,FALSE)),0,HLOOKUP(YEAR(V1),'Output - Status quo'!$C$16:$AI$34,19,FALSE))</f>
        <v>251030.50595238095</v>
      </c>
      <c r="W23" s="624">
        <f ca="1">IF(ISNA(HLOOKUP(YEAR(W1),'Output - Status quo'!$C$16:$AI$34,19,FALSE)),0,HLOOKUP(YEAR(W1),'Output - Status quo'!$C$16:$AI$34,19,FALSE))</f>
        <v>251030.50595238095</v>
      </c>
      <c r="X23" s="624">
        <f ca="1">IF(ISNA(HLOOKUP(YEAR(X1),'Output - Status quo'!$C$16:$AI$34,19,FALSE)),0,HLOOKUP(YEAR(X1),'Output - Status quo'!$C$16:$AI$34,19,FALSE))</f>
        <v>251030.50595238095</v>
      </c>
      <c r="Y23" s="624">
        <f ca="1">IF(ISNA(HLOOKUP(YEAR(Y1),'Output - Status quo'!$C$16:$AI$34,19,FALSE)),0,HLOOKUP(YEAR(Y1),'Output - Status quo'!$C$16:$AI$34,19,FALSE))</f>
        <v>251030.50595238095</v>
      </c>
      <c r="Z23" s="624">
        <f ca="1">IF(ISNA(HLOOKUP(YEAR(Z1),'Output - Status quo'!$C$16:$AI$34,19,FALSE)),0,HLOOKUP(YEAR(Z1),'Output - Status quo'!$C$16:$AI$34,19,FALSE))</f>
        <v>207389.88095238095</v>
      </c>
      <c r="AA23" s="624">
        <f ca="1">IF(ISNA(HLOOKUP(YEAR(AA1),'Output - Status quo'!$C$16:$AI$34,19,FALSE)),0,HLOOKUP(YEAR(AA1),'Output - Status quo'!$C$16:$AI$34,19,FALSE))</f>
        <v>207389.88095238095</v>
      </c>
      <c r="AB23" s="624">
        <f ca="1">IF(ISNA(HLOOKUP(YEAR(AB1),'Output - Status quo'!$C$16:$AI$34,19,FALSE)),0,HLOOKUP(YEAR(AB1),'Output - Status quo'!$C$16:$AI$34,19,FALSE))</f>
        <v>207389.88095238095</v>
      </c>
      <c r="AC23" s="624">
        <f ca="1">IF(ISNA(HLOOKUP(YEAR(AC1),'Output - Status quo'!$C$16:$AI$34,19,FALSE)),0,HLOOKUP(YEAR(AC1),'Output - Status quo'!$C$16:$AI$34,19,FALSE))</f>
        <v>207389.88095238095</v>
      </c>
      <c r="AD23" s="624">
        <f ca="1">IF(ISNA(HLOOKUP(YEAR(AD1),'Output - Status quo'!$C$16:$AI$34,19,FALSE)),0,HLOOKUP(YEAR(AD1),'Output - Status quo'!$C$16:$AI$34,19,FALSE))</f>
        <v>207389.88095238095</v>
      </c>
      <c r="AE23" s="624">
        <f ca="1">IF(ISNA(HLOOKUP(YEAR(AE1),'Output - Status quo'!$C$16:$AI$34,19,FALSE)),0,HLOOKUP(YEAR(AE1),'Output - Status quo'!$C$16:$AI$34,19,FALSE))</f>
        <v>207389.88095238095</v>
      </c>
      <c r="AF23" s="624">
        <f ca="1">IF(ISNA(HLOOKUP(YEAR(AF1),'Output - Status quo'!$C$16:$AI$34,19,FALSE)),0,HLOOKUP(YEAR(AF1),'Output - Status quo'!$C$16:$AI$34,19,FALSE))</f>
        <v>207389.88095238095</v>
      </c>
      <c r="AG23" s="624">
        <f ca="1">IF(ISNA(HLOOKUP(YEAR(AG1),'Output - Status quo'!$C$16:$AI$34,19,FALSE)),0,HLOOKUP(YEAR(AG1),'Output - Status quo'!$C$16:$AI$34,19,FALSE))</f>
        <v>207389.88095238095</v>
      </c>
      <c r="AH23" s="624">
        <f ca="1">IF(ISNA(HLOOKUP(YEAR(AH1),'Output - Status quo'!$C$16:$AI$34,19,FALSE)),0,HLOOKUP(YEAR(AH1),'Output - Status quo'!$C$16:$AI$34,19,FALSE))</f>
        <v>207389.88095238095</v>
      </c>
      <c r="AI23" s="624">
        <f ca="1">IF(ISNA(HLOOKUP(YEAR(AI1),'Output - Status quo'!$C$16:$AI$34,19,FALSE)),0,HLOOKUP(YEAR(AI1),'Output - Status quo'!$C$16:$AI$34,19,FALSE))</f>
        <v>207389.88095238095</v>
      </c>
      <c r="AJ23" s="624">
        <f ca="1">IF(ISNA(HLOOKUP(YEAR(AJ1),'Output - Status quo'!$C$16:$AI$34,19,FALSE)),0,HLOOKUP(YEAR(AJ1),'Output - Status quo'!$C$16:$AI$34,19,FALSE))</f>
        <v>207389.88095238095</v>
      </c>
      <c r="AK23" s="624">
        <f ca="1">IF(COLS_TO_SHOW&lt;28,0,(IF(ISNA(HLOOKUP(YEAR(AK1),'Output - Status quo'!$C$16:$AI$34,19,FALSE)),0,HLOOKUP(YEAR(AK1),'Output - Status quo'!$C$16:$AI$34,19,FALSE))))</f>
        <v>207389.88095238095</v>
      </c>
      <c r="AL23" s="624">
        <f ca="1">IF(COLS_TO_SHOW&lt;29,0,(IF(ISNA(HLOOKUP(YEAR(AL1),'Output - Status quo'!$C$16:$AI$34,19,FALSE)),0,HLOOKUP(YEAR(AL1),'Output - Status quo'!$C$16:$AI$34,19,FALSE))))</f>
        <v>207389.88095238095</v>
      </c>
      <c r="AM23" s="624">
        <f ca="1">IF(COLS_TO_SHOW&lt;30,0,(IF(ISNA(HLOOKUP(YEAR(AM1),'Output - Status quo'!$C$16:$AI$34,19,FALSE)),0,HLOOKUP(YEAR(AM1),'Output - Status quo'!$C$16:$AI$34,19,FALSE))))</f>
        <v>207389.88095238095</v>
      </c>
      <c r="AN23" s="624">
        <f>IF(COLS_TO_SHOW&lt;31,0,(IF(ISNA(HLOOKUP(YEAR(AN1),'Output - Status quo'!$C$16:$AI$34,19,FALSE)),0,HLOOKUP(YEAR(AN1),'Output - Status quo'!$C$16:$AI$34,19,FALSE))))</f>
        <v>0</v>
      </c>
      <c r="AO23" s="624">
        <f>IF(COLS_TO_SHOW&lt;32,0,(IF(ISNA(HLOOKUP(YEAR(AO1),'Output - Status quo'!$C$16:$AI$34,19,FALSE)),0,HLOOKUP(YEAR(AO1),'Output - Status quo'!$C$16:$AI$34,19,FALSE))))</f>
        <v>0</v>
      </c>
      <c r="AP23" s="624">
        <f>IF(COLS_TO_SHOW&lt;33,0,(IF(ISNA(HLOOKUP(YEAR(AP1),'Output - Status quo'!$C$16:$AI$34,19,FALSE)),0,HLOOKUP(YEAR(AP1),'Output - Status quo'!$C$16:$AI$34,19,FALSE))))</f>
        <v>0</v>
      </c>
      <c r="AQ23" s="624">
        <f>IF(COLS_TO_SHOW&lt;34,0,(IF(ISNA(HLOOKUP(YEAR(AQ1),'Output - Status quo'!$C$16:$AI$34,19,FALSE)),0,HLOOKUP(YEAR(AQ1),'Output - Status quo'!$C$16:$AI$34,19,FALSE))))</f>
        <v>0</v>
      </c>
    </row>
    <row r="24" spans="1:43">
      <c r="E24" s="630" t="s">
        <v>315</v>
      </c>
      <c r="G24" s="204" t="s">
        <v>309</v>
      </c>
      <c r="H24" s="623">
        <f ca="1">SUM(J24:AQ24)</f>
        <v>16033084.088434491</v>
      </c>
      <c r="I24" s="628"/>
      <c r="J24" s="624">
        <f ca="1">IF(ISNA(HLOOKUP(YEAR(J1),'Output - Status quo'!$C$16:$AI$34,13,FALSE)),0,HLOOKUP(YEAR(J1),'Output - Status quo'!$C$16:$AI$34,13,FALSE))</f>
        <v>423898.78900000005</v>
      </c>
      <c r="K24" s="624">
        <f ca="1">IF(ISNA(HLOOKUP(YEAR(K1),'Output - Status quo'!$C$16:$AI$34,13,FALSE)),0,HLOOKUP(YEAR(K1),'Output - Status quo'!$C$16:$AI$34,13,FALSE))</f>
        <v>436559</v>
      </c>
      <c r="L24" s="624">
        <f ca="1">IF(ISNA(HLOOKUP(YEAR(L1),'Output - Status quo'!$C$16:$AI$34,13,FALSE)),0,HLOOKUP(YEAR(L1),'Output - Status quo'!$C$16:$AI$34,13,FALSE))</f>
        <v>459399.51841295534</v>
      </c>
      <c r="M24" s="624">
        <f ca="1">IF(ISNA(HLOOKUP(YEAR(M1),'Output - Status quo'!$C$16:$AI$34,13,FALSE)),0,HLOOKUP(YEAR(M1),'Output - Status quo'!$C$16:$AI$34,13,FALSE))</f>
        <v>457626.34776165243</v>
      </c>
      <c r="N24" s="624">
        <f ca="1">IF(ISNA(HLOOKUP(YEAR(N1),'Output - Status quo'!$C$16:$AI$34,13,FALSE)),0,HLOOKUP(YEAR(N1),'Output - Status quo'!$C$16:$AI$34,13,FALSE))</f>
        <v>466048.90835534071</v>
      </c>
      <c r="O24" s="624">
        <f ca="1">IF(ISNA(HLOOKUP(YEAR(O1),'Output - Status quo'!$C$16:$AI$34,13,FALSE)),0,HLOOKUP(YEAR(O1),'Output - Status quo'!$C$16:$AI$34,13,FALSE))</f>
        <v>471261.76342796767</v>
      </c>
      <c r="P24" s="624">
        <f ca="1">IF(ISNA(HLOOKUP(YEAR(P1),'Output - Status quo'!$C$16:$AI$34,13,FALSE)),0,HLOOKUP(YEAR(P1),'Output - Status quo'!$C$16:$AI$34,13,FALSE))</f>
        <v>468487.01800088206</v>
      </c>
      <c r="Q24" s="624">
        <f ca="1">IF(ISNA(HLOOKUP(YEAR(Q1),'Output - Status quo'!$C$16:$AI$34,13,FALSE)),0,HLOOKUP(YEAR(Q1),'Output - Status quo'!$C$16:$AI$34,13,FALSE))</f>
        <v>478177.7955735565</v>
      </c>
      <c r="R24" s="624">
        <f ca="1">IF(ISNA(HLOOKUP(YEAR(R1),'Output - Status quo'!$C$16:$AI$34,13,FALSE)),0,HLOOKUP(YEAR(R1),'Output - Status quo'!$C$16:$AI$34,13,FALSE))</f>
        <v>494587.95666695747</v>
      </c>
      <c r="S24" s="624">
        <f ca="1">IF(ISNA(HLOOKUP(YEAR(S1),'Output - Status quo'!$C$16:$AI$34,13,FALSE)),0,HLOOKUP(YEAR(S1),'Output - Status quo'!$C$16:$AI$34,13,FALSE))</f>
        <v>514426.13658529252</v>
      </c>
      <c r="T24" s="624">
        <f ca="1">IF(ISNA(HLOOKUP(YEAR(T1),'Output - Status quo'!$C$16:$AI$34,13,FALSE)),0,HLOOKUP(YEAR(T1),'Output - Status quo'!$C$16:$AI$34,13,FALSE))</f>
        <v>521780.46185239701</v>
      </c>
      <c r="U24" s="624">
        <f ca="1">IF(ISNA(HLOOKUP(YEAR(U1),'Output - Status quo'!$C$16:$AI$34,13,FALSE)),0,HLOOKUP(YEAR(U1),'Output - Status quo'!$C$16:$AI$34,13,FALSE))</f>
        <v>524810.18388629612</v>
      </c>
      <c r="V24" s="624">
        <f ca="1">IF(ISNA(HLOOKUP(YEAR(V1),'Output - Status quo'!$C$16:$AI$34,13,FALSE)),0,HLOOKUP(YEAR(V1),'Output - Status quo'!$C$16:$AI$34,13,FALSE))</f>
        <v>543643.45600130816</v>
      </c>
      <c r="W24" s="624">
        <f ca="1">IF(ISNA(HLOOKUP(YEAR(W1),'Output - Status quo'!$C$16:$AI$34,13,FALSE)),0,HLOOKUP(YEAR(W1),'Output - Status quo'!$C$16:$AI$34,13,FALSE))</f>
        <v>555807.34000869445</v>
      </c>
      <c r="X24" s="624">
        <f ca="1">IF(ISNA(HLOOKUP(YEAR(X1),'Output - Status quo'!$C$16:$AI$34,13,FALSE)),0,HLOOKUP(YEAR(X1),'Output - Status quo'!$C$16:$AI$34,13,FALSE))</f>
        <v>558965.38360288518</v>
      </c>
      <c r="Y24" s="624">
        <f ca="1">IF(ISNA(HLOOKUP(YEAR(Y1),'Output - Status quo'!$C$16:$AI$34,13,FALSE)),0,HLOOKUP(YEAR(Y1),'Output - Status quo'!$C$16:$AI$34,13,FALSE))</f>
        <v>570742.63641562627</v>
      </c>
      <c r="Z24" s="624">
        <f ca="1">IF(ISNA(HLOOKUP(YEAR(Z1),'Output - Status quo'!$C$16:$AI$34,13,FALSE)),0,HLOOKUP(YEAR(Z1),'Output - Status quo'!$C$16:$AI$34,13,FALSE))</f>
        <v>571124.26806896122</v>
      </c>
      <c r="AA24" s="624">
        <f ca="1">IF(ISNA(HLOOKUP(YEAR(AA1),'Output - Status quo'!$C$16:$AI$34,13,FALSE)),0,HLOOKUP(YEAR(AA1),'Output - Status quo'!$C$16:$AI$34,13,FALSE))</f>
        <v>572154.17357883463</v>
      </c>
      <c r="AB24" s="624">
        <f ca="1">IF(ISNA(HLOOKUP(YEAR(AB1),'Output - Status quo'!$C$16:$AI$34,13,FALSE)),0,HLOOKUP(YEAR(AB1),'Output - Status quo'!$C$16:$AI$34,13,FALSE))</f>
        <v>578631.91260290786</v>
      </c>
      <c r="AC24" s="624">
        <f ca="1">IF(ISNA(HLOOKUP(YEAR(AC1),'Output - Status quo'!$C$16:$AI$34,13,FALSE)),0,HLOOKUP(YEAR(AC1),'Output - Status quo'!$C$16:$AI$34,13,FALSE))</f>
        <v>578631.91260290786</v>
      </c>
      <c r="AD24" s="624">
        <f ca="1">IF(ISNA(HLOOKUP(YEAR(AD1),'Output - Status quo'!$C$16:$AI$34,13,FALSE)),0,HLOOKUP(YEAR(AD1),'Output - Status quo'!$C$16:$AI$34,13,FALSE))</f>
        <v>578631.91260290786</v>
      </c>
      <c r="AE24" s="624">
        <f ca="1">IF(ISNA(HLOOKUP(YEAR(AE1),'Output - Status quo'!$C$16:$AI$34,13,FALSE)),0,HLOOKUP(YEAR(AE1),'Output - Status quo'!$C$16:$AI$34,13,FALSE))</f>
        <v>578631.91260290786</v>
      </c>
      <c r="AF24" s="624">
        <f ca="1">IF(ISNA(HLOOKUP(YEAR(AF1),'Output - Status quo'!$C$16:$AI$34,13,FALSE)),0,HLOOKUP(YEAR(AF1),'Output - Status quo'!$C$16:$AI$34,13,FALSE))</f>
        <v>578631.91260290786</v>
      </c>
      <c r="AG24" s="624">
        <f ca="1">IF(ISNA(HLOOKUP(YEAR(AG1),'Output - Status quo'!$C$16:$AI$34,13,FALSE)),0,HLOOKUP(YEAR(AG1),'Output - Status quo'!$C$16:$AI$34,13,FALSE))</f>
        <v>578631.91260290786</v>
      </c>
      <c r="AH24" s="624">
        <f ca="1">IF(ISNA(HLOOKUP(YEAR(AH1),'Output - Status quo'!$C$16:$AI$34,13,FALSE)),0,HLOOKUP(YEAR(AH1),'Output - Status quo'!$C$16:$AI$34,13,FALSE))</f>
        <v>578631.91260290786</v>
      </c>
      <c r="AI24" s="624">
        <f ca="1">IF(ISNA(HLOOKUP(YEAR(AI1),'Output - Status quo'!$C$16:$AI$34,13,FALSE)),0,HLOOKUP(YEAR(AI1),'Output - Status quo'!$C$16:$AI$34,13,FALSE))</f>
        <v>578631.91260290786</v>
      </c>
      <c r="AJ24" s="624">
        <f ca="1">IF(ISNA(HLOOKUP(YEAR(AJ1),'Output - Status quo'!$C$16:$AI$34,13,FALSE)),0,HLOOKUP(YEAR(AJ1),'Output - Status quo'!$C$16:$AI$34,13,FALSE))</f>
        <v>578631.91260290786</v>
      </c>
      <c r="AK24" s="624">
        <f ca="1">IF(COLS_TO_SHOW&lt;28,0,(IF(ISNA(HLOOKUP(YEAR(AK1),'Output - Status quo'!$C$16:$AI$34,13,FALSE)),0,HLOOKUP(YEAR(AK1),'Output - Status quo'!$C$16:$AI$34,13,FALSE))))</f>
        <v>578631.91260290786</v>
      </c>
      <c r="AL24" s="624">
        <f ca="1">IF(COLS_TO_SHOW&lt;29,0,(IF(ISNA(HLOOKUP(YEAR(AL1),'Output - Status quo'!$C$16:$AI$34,13,FALSE)),0,HLOOKUP(YEAR(AL1),'Output - Status quo'!$C$16:$AI$34,13,FALSE))))</f>
        <v>578631.91260290786</v>
      </c>
      <c r="AM24" s="624">
        <f ca="1">IF(COLS_TO_SHOW&lt;30,0,(IF(ISNA(HLOOKUP(YEAR(AM1),'Output - Status quo'!$C$16:$AI$34,13,FALSE)),0,HLOOKUP(YEAR(AM1),'Output - Status quo'!$C$16:$AI$34,13,FALSE))))</f>
        <v>578631.91260290786</v>
      </c>
      <c r="AN24" s="624">
        <f>IF(COLS_TO_SHOW&lt;31,0,(IF(ISNA(HLOOKUP(YEAR(AN1),'Output - Status quo'!$C$16:$AI$34,13,FALSE)),0,HLOOKUP(YEAR(AN1),'Output - Status quo'!$C$16:$AI$34,13,FALSE))))</f>
        <v>0</v>
      </c>
      <c r="AO24" s="624">
        <f>IF(COLS_TO_SHOW&lt;32,0,(IF(ISNA(HLOOKUP(YEAR(AO1),'Output - Status quo'!$C$16:$AI$34,13,FALSE)),0,HLOOKUP(YEAR(AO1),'Output - Status quo'!$C$16:$AI$34,13,FALSE))))</f>
        <v>0</v>
      </c>
      <c r="AP24" s="624">
        <f>IF(COLS_TO_SHOW&lt;33,0,(IF(ISNA(HLOOKUP(YEAR(AP1),'Output - Status quo'!$C$16:$AI$34,13,FALSE)),0,HLOOKUP(YEAR(AP1),'Output - Status quo'!$C$16:$AI$34,13,FALSE))))</f>
        <v>0</v>
      </c>
      <c r="AQ24" s="624">
        <f>IF(COLS_TO_SHOW&lt;34,0,(IF(ISNA(HLOOKUP(YEAR(AQ1),'Output - Status quo'!$C$16:$AI$34,13,FALSE)),0,HLOOKUP(YEAR(AQ1),'Output - Status quo'!$C$16:$AI$34,13,FALSE))))</f>
        <v>0</v>
      </c>
    </row>
    <row r="25" spans="1:43">
      <c r="E25" s="630" t="s">
        <v>316</v>
      </c>
      <c r="F25" s="632"/>
      <c r="G25" s="204" t="s">
        <v>309</v>
      </c>
      <c r="H25" s="623">
        <f>SUM(J25:AQ25)</f>
        <v>0</v>
      </c>
      <c r="I25" s="628"/>
      <c r="J25" s="625"/>
      <c r="K25" s="625"/>
      <c r="L25" s="625"/>
      <c r="M25" s="625"/>
      <c r="N25" s="625"/>
      <c r="O25" s="625"/>
      <c r="P25" s="625"/>
      <c r="Q25" s="625"/>
      <c r="R25" s="625"/>
      <c r="S25" s="625"/>
      <c r="T25" s="625"/>
      <c r="U25" s="625"/>
      <c r="V25" s="625"/>
      <c r="W25" s="625"/>
      <c r="X25" s="625"/>
      <c r="Y25" s="625"/>
      <c r="Z25" s="625"/>
      <c r="AA25" s="625"/>
      <c r="AB25" s="625"/>
      <c r="AC25" s="625"/>
      <c r="AD25" s="625"/>
      <c r="AE25" s="625"/>
      <c r="AF25" s="625"/>
      <c r="AG25" s="625"/>
      <c r="AH25" s="625"/>
      <c r="AI25" s="625"/>
      <c r="AJ25" s="625"/>
      <c r="AK25" s="625"/>
      <c r="AL25" s="625"/>
      <c r="AM25" s="625"/>
      <c r="AN25" s="625"/>
      <c r="AO25" s="625"/>
      <c r="AP25" s="625"/>
      <c r="AQ25" s="625"/>
    </row>
    <row r="26" spans="1:43">
      <c r="E26" s="615" t="s">
        <v>110</v>
      </c>
      <c r="F26" s="632"/>
      <c r="G26" s="632"/>
      <c r="H26" s="623">
        <f ca="1">SUM(J26:AQ26)</f>
        <v>22943843.017005939</v>
      </c>
      <c r="I26" s="628"/>
      <c r="J26" s="629">
        <f t="shared" ref="J26:AQ26" ca="1" si="4">SUM(J23:J25)</f>
        <v>673780.85745238094</v>
      </c>
      <c r="K26" s="629">
        <f t="shared" ca="1" si="4"/>
        <v>686441.06845238095</v>
      </c>
      <c r="L26" s="629">
        <f t="shared" ca="1" si="4"/>
        <v>709281.58686533628</v>
      </c>
      <c r="M26" s="629">
        <f t="shared" ca="1" si="4"/>
        <v>707508.41621403338</v>
      </c>
      <c r="N26" s="629">
        <f t="shared" ca="1" si="4"/>
        <v>715930.97680772166</v>
      </c>
      <c r="O26" s="629">
        <f t="shared" ca="1" si="4"/>
        <v>721143.83188034862</v>
      </c>
      <c r="P26" s="629">
        <f t="shared" ca="1" si="4"/>
        <v>718369.08645326295</v>
      </c>
      <c r="Q26" s="629">
        <f t="shared" ca="1" si="4"/>
        <v>728059.86402593739</v>
      </c>
      <c r="R26" s="629">
        <f t="shared" ca="1" si="4"/>
        <v>745618.46261933842</v>
      </c>
      <c r="S26" s="629">
        <f t="shared" ca="1" si="4"/>
        <v>765456.64253767347</v>
      </c>
      <c r="T26" s="629">
        <f t="shared" ca="1" si="4"/>
        <v>772810.9678047779</v>
      </c>
      <c r="U26" s="629">
        <f t="shared" ca="1" si="4"/>
        <v>775840.68983867706</v>
      </c>
      <c r="V26" s="629">
        <f t="shared" ca="1" si="4"/>
        <v>794673.96195368911</v>
      </c>
      <c r="W26" s="629">
        <f t="shared" ca="1" si="4"/>
        <v>806837.84596107539</v>
      </c>
      <c r="X26" s="629">
        <f t="shared" ca="1" si="4"/>
        <v>809995.88955526613</v>
      </c>
      <c r="Y26" s="629">
        <f t="shared" ca="1" si="4"/>
        <v>821773.14236800722</v>
      </c>
      <c r="Z26" s="629">
        <f t="shared" ca="1" si="4"/>
        <v>778514.14902134216</v>
      </c>
      <c r="AA26" s="629">
        <f t="shared" ca="1" si="4"/>
        <v>779544.05453121557</v>
      </c>
      <c r="AB26" s="629">
        <f t="shared" ca="1" si="4"/>
        <v>786021.79355528881</v>
      </c>
      <c r="AC26" s="629">
        <f t="shared" ca="1" si="4"/>
        <v>786021.79355528881</v>
      </c>
      <c r="AD26" s="629">
        <f t="shared" ca="1" si="4"/>
        <v>786021.79355528881</v>
      </c>
      <c r="AE26" s="629">
        <f t="shared" ca="1" si="4"/>
        <v>786021.79355528881</v>
      </c>
      <c r="AF26" s="629">
        <f t="shared" ca="1" si="4"/>
        <v>786021.79355528881</v>
      </c>
      <c r="AG26" s="629">
        <f t="shared" ca="1" si="4"/>
        <v>786021.79355528881</v>
      </c>
      <c r="AH26" s="629">
        <f t="shared" ca="1" si="4"/>
        <v>786021.79355528881</v>
      </c>
      <c r="AI26" s="629">
        <f t="shared" ca="1" si="4"/>
        <v>786021.79355528881</v>
      </c>
      <c r="AJ26" s="629">
        <f t="shared" ca="1" si="4"/>
        <v>786021.79355528881</v>
      </c>
      <c r="AK26" s="629">
        <f t="shared" ca="1" si="4"/>
        <v>786021.79355528881</v>
      </c>
      <c r="AL26" s="629">
        <f t="shared" ca="1" si="4"/>
        <v>786021.79355528881</v>
      </c>
      <c r="AM26" s="629">
        <f t="shared" ca="1" si="4"/>
        <v>786021.79355528881</v>
      </c>
      <c r="AN26" s="629">
        <f t="shared" si="4"/>
        <v>0</v>
      </c>
      <c r="AO26" s="629">
        <f t="shared" si="4"/>
        <v>0</v>
      </c>
      <c r="AP26" s="629">
        <f t="shared" si="4"/>
        <v>0</v>
      </c>
      <c r="AQ26" s="629">
        <f t="shared" si="4"/>
        <v>0</v>
      </c>
    </row>
    <row r="27" spans="1:43">
      <c r="E27" s="632"/>
      <c r="F27" s="632"/>
      <c r="G27" s="632"/>
      <c r="H27" s="628"/>
      <c r="I27" s="628"/>
      <c r="J27" s="628"/>
      <c r="K27" s="628"/>
      <c r="L27" s="628"/>
      <c r="M27" s="628"/>
      <c r="N27" s="628"/>
      <c r="O27" s="628"/>
      <c r="P27" s="628"/>
      <c r="Q27" s="628"/>
      <c r="R27" s="628"/>
      <c r="S27" s="628"/>
      <c r="T27" s="628"/>
      <c r="U27" s="628"/>
      <c r="V27" s="628"/>
      <c r="W27" s="628"/>
      <c r="X27" s="628"/>
      <c r="Y27" s="628"/>
      <c r="Z27" s="628"/>
      <c r="AA27" s="628"/>
      <c r="AB27" s="628"/>
      <c r="AC27" s="628"/>
      <c r="AD27" s="628"/>
      <c r="AE27" s="628"/>
      <c r="AF27" s="628"/>
      <c r="AG27" s="628"/>
      <c r="AH27" s="628"/>
      <c r="AI27" s="628"/>
      <c r="AJ27" s="628"/>
      <c r="AK27" s="628"/>
      <c r="AL27" s="628"/>
      <c r="AM27" s="628"/>
      <c r="AN27" s="628"/>
      <c r="AO27" s="628"/>
      <c r="AP27" s="628"/>
      <c r="AQ27" s="628"/>
    </row>
    <row r="29" spans="1:43">
      <c r="E29" s="631" t="s">
        <v>317</v>
      </c>
    </row>
    <row r="30" spans="1:43">
      <c r="E30" s="204" t="s">
        <v>109</v>
      </c>
      <c r="G30" s="204" t="s">
        <v>309</v>
      </c>
      <c r="H30" s="623">
        <f ca="1">SUM(J30:AQ30)</f>
        <v>3553432.7291666651</v>
      </c>
      <c r="J30" s="624">
        <f ca="1">IF(ISNA(HLOOKUP(YEAR(J1),'Output - Upgrade'!$C$17:$AI$48,30,FALSE)),0,HLOOKUP(YEAR(J1),'Output - Upgrade'!$C$17:$AI$48,30,FALSE))</f>
        <v>249882.06845238095</v>
      </c>
      <c r="K30" s="624">
        <f ca="1">IF(ISNA(HLOOKUP(YEAR(K1),'Output - Upgrade'!$C$17:$AI$48,30,FALSE)),0,HLOOKUP(YEAR(K1),'Output - Upgrade'!$C$17:$AI$48,30,FALSE))</f>
        <v>249882.06845238095</v>
      </c>
      <c r="L30" s="624">
        <f ca="1">IF(ISNA(HLOOKUP(YEAR(L1),'Output - Upgrade'!$C$17:$AI$48,30,FALSE)),0,HLOOKUP(YEAR(L1),'Output - Upgrade'!$C$17:$AI$48,30,FALSE))</f>
        <v>249882.06845238095</v>
      </c>
      <c r="M30" s="624">
        <f ca="1">IF(ISNA(HLOOKUP(YEAR(M1),'Output - Upgrade'!$C$17:$AI$48,30,FALSE)),0,HLOOKUP(YEAR(M1),'Output - Upgrade'!$C$17:$AI$48,30,FALSE))</f>
        <v>86570.122023809527</v>
      </c>
      <c r="N30" s="624">
        <f ca="1">IF(ISNA(HLOOKUP(YEAR(N1),'Output - Upgrade'!$C$17:$AI$48,30,FALSE)),0,HLOOKUP(YEAR(N1),'Output - Upgrade'!$C$17:$AI$48,30,FALSE))</f>
        <v>86570.122023809527</v>
      </c>
      <c r="O30" s="624">
        <f ca="1">IF(ISNA(HLOOKUP(YEAR(O1),'Output - Upgrade'!$C$17:$AI$48,30,FALSE)),0,HLOOKUP(YEAR(O1),'Output - Upgrade'!$C$17:$AI$48,30,FALSE))</f>
        <v>86570.122023809527</v>
      </c>
      <c r="P30" s="624">
        <f ca="1">IF(ISNA(HLOOKUP(YEAR(P1),'Output - Upgrade'!$C$17:$AI$48,30,FALSE)),0,HLOOKUP(YEAR(P1),'Output - Upgrade'!$C$17:$AI$48,30,FALSE))</f>
        <v>86570.122023809527</v>
      </c>
      <c r="Q30" s="624">
        <f ca="1">IF(ISNA(HLOOKUP(YEAR(Q1),'Output - Upgrade'!$C$17:$AI$48,30,FALSE)),0,HLOOKUP(YEAR(Q1),'Output - Upgrade'!$C$17:$AI$48,30,FALSE))</f>
        <v>86570.122023809527</v>
      </c>
      <c r="R30" s="624">
        <f ca="1">IF(ISNA(HLOOKUP(YEAR(R1),'Output - Upgrade'!$C$17:$AI$48,30,FALSE)),0,HLOOKUP(YEAR(R1),'Output - Upgrade'!$C$17:$AI$48,30,FALSE))</f>
        <v>86570.122023809527</v>
      </c>
      <c r="S30" s="624">
        <f ca="1">IF(ISNA(HLOOKUP(YEAR(S1),'Output - Upgrade'!$C$17:$AI$48,30,FALSE)),0,HLOOKUP(YEAR(S1),'Output - Upgrade'!$C$17:$AI$48,30,FALSE))</f>
        <v>86570.122023809527</v>
      </c>
      <c r="T30" s="624">
        <f ca="1">IF(ISNA(HLOOKUP(YEAR(T1),'Output - Upgrade'!$C$17:$AI$48,30,FALSE)),0,HLOOKUP(YEAR(T1),'Output - Upgrade'!$C$17:$AI$48,30,FALSE))</f>
        <v>86570.122023809527</v>
      </c>
      <c r="U30" s="624">
        <f ca="1">IF(ISNA(HLOOKUP(YEAR(U1),'Output - Upgrade'!$C$17:$AI$48,30,FALSE)),0,HLOOKUP(YEAR(U1),'Output - Upgrade'!$C$17:$AI$48,30,FALSE))</f>
        <v>116921.68452380953</v>
      </c>
      <c r="V30" s="624">
        <f ca="1">IF(ISNA(HLOOKUP(YEAR(V1),'Output - Upgrade'!$C$17:$AI$48,30,FALSE)),0,HLOOKUP(YEAR(V1),'Output - Upgrade'!$C$17:$AI$48,30,FALSE))</f>
        <v>116921.68452380953</v>
      </c>
      <c r="W30" s="624">
        <f ca="1">IF(ISNA(HLOOKUP(YEAR(W1),'Output - Upgrade'!$C$17:$AI$48,30,FALSE)),0,HLOOKUP(YEAR(W1),'Output - Upgrade'!$C$17:$AI$48,30,FALSE))</f>
        <v>116921.68452380953</v>
      </c>
      <c r="X30" s="624">
        <f ca="1">IF(ISNA(HLOOKUP(YEAR(X1),'Output - Upgrade'!$C$17:$AI$48,30,FALSE)),0,HLOOKUP(YEAR(X1),'Output - Upgrade'!$C$17:$AI$48,30,FALSE))</f>
        <v>116921.68452380953</v>
      </c>
      <c r="Y30" s="624">
        <f ca="1">IF(ISNA(HLOOKUP(YEAR(Y1),'Output - Upgrade'!$C$17:$AI$48,30,FALSE)),0,HLOOKUP(YEAR(Y1),'Output - Upgrade'!$C$17:$AI$48,30,FALSE))</f>
        <v>116921.68452380953</v>
      </c>
      <c r="Z30" s="624">
        <f ca="1">IF(ISNA(HLOOKUP(YEAR(Z1),'Output - Upgrade'!$C$17:$AI$48,30,FALSE)),0,HLOOKUP(YEAR(Z1),'Output - Upgrade'!$C$17:$AI$48,30,FALSE))</f>
        <v>116921.68452380953</v>
      </c>
      <c r="AA30" s="624">
        <f ca="1">IF(ISNA(HLOOKUP(YEAR(AA1),'Output - Upgrade'!$C$17:$AI$48,30,FALSE)),0,HLOOKUP(YEAR(AA1),'Output - Upgrade'!$C$17:$AI$48,30,FALSE))</f>
        <v>116921.68452380953</v>
      </c>
      <c r="AB30" s="624">
        <f ca="1">IF(ISNA(HLOOKUP(YEAR(AB1),'Output - Upgrade'!$C$17:$AI$48,30,FALSE)),0,HLOOKUP(YEAR(AB1),'Output - Upgrade'!$C$17:$AI$48,30,FALSE))</f>
        <v>116921.68452380953</v>
      </c>
      <c r="AC30" s="624">
        <f ca="1">IF(ISNA(HLOOKUP(YEAR(AC1),'Output - Upgrade'!$C$17:$AI$48,30,FALSE)),0,HLOOKUP(YEAR(AC1),'Output - Upgrade'!$C$17:$AI$48,30,FALSE))</f>
        <v>106895.64285714286</v>
      </c>
      <c r="AD30" s="624">
        <f ca="1">IF(ISNA(HLOOKUP(YEAR(AD1),'Output - Upgrade'!$C$17:$AI$48,30,FALSE)),0,HLOOKUP(YEAR(AD1),'Output - Upgrade'!$C$17:$AI$48,30,FALSE))</f>
        <v>106895.64285714286</v>
      </c>
      <c r="AE30" s="624">
        <f ca="1">IF(ISNA(HLOOKUP(YEAR(AE1),'Output - Upgrade'!$C$17:$AI$48,30,FALSE)),0,HLOOKUP(YEAR(AE1),'Output - Upgrade'!$C$17:$AI$48,30,FALSE))</f>
        <v>106895.64285714286</v>
      </c>
      <c r="AF30" s="624">
        <f ca="1">IF(ISNA(HLOOKUP(YEAR(AF1),'Output - Upgrade'!$C$17:$AI$48,30,FALSE)),0,HLOOKUP(YEAR(AF1),'Output - Upgrade'!$C$17:$AI$48,30,FALSE))</f>
        <v>106895.64285714286</v>
      </c>
      <c r="AG30" s="624">
        <f ca="1">IF(ISNA(HLOOKUP(YEAR(AG1),'Output - Upgrade'!$C$17:$AI$48,30,FALSE)),0,HLOOKUP(YEAR(AG1),'Output - Upgrade'!$C$17:$AI$48,30,FALSE))</f>
        <v>106895.64285714286</v>
      </c>
      <c r="AH30" s="624">
        <f ca="1">IF(ISNA(HLOOKUP(YEAR(AH1),'Output - Upgrade'!$C$17:$AI$48,30,FALSE)),0,HLOOKUP(YEAR(AH1),'Output - Upgrade'!$C$17:$AI$48,30,FALSE))</f>
        <v>106895.64285714286</v>
      </c>
      <c r="AI30" s="624">
        <f ca="1">IF(ISNA(HLOOKUP(YEAR(AI1),'Output - Upgrade'!$C$17:$AI$48,30,FALSE)),0,HLOOKUP(YEAR(AI1),'Output - Upgrade'!$C$17:$AI$48,30,FALSE))</f>
        <v>106895.64285714286</v>
      </c>
      <c r="AJ30" s="624">
        <f ca="1">IF(ISNA(HLOOKUP(YEAR(AJ1),'Output - Upgrade'!$C$17:$AI$48,30,FALSE)),0,HLOOKUP(YEAR(AJ1),'Output - Upgrade'!$C$17:$AI$48,30,FALSE))</f>
        <v>106895.64285714286</v>
      </c>
      <c r="AK30" s="624">
        <f ca="1">IF(COLS_TO_SHOW&lt;28,0,(IF(ISNA(HLOOKUP(YEAR(AK1),'Output - Upgrade'!$C$17:$AI$48,30,FALSE)),0,HLOOKUP(YEAR(AK1),'Output - Upgrade'!$C$17:$AI$48,30,FALSE))))</f>
        <v>106895.64285714286</v>
      </c>
      <c r="AL30" s="624">
        <f ca="1">IF(COLS_TO_SHOW&lt;29,0,(IF(ISNA(HLOOKUP(YEAR(AL1),'Output - Upgrade'!$C$17:$AI$48,30,FALSE)),0,HLOOKUP(YEAR(AL1),'Output - Upgrade'!$C$17:$AI$48,30,FALSE))))</f>
        <v>106895.64285714286</v>
      </c>
      <c r="AM30" s="624">
        <f ca="1">IF(COLS_TO_SHOW&lt;30,0,(IF(ISNA(HLOOKUP(YEAR(AM1),'Output - Upgrade'!$C$17:$AI$48,30,FALSE)),0,HLOOKUP(YEAR(AM1),'Output - Upgrade'!$C$17:$AI$48,30,FALSE))))</f>
        <v>106895.64285714286</v>
      </c>
      <c r="AN30" s="624">
        <f>IF(COLS_TO_SHOW&lt;31,0,(IF(ISNA(HLOOKUP(YEAR(AN1),'Output - Upgrade'!$C$17:$AI$48,30,FALSE)),0,HLOOKUP(YEAR(AN1),'Output - Upgrade'!$C$17:$AI$48,30,FALSE))))</f>
        <v>0</v>
      </c>
      <c r="AO30" s="624">
        <f>IF(COLS_TO_SHOW&lt;32,0,(IF(ISNA(HLOOKUP(YEAR(AO1),'Output - Upgrade'!$C$17:$AI$48,30,FALSE)),0,HLOOKUP(YEAR(AO1),'Output - Upgrade'!$C$17:$AI$48,30,FALSE))))</f>
        <v>0</v>
      </c>
      <c r="AP30" s="624">
        <f>IF(COLS_TO_SHOW&lt;33,0,(IF(ISNA(HLOOKUP(YEAR(AP1),'Output - Upgrade'!$C$17:$AI$48,30,FALSE)),0,HLOOKUP(YEAR(AP1),'Output - Upgrade'!$C$17:$AI$48,30,FALSE))))</f>
        <v>0</v>
      </c>
      <c r="AQ30" s="624">
        <f>IF(COLS_TO_SHOW&lt;34,0,(IF(ISNA(HLOOKUP(YEAR(AQ1),'Output - Upgrade'!$C$17:$AI$48,30,FALSE)),0,HLOOKUP(YEAR(AQ1),'Output - Upgrade'!$C$17:$AI$48,30,FALSE))))</f>
        <v>0</v>
      </c>
    </row>
    <row r="31" spans="1:43">
      <c r="E31" s="630" t="s">
        <v>315</v>
      </c>
      <c r="G31" s="204" t="s">
        <v>309</v>
      </c>
      <c r="H31" s="623">
        <f ca="1">SUM(J31:AQ31)</f>
        <v>9046939.0503517184</v>
      </c>
      <c r="J31" s="624">
        <f ca="1">IF(ISNA(HLOOKUP(YEAR(J1),'Output - Upgrade'!$C$17:$AI$50,33,FALSE)),0,HLOOKUP(YEAR(J1),'Output - Upgrade'!$C$17:$AI$50,33,FALSE))</f>
        <v>423898.78900000005</v>
      </c>
      <c r="K31" s="624">
        <f ca="1">IF(ISNA(HLOOKUP(YEAR(K1),'Output - Upgrade'!$C$17:$AI$50,33,FALSE)),0,HLOOKUP(YEAR(K1),'Output - Upgrade'!$C$17:$AI$50,33,FALSE))</f>
        <v>436559</v>
      </c>
      <c r="L31" s="624">
        <f ca="1">IF(ISNA(HLOOKUP(YEAR(L1),'Output - Upgrade'!$C$17:$AI$50,33,FALSE)),0,HLOOKUP(YEAR(L1),'Output - Upgrade'!$C$17:$AI$50,33,FALSE))</f>
        <v>459399.51841295534</v>
      </c>
      <c r="M31" s="624">
        <f ca="1">IF(ISNA(HLOOKUP(YEAR(M1),'Output - Upgrade'!$C$17:$AI$50,33,FALSE)),0,HLOOKUP(YEAR(M1),'Output - Upgrade'!$C$17:$AI$50,33,FALSE))</f>
        <v>240335.87257949496</v>
      </c>
      <c r="N31" s="624">
        <f ca="1">IF(ISNA(HLOOKUP(YEAR(N1),'Output - Upgrade'!$C$17:$AI$50,33,FALSE)),0,HLOOKUP(YEAR(N1),'Output - Upgrade'!$C$17:$AI$50,33,FALSE))</f>
        <v>244759.22682808389</v>
      </c>
      <c r="O31" s="624">
        <f ca="1">IF(ISNA(HLOOKUP(YEAR(O1),'Output - Upgrade'!$C$17:$AI$50,33,FALSE)),0,HLOOKUP(YEAR(O1),'Output - Upgrade'!$C$17:$AI$50,33,FALSE))</f>
        <v>247496.91026488369</v>
      </c>
      <c r="P31" s="624">
        <f ca="1">IF(ISNA(HLOOKUP(YEAR(P1),'Output - Upgrade'!$C$17:$AI$50,33,FALSE)),0,HLOOKUP(YEAR(P1),'Output - Upgrade'!$C$17:$AI$50,33,FALSE))</f>
        <v>246039.67147899119</v>
      </c>
      <c r="Q31" s="624">
        <f ca="1">IF(ISNA(HLOOKUP(YEAR(Q1),'Output - Upgrade'!$C$17:$AI$50,33,FALSE)),0,HLOOKUP(YEAR(Q1),'Output - Upgrade'!$C$17:$AI$50,33,FALSE))</f>
        <v>251129.06699848949</v>
      </c>
      <c r="R31" s="624">
        <f ca="1">IF(ISNA(HLOOKUP(YEAR(R1),'Output - Upgrade'!$C$17:$AI$50,33,FALSE)),0,HLOOKUP(YEAR(R1),'Output - Upgrade'!$C$17:$AI$50,33,FALSE))</f>
        <v>259747.34346977068</v>
      </c>
      <c r="S31" s="624">
        <f ca="1">IF(ISNA(HLOOKUP(YEAR(S1),'Output - Upgrade'!$C$17:$AI$50,33,FALSE)),0,HLOOKUP(YEAR(S1),'Output - Upgrade'!$C$17:$AI$50,33,FALSE))</f>
        <v>270165.94437503436</v>
      </c>
      <c r="T31" s="624">
        <f ca="1">IF(ISNA(HLOOKUP(YEAR(T1),'Output - Upgrade'!$C$17:$AI$50,33,FALSE)),0,HLOOKUP(YEAR(T1),'Output - Upgrade'!$C$17:$AI$50,33,FALSE))</f>
        <v>274028.28357151692</v>
      </c>
      <c r="U31" s="624">
        <f ca="1">IF(ISNA(HLOOKUP(YEAR(U1),'Output - Upgrade'!$C$17:$AI$50,33,FALSE)),0,HLOOKUP(YEAR(U1),'Output - Upgrade'!$C$17:$AI$50,33,FALSE))</f>
        <v>275619.4307863834</v>
      </c>
      <c r="V31" s="624">
        <f ca="1">IF(ISNA(HLOOKUP(YEAR(V1),'Output - Upgrade'!$C$17:$AI$50,33,FALSE)),0,HLOOKUP(YEAR(V1),'Output - Upgrade'!$C$17:$AI$50,33,FALSE))</f>
        <v>285510.27494216163</v>
      </c>
      <c r="W31" s="624">
        <f ca="1">IF(ISNA(HLOOKUP(YEAR(W1),'Output - Upgrade'!$C$17:$AI$50,33,FALSE)),0,HLOOKUP(YEAR(W1),'Output - Upgrade'!$C$17:$AI$50,33,FALSE))</f>
        <v>291898.49470085785</v>
      </c>
      <c r="X31" s="624">
        <f ca="1">IF(ISNA(HLOOKUP(YEAR(X1),'Output - Upgrade'!$C$17:$AI$50,33,FALSE)),0,HLOOKUP(YEAR(X1),'Output - Upgrade'!$C$17:$AI$50,33,FALSE))</f>
        <v>293557.03373945621</v>
      </c>
      <c r="Y31" s="624">
        <f ca="1">IF(ISNA(HLOOKUP(YEAR(Y1),'Output - Upgrade'!$C$17:$AI$50,33,FALSE)),0,HLOOKUP(YEAR(Y1),'Output - Upgrade'!$C$17:$AI$50,33,FALSE))</f>
        <v>299742.20280846639</v>
      </c>
      <c r="Z31" s="624">
        <f ca="1">IF(ISNA(HLOOKUP(YEAR(Z1),'Output - Upgrade'!$C$17:$AI$50,33,FALSE)),0,HLOOKUP(YEAR(Z1),'Output - Upgrade'!$C$17:$AI$50,33,FALSE))</f>
        <v>299942.62784268224</v>
      </c>
      <c r="AA31" s="624">
        <f ca="1">IF(ISNA(HLOOKUP(YEAR(AA1),'Output - Upgrade'!$C$17:$AI$50,33,FALSE)),0,HLOOKUP(YEAR(AA1),'Output - Upgrade'!$C$17:$AI$50,33,FALSE))</f>
        <v>300483.51286951808</v>
      </c>
      <c r="AB31" s="624">
        <f ca="1">IF(ISNA(HLOOKUP(YEAR(AB1),'Output - Upgrade'!$C$17:$AI$50,33,FALSE)),0,HLOOKUP(YEAR(AB1),'Output - Upgrade'!$C$17:$AI$50,33,FALSE))</f>
        <v>303885.48714024725</v>
      </c>
      <c r="AC31" s="624">
        <f ca="1">IF(ISNA(HLOOKUP(YEAR(AC1),'Output - Upgrade'!$C$17:$AI$50,33,FALSE)),0,HLOOKUP(YEAR(AC1),'Output - Upgrade'!$C$17:$AI$50,33,FALSE))</f>
        <v>303885.48714024725</v>
      </c>
      <c r="AD31" s="624">
        <f ca="1">IF(ISNA(HLOOKUP(YEAR(AD1),'Output - Upgrade'!$C$17:$AI$50,33,FALSE)),0,HLOOKUP(YEAR(AD1),'Output - Upgrade'!$C$17:$AI$50,33,FALSE))</f>
        <v>303885.48714024725</v>
      </c>
      <c r="AE31" s="624">
        <f ca="1">IF(ISNA(HLOOKUP(YEAR(AE1),'Output - Upgrade'!$C$17:$AI$50,33,FALSE)),0,HLOOKUP(YEAR(AE1),'Output - Upgrade'!$C$17:$AI$50,33,FALSE))</f>
        <v>303885.48714024725</v>
      </c>
      <c r="AF31" s="624">
        <f ca="1">IF(ISNA(HLOOKUP(YEAR(AF1),'Output - Upgrade'!$C$17:$AI$50,33,FALSE)),0,HLOOKUP(YEAR(AF1),'Output - Upgrade'!$C$17:$AI$50,33,FALSE))</f>
        <v>303885.48714024725</v>
      </c>
      <c r="AG31" s="624">
        <f ca="1">IF(ISNA(HLOOKUP(YEAR(AG1),'Output - Upgrade'!$C$17:$AI$50,33,FALSE)),0,HLOOKUP(YEAR(AG1),'Output - Upgrade'!$C$17:$AI$50,33,FALSE))</f>
        <v>303885.48714024725</v>
      </c>
      <c r="AH31" s="624">
        <f ca="1">IF(ISNA(HLOOKUP(YEAR(AH1),'Output - Upgrade'!$C$17:$AI$50,33,FALSE)),0,HLOOKUP(YEAR(AH1),'Output - Upgrade'!$C$17:$AI$50,33,FALSE))</f>
        <v>303885.48714024725</v>
      </c>
      <c r="AI31" s="624">
        <f ca="1">IF(ISNA(HLOOKUP(YEAR(AI1),'Output - Upgrade'!$C$17:$AI$50,33,FALSE)),0,HLOOKUP(YEAR(AI1),'Output - Upgrade'!$C$17:$AI$50,33,FALSE))</f>
        <v>303885.48714024725</v>
      </c>
      <c r="AJ31" s="624">
        <f ca="1">IF(ISNA(HLOOKUP(YEAR(AJ1),'Output - Upgrade'!$C$17:$AI$50,33,FALSE)),0,HLOOKUP(YEAR(AJ1),'Output - Upgrade'!$C$17:$AI$50,33,FALSE))</f>
        <v>303885.48714024725</v>
      </c>
      <c r="AK31" s="624">
        <f ca="1">IF(COLS_TO_SHOW&lt;28,0,(IF(ISNA(HLOOKUP(YEAR(AK1),'Output - Upgrade'!$C$17:$AI$50,33,FALSE)),0,HLOOKUP(YEAR(AK1),'Output - Upgrade'!$C$17:$AI$50,33,FALSE))))</f>
        <v>303885.48714024725</v>
      </c>
      <c r="AL31" s="624">
        <f ca="1">IF(COLS_TO_SHOW&lt;29,0,(IF(ISNA(HLOOKUP(YEAR(AL1),'Output - Upgrade'!$C$17:$AI$50,33,FALSE)),0,HLOOKUP(YEAR(AL1),'Output - Upgrade'!$C$17:$AI$50,33,FALSE))))</f>
        <v>303885.48714024725</v>
      </c>
      <c r="AM31" s="624">
        <f ca="1">IF(COLS_TO_SHOW&lt;30,0,(IF(ISNA(HLOOKUP(YEAR(AM1),'Output - Upgrade'!$C$17:$AI$50,33,FALSE)),0,HLOOKUP(YEAR(AM1),'Output - Upgrade'!$C$17:$AI$50,33,FALSE))))</f>
        <v>303885.48714024725</v>
      </c>
      <c r="AN31" s="624">
        <f>IF(COLS_TO_SHOW&lt;31,0,(IF(ISNA(HLOOKUP(YEAR(AN1),'Output - Upgrade'!$C$17:$AI$50,33,FALSE)),0,HLOOKUP(YEAR(AN1),'Output - Upgrade'!$C$17:$AI$50,33,FALSE))))</f>
        <v>0</v>
      </c>
      <c r="AO31" s="624">
        <f>IF(COLS_TO_SHOW&lt;32,0,(IF(ISNA(HLOOKUP(YEAR(AO1),'Output - Upgrade'!$C$17:$AI$50,33,FALSE)),0,HLOOKUP(YEAR(AO1),'Output - Upgrade'!$C$17:$AI$50,33,FALSE))))</f>
        <v>0</v>
      </c>
      <c r="AP31" s="624">
        <f>IF(COLS_TO_SHOW&lt;33,0,(IF(ISNA(HLOOKUP(YEAR(AP1),'Output - Upgrade'!$C$17:$AI$50,33,FALSE)),0,HLOOKUP(YEAR(AP1),'Output - Upgrade'!$C$17:$AI$50,33,FALSE))))</f>
        <v>0</v>
      </c>
      <c r="AQ31" s="624">
        <f>IF(COLS_TO_SHOW&lt;34,0,(IF(ISNA(HLOOKUP(YEAR(AQ1),'Output - Upgrade'!$C$17:$AI$50,33,FALSE)),0,HLOOKUP(YEAR(AQ1),'Output - Upgrade'!$C$17:$AI$50,33,FALSE))))</f>
        <v>0</v>
      </c>
    </row>
    <row r="32" spans="1:43">
      <c r="E32" s="630" t="s">
        <v>316</v>
      </c>
      <c r="G32" s="204" t="s">
        <v>309</v>
      </c>
      <c r="H32" s="623">
        <f>SUM(J32:AQ32)</f>
        <v>0</v>
      </c>
      <c r="J32" s="625"/>
      <c r="K32" s="625"/>
      <c r="L32" s="625"/>
      <c r="M32" s="625"/>
      <c r="N32" s="625"/>
      <c r="O32" s="625"/>
      <c r="P32" s="625"/>
      <c r="Q32" s="625"/>
      <c r="R32" s="625"/>
      <c r="S32" s="625"/>
      <c r="T32" s="625"/>
      <c r="U32" s="625"/>
      <c r="V32" s="625"/>
      <c r="W32" s="625"/>
      <c r="X32" s="625"/>
      <c r="Y32" s="625"/>
      <c r="Z32" s="625"/>
      <c r="AA32" s="625"/>
      <c r="AB32" s="625"/>
      <c r="AC32" s="625"/>
      <c r="AD32" s="625"/>
      <c r="AE32" s="625"/>
      <c r="AF32" s="625"/>
      <c r="AG32" s="625"/>
      <c r="AH32" s="625"/>
      <c r="AI32" s="625"/>
      <c r="AJ32" s="625"/>
      <c r="AK32" s="625"/>
      <c r="AL32" s="625"/>
      <c r="AM32" s="625"/>
      <c r="AN32" s="625"/>
      <c r="AO32" s="625"/>
      <c r="AP32" s="625"/>
      <c r="AQ32" s="625"/>
    </row>
    <row r="33" spans="4:43">
      <c r="E33" s="615" t="s">
        <v>318</v>
      </c>
      <c r="H33" s="623">
        <f ca="1">SUM(J33:AQ33)</f>
        <v>12600371.779518373</v>
      </c>
      <c r="J33" s="629">
        <f t="shared" ref="J33:AQ33" ca="1" si="5">SUM(J30:J32)</f>
        <v>673780.85745238094</v>
      </c>
      <c r="K33" s="629">
        <f t="shared" ca="1" si="5"/>
        <v>686441.06845238095</v>
      </c>
      <c r="L33" s="629">
        <f t="shared" ca="1" si="5"/>
        <v>709281.58686533628</v>
      </c>
      <c r="M33" s="629">
        <f t="shared" ca="1" si="5"/>
        <v>326905.99460330448</v>
      </c>
      <c r="N33" s="629">
        <f t="shared" ca="1" si="5"/>
        <v>331329.34885189345</v>
      </c>
      <c r="O33" s="629">
        <f t="shared" ca="1" si="5"/>
        <v>334067.03228869324</v>
      </c>
      <c r="P33" s="629">
        <f t="shared" ca="1" si="5"/>
        <v>332609.79350280075</v>
      </c>
      <c r="Q33" s="629">
        <f t="shared" ca="1" si="5"/>
        <v>337699.18902229902</v>
      </c>
      <c r="R33" s="629">
        <f t="shared" ca="1" si="5"/>
        <v>346317.46549358021</v>
      </c>
      <c r="S33" s="629">
        <f t="shared" ca="1" si="5"/>
        <v>356736.06639884389</v>
      </c>
      <c r="T33" s="629">
        <f t="shared" ca="1" si="5"/>
        <v>360598.40559532645</v>
      </c>
      <c r="U33" s="629">
        <f t="shared" ca="1" si="5"/>
        <v>392541.11531019292</v>
      </c>
      <c r="V33" s="629">
        <f t="shared" ca="1" si="5"/>
        <v>402431.95946597116</v>
      </c>
      <c r="W33" s="629">
        <f t="shared" ca="1" si="5"/>
        <v>408820.17922466737</v>
      </c>
      <c r="X33" s="629">
        <f t="shared" ca="1" si="5"/>
        <v>410478.71826326574</v>
      </c>
      <c r="Y33" s="629">
        <f t="shared" ca="1" si="5"/>
        <v>416663.88733227592</v>
      </c>
      <c r="Z33" s="629">
        <f t="shared" ca="1" si="5"/>
        <v>416864.31236649177</v>
      </c>
      <c r="AA33" s="629">
        <f t="shared" ca="1" si="5"/>
        <v>417405.1973933276</v>
      </c>
      <c r="AB33" s="629">
        <f t="shared" ca="1" si="5"/>
        <v>420807.17166405678</v>
      </c>
      <c r="AC33" s="629">
        <f t="shared" ca="1" si="5"/>
        <v>410781.12999739009</v>
      </c>
      <c r="AD33" s="629">
        <f t="shared" ca="1" si="5"/>
        <v>410781.12999739009</v>
      </c>
      <c r="AE33" s="629">
        <f t="shared" ca="1" si="5"/>
        <v>410781.12999739009</v>
      </c>
      <c r="AF33" s="629">
        <f t="shared" ca="1" si="5"/>
        <v>410781.12999739009</v>
      </c>
      <c r="AG33" s="629">
        <f t="shared" ca="1" si="5"/>
        <v>410781.12999739009</v>
      </c>
      <c r="AH33" s="629">
        <f t="shared" ca="1" si="5"/>
        <v>410781.12999739009</v>
      </c>
      <c r="AI33" s="629">
        <f t="shared" ca="1" si="5"/>
        <v>410781.12999739009</v>
      </c>
      <c r="AJ33" s="629">
        <f t="shared" ca="1" si="5"/>
        <v>410781.12999739009</v>
      </c>
      <c r="AK33" s="629">
        <f t="shared" ca="1" si="5"/>
        <v>410781.12999739009</v>
      </c>
      <c r="AL33" s="629">
        <f t="shared" ca="1" si="5"/>
        <v>410781.12999739009</v>
      </c>
      <c r="AM33" s="629">
        <f t="shared" ca="1" si="5"/>
        <v>410781.12999739009</v>
      </c>
      <c r="AN33" s="629">
        <f t="shared" si="5"/>
        <v>0</v>
      </c>
      <c r="AO33" s="629">
        <f t="shared" si="5"/>
        <v>0</v>
      </c>
      <c r="AP33" s="629">
        <f t="shared" si="5"/>
        <v>0</v>
      </c>
      <c r="AQ33" s="629">
        <f t="shared" si="5"/>
        <v>0</v>
      </c>
    </row>
    <row r="35" spans="4:43">
      <c r="L35" s="627"/>
      <c r="M35" s="627"/>
      <c r="N35" s="627"/>
      <c r="O35" s="627"/>
      <c r="P35" s="627"/>
      <c r="Q35" s="627"/>
      <c r="R35" s="627"/>
      <c r="S35" s="627"/>
      <c r="T35" s="627"/>
      <c r="U35" s="627"/>
      <c r="V35" s="627"/>
      <c r="W35" s="627"/>
      <c r="X35" s="627"/>
      <c r="Y35" s="627"/>
      <c r="Z35" s="627"/>
      <c r="AA35" s="627"/>
      <c r="AB35" s="627"/>
      <c r="AC35" s="627"/>
      <c r="AD35" s="627"/>
      <c r="AE35" s="627"/>
      <c r="AF35" s="627"/>
      <c r="AG35" s="627"/>
      <c r="AH35" s="627"/>
      <c r="AI35" s="627"/>
      <c r="AJ35" s="627"/>
    </row>
    <row r="36" spans="4:43">
      <c r="D36" s="615" t="s">
        <v>111</v>
      </c>
    </row>
    <row r="37" spans="4:43">
      <c r="E37" s="204" t="s">
        <v>319</v>
      </c>
      <c r="G37" s="204" t="s">
        <v>320</v>
      </c>
      <c r="H37" s="623">
        <f ca="1">SUM(J37:AQ37)</f>
        <v>130967700</v>
      </c>
      <c r="J37" s="624">
        <f ca="1">IF(ISNA(HLOOKUP(YEAR(J1),'Output - Status quo'!$C$16:$AI$34,12,FALSE)),0,HLOOKUP(YEAR(J1),'Output - Status quo'!$C$16:$AI$34,12,FALSE))*POWER(10,6)</f>
        <v>4365590</v>
      </c>
      <c r="K37" s="624">
        <f ca="1">IF(ISNA(HLOOKUP(YEAR(K1),'Output - Status quo'!$C$16:$AI$34,12,FALSE)),0,HLOOKUP(YEAR(K1),'Output - Status quo'!$C$16:$AI$34,12,FALSE))*POWER(10,6)</f>
        <v>4365590</v>
      </c>
      <c r="L37" s="624">
        <f ca="1">IF(ISNA(HLOOKUP(YEAR(L1),'Output - Status quo'!$C$16:$AI$34,12,FALSE)),0,HLOOKUP(YEAR(L1),'Output - Status quo'!$C$16:$AI$34,12,FALSE))*POWER(10,6)</f>
        <v>4365590</v>
      </c>
      <c r="M37" s="624">
        <f ca="1">IF(ISNA(HLOOKUP(YEAR(M1),'Output - Status quo'!$C$16:$AI$34,12,FALSE)),0,HLOOKUP(YEAR(M1),'Output - Status quo'!$C$16:$AI$34,12,FALSE))*POWER(10,6)</f>
        <v>4365590</v>
      </c>
      <c r="N37" s="624">
        <f ca="1">IF(ISNA(HLOOKUP(YEAR(N1),'Output - Status quo'!$C$16:$AI$34,12,FALSE)),0,HLOOKUP(YEAR(N1),'Output - Status quo'!$C$16:$AI$34,12,FALSE))*POWER(10,6)</f>
        <v>4365590</v>
      </c>
      <c r="O37" s="624">
        <f ca="1">IF(ISNA(HLOOKUP(YEAR(O1),'Output - Status quo'!$C$16:$AI$34,12,FALSE)),0,HLOOKUP(YEAR(O1),'Output - Status quo'!$C$16:$AI$34,12,FALSE))*POWER(10,6)</f>
        <v>4365590</v>
      </c>
      <c r="P37" s="624">
        <f ca="1">IF(ISNA(HLOOKUP(YEAR(P1),'Output - Status quo'!$C$16:$AI$34,12,FALSE)),0,HLOOKUP(YEAR(P1),'Output - Status quo'!$C$16:$AI$34,12,FALSE))*POWER(10,6)</f>
        <v>4365590</v>
      </c>
      <c r="Q37" s="624">
        <f ca="1">IF(ISNA(HLOOKUP(YEAR(Q1),'Output - Status quo'!$C$16:$AI$34,12,FALSE)),0,HLOOKUP(YEAR(Q1),'Output - Status quo'!$C$16:$AI$34,12,FALSE))*POWER(10,6)</f>
        <v>4365590</v>
      </c>
      <c r="R37" s="624">
        <f ca="1">IF(ISNA(HLOOKUP(YEAR(R1),'Output - Status quo'!$C$16:$AI$34,12,FALSE)),0,HLOOKUP(YEAR(R1),'Output - Status quo'!$C$16:$AI$34,12,FALSE))*POWER(10,6)</f>
        <v>4365590</v>
      </c>
      <c r="S37" s="624">
        <f ca="1">IF(ISNA(HLOOKUP(YEAR(S1),'Output - Status quo'!$C$16:$AI$34,12,FALSE)),0,HLOOKUP(YEAR(S1),'Output - Status quo'!$C$16:$AI$34,12,FALSE))*POWER(10,6)</f>
        <v>4365590</v>
      </c>
      <c r="T37" s="624">
        <f ca="1">IF(ISNA(HLOOKUP(YEAR(T1),'Output - Status quo'!$C$16:$AI$34,12,FALSE)),0,HLOOKUP(YEAR(T1),'Output - Status quo'!$C$16:$AI$34,12,FALSE))*POWER(10,6)</f>
        <v>4365590</v>
      </c>
      <c r="U37" s="624">
        <f ca="1">IF(ISNA(HLOOKUP(YEAR(U1),'Output - Status quo'!$C$16:$AI$34,12,FALSE)),0,HLOOKUP(YEAR(U1),'Output - Status quo'!$C$16:$AI$34,12,FALSE))*POWER(10,6)</f>
        <v>4365590</v>
      </c>
      <c r="V37" s="624">
        <f ca="1">IF(ISNA(HLOOKUP(YEAR(V1),'Output - Status quo'!$C$16:$AI$34,12,FALSE)),0,HLOOKUP(YEAR(V1),'Output - Status quo'!$C$16:$AI$34,12,FALSE))*POWER(10,6)</f>
        <v>4365590</v>
      </c>
      <c r="W37" s="624">
        <f ca="1">IF(ISNA(HLOOKUP(YEAR(W1),'Output - Status quo'!$C$16:$AI$34,12,FALSE)),0,HLOOKUP(YEAR(W1),'Output - Status quo'!$C$16:$AI$34,12,FALSE))*POWER(10,6)</f>
        <v>4365590</v>
      </c>
      <c r="X37" s="624">
        <f ca="1">IF(ISNA(HLOOKUP(YEAR(X1),'Output - Status quo'!$C$16:$AI$34,12,FALSE)),0,HLOOKUP(YEAR(X1),'Output - Status quo'!$C$16:$AI$34,12,FALSE))*POWER(10,6)</f>
        <v>4365590</v>
      </c>
      <c r="Y37" s="624">
        <f ca="1">IF(ISNA(HLOOKUP(YEAR(Y1),'Output - Status quo'!$C$16:$AI$34,12,FALSE)),0,HLOOKUP(YEAR(Y1),'Output - Status quo'!$C$16:$AI$34,12,FALSE))*POWER(10,6)</f>
        <v>4365590</v>
      </c>
      <c r="Z37" s="624">
        <f ca="1">IF(ISNA(HLOOKUP(YEAR(Z1),'Output - Status quo'!$C$16:$AI$34,12,FALSE)),0,HLOOKUP(YEAR(Z1),'Output - Status quo'!$C$16:$AI$34,12,FALSE))*POWER(10,6)</f>
        <v>4365590</v>
      </c>
      <c r="AA37" s="624">
        <f ca="1">IF(ISNA(HLOOKUP(YEAR(AA1),'Output - Status quo'!$C$16:$AI$34,12,FALSE)),0,HLOOKUP(YEAR(AA1),'Output - Status quo'!$C$16:$AI$34,12,FALSE))*POWER(10,6)</f>
        <v>4365590</v>
      </c>
      <c r="AB37" s="624">
        <f ca="1">IF(ISNA(HLOOKUP(YEAR(AB1),'Output - Status quo'!$C$16:$AI$34,12,FALSE)),0,HLOOKUP(YEAR(AB1),'Output - Status quo'!$C$16:$AI$34,12,FALSE))*POWER(10,6)</f>
        <v>4365590</v>
      </c>
      <c r="AC37" s="624">
        <f ca="1">IF(ISNA(HLOOKUP(YEAR(AC1),'Output - Status quo'!$C$16:$AI$34,12,FALSE)),0,HLOOKUP(YEAR(AC1),'Output - Status quo'!$C$16:$AI$34,12,FALSE))*POWER(10,6)</f>
        <v>4365590</v>
      </c>
      <c r="AD37" s="624">
        <f ca="1">IF(ISNA(HLOOKUP(YEAR(AD1),'Output - Status quo'!$C$16:$AI$34,12,FALSE)),0,HLOOKUP(YEAR(AD1),'Output - Status quo'!$C$16:$AI$34,12,FALSE))*POWER(10,6)</f>
        <v>4365590</v>
      </c>
      <c r="AE37" s="624">
        <f ca="1">IF(ISNA(HLOOKUP(YEAR(AE1),'Output - Status quo'!$C$16:$AI$34,12,FALSE)),0,HLOOKUP(YEAR(AE1),'Output - Status quo'!$C$16:$AI$34,12,FALSE))*POWER(10,6)</f>
        <v>4365590</v>
      </c>
      <c r="AF37" s="624">
        <f ca="1">IF(ISNA(HLOOKUP(YEAR(AF1),'Output - Status quo'!$C$16:$AI$34,12,FALSE)),0,HLOOKUP(YEAR(AF1),'Output - Status quo'!$C$16:$AI$34,12,FALSE))*POWER(10,6)</f>
        <v>4365590</v>
      </c>
      <c r="AG37" s="624">
        <f ca="1">IF(ISNA(HLOOKUP(YEAR(AG1),'Output - Status quo'!$C$16:$AI$34,12,FALSE)),0,HLOOKUP(YEAR(AG1),'Output - Status quo'!$C$16:$AI$34,12,FALSE))*POWER(10,6)</f>
        <v>4365590</v>
      </c>
      <c r="AH37" s="624">
        <f ca="1">IF(ISNA(HLOOKUP(YEAR(AH1),'Output - Status quo'!$C$16:$AI$34,12,FALSE)),0,HLOOKUP(YEAR(AH1),'Output - Status quo'!$C$16:$AI$34,12,FALSE))*POWER(10,6)</f>
        <v>4365590</v>
      </c>
      <c r="AI37" s="624">
        <f ca="1">IF(ISNA(HLOOKUP(YEAR(AI1),'Output - Status quo'!$C$16:$AI$34,12,FALSE)),0,HLOOKUP(YEAR(AI1),'Output - Status quo'!$C$16:$AI$34,12,FALSE))*POWER(10,6)</f>
        <v>4365590</v>
      </c>
      <c r="AJ37" s="624">
        <f ca="1">IF(ISNA(HLOOKUP(YEAR(AJ1),'Output - Status quo'!$C$16:$AI$34,12,FALSE)),0,HLOOKUP(YEAR(AJ1),'Output - Status quo'!$C$16:$AI$34,12,FALSE))*POWER(10,6)</f>
        <v>4365590</v>
      </c>
      <c r="AK37" s="624">
        <f ca="1">IF(COLS_TO_SHOW&lt;28,0,(IF(ISNA(HLOOKUP(YEAR(AK1),'Output - Status quo'!$C$16:$AI$34,12,FALSE)),0,HLOOKUP(YEAR(AK1),'Output - Status quo'!$C$16:$AI$34,12,FALSE))*POWER(10,6)))</f>
        <v>4365590</v>
      </c>
      <c r="AL37" s="624">
        <f ca="1">IF(COLS_TO_SHOW&lt;29,0,(IF(ISNA(HLOOKUP(YEAR(AL1),'Output - Status quo'!$C$16:$AI$34,12,FALSE)),0,HLOOKUP(YEAR(AL1),'Output - Status quo'!$C$16:$AI$34,12,FALSE))*POWER(10,6)))</f>
        <v>4365590</v>
      </c>
      <c r="AM37" s="624">
        <f ca="1">IF(COLS_TO_SHOW&lt;30,0,(IF(ISNA(HLOOKUP(YEAR(AM1),'Output - Status quo'!$C$16:$AI$34,12,FALSE)),0,HLOOKUP(YEAR(AM1),'Output - Status quo'!$C$16:$AI$34,12,FALSE))*POWER(10,6)))</f>
        <v>4365590</v>
      </c>
      <c r="AN37" s="624">
        <f>IF(COLS_TO_SHOW&lt;31,0,(IF(ISNA(HLOOKUP(YEAR(AN1),'Output - Status quo'!$C$16:$AI$34,12,FALSE)),0,HLOOKUP(YEAR(AN1),'Output - Status quo'!$C$16:$AI$34,12,FALSE))*POWER(10,6)))</f>
        <v>0</v>
      </c>
      <c r="AO37" s="624">
        <f>IF(COLS_TO_SHOW&lt;32,0,(IF(ISNA(HLOOKUP(YEAR(AO1),'Output - Status quo'!$C$16:$AI$34,12,FALSE)),0,HLOOKUP(YEAR(AO1),'Output - Status quo'!$C$16:$AI$34,12,FALSE))*POWER(10,6)))</f>
        <v>0</v>
      </c>
      <c r="AP37" s="624">
        <f>IF(COLS_TO_SHOW&lt;33,0,(IF(ISNA(HLOOKUP(YEAR(AP1),'Output - Status quo'!$C$16:$AI$34,12,FALSE)),0,HLOOKUP(YEAR(AP1),'Output - Status quo'!$C$16:$AI$34,12,FALSE))*POWER(10,6)))</f>
        <v>0</v>
      </c>
      <c r="AQ37" s="624">
        <f>IF(COLS_TO_SHOW&lt;34,0,(IF(ISNA(HLOOKUP(YEAR(AQ1),'Output - Status quo'!$C$16:$AI$34,12,FALSE)),0,HLOOKUP(YEAR(AQ1),'Output - Status quo'!$C$16:$AI$34,12,FALSE))*POWER(10,6)))</f>
        <v>0</v>
      </c>
    </row>
    <row r="38" spans="4:43">
      <c r="J38" s="629"/>
      <c r="K38" s="629"/>
      <c r="L38" s="629"/>
      <c r="M38" s="629"/>
      <c r="N38" s="629"/>
      <c r="O38" s="629"/>
      <c r="P38" s="629"/>
      <c r="Q38" s="629"/>
      <c r="R38" s="629"/>
      <c r="S38" s="629"/>
      <c r="T38" s="629"/>
      <c r="U38" s="629"/>
      <c r="V38" s="629"/>
      <c r="W38" s="629"/>
      <c r="X38" s="629"/>
      <c r="Y38" s="629"/>
      <c r="Z38" s="629"/>
      <c r="AA38" s="629"/>
      <c r="AB38" s="629"/>
      <c r="AC38" s="629"/>
      <c r="AD38" s="629"/>
      <c r="AE38" s="629"/>
      <c r="AF38" s="629"/>
      <c r="AG38" s="629"/>
      <c r="AH38" s="629"/>
      <c r="AI38" s="629"/>
      <c r="AJ38" s="629"/>
      <c r="AK38" s="629"/>
      <c r="AL38" s="629"/>
      <c r="AM38" s="629"/>
      <c r="AN38" s="629"/>
      <c r="AO38" s="629"/>
      <c r="AP38" s="629"/>
      <c r="AQ38" s="629"/>
    </row>
    <row r="39" spans="4:43">
      <c r="E39" s="204" t="s">
        <v>321</v>
      </c>
      <c r="G39" s="204" t="s">
        <v>320</v>
      </c>
      <c r="H39" s="623">
        <f ca="1">SUM(J39:AQ39)</f>
        <v>75000139.313999981</v>
      </c>
      <c r="J39" s="624">
        <f ca="1">IF(ISNA(HLOOKUP(YEAR(J1),'Output - Upgrade'!$C$17:$AI$48,32,FALSE)),0,HLOOKUP(YEAR(J1),'Output - Upgrade'!$C$17:$AI$48,32,FALSE))*POWER(10,6)</f>
        <v>4365590</v>
      </c>
      <c r="K39" s="624">
        <f ca="1">IF(ISNA(HLOOKUP(YEAR(K1),'Output - Upgrade'!$C$17:$AI$48,32,FALSE)),0,HLOOKUP(YEAR(K1),'Output - Upgrade'!$C$17:$AI$48,32,FALSE))*POWER(10,6)</f>
        <v>4365590</v>
      </c>
      <c r="L39" s="624">
        <f ca="1">IF(ISNA(HLOOKUP(YEAR(L1),'Output - Upgrade'!$C$17:$AI$48,32,FALSE)),0,HLOOKUP(YEAR(L1),'Output - Upgrade'!$C$17:$AI$48,32,FALSE))*POWER(10,6)</f>
        <v>4365590</v>
      </c>
      <c r="M39" s="624">
        <f ca="1">IF(ISNA(HLOOKUP(YEAR(M1),'Output - Upgrade'!$C$17:$AI$48,32,FALSE)),0,HLOOKUP(YEAR(M1),'Output - Upgrade'!$C$17:$AI$48,32,FALSE))*POWER(10,6)</f>
        <v>2292717.3820000002</v>
      </c>
      <c r="N39" s="624">
        <f ca="1">IF(ISNA(HLOOKUP(YEAR(N1),'Output - Upgrade'!$C$17:$AI$48,32,FALSE)),0,HLOOKUP(YEAR(N1),'Output - Upgrade'!$C$17:$AI$48,32,FALSE))*POWER(10,6)</f>
        <v>2292717.3820000002</v>
      </c>
      <c r="O39" s="624">
        <f ca="1">IF(ISNA(HLOOKUP(YEAR(O1),'Output - Upgrade'!$C$17:$AI$48,32,FALSE)),0,HLOOKUP(YEAR(O1),'Output - Upgrade'!$C$17:$AI$48,32,FALSE))*POWER(10,6)</f>
        <v>2292717.3820000002</v>
      </c>
      <c r="P39" s="624">
        <f ca="1">IF(ISNA(HLOOKUP(YEAR(P1),'Output - Upgrade'!$C$17:$AI$48,32,FALSE)),0,HLOOKUP(YEAR(P1),'Output - Upgrade'!$C$17:$AI$48,32,FALSE))*POWER(10,6)</f>
        <v>2292717.3820000002</v>
      </c>
      <c r="Q39" s="624">
        <f ca="1">IF(ISNA(HLOOKUP(YEAR(Q1),'Output - Upgrade'!$C$17:$AI$48,32,FALSE)),0,HLOOKUP(YEAR(Q1),'Output - Upgrade'!$C$17:$AI$48,32,FALSE))*POWER(10,6)</f>
        <v>2292717.3820000002</v>
      </c>
      <c r="R39" s="624">
        <f ca="1">IF(ISNA(HLOOKUP(YEAR(R1),'Output - Upgrade'!$C$17:$AI$48,32,FALSE)),0,HLOOKUP(YEAR(R1),'Output - Upgrade'!$C$17:$AI$48,32,FALSE))*POWER(10,6)</f>
        <v>2292717.3820000002</v>
      </c>
      <c r="S39" s="624">
        <f ca="1">IF(ISNA(HLOOKUP(YEAR(S1),'Output - Upgrade'!$C$17:$AI$48,32,FALSE)),0,HLOOKUP(YEAR(S1),'Output - Upgrade'!$C$17:$AI$48,32,FALSE))*POWER(10,6)</f>
        <v>2292717.3820000002</v>
      </c>
      <c r="T39" s="624">
        <f ca="1">IF(ISNA(HLOOKUP(YEAR(T1),'Output - Upgrade'!$C$17:$AI$48,32,FALSE)),0,HLOOKUP(YEAR(T1),'Output - Upgrade'!$C$17:$AI$48,32,FALSE))*POWER(10,6)</f>
        <v>2292717.3820000002</v>
      </c>
      <c r="U39" s="624">
        <f ca="1">IF(ISNA(HLOOKUP(YEAR(U1),'Output - Upgrade'!$C$17:$AI$48,32,FALSE)),0,HLOOKUP(YEAR(U1),'Output - Upgrade'!$C$17:$AI$48,32,FALSE))*POWER(10,6)</f>
        <v>2292717.3820000002</v>
      </c>
      <c r="V39" s="624">
        <f ca="1">IF(ISNA(HLOOKUP(YEAR(V1),'Output - Upgrade'!$C$17:$AI$48,32,FALSE)),0,HLOOKUP(YEAR(V1),'Output - Upgrade'!$C$17:$AI$48,32,FALSE))*POWER(10,6)</f>
        <v>2292717.3820000002</v>
      </c>
      <c r="W39" s="624">
        <f ca="1">IF(ISNA(HLOOKUP(YEAR(W1),'Output - Upgrade'!$C$17:$AI$48,32,FALSE)),0,HLOOKUP(YEAR(W1),'Output - Upgrade'!$C$17:$AI$48,32,FALSE))*POWER(10,6)</f>
        <v>2292717.3820000002</v>
      </c>
      <c r="X39" s="624">
        <f ca="1">IF(ISNA(HLOOKUP(YEAR(X1),'Output - Upgrade'!$C$17:$AI$48,32,FALSE)),0,HLOOKUP(YEAR(X1),'Output - Upgrade'!$C$17:$AI$48,32,FALSE))*POWER(10,6)</f>
        <v>2292717.3820000002</v>
      </c>
      <c r="Y39" s="624">
        <f ca="1">IF(ISNA(HLOOKUP(YEAR(Y1),'Output - Upgrade'!$C$17:$AI$48,32,FALSE)),0,HLOOKUP(YEAR(Y1),'Output - Upgrade'!$C$17:$AI$48,32,FALSE))*POWER(10,6)</f>
        <v>2292717.3820000002</v>
      </c>
      <c r="Z39" s="624">
        <f ca="1">IF(ISNA(HLOOKUP(YEAR(Z1),'Output - Upgrade'!$C$17:$AI$48,32,FALSE)),0,HLOOKUP(YEAR(Z1),'Output - Upgrade'!$C$17:$AI$48,32,FALSE))*POWER(10,6)</f>
        <v>2292717.3820000002</v>
      </c>
      <c r="AA39" s="624">
        <f ca="1">IF(ISNA(HLOOKUP(YEAR(AA1),'Output - Upgrade'!$C$17:$AI$48,32,FALSE)),0,HLOOKUP(YEAR(AA1),'Output - Upgrade'!$C$17:$AI$48,32,FALSE))*POWER(10,6)</f>
        <v>2292717.3820000002</v>
      </c>
      <c r="AB39" s="624">
        <f ca="1">IF(ISNA(HLOOKUP(YEAR(AB1),'Output - Upgrade'!$C$17:$AI$48,32,FALSE)),0,HLOOKUP(YEAR(AB1),'Output - Upgrade'!$C$17:$AI$48,32,FALSE))*POWER(10,6)</f>
        <v>2292717.3820000002</v>
      </c>
      <c r="AC39" s="624">
        <f ca="1">IF(ISNA(HLOOKUP(YEAR(AC1),'Output - Upgrade'!$C$17:$AI$48,32,FALSE)),0,HLOOKUP(YEAR(AC1),'Output - Upgrade'!$C$17:$AI$48,32,FALSE))*POWER(10,6)</f>
        <v>2292717.3820000002</v>
      </c>
      <c r="AD39" s="624">
        <f ca="1">IF(ISNA(HLOOKUP(YEAR(AD1),'Output - Upgrade'!$C$17:$AI$48,32,FALSE)),0,HLOOKUP(YEAR(AD1),'Output - Upgrade'!$C$17:$AI$48,32,FALSE))*POWER(10,6)</f>
        <v>2292717.3820000002</v>
      </c>
      <c r="AE39" s="624">
        <f ca="1">IF(ISNA(HLOOKUP(YEAR(AE1),'Output - Upgrade'!$C$17:$AI$48,32,FALSE)),0,HLOOKUP(YEAR(AE1),'Output - Upgrade'!$C$17:$AI$48,32,FALSE))*POWER(10,6)</f>
        <v>2292717.3820000002</v>
      </c>
      <c r="AF39" s="624">
        <f ca="1">IF(ISNA(HLOOKUP(YEAR(AF1),'Output - Upgrade'!$C$17:$AI$48,32,FALSE)),0,HLOOKUP(YEAR(AF1),'Output - Upgrade'!$C$17:$AI$48,32,FALSE))*POWER(10,6)</f>
        <v>2292717.3820000002</v>
      </c>
      <c r="AG39" s="624">
        <f ca="1">IF(ISNA(HLOOKUP(YEAR(AG1),'Output - Upgrade'!$C$17:$AI$48,32,FALSE)),0,HLOOKUP(YEAR(AG1),'Output - Upgrade'!$C$17:$AI$48,32,FALSE))*POWER(10,6)</f>
        <v>2292717.3820000002</v>
      </c>
      <c r="AH39" s="624">
        <f ca="1">IF(ISNA(HLOOKUP(YEAR(AH1),'Output - Upgrade'!$C$17:$AI$48,32,FALSE)),0,HLOOKUP(YEAR(AH1),'Output - Upgrade'!$C$17:$AI$48,32,FALSE))*POWER(10,6)</f>
        <v>2292717.3820000002</v>
      </c>
      <c r="AI39" s="624">
        <f ca="1">IF(ISNA(HLOOKUP(YEAR(AI1),'Output - Upgrade'!$C$17:$AI$48,32,FALSE)),0,HLOOKUP(YEAR(AI1),'Output - Upgrade'!$C$17:$AI$48,32,FALSE))*POWER(10,6)</f>
        <v>2292717.3820000002</v>
      </c>
      <c r="AJ39" s="624">
        <f ca="1">IF(ISNA(HLOOKUP(YEAR(AJ1),'Output - Upgrade'!$C$17:$AI$48,32,FALSE)),0,HLOOKUP(YEAR(AJ1),'Output - Upgrade'!$C$17:$AI$48,32,FALSE))*POWER(10,6)</f>
        <v>2292717.3820000002</v>
      </c>
      <c r="AK39" s="624">
        <f ca="1">IF(COLS_TO_SHOW&lt;28,0,(IF(ISNA(HLOOKUP(YEAR(AK1),'Output - Upgrade'!$C$17:$AI$48,32,FALSE)),0,HLOOKUP(YEAR(AK1),'Output - Upgrade'!$C$17:$AI$48,32,FALSE))*POWER(10,6)))</f>
        <v>2292717.3820000002</v>
      </c>
      <c r="AL39" s="624">
        <f ca="1">IF(COLS_TO_SHOW&lt;29,0,(IF(ISNA(HLOOKUP(YEAR(AL1),'Output - Upgrade'!$C$17:$AI$48,32,FALSE)),0,HLOOKUP(YEAR(AL1),'Output - Upgrade'!$C$17:$AI$48,32,FALSE))*POWER(10,6)))</f>
        <v>2292717.3820000002</v>
      </c>
      <c r="AM39" s="624">
        <f ca="1">IF(COLS_TO_SHOW&lt;30,0,(IF(ISNA(HLOOKUP(YEAR(AM1),'Output - Upgrade'!$C$17:$AI$48,32,FALSE)),0,HLOOKUP(YEAR(AM1),'Output - Upgrade'!$C$17:$AI$48,32,FALSE))*POWER(10,6)))</f>
        <v>2292717.3820000002</v>
      </c>
      <c r="AN39" s="624">
        <f>IF(COLS_TO_SHOW&lt;31,0,(IF(ISNA(HLOOKUP(YEAR(AN1),'Output - Upgrade'!$C$17:$AI$48,32,FALSE)),0,HLOOKUP(YEAR(AN1),'Output - Upgrade'!$C$17:$AI$48,32,FALSE))*POWER(10,6)))</f>
        <v>0</v>
      </c>
      <c r="AO39" s="624">
        <f>IF(COLS_TO_SHOW&lt;32,0,(IF(ISNA(HLOOKUP(YEAR(AO1),'Output - Upgrade'!$C$17:$AI$48,32,FALSE)),0,HLOOKUP(YEAR(AO1),'Output - Upgrade'!$C$17:$AI$48,32,FALSE))*POWER(10,6)))</f>
        <v>0</v>
      </c>
      <c r="AP39" s="624">
        <f>IF(COLS_TO_SHOW&lt;33,0,(IF(ISNA(HLOOKUP(YEAR(AP1),'Output - Upgrade'!$C$17:$AI$48,32,FALSE)),0,HLOOKUP(YEAR(AP1),'Output - Upgrade'!$C$17:$AI$48,32,FALSE))*POWER(10,6)))</f>
        <v>0</v>
      </c>
      <c r="AQ39" s="624">
        <f>IF(COLS_TO_SHOW&lt;34,0,(IF(ISNA(HLOOKUP(YEAR(AQ1),'Output - Upgrade'!$C$17:$AI$48,32,FALSE)),0,HLOOKUP(YEAR(AQ1),'Output - Upgrade'!$C$17:$AI$48,32,FALSE))*POWER(10,6)))</f>
        <v>0</v>
      </c>
    </row>
    <row r="41" spans="4:43">
      <c r="E41" s="204" t="s">
        <v>322</v>
      </c>
      <c r="G41" s="204" t="s">
        <v>279</v>
      </c>
      <c r="H41" s="623">
        <f ca="1">SUM(J41:AQ41)</f>
        <v>36278.052899999995</v>
      </c>
      <c r="J41" s="624">
        <f ca="1">IF(ISNA(HLOOKUP(YEAR(J1),'Output - Status quo'!$C$16:$AI$34,14,FALSE)),0,HLOOKUP(YEAR(J1),'Output - Status quo'!$C$16:$AI$34,14,FALSE))</f>
        <v>2051.8272999999999</v>
      </c>
      <c r="K41" s="624">
        <f ca="1">IF(ISNA(HLOOKUP(YEAR(K1),'Output - Status quo'!$C$16:$AI$34,14,FALSE)),0,HLOOKUP(YEAR(K1),'Output - Status quo'!$C$16:$AI$34,14,FALSE))</f>
        <v>2008.1714000000002</v>
      </c>
      <c r="L41" s="624">
        <f ca="1">IF(ISNA(HLOOKUP(YEAR(L1),'Output - Status quo'!$C$16:$AI$34,14,FALSE)),0,HLOOKUP(YEAR(L1),'Output - Status quo'!$C$16:$AI$34,14,FALSE))</f>
        <v>1877.2037</v>
      </c>
      <c r="M41" s="624">
        <f ca="1">IF(ISNA(HLOOKUP(YEAR(M1),'Output - Status quo'!$C$16:$AI$34,14,FALSE)),0,HLOOKUP(YEAR(M1),'Output - Status quo'!$C$16:$AI$34,14,FALSE))</f>
        <v>1877.2037</v>
      </c>
      <c r="N41" s="624">
        <f ca="1">IF(ISNA(HLOOKUP(YEAR(N1),'Output - Status quo'!$C$16:$AI$34,14,FALSE)),0,HLOOKUP(YEAR(N1),'Output - Status quo'!$C$16:$AI$34,14,FALSE))</f>
        <v>1789.8919000000001</v>
      </c>
      <c r="O41" s="624">
        <f ca="1">IF(ISNA(HLOOKUP(YEAR(O1),'Output - Status quo'!$C$16:$AI$34,14,FALSE)),0,HLOOKUP(YEAR(O1),'Output - Status quo'!$C$16:$AI$34,14,FALSE))</f>
        <v>1746.2360000000001</v>
      </c>
      <c r="P41" s="624">
        <f ca="1">IF(ISNA(HLOOKUP(YEAR(P1),'Output - Status quo'!$C$16:$AI$34,14,FALSE)),0,HLOOKUP(YEAR(P1),'Output - Status quo'!$C$16:$AI$34,14,FALSE))</f>
        <v>1702.5801000000001</v>
      </c>
      <c r="Q41" s="624">
        <f ca="1">IF(ISNA(HLOOKUP(YEAR(Q1),'Output - Status quo'!$C$16:$AI$34,14,FALSE)),0,HLOOKUP(YEAR(Q1),'Output - Status quo'!$C$16:$AI$34,14,FALSE))</f>
        <v>1615.2683000000002</v>
      </c>
      <c r="R41" s="624">
        <f ca="1">IF(ISNA(HLOOKUP(YEAR(R1),'Output - Status quo'!$C$16:$AI$34,14,FALSE)),0,HLOOKUP(YEAR(R1),'Output - Status quo'!$C$16:$AI$34,14,FALSE))</f>
        <v>1440.6447000000001</v>
      </c>
      <c r="S41" s="624">
        <f ca="1">IF(ISNA(HLOOKUP(YEAR(S1),'Output - Status quo'!$C$16:$AI$34,14,FALSE)),0,HLOOKUP(YEAR(S1),'Output - Status quo'!$C$16:$AI$34,14,FALSE))</f>
        <v>1353.3329000000001</v>
      </c>
      <c r="T41" s="624">
        <f ca="1">IF(ISNA(HLOOKUP(YEAR(T1),'Output - Status quo'!$C$16:$AI$34,14,FALSE)),0,HLOOKUP(YEAR(T1),'Output - Status quo'!$C$16:$AI$34,14,FALSE))</f>
        <v>1309.6769999999999</v>
      </c>
      <c r="U41" s="624">
        <f ca="1">IF(ISNA(HLOOKUP(YEAR(U1),'Output - Status quo'!$C$16:$AI$34,14,FALSE)),0,HLOOKUP(YEAR(U1),'Output - Status quo'!$C$16:$AI$34,14,FALSE))</f>
        <v>1178.7093000000002</v>
      </c>
      <c r="V41" s="624">
        <f ca="1">IF(ISNA(HLOOKUP(YEAR(V1),'Output - Status quo'!$C$16:$AI$34,14,FALSE)),0,HLOOKUP(YEAR(V1),'Output - Status quo'!$C$16:$AI$34,14,FALSE))</f>
        <v>1178.7093000000002</v>
      </c>
      <c r="W41" s="624">
        <f ca="1">IF(ISNA(HLOOKUP(YEAR(W1),'Output - Status quo'!$C$16:$AI$34,14,FALSE)),0,HLOOKUP(YEAR(W1),'Output - Status quo'!$C$16:$AI$34,14,FALSE))</f>
        <v>1178.7093000000002</v>
      </c>
      <c r="X41" s="624">
        <f ca="1">IF(ISNA(HLOOKUP(YEAR(X1),'Output - Status quo'!$C$16:$AI$34,14,FALSE)),0,HLOOKUP(YEAR(X1),'Output - Status quo'!$C$16:$AI$34,14,FALSE))</f>
        <v>1091.3975</v>
      </c>
      <c r="Y41" s="624">
        <f ca="1">IF(ISNA(HLOOKUP(YEAR(Y1),'Output - Status quo'!$C$16:$AI$34,14,FALSE)),0,HLOOKUP(YEAR(Y1),'Output - Status quo'!$C$16:$AI$34,14,FALSE))</f>
        <v>1047.7415999999998</v>
      </c>
      <c r="Z41" s="624">
        <f ca="1">IF(ISNA(HLOOKUP(YEAR(Z1),'Output - Status quo'!$C$16:$AI$34,14,FALSE)),0,HLOOKUP(YEAR(Z1),'Output - Status quo'!$C$16:$AI$34,14,FALSE))</f>
        <v>960.4298</v>
      </c>
      <c r="AA41" s="624">
        <f ca="1">IF(ISNA(HLOOKUP(YEAR(AA1),'Output - Status quo'!$C$16:$AI$34,14,FALSE)),0,HLOOKUP(YEAR(AA1),'Output - Status quo'!$C$16:$AI$34,14,FALSE))</f>
        <v>916.77390000000003</v>
      </c>
      <c r="AB41" s="624">
        <f ca="1">IF(ISNA(HLOOKUP(YEAR(AB1),'Output - Status quo'!$C$16:$AI$34,14,FALSE)),0,HLOOKUP(YEAR(AB1),'Output - Status quo'!$C$16:$AI$34,14,FALSE))</f>
        <v>829.46209999999996</v>
      </c>
      <c r="AC41" s="624">
        <f ca="1">IF(ISNA(HLOOKUP(YEAR(AC1),'Output - Status quo'!$C$16:$AI$34,14,FALSE)),0,HLOOKUP(YEAR(AC1),'Output - Status quo'!$C$16:$AI$34,14,FALSE))</f>
        <v>829.46209999999996</v>
      </c>
      <c r="AD41" s="624">
        <f ca="1">IF(ISNA(HLOOKUP(YEAR(AD1),'Output - Status quo'!$C$16:$AI$34,14,FALSE)),0,HLOOKUP(YEAR(AD1),'Output - Status quo'!$C$16:$AI$34,14,FALSE))</f>
        <v>829.46209999999996</v>
      </c>
      <c r="AE41" s="624">
        <f ca="1">IF(ISNA(HLOOKUP(YEAR(AE1),'Output - Status quo'!$C$16:$AI$34,14,FALSE)),0,HLOOKUP(YEAR(AE1),'Output - Status quo'!$C$16:$AI$34,14,FALSE))</f>
        <v>829.46209999999996</v>
      </c>
      <c r="AF41" s="624">
        <f ca="1">IF(ISNA(HLOOKUP(YEAR(AF1),'Output - Status quo'!$C$16:$AI$34,14,FALSE)),0,HLOOKUP(YEAR(AF1),'Output - Status quo'!$C$16:$AI$34,14,FALSE))</f>
        <v>829.46209999999996</v>
      </c>
      <c r="AG41" s="624">
        <f ca="1">IF(ISNA(HLOOKUP(YEAR(AG1),'Output - Status quo'!$C$16:$AI$34,14,FALSE)),0,HLOOKUP(YEAR(AG1),'Output - Status quo'!$C$16:$AI$34,14,FALSE))</f>
        <v>829.46209999999996</v>
      </c>
      <c r="AH41" s="624">
        <f ca="1">IF(ISNA(HLOOKUP(YEAR(AH1),'Output - Status quo'!$C$16:$AI$34,14,FALSE)),0,HLOOKUP(YEAR(AH1),'Output - Status quo'!$C$16:$AI$34,14,FALSE))</f>
        <v>829.46209999999996</v>
      </c>
      <c r="AI41" s="624">
        <f ca="1">IF(ISNA(HLOOKUP(YEAR(AI1),'Output - Status quo'!$C$16:$AI$34,14,FALSE)),0,HLOOKUP(YEAR(AI1),'Output - Status quo'!$C$16:$AI$34,14,FALSE))</f>
        <v>829.46209999999996</v>
      </c>
      <c r="AJ41" s="624">
        <f ca="1">IF(ISNA(HLOOKUP(YEAR(AJ1),'Output - Status quo'!$C$16:$AI$34,14,FALSE)),0,HLOOKUP(YEAR(AJ1),'Output - Status quo'!$C$16:$AI$34,14,FALSE))</f>
        <v>829.46209999999996</v>
      </c>
      <c r="AK41" s="624">
        <f ca="1">IF(COLS_TO_SHOW&lt;28,0,(IF(ISNA(HLOOKUP(YEAR(AK1),'Output - Status quo'!$C$16:$AI$34,14,FALSE)),0,HLOOKUP(YEAR(AK1),'Output - Status quo'!$C$16:$AI$34,14,FALSE))))</f>
        <v>829.46209999999996</v>
      </c>
      <c r="AL41" s="624">
        <f ca="1">IF(COLS_TO_SHOW&lt;29,0,(IF(ISNA(HLOOKUP(YEAR(AL1),'Output - Status quo'!$C$16:$AI$34,14,FALSE)),0,HLOOKUP(YEAR(AL1),'Output - Status quo'!$C$16:$AI$34,14,FALSE))))</f>
        <v>829.46209999999996</v>
      </c>
      <c r="AM41" s="624">
        <f ca="1">IF(COLS_TO_SHOW&lt;30,0,(IF(ISNA(HLOOKUP(YEAR(AM1),'Output - Status quo'!$C$16:$AI$34,14,FALSE)),0,HLOOKUP(YEAR(AM1),'Output - Status quo'!$C$16:$AI$34,14,FALSE))))</f>
        <v>829.46209999999996</v>
      </c>
      <c r="AN41" s="624">
        <f>IF(COLS_TO_SHOW&lt;31,0,(IF(ISNA(HLOOKUP(YEAR(AN1),'Output - Status quo'!$C$16:$AI$34,14,FALSE)),0,HLOOKUP(YEAR(AN1),'Output - Status quo'!$C$16:$AI$34,14,FALSE))))</f>
        <v>0</v>
      </c>
      <c r="AO41" s="624">
        <f>IF(COLS_TO_SHOW&lt;32,0,(IF(ISNA(HLOOKUP(YEAR(AO1),'Output - Status quo'!$C$16:$AI$34,14,FALSE)),0,HLOOKUP(YEAR(AO1),'Output - Status quo'!$C$16:$AI$34,14,FALSE))))</f>
        <v>0</v>
      </c>
      <c r="AP41" s="624">
        <f>IF(COLS_TO_SHOW&lt;33,0,(IF(ISNA(HLOOKUP(YEAR(AP1),'Output - Status quo'!$C$16:$AI$34,14,FALSE)),0,HLOOKUP(YEAR(AP1),'Output - Status quo'!$C$16:$AI$34,14,FALSE))))</f>
        <v>0</v>
      </c>
      <c r="AQ41" s="624">
        <f>IF(COLS_TO_SHOW&lt;34,0,(IF(ISNA(HLOOKUP(YEAR(AQ1),'Output - Status quo'!$C$16:$AI$34,14,FALSE)),0,HLOOKUP(YEAR(AQ1),'Output - Status quo'!$C$16:$AI$34,14,FALSE))))</f>
        <v>0</v>
      </c>
    </row>
    <row r="43" spans="4:43">
      <c r="E43" s="204" t="s">
        <v>323</v>
      </c>
      <c r="G43" s="204" t="s">
        <v>279</v>
      </c>
      <c r="H43" s="623">
        <f ca="1">SUM(J43:AQ43)</f>
        <v>21871.588204900017</v>
      </c>
      <c r="J43" s="624">
        <f ca="1">IF(ISNA(HLOOKUP(YEAR(J1),'Output - Upgrade'!$C$17:$AI$50,34,FALSE)),0,HLOOKUP(YEAR(J1),'Output - Upgrade'!$C$17:$AI$50,34,FALSE))</f>
        <v>2051.8272999999999</v>
      </c>
      <c r="K43" s="624">
        <f ca="1">IF(ISNA(HLOOKUP(YEAR(K1),'Output - Upgrade'!$C$17:$AI$50,34,FALSE)),0,HLOOKUP(YEAR(K1),'Output - Upgrade'!$C$17:$AI$50,34,FALSE))</f>
        <v>2008.1714000000002</v>
      </c>
      <c r="L43" s="624">
        <f ca="1">IF(ISNA(HLOOKUP(YEAR(L1),'Output - Upgrade'!$C$17:$AI$50,34,FALSE)),0,HLOOKUP(YEAR(L1),'Output - Upgrade'!$C$17:$AI$50,34,FALSE))</f>
        <v>1877.2037</v>
      </c>
      <c r="M43" s="624">
        <f ca="1">IF(ISNA(HLOOKUP(YEAR(M1),'Output - Upgrade'!$C$17:$AI$50,34,FALSE)),0,HLOOKUP(YEAR(M1),'Output - Upgrade'!$C$17:$AI$50,34,FALSE))</f>
        <v>985.86847425999997</v>
      </c>
      <c r="N43" s="624">
        <f ca="1">IF(ISNA(HLOOKUP(YEAR(N1),'Output - Upgrade'!$C$17:$AI$50,34,FALSE)),0,HLOOKUP(YEAR(N1),'Output - Upgrade'!$C$17:$AI$50,34,FALSE))</f>
        <v>940.01412662000007</v>
      </c>
      <c r="O43" s="624">
        <f ca="1">IF(ISNA(HLOOKUP(YEAR(O1),'Output - Upgrade'!$C$17:$AI$50,34,FALSE)),0,HLOOKUP(YEAR(O1),'Output - Upgrade'!$C$17:$AI$50,34,FALSE))</f>
        <v>917.08695280000006</v>
      </c>
      <c r="P43" s="624">
        <f ca="1">IF(ISNA(HLOOKUP(YEAR(P1),'Output - Upgrade'!$C$17:$AI$50,34,FALSE)),0,HLOOKUP(YEAR(P1),'Output - Upgrade'!$C$17:$AI$50,34,FALSE))</f>
        <v>894.15977898000006</v>
      </c>
      <c r="Q43" s="624">
        <f ca="1">IF(ISNA(HLOOKUP(YEAR(Q1),'Output - Upgrade'!$C$17:$AI$50,34,FALSE)),0,HLOOKUP(YEAR(Q1),'Output - Upgrade'!$C$17:$AI$50,34,FALSE))</f>
        <v>848.30543134000004</v>
      </c>
      <c r="R43" s="624">
        <f ca="1">IF(ISNA(HLOOKUP(YEAR(R1),'Output - Upgrade'!$C$17:$AI$50,34,FALSE)),0,HLOOKUP(YEAR(R1),'Output - Upgrade'!$C$17:$AI$50,34,FALSE))</f>
        <v>756.59673606000013</v>
      </c>
      <c r="S43" s="624">
        <f ca="1">IF(ISNA(HLOOKUP(YEAR(S1),'Output - Upgrade'!$C$17:$AI$50,34,FALSE)),0,HLOOKUP(YEAR(S1),'Output - Upgrade'!$C$17:$AI$50,34,FALSE))</f>
        <v>710.74238842</v>
      </c>
      <c r="T43" s="624">
        <f ca="1">IF(ISNA(HLOOKUP(YEAR(T1),'Output - Upgrade'!$C$17:$AI$50,34,FALSE)),0,HLOOKUP(YEAR(T1),'Output - Upgrade'!$C$17:$AI$50,34,FALSE))</f>
        <v>687.8152146000001</v>
      </c>
      <c r="U43" s="624">
        <f ca="1">IF(ISNA(HLOOKUP(YEAR(U1),'Output - Upgrade'!$C$17:$AI$50,34,FALSE)),0,HLOOKUP(YEAR(U1),'Output - Upgrade'!$C$17:$AI$50,34,FALSE))</f>
        <v>619.03369314000008</v>
      </c>
      <c r="V43" s="624">
        <f ca="1">IF(ISNA(HLOOKUP(YEAR(V1),'Output - Upgrade'!$C$17:$AI$50,34,FALSE)),0,HLOOKUP(YEAR(V1),'Output - Upgrade'!$C$17:$AI$50,34,FALSE))</f>
        <v>619.03369314000008</v>
      </c>
      <c r="W43" s="624">
        <f ca="1">IF(ISNA(HLOOKUP(YEAR(W1),'Output - Upgrade'!$C$17:$AI$50,34,FALSE)),0,HLOOKUP(YEAR(W1),'Output - Upgrade'!$C$17:$AI$50,34,FALSE))</f>
        <v>619.03369314000008</v>
      </c>
      <c r="X43" s="624">
        <f ca="1">IF(ISNA(HLOOKUP(YEAR(X1),'Output - Upgrade'!$C$17:$AI$50,34,FALSE)),0,HLOOKUP(YEAR(X1),'Output - Upgrade'!$C$17:$AI$50,34,FALSE))</f>
        <v>573.17934550000007</v>
      </c>
      <c r="Y43" s="624">
        <f ca="1">IF(ISNA(HLOOKUP(YEAR(Y1),'Output - Upgrade'!$C$17:$AI$50,34,FALSE)),0,HLOOKUP(YEAR(Y1),'Output - Upgrade'!$C$17:$AI$50,34,FALSE))</f>
        <v>550.25217168000006</v>
      </c>
      <c r="Z43" s="624">
        <f ca="1">IF(ISNA(HLOOKUP(YEAR(Z1),'Output - Upgrade'!$C$17:$AI$50,34,FALSE)),0,HLOOKUP(YEAR(Z1),'Output - Upgrade'!$C$17:$AI$50,34,FALSE))</f>
        <v>504.39782403999999</v>
      </c>
      <c r="AA43" s="624">
        <f ca="1">IF(ISNA(HLOOKUP(YEAR(AA1),'Output - Upgrade'!$C$17:$AI$50,34,FALSE)),0,HLOOKUP(YEAR(AA1),'Output - Upgrade'!$C$17:$AI$50,34,FALSE))</f>
        <v>481.47065022000004</v>
      </c>
      <c r="AB43" s="624">
        <f ca="1">IF(ISNA(HLOOKUP(YEAR(AB1),'Output - Upgrade'!$C$17:$AI$50,34,FALSE)),0,HLOOKUP(YEAR(AB1),'Output - Upgrade'!$C$17:$AI$50,34,FALSE))</f>
        <v>435.61630258000008</v>
      </c>
      <c r="AC43" s="624">
        <f ca="1">IF(ISNA(HLOOKUP(YEAR(AC1),'Output - Upgrade'!$C$17:$AI$50,34,FALSE)),0,HLOOKUP(YEAR(AC1),'Output - Upgrade'!$C$17:$AI$50,34,FALSE))</f>
        <v>435.61630258000008</v>
      </c>
      <c r="AD43" s="624">
        <f ca="1">IF(ISNA(HLOOKUP(YEAR(AD1),'Output - Upgrade'!$C$17:$AI$50,34,FALSE)),0,HLOOKUP(YEAR(AD1),'Output - Upgrade'!$C$17:$AI$50,34,FALSE))</f>
        <v>435.61630258000008</v>
      </c>
      <c r="AE43" s="624">
        <f ca="1">IF(ISNA(HLOOKUP(YEAR(AE1),'Output - Upgrade'!$C$17:$AI$50,34,FALSE)),0,HLOOKUP(YEAR(AE1),'Output - Upgrade'!$C$17:$AI$50,34,FALSE))</f>
        <v>435.61630258000008</v>
      </c>
      <c r="AF43" s="624">
        <f ca="1">IF(ISNA(HLOOKUP(YEAR(AF1),'Output - Upgrade'!$C$17:$AI$50,34,FALSE)),0,HLOOKUP(YEAR(AF1),'Output - Upgrade'!$C$17:$AI$50,34,FALSE))</f>
        <v>435.61630258000008</v>
      </c>
      <c r="AG43" s="624">
        <f ca="1">IF(ISNA(HLOOKUP(YEAR(AG1),'Output - Upgrade'!$C$17:$AI$50,34,FALSE)),0,HLOOKUP(YEAR(AG1),'Output - Upgrade'!$C$17:$AI$50,34,FALSE))</f>
        <v>435.61630258000008</v>
      </c>
      <c r="AH43" s="624">
        <f ca="1">IF(ISNA(HLOOKUP(YEAR(AH1),'Output - Upgrade'!$C$17:$AI$50,34,FALSE)),0,HLOOKUP(YEAR(AH1),'Output - Upgrade'!$C$17:$AI$50,34,FALSE))</f>
        <v>435.61630258000008</v>
      </c>
      <c r="AI43" s="624">
        <f ca="1">IF(ISNA(HLOOKUP(YEAR(AI1),'Output - Upgrade'!$C$17:$AI$50,34,FALSE)),0,HLOOKUP(YEAR(AI1),'Output - Upgrade'!$C$17:$AI$50,34,FALSE))</f>
        <v>435.61630258000008</v>
      </c>
      <c r="AJ43" s="624">
        <f ca="1">IF(ISNA(HLOOKUP(YEAR(AJ1),'Output - Upgrade'!$C$17:$AI$50,34,FALSE)),0,HLOOKUP(YEAR(AJ1),'Output - Upgrade'!$C$17:$AI$50,34,FALSE))</f>
        <v>435.61630258000008</v>
      </c>
      <c r="AK43" s="624">
        <f ca="1">IF(COLS_TO_SHOW&lt;28,0,(IF(ISNA(HLOOKUP(YEAR(AK1),'Output - Upgrade'!$C$17:$AI$50,34,FALSE)),0,HLOOKUP(YEAR(AK1),'Output - Upgrade'!$C$17:$AI$50,34,FALSE))))</f>
        <v>435.61630258000008</v>
      </c>
      <c r="AL43" s="624">
        <f ca="1">IF(COLS_TO_SHOW&lt;29,0,(IF(ISNA(HLOOKUP(YEAR(AL1),'Output - Upgrade'!$C$17:$AI$50,34,FALSE)),0,HLOOKUP(YEAR(AL1),'Output - Upgrade'!$C$17:$AI$50,34,FALSE))))</f>
        <v>435.61630258000008</v>
      </c>
      <c r="AM43" s="624">
        <f ca="1">IF(COLS_TO_SHOW&lt;30,0,(IF(ISNA(HLOOKUP(YEAR(AM1),'Output - Upgrade'!$C$17:$AI$50,34,FALSE)),0,HLOOKUP(YEAR(AM1),'Output - Upgrade'!$C$17:$AI$50,34,FALSE))))</f>
        <v>435.61630258000008</v>
      </c>
      <c r="AN43" s="624">
        <f>IF(COLS_TO_SHOW&lt;31,0,(IF(ISNA(HLOOKUP(YEAR(AN1),'Output - Upgrade'!$C$17:$AI$50,34,FALSE)),0,HLOOKUP(YEAR(AN1),'Output - Upgrade'!$C$17:$AI$50,34,FALSE))))</f>
        <v>0</v>
      </c>
      <c r="AO43" s="624">
        <f>IF(COLS_TO_SHOW&lt;32,0,(IF(ISNA(HLOOKUP(YEAR(AO1),'Output - Upgrade'!$C$17:$AI$50,34,FALSE)),0,HLOOKUP(YEAR(AO1),'Output - Upgrade'!$C$17:$AI$50,34,FALSE))))</f>
        <v>0</v>
      </c>
      <c r="AP43" s="624">
        <f>IF(COLS_TO_SHOW&lt;33,0,(IF(ISNA(HLOOKUP(YEAR(AP1),'Output - Upgrade'!$C$17:$AI$50,34,FALSE)),0,HLOOKUP(YEAR(AP1),'Output - Upgrade'!$C$17:$AI$50,34,FALSE))))</f>
        <v>0</v>
      </c>
      <c r="AQ43" s="624">
        <f>IF(COLS_TO_SHOW&lt;34,0,(IF(ISNA(HLOOKUP(YEAR(AQ1),'Output - Upgrade'!$C$17:$AI$50,34,FALSE)),0,HLOOKUP(YEAR(AQ1),'Output - Upgrade'!$C$17:$AI$50,34,FALSE))))</f>
        <v>0</v>
      </c>
    </row>
    <row r="45" spans="4:43">
      <c r="E45" s="204" t="s">
        <v>324</v>
      </c>
      <c r="G45" s="630" t="s">
        <v>325</v>
      </c>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row>
  </sheetData>
  <sheetProtection password="C43E" sheet="1" objects="1" scenarios="1"/>
  <dataValidations count="10">
    <dataValidation allowBlank="1" showInputMessage="1" showErrorMessage="1" promptTitle="Capital costs output" prompt="Copy profile to the Financial Model to sheet 'Input Profile'' row 10._x000a__x000a_(Highlight cells across columns J to AQ, right click on mouse, select Copy)" sqref="J10:AQ10"/>
    <dataValidation allowBlank="1" showInputMessage="1" showErrorMessage="1" promptTitle="Cost of carbon allowances" prompt="Enter the forecast cost per tonne of buying carbon allowances." sqref="J45:AQ45"/>
    <dataValidation allowBlank="1" showInputMessage="1" showErrorMessage="1" promptTitle="Maintenance costs output" prompt="Copy profile to the Financial Model to sheet 'Input Profile'' row 23._x000a__x000a_(Highlight cells across columns J to AQ, right click on mouse, select Copy)" sqref="J23:AQ23"/>
    <dataValidation allowBlank="1" showInputMessage="1" showErrorMessage="1" promptTitle="Energy costs output" prompt="Copy profile to the Financial Model to sheet 'Input Profile'' row 24._x000a__x000a_(Highlight cells across columns J to AQ, right click on mouse, select Copy)" sqref="J24:AQ24"/>
    <dataValidation allowBlank="1" showInputMessage="1" showErrorMessage="1" promptTitle="Maintenance costs output" prompt="Copy profile to the Financial Model to sheet 'Input Profile'' row 30._x000a__x000a_(Highlight cells across columns J to AQ, right click on mouse, select Copy)" sqref="J30:AQ30"/>
    <dataValidation allowBlank="1" showInputMessage="1" showErrorMessage="1" promptTitle="Energy costs output" prompt="Copy profile to the Financial Model to sheet 'Input Profile'' row 31._x000a__x000a_(Highlight cells across columns J to AQ, right click on mouse, select Copy)" sqref="J31:AQ31"/>
    <dataValidation allowBlank="1" showInputMessage="1" showErrorMessage="1" promptTitle="Energy consumption" prompt="Copy profile to the Financial Model to sheet 'Input Profile'' row 37._x000a__x000a_(Highlight cells across columns J to AQ, right click on mouse, select Copy)" sqref="J37:AQ37"/>
    <dataValidation allowBlank="1" showInputMessage="1" showErrorMessage="1" promptTitle="Energy consumption" prompt="Copy profile to the Financial Model to sheet 'Input Profile'' row 39._x000a__x000a_(Highlight cells across columns J to AQ, right click on mouse, select Copy)" sqref="J39:AQ39"/>
    <dataValidation allowBlank="1" showInputMessage="1" showErrorMessage="1" promptTitle="CO2 emissions" prompt="Copy profile to the Financial Model to sheet 'Input Profile'' row 41._x000a__x000a_(Highlight cells across columns J to AQ, right click on mouse, select Copy)" sqref="J41:AQ41"/>
    <dataValidation allowBlank="1" showInputMessage="1" showErrorMessage="1" promptTitle="CO2 emissions" prompt="Copy profile to the Financial Model to sheet 'Input Profile'' row 43._x000a__x000a_(Highlight cells across columns J to AQ, right click on mouse, select Copy)" sqref="J43:AQ43"/>
  </dataValidations>
  <pageMargins left="0.70866141732283472" right="0.70866141732283472" top="0.74803149606299213" bottom="0.74803149606299213" header="0.31496062992125984" footer="0.31496062992125984"/>
  <pageSetup paperSize="8" scale="68" fitToWidth="2" orientation="landscape" r:id="rId1"/>
  <ignoredErrors>
    <ignoredError sqref="J10 K10:L10 Q10:AJ10 L23:R23 J24:R24 S23:AE24 AF24:AJ24 AD31:AJ31 Q30:AC31 J30:P31 AD37:AJ37 AD39:AJ39 AD41:AJ41 AD43:AJ43 Q37:AC37 Q39:AC39 Q41:AC41 Q43:AC43 J37:P43 AF23:AJ23 AD30:AJ30 N10:P10" unlockedFormula="1"/>
  </ignoredErrors>
  <drawing r:id="rId2"/>
</worksheet>
</file>

<file path=xl/worksheets/sheet15.xml><?xml version="1.0" encoding="utf-8"?>
<worksheet xmlns="http://schemas.openxmlformats.org/spreadsheetml/2006/main" xmlns:r="http://schemas.openxmlformats.org/officeDocument/2006/relationships">
  <sheetPr codeName="XXHID_01">
    <tabColor rgb="FFFF0000"/>
  </sheetPr>
  <dimension ref="A1:K102"/>
  <sheetViews>
    <sheetView topLeftCell="A82" workbookViewId="0">
      <selection activeCell="D101" sqref="D101"/>
    </sheetView>
  </sheetViews>
  <sheetFormatPr defaultRowHeight="15"/>
  <cols>
    <col min="1" max="1" width="24.5703125" customWidth="1"/>
    <col min="2" max="2" width="19.140625" customWidth="1"/>
    <col min="3" max="3" width="16.42578125" customWidth="1"/>
    <col min="4" max="4" width="12.28515625" customWidth="1"/>
    <col min="5" max="7" width="19.28515625" customWidth="1"/>
    <col min="8" max="8" width="22.42578125" customWidth="1"/>
    <col min="10" max="10" width="22.42578125" customWidth="1"/>
    <col min="11" max="11" width="20.85546875" customWidth="1"/>
  </cols>
  <sheetData>
    <row r="1" spans="1:11">
      <c r="A1" s="4" t="s">
        <v>54</v>
      </c>
      <c r="B1" s="4" t="s">
        <v>55</v>
      </c>
      <c r="C1" s="4" t="s">
        <v>56</v>
      </c>
      <c r="D1" s="4" t="s">
        <v>62</v>
      </c>
      <c r="E1" s="4" t="s">
        <v>281</v>
      </c>
      <c r="F1" s="4" t="s">
        <v>71</v>
      </c>
      <c r="G1" s="4" t="s">
        <v>281</v>
      </c>
      <c r="H1" s="4" t="s">
        <v>64</v>
      </c>
      <c r="J1" s="4" t="s">
        <v>169</v>
      </c>
      <c r="K1" s="4" t="s">
        <v>56</v>
      </c>
    </row>
    <row r="2" spans="1:11">
      <c r="A2" s="3">
        <v>0</v>
      </c>
      <c r="B2" s="3">
        <v>0</v>
      </c>
      <c r="C2">
        <v>1</v>
      </c>
      <c r="D2" s="203" t="s">
        <v>61</v>
      </c>
      <c r="E2" s="203" t="s">
        <v>282</v>
      </c>
      <c r="F2">
        <v>2012</v>
      </c>
      <c r="G2" s="203" t="s">
        <v>283</v>
      </c>
      <c r="H2">
        <v>2013</v>
      </c>
      <c r="J2" s="150" t="s">
        <v>168</v>
      </c>
      <c r="K2" s="150" t="s">
        <v>168</v>
      </c>
    </row>
    <row r="3" spans="1:11">
      <c r="A3" s="3">
        <v>0.01</v>
      </c>
      <c r="B3" s="3">
        <v>0.05</v>
      </c>
      <c r="C3">
        <v>2</v>
      </c>
      <c r="D3" s="203" t="s">
        <v>63</v>
      </c>
      <c r="E3" s="203" t="s">
        <v>283</v>
      </c>
      <c r="F3">
        <v>2013</v>
      </c>
      <c r="G3" s="203" t="s">
        <v>284</v>
      </c>
      <c r="H3">
        <v>2014</v>
      </c>
      <c r="J3" s="3">
        <v>0</v>
      </c>
      <c r="K3">
        <v>1</v>
      </c>
    </row>
    <row r="4" spans="1:11">
      <c r="A4" s="3">
        <v>0.02</v>
      </c>
      <c r="B4" s="3">
        <v>0.1</v>
      </c>
      <c r="C4">
        <v>3</v>
      </c>
      <c r="E4" s="203" t="s">
        <v>284</v>
      </c>
      <c r="F4">
        <v>2014</v>
      </c>
      <c r="G4" s="203" t="s">
        <v>285</v>
      </c>
      <c r="H4">
        <v>2015</v>
      </c>
      <c r="J4" s="3">
        <v>0.05</v>
      </c>
      <c r="K4">
        <v>2</v>
      </c>
    </row>
    <row r="5" spans="1:11">
      <c r="A5" s="3">
        <v>0.03</v>
      </c>
      <c r="B5" s="3">
        <v>0.15</v>
      </c>
      <c r="C5">
        <v>4</v>
      </c>
      <c r="E5" s="203" t="s">
        <v>285</v>
      </c>
      <c r="F5">
        <v>2015</v>
      </c>
      <c r="G5" s="203" t="s">
        <v>286</v>
      </c>
      <c r="H5">
        <v>2016</v>
      </c>
      <c r="J5" s="3">
        <v>0.1</v>
      </c>
      <c r="K5">
        <v>3</v>
      </c>
    </row>
    <row r="6" spans="1:11">
      <c r="A6" s="3">
        <v>0.04</v>
      </c>
      <c r="B6" s="3">
        <v>0.2</v>
      </c>
      <c r="C6">
        <v>5</v>
      </c>
      <c r="E6" s="203" t="s">
        <v>286</v>
      </c>
      <c r="F6">
        <v>2016</v>
      </c>
      <c r="G6" s="203" t="s">
        <v>287</v>
      </c>
      <c r="H6">
        <v>2017</v>
      </c>
      <c r="J6" s="3">
        <v>0.15</v>
      </c>
      <c r="K6">
        <v>4</v>
      </c>
    </row>
    <row r="7" spans="1:11">
      <c r="A7" s="3">
        <v>0.05</v>
      </c>
      <c r="B7" s="3">
        <v>0.25</v>
      </c>
      <c r="E7" s="203" t="s">
        <v>287</v>
      </c>
      <c r="F7">
        <v>2017</v>
      </c>
      <c r="G7" s="203" t="s">
        <v>288</v>
      </c>
      <c r="H7">
        <v>2018</v>
      </c>
      <c r="J7" s="3">
        <v>0.2</v>
      </c>
      <c r="K7">
        <v>5</v>
      </c>
    </row>
    <row r="8" spans="1:11">
      <c r="A8" s="3">
        <v>0.06</v>
      </c>
      <c r="B8" s="3">
        <v>0.3</v>
      </c>
      <c r="E8" s="203" t="s">
        <v>288</v>
      </c>
      <c r="F8">
        <v>2018</v>
      </c>
      <c r="G8" s="203" t="s">
        <v>289</v>
      </c>
      <c r="H8">
        <v>2019</v>
      </c>
      <c r="J8" s="3">
        <v>0.25</v>
      </c>
    </row>
    <row r="9" spans="1:11">
      <c r="A9" s="3">
        <v>7.0000000000000007E-2</v>
      </c>
      <c r="B9" s="3">
        <v>0.35</v>
      </c>
      <c r="E9" s="203" t="s">
        <v>289</v>
      </c>
      <c r="F9">
        <v>2019</v>
      </c>
      <c r="J9" s="3">
        <v>0.3</v>
      </c>
    </row>
    <row r="10" spans="1:11">
      <c r="A10" s="3">
        <v>0.08</v>
      </c>
      <c r="B10" s="3">
        <v>0.4</v>
      </c>
      <c r="J10" s="3">
        <v>0.35</v>
      </c>
    </row>
    <row r="11" spans="1:11">
      <c r="A11" s="3">
        <v>0.09</v>
      </c>
      <c r="B11" s="3">
        <v>0.45</v>
      </c>
      <c r="J11" s="3">
        <v>0.4</v>
      </c>
    </row>
    <row r="12" spans="1:11">
      <c r="A12" s="3">
        <v>0.1</v>
      </c>
      <c r="B12" s="3">
        <v>0.5</v>
      </c>
      <c r="J12" s="3">
        <v>0.45</v>
      </c>
    </row>
    <row r="13" spans="1:11">
      <c r="A13" s="3">
        <v>0.11</v>
      </c>
      <c r="B13" s="3">
        <v>0.55000000000000004</v>
      </c>
      <c r="J13" s="3">
        <v>0.5</v>
      </c>
    </row>
    <row r="14" spans="1:11">
      <c r="A14" s="3">
        <v>0.12</v>
      </c>
      <c r="B14" s="3">
        <v>0.6</v>
      </c>
      <c r="J14" s="3">
        <v>0.55000000000000004</v>
      </c>
    </row>
    <row r="15" spans="1:11">
      <c r="A15" s="3">
        <v>0.13</v>
      </c>
      <c r="B15" s="3">
        <v>0.65</v>
      </c>
      <c r="J15" s="3">
        <v>0.6</v>
      </c>
    </row>
    <row r="16" spans="1:11">
      <c r="A16" s="3">
        <v>0.14000000000000001</v>
      </c>
      <c r="B16" s="3">
        <v>0.7</v>
      </c>
      <c r="J16" s="3">
        <v>0.65</v>
      </c>
    </row>
    <row r="17" spans="1:10">
      <c r="A17" s="3">
        <v>0.15</v>
      </c>
      <c r="B17" s="3">
        <v>0.75</v>
      </c>
      <c r="J17" s="3">
        <v>0.7</v>
      </c>
    </row>
    <row r="18" spans="1:10">
      <c r="A18" s="3">
        <v>0.16</v>
      </c>
      <c r="B18" s="3">
        <v>0.8</v>
      </c>
      <c r="J18" s="3">
        <v>0.75</v>
      </c>
    </row>
    <row r="19" spans="1:10">
      <c r="A19" s="3">
        <v>0.17</v>
      </c>
      <c r="B19" s="3">
        <v>0.85</v>
      </c>
      <c r="J19" s="3">
        <v>0.8</v>
      </c>
    </row>
    <row r="20" spans="1:10">
      <c r="A20" s="3">
        <v>0.18</v>
      </c>
      <c r="B20" s="3">
        <v>0.9</v>
      </c>
      <c r="J20" s="3">
        <v>0.85</v>
      </c>
    </row>
    <row r="21" spans="1:10">
      <c r="A21" s="3">
        <v>0.19</v>
      </c>
      <c r="B21" s="3">
        <v>0.95</v>
      </c>
      <c r="J21" s="3">
        <v>0.9</v>
      </c>
    </row>
    <row r="22" spans="1:10">
      <c r="A22" s="3">
        <v>0.2</v>
      </c>
      <c r="B22" s="3">
        <v>1</v>
      </c>
      <c r="J22" s="3">
        <v>0.95</v>
      </c>
    </row>
    <row r="23" spans="1:10">
      <c r="A23" s="3">
        <v>0.21</v>
      </c>
      <c r="J23" s="3">
        <v>1</v>
      </c>
    </row>
    <row r="24" spans="1:10">
      <c r="A24" s="3">
        <v>0.22</v>
      </c>
    </row>
    <row r="25" spans="1:10">
      <c r="A25" s="3">
        <v>0.23</v>
      </c>
    </row>
    <row r="26" spans="1:10">
      <c r="A26" s="3">
        <v>0.24</v>
      </c>
    </row>
    <row r="27" spans="1:10">
      <c r="A27" s="3">
        <v>0.25</v>
      </c>
    </row>
    <row r="28" spans="1:10">
      <c r="A28" s="3">
        <v>0.26</v>
      </c>
    </row>
    <row r="29" spans="1:10">
      <c r="A29" s="3">
        <v>0.27</v>
      </c>
    </row>
    <row r="30" spans="1:10">
      <c r="A30" s="3">
        <v>0.28000000000000003</v>
      </c>
    </row>
    <row r="31" spans="1:10">
      <c r="A31" s="3">
        <v>0.28999999999999998</v>
      </c>
    </row>
    <row r="32" spans="1:10">
      <c r="A32" s="3">
        <v>0.3</v>
      </c>
    </row>
    <row r="33" spans="1:1">
      <c r="A33" s="3">
        <v>0.31</v>
      </c>
    </row>
    <row r="34" spans="1:1">
      <c r="A34" s="3">
        <v>0.32</v>
      </c>
    </row>
    <row r="35" spans="1:1">
      <c r="A35" s="3">
        <v>0.33</v>
      </c>
    </row>
    <row r="36" spans="1:1">
      <c r="A36" s="3">
        <v>0.34</v>
      </c>
    </row>
    <row r="37" spans="1:1">
      <c r="A37" s="3">
        <v>0.35</v>
      </c>
    </row>
    <row r="38" spans="1:1">
      <c r="A38" s="3">
        <v>0.36</v>
      </c>
    </row>
    <row r="39" spans="1:1">
      <c r="A39" s="3">
        <v>0.37</v>
      </c>
    </row>
    <row r="40" spans="1:1">
      <c r="A40" s="3">
        <v>0.38</v>
      </c>
    </row>
    <row r="41" spans="1:1">
      <c r="A41" s="3">
        <v>0.39</v>
      </c>
    </row>
    <row r="42" spans="1:1">
      <c r="A42" s="3">
        <v>0.4</v>
      </c>
    </row>
    <row r="43" spans="1:1">
      <c r="A43" s="3">
        <v>0.41</v>
      </c>
    </row>
    <row r="44" spans="1:1">
      <c r="A44" s="3">
        <v>0.42</v>
      </c>
    </row>
    <row r="45" spans="1:1">
      <c r="A45" s="3">
        <v>0.43</v>
      </c>
    </row>
    <row r="46" spans="1:1">
      <c r="A46" s="3">
        <v>0.44</v>
      </c>
    </row>
    <row r="47" spans="1:1">
      <c r="A47" s="3">
        <v>0.45</v>
      </c>
    </row>
    <row r="48" spans="1:1">
      <c r="A48" s="3">
        <v>0.46</v>
      </c>
    </row>
    <row r="49" spans="1:1">
      <c r="A49" s="3">
        <v>0.47</v>
      </c>
    </row>
    <row r="50" spans="1:1">
      <c r="A50" s="3">
        <v>0.48</v>
      </c>
    </row>
    <row r="51" spans="1:1">
      <c r="A51" s="3">
        <v>0.49</v>
      </c>
    </row>
    <row r="52" spans="1:1">
      <c r="A52" s="3">
        <v>0.5</v>
      </c>
    </row>
    <row r="53" spans="1:1">
      <c r="A53" s="3">
        <v>0.51</v>
      </c>
    </row>
    <row r="54" spans="1:1">
      <c r="A54" s="3">
        <v>0.52</v>
      </c>
    </row>
    <row r="55" spans="1:1">
      <c r="A55" s="3">
        <v>0.53</v>
      </c>
    </row>
    <row r="56" spans="1:1">
      <c r="A56" s="3">
        <v>0.54</v>
      </c>
    </row>
    <row r="57" spans="1:1">
      <c r="A57" s="3">
        <v>0.55000000000000004</v>
      </c>
    </row>
    <row r="58" spans="1:1">
      <c r="A58" s="3">
        <v>0.56000000000000005</v>
      </c>
    </row>
    <row r="59" spans="1:1">
      <c r="A59" s="3">
        <v>0.56999999999999995</v>
      </c>
    </row>
    <row r="60" spans="1:1">
      <c r="A60" s="3">
        <v>0.57999999999999996</v>
      </c>
    </row>
    <row r="61" spans="1:1">
      <c r="A61" s="3">
        <v>0.59</v>
      </c>
    </row>
    <row r="62" spans="1:1">
      <c r="A62" s="3">
        <v>0.6</v>
      </c>
    </row>
    <row r="63" spans="1:1">
      <c r="A63" s="3">
        <v>0.61</v>
      </c>
    </row>
    <row r="64" spans="1:1">
      <c r="A64" s="3">
        <v>0.62</v>
      </c>
    </row>
    <row r="65" spans="1:1">
      <c r="A65" s="3">
        <v>0.63</v>
      </c>
    </row>
    <row r="66" spans="1:1">
      <c r="A66" s="3">
        <v>0.64</v>
      </c>
    </row>
    <row r="67" spans="1:1">
      <c r="A67" s="3">
        <v>0.65</v>
      </c>
    </row>
    <row r="68" spans="1:1">
      <c r="A68" s="3">
        <v>0.66</v>
      </c>
    </row>
    <row r="69" spans="1:1">
      <c r="A69" s="3">
        <v>0.67</v>
      </c>
    </row>
    <row r="70" spans="1:1">
      <c r="A70" s="3">
        <v>0.68</v>
      </c>
    </row>
    <row r="71" spans="1:1">
      <c r="A71" s="3">
        <v>0.69</v>
      </c>
    </row>
    <row r="72" spans="1:1">
      <c r="A72" s="3">
        <v>0.7</v>
      </c>
    </row>
    <row r="73" spans="1:1">
      <c r="A73" s="3">
        <v>0.71</v>
      </c>
    </row>
    <row r="74" spans="1:1">
      <c r="A74" s="3">
        <v>0.72</v>
      </c>
    </row>
    <row r="75" spans="1:1">
      <c r="A75" s="3">
        <v>0.73</v>
      </c>
    </row>
    <row r="76" spans="1:1">
      <c r="A76" s="3">
        <v>0.74</v>
      </c>
    </row>
    <row r="77" spans="1:1">
      <c r="A77" s="3">
        <v>0.75</v>
      </c>
    </row>
    <row r="78" spans="1:1">
      <c r="A78" s="3">
        <v>0.76</v>
      </c>
    </row>
    <row r="79" spans="1:1">
      <c r="A79" s="3">
        <v>0.77</v>
      </c>
    </row>
    <row r="80" spans="1:1">
      <c r="A80" s="3">
        <v>0.78</v>
      </c>
    </row>
    <row r="81" spans="1:1">
      <c r="A81" s="3">
        <v>0.79</v>
      </c>
    </row>
    <row r="82" spans="1:1">
      <c r="A82" s="3">
        <v>0.8</v>
      </c>
    </row>
    <row r="83" spans="1:1">
      <c r="A83" s="3">
        <v>0.81</v>
      </c>
    </row>
    <row r="84" spans="1:1">
      <c r="A84" s="3">
        <v>0.82</v>
      </c>
    </row>
    <row r="85" spans="1:1">
      <c r="A85" s="3">
        <v>0.83</v>
      </c>
    </row>
    <row r="86" spans="1:1">
      <c r="A86" s="3">
        <v>0.84</v>
      </c>
    </row>
    <row r="87" spans="1:1">
      <c r="A87" s="3">
        <v>0.85</v>
      </c>
    </row>
    <row r="88" spans="1:1">
      <c r="A88" s="3">
        <v>0.86</v>
      </c>
    </row>
    <row r="89" spans="1:1">
      <c r="A89" s="3">
        <v>0.87</v>
      </c>
    </row>
    <row r="90" spans="1:1">
      <c r="A90" s="3">
        <v>0.88</v>
      </c>
    </row>
    <row r="91" spans="1:1">
      <c r="A91" s="3">
        <v>0.89</v>
      </c>
    </row>
    <row r="92" spans="1:1">
      <c r="A92" s="3">
        <v>0.9</v>
      </c>
    </row>
    <row r="93" spans="1:1">
      <c r="A93" s="3">
        <v>0.91</v>
      </c>
    </row>
    <row r="94" spans="1:1">
      <c r="A94" s="3">
        <v>0.92</v>
      </c>
    </row>
    <row r="95" spans="1:1">
      <c r="A95" s="3">
        <v>0.93</v>
      </c>
    </row>
    <row r="96" spans="1:1">
      <c r="A96" s="3">
        <v>0.94</v>
      </c>
    </row>
    <row r="97" spans="1:1">
      <c r="A97" s="3">
        <v>0.95</v>
      </c>
    </row>
    <row r="98" spans="1:1">
      <c r="A98" s="3">
        <v>0.96</v>
      </c>
    </row>
    <row r="99" spans="1:1">
      <c r="A99" s="3">
        <v>0.97</v>
      </c>
    </row>
    <row r="100" spans="1:1">
      <c r="A100" s="3">
        <v>0.98</v>
      </c>
    </row>
    <row r="101" spans="1:1">
      <c r="A101" s="3">
        <v>0.99</v>
      </c>
    </row>
    <row r="102" spans="1:1">
      <c r="A102" s="3">
        <v>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Sheet_01"/>
  <dimension ref="A1:P137"/>
  <sheetViews>
    <sheetView zoomScale="85" zoomScaleNormal="85" zoomScaleSheetLayoutView="85" workbookViewId="0">
      <pane ySplit="1" topLeftCell="A2" activePane="bottomLeft" state="frozen"/>
      <selection pane="bottomLeft" activeCell="A2" sqref="A2"/>
    </sheetView>
  </sheetViews>
  <sheetFormatPr defaultRowHeight="15"/>
  <cols>
    <col min="1" max="1" width="20.7109375" customWidth="1"/>
    <col min="2" max="2" width="8.7109375" customWidth="1"/>
    <col min="3" max="4" width="9.7109375" customWidth="1"/>
    <col min="5" max="6" width="12.7109375" customWidth="1"/>
    <col min="7" max="11" width="11.7109375" customWidth="1"/>
    <col min="12" max="12" width="13.7109375" customWidth="1"/>
    <col min="13" max="14" width="14.7109375" customWidth="1"/>
  </cols>
  <sheetData>
    <row r="1" spans="1:16" ht="65.099999999999994" customHeight="1">
      <c r="A1" s="5" t="s">
        <v>133</v>
      </c>
      <c r="B1" s="6"/>
      <c r="C1" s="6"/>
      <c r="D1" s="6"/>
      <c r="E1" s="6"/>
      <c r="F1" s="6"/>
      <c r="G1" s="6"/>
      <c r="H1" s="6"/>
      <c r="I1" s="6"/>
      <c r="J1" s="6"/>
      <c r="K1" s="6"/>
      <c r="L1" s="6"/>
      <c r="M1" s="6"/>
      <c r="N1" s="6"/>
      <c r="O1" s="7"/>
      <c r="P1" s="467"/>
    </row>
    <row r="2" spans="1:16" ht="11.25" customHeight="1">
      <c r="A2" s="8"/>
      <c r="B2" s="9"/>
      <c r="C2" s="9"/>
      <c r="D2" s="9"/>
      <c r="E2" s="9"/>
      <c r="F2" s="9"/>
      <c r="G2" s="9"/>
      <c r="H2" s="9"/>
      <c r="I2" s="9"/>
      <c r="J2" s="9"/>
      <c r="K2" s="9"/>
      <c r="L2" s="9"/>
      <c r="M2" s="9"/>
      <c r="N2" s="9"/>
      <c r="O2" s="10"/>
      <c r="P2" s="467"/>
    </row>
    <row r="3" spans="1:16" ht="11.25" customHeight="1">
      <c r="A3" s="373"/>
      <c r="B3" s="374"/>
      <c r="C3" s="374"/>
      <c r="D3" s="374"/>
      <c r="E3" s="374"/>
      <c r="F3" s="374"/>
      <c r="G3" s="374"/>
      <c r="H3" s="374"/>
      <c r="I3" s="374"/>
      <c r="J3" s="374"/>
      <c r="K3" s="374"/>
      <c r="L3" s="374"/>
      <c r="M3" s="374"/>
      <c r="N3" s="374"/>
      <c r="O3" s="198"/>
      <c r="P3" s="467"/>
    </row>
    <row r="4" spans="1:16">
      <c r="A4" s="11" t="s">
        <v>37</v>
      </c>
      <c r="B4" s="12"/>
      <c r="C4" s="12"/>
      <c r="D4" s="12"/>
      <c r="E4" s="12"/>
      <c r="F4" s="12"/>
      <c r="G4" s="12"/>
      <c r="H4" s="12"/>
      <c r="I4" s="12"/>
      <c r="J4" s="12"/>
      <c r="K4" s="12"/>
      <c r="L4" s="12"/>
      <c r="M4" s="12"/>
      <c r="N4" s="12"/>
      <c r="O4" s="13"/>
      <c r="P4" s="467"/>
    </row>
    <row r="5" spans="1:16" ht="15" customHeight="1">
      <c r="A5" s="14"/>
      <c r="B5" s="539" t="s">
        <v>33</v>
      </c>
      <c r="C5" s="540"/>
      <c r="D5" s="540"/>
      <c r="E5" s="541"/>
      <c r="F5" s="12"/>
      <c r="G5" s="12"/>
      <c r="H5" s="12"/>
      <c r="I5" s="12"/>
      <c r="J5" s="12"/>
      <c r="K5" s="12"/>
      <c r="L5" s="12"/>
      <c r="M5" s="12"/>
      <c r="N5" s="12"/>
      <c r="O5" s="13"/>
      <c r="P5" s="467"/>
    </row>
    <row r="6" spans="1:16" ht="30" customHeight="1">
      <c r="A6" s="14"/>
      <c r="B6" s="531" t="s">
        <v>170</v>
      </c>
      <c r="C6" s="532"/>
      <c r="D6" s="531" t="s">
        <v>34</v>
      </c>
      <c r="E6" s="532"/>
      <c r="F6" s="12"/>
      <c r="G6" s="12"/>
      <c r="H6" s="12"/>
      <c r="I6" s="12"/>
      <c r="J6" s="12"/>
      <c r="K6" s="12"/>
      <c r="L6" s="12"/>
      <c r="M6" s="12"/>
      <c r="N6" s="12"/>
      <c r="O6" s="13"/>
      <c r="P6" s="467"/>
    </row>
    <row r="7" spans="1:16" ht="15" customHeight="1">
      <c r="A7" s="504" t="s">
        <v>35</v>
      </c>
      <c r="B7" s="493" t="s">
        <v>292</v>
      </c>
      <c r="C7" s="494"/>
      <c r="D7" s="494"/>
      <c r="E7" s="495"/>
      <c r="F7" s="12"/>
      <c r="G7" s="12"/>
      <c r="H7" s="12"/>
      <c r="I7" s="12"/>
      <c r="J7" s="12"/>
      <c r="K7" s="12"/>
      <c r="L7" s="12"/>
      <c r="M7" s="12"/>
      <c r="N7" s="12"/>
      <c r="O7" s="13"/>
      <c r="P7" s="467"/>
    </row>
    <row r="8" spans="1:16" ht="15" customHeight="1">
      <c r="A8" s="505"/>
      <c r="B8" s="496" t="s">
        <v>294</v>
      </c>
      <c r="C8" s="497"/>
      <c r="D8" s="500">
        <v>4138</v>
      </c>
      <c r="E8" s="501"/>
      <c r="F8" s="12"/>
      <c r="G8" s="12"/>
      <c r="H8" s="12"/>
      <c r="I8" s="12"/>
      <c r="J8" s="12"/>
      <c r="K8" s="12"/>
      <c r="L8" s="12"/>
      <c r="M8" s="12"/>
      <c r="N8" s="12"/>
      <c r="O8" s="13"/>
      <c r="P8" s="467"/>
    </row>
    <row r="9" spans="1:16" ht="15" customHeight="1">
      <c r="A9" s="505"/>
      <c r="B9" s="498" t="s">
        <v>295</v>
      </c>
      <c r="C9" s="499"/>
      <c r="D9" s="502">
        <v>4090</v>
      </c>
      <c r="E9" s="503"/>
      <c r="F9" s="12"/>
      <c r="G9" s="12"/>
      <c r="H9" s="12"/>
      <c r="I9" s="12"/>
      <c r="J9" s="12"/>
      <c r="K9" s="12"/>
      <c r="L9" s="12"/>
      <c r="M9" s="12"/>
      <c r="N9" s="12"/>
      <c r="O9" s="13"/>
      <c r="P9" s="467"/>
    </row>
    <row r="10" spans="1:16" ht="15" customHeight="1">
      <c r="A10" s="505"/>
      <c r="B10" s="493" t="s">
        <v>293</v>
      </c>
      <c r="C10" s="494"/>
      <c r="D10" s="494"/>
      <c r="E10" s="495"/>
      <c r="F10" s="12"/>
      <c r="G10" s="12"/>
      <c r="H10" s="12"/>
      <c r="I10" s="12"/>
      <c r="J10" s="12"/>
      <c r="K10" s="12"/>
      <c r="L10" s="12"/>
      <c r="M10" s="12"/>
      <c r="N10" s="12"/>
      <c r="O10" s="13"/>
      <c r="P10" s="467"/>
    </row>
    <row r="11" spans="1:16" ht="15" customHeight="1">
      <c r="A11" s="505"/>
      <c r="B11" s="496" t="s">
        <v>294</v>
      </c>
      <c r="C11" s="497"/>
      <c r="D11" s="500">
        <v>4130</v>
      </c>
      <c r="E11" s="501"/>
      <c r="F11" s="12"/>
      <c r="G11" s="12"/>
      <c r="H11" s="12"/>
      <c r="I11" s="12"/>
      <c r="J11" s="12"/>
      <c r="K11" s="12"/>
      <c r="L11" s="12"/>
      <c r="M11" s="12"/>
      <c r="N11" s="12"/>
      <c r="O11" s="13"/>
      <c r="P11" s="467"/>
    </row>
    <row r="12" spans="1:16" ht="15" customHeight="1">
      <c r="A12" s="506"/>
      <c r="B12" s="498" t="s">
        <v>295</v>
      </c>
      <c r="C12" s="499"/>
      <c r="D12" s="502">
        <v>4083</v>
      </c>
      <c r="E12" s="503"/>
      <c r="F12" s="12"/>
      <c r="G12" s="12"/>
      <c r="H12" s="12"/>
      <c r="I12" s="12"/>
      <c r="J12" s="12"/>
      <c r="K12" s="12"/>
      <c r="L12" s="12"/>
      <c r="M12" s="12"/>
      <c r="N12" s="12"/>
      <c r="O12" s="13"/>
      <c r="P12" s="467"/>
    </row>
    <row r="13" spans="1:16" ht="15" customHeight="1">
      <c r="A13" s="14"/>
      <c r="B13" s="12"/>
      <c r="C13" s="12"/>
      <c r="D13" s="12"/>
      <c r="E13" s="12"/>
      <c r="F13" s="12"/>
      <c r="G13" s="12"/>
      <c r="H13" s="12"/>
      <c r="I13" s="12"/>
      <c r="J13" s="12"/>
      <c r="K13" s="12"/>
      <c r="L13" s="12"/>
      <c r="M13" s="12"/>
      <c r="N13" s="12"/>
      <c r="O13" s="13"/>
      <c r="P13" s="467"/>
    </row>
    <row r="14" spans="1:16" ht="60" customHeight="1">
      <c r="A14" s="382" t="s">
        <v>36</v>
      </c>
      <c r="B14" s="531" t="s">
        <v>171</v>
      </c>
      <c r="C14" s="532"/>
      <c r="D14" s="533">
        <v>4138</v>
      </c>
      <c r="E14" s="534"/>
      <c r="F14" s="12"/>
      <c r="G14" s="12"/>
      <c r="H14" s="12"/>
      <c r="I14" s="12"/>
      <c r="J14" s="12"/>
      <c r="K14" s="12"/>
      <c r="L14" s="12"/>
      <c r="M14" s="12"/>
      <c r="N14" s="12"/>
      <c r="O14" s="13"/>
      <c r="P14" s="467"/>
    </row>
    <row r="15" spans="1:16">
      <c r="A15" s="14"/>
      <c r="B15" s="12"/>
      <c r="C15" s="12"/>
      <c r="D15" s="12"/>
      <c r="E15" s="12"/>
      <c r="F15" s="12"/>
      <c r="G15" s="12"/>
      <c r="H15" s="12"/>
      <c r="I15" s="12"/>
      <c r="J15" s="12"/>
      <c r="K15" s="12"/>
      <c r="L15" s="12"/>
      <c r="M15" s="12"/>
      <c r="N15" s="12"/>
      <c r="O15" s="13"/>
      <c r="P15" s="467"/>
    </row>
    <row r="16" spans="1:16" ht="15" customHeight="1">
      <c r="A16" s="535" t="s">
        <v>38</v>
      </c>
      <c r="B16" s="536"/>
      <c r="C16" s="536"/>
      <c r="D16" s="536"/>
      <c r="E16" s="536"/>
      <c r="F16" s="12"/>
      <c r="G16" s="528" t="s">
        <v>291</v>
      </c>
      <c r="H16" s="528"/>
      <c r="I16" s="528"/>
      <c r="J16" s="528"/>
      <c r="K16" s="528"/>
      <c r="L16" s="528"/>
      <c r="M16" s="12"/>
      <c r="N16" s="12"/>
      <c r="O16" s="13"/>
      <c r="P16" s="467"/>
    </row>
    <row r="17" spans="1:16">
      <c r="A17" s="537" t="s">
        <v>39</v>
      </c>
      <c r="B17" s="538"/>
      <c r="C17" s="538"/>
      <c r="D17" s="538"/>
      <c r="E17" s="459">
        <v>1</v>
      </c>
      <c r="F17" s="12"/>
      <c r="G17" s="528"/>
      <c r="H17" s="528"/>
      <c r="I17" s="528"/>
      <c r="J17" s="528"/>
      <c r="K17" s="528"/>
      <c r="L17" s="528"/>
      <c r="M17" s="12"/>
      <c r="N17" s="12"/>
      <c r="O17" s="13"/>
      <c r="P17" s="467"/>
    </row>
    <row r="18" spans="1:16">
      <c r="A18" s="537" t="s">
        <v>40</v>
      </c>
      <c r="B18" s="538"/>
      <c r="C18" s="538"/>
      <c r="D18" s="538"/>
      <c r="E18" s="459">
        <v>2</v>
      </c>
      <c r="F18" s="12"/>
      <c r="G18" s="528"/>
      <c r="H18" s="528"/>
      <c r="I18" s="528"/>
      <c r="J18" s="528"/>
      <c r="K18" s="528"/>
      <c r="L18" s="528"/>
      <c r="M18" s="12"/>
      <c r="N18" s="12"/>
      <c r="O18" s="13"/>
      <c r="P18" s="467"/>
    </row>
    <row r="19" spans="1:16">
      <c r="A19" s="537" t="s">
        <v>41</v>
      </c>
      <c r="B19" s="538"/>
      <c r="C19" s="538"/>
      <c r="D19" s="538"/>
      <c r="E19" s="459">
        <v>3</v>
      </c>
      <c r="F19" s="12"/>
      <c r="G19" s="12"/>
      <c r="H19" s="12"/>
      <c r="I19" s="12"/>
      <c r="J19" s="12"/>
      <c r="K19" s="12"/>
      <c r="L19" s="12"/>
      <c r="M19" s="12"/>
      <c r="N19" s="12"/>
      <c r="O19" s="13"/>
      <c r="P19" s="467"/>
    </row>
    <row r="20" spans="1:16">
      <c r="A20" s="537" t="s">
        <v>42</v>
      </c>
      <c r="B20" s="538"/>
      <c r="C20" s="538"/>
      <c r="D20" s="538"/>
      <c r="E20" s="459">
        <v>4</v>
      </c>
      <c r="F20" s="12"/>
      <c r="G20" s="12"/>
      <c r="H20" s="12"/>
      <c r="I20" s="12"/>
      <c r="J20" s="12"/>
      <c r="K20" s="12"/>
      <c r="L20" s="12"/>
      <c r="M20" s="12"/>
      <c r="N20" s="12"/>
      <c r="O20" s="13"/>
      <c r="P20" s="467"/>
    </row>
    <row r="21" spans="1:16">
      <c r="A21" s="537" t="s">
        <v>43</v>
      </c>
      <c r="B21" s="538"/>
      <c r="C21" s="538"/>
      <c r="D21" s="538"/>
      <c r="E21" s="459">
        <v>5</v>
      </c>
      <c r="F21" s="12"/>
      <c r="G21" s="12"/>
      <c r="H21" s="12"/>
      <c r="I21" s="12"/>
      <c r="J21" s="12"/>
      <c r="K21" s="12"/>
      <c r="L21" s="12"/>
      <c r="M21" s="12"/>
      <c r="N21" s="12"/>
      <c r="O21" s="13"/>
      <c r="P21" s="467"/>
    </row>
    <row r="22" spans="1:16">
      <c r="A22" s="14"/>
      <c r="B22" s="12"/>
      <c r="C22" s="12"/>
      <c r="D22" s="12"/>
      <c r="E22" s="12"/>
      <c r="F22" s="12"/>
      <c r="G22" s="12"/>
      <c r="H22" s="12"/>
      <c r="I22" s="12"/>
      <c r="J22" s="12"/>
      <c r="K22" s="12"/>
      <c r="L22" s="12"/>
      <c r="M22" s="12"/>
      <c r="N22" s="12"/>
      <c r="O22" s="13"/>
      <c r="P22" s="467"/>
    </row>
    <row r="23" spans="1:16" ht="3.75" customHeight="1">
      <c r="A23" s="15"/>
      <c r="B23" s="16"/>
      <c r="C23" s="16"/>
      <c r="D23" s="16"/>
      <c r="E23" s="16"/>
      <c r="F23" s="16"/>
      <c r="G23" s="16"/>
      <c r="H23" s="16"/>
      <c r="I23" s="16"/>
      <c r="J23" s="16"/>
      <c r="K23" s="16"/>
      <c r="L23" s="16"/>
      <c r="M23" s="16"/>
      <c r="N23" s="16"/>
      <c r="O23" s="17"/>
      <c r="P23" s="467"/>
    </row>
    <row r="24" spans="1:16">
      <c r="A24" s="14"/>
      <c r="B24" s="12"/>
      <c r="C24" s="12"/>
      <c r="D24" s="12"/>
      <c r="E24" s="12"/>
      <c r="F24" s="12"/>
      <c r="G24" s="12"/>
      <c r="H24" s="12"/>
      <c r="I24" s="12"/>
      <c r="J24" s="12"/>
      <c r="K24" s="12"/>
      <c r="L24" s="12"/>
      <c r="M24" s="12"/>
      <c r="N24" s="12"/>
      <c r="O24" s="13"/>
      <c r="P24" s="467"/>
    </row>
    <row r="25" spans="1:16" ht="30" customHeight="1">
      <c r="A25" s="386" t="s">
        <v>195</v>
      </c>
      <c r="B25" s="199"/>
      <c r="C25" s="199"/>
      <c r="D25" s="199"/>
      <c r="E25" s="199"/>
      <c r="F25" s="199"/>
      <c r="G25" s="199"/>
      <c r="H25" s="199"/>
      <c r="I25" s="199"/>
      <c r="J25" s="199"/>
      <c r="K25" s="199"/>
      <c r="L25" s="199"/>
      <c r="M25" s="199"/>
      <c r="N25" s="199"/>
      <c r="O25" s="200"/>
      <c r="P25" s="467"/>
    </row>
    <row r="26" spans="1:16">
      <c r="A26" s="14"/>
      <c r="B26" s="12"/>
      <c r="C26" s="12"/>
      <c r="D26" s="12"/>
      <c r="E26" s="12"/>
      <c r="F26" s="12"/>
      <c r="G26" s="12"/>
      <c r="H26" s="12"/>
      <c r="I26" s="12"/>
      <c r="J26" s="12"/>
      <c r="K26" s="12"/>
      <c r="L26" s="12"/>
      <c r="M26" s="12"/>
      <c r="N26" s="12"/>
      <c r="O26" s="13"/>
      <c r="P26" s="467"/>
    </row>
    <row r="27" spans="1:16" ht="45.75" customHeight="1">
      <c r="A27" s="14"/>
      <c r="B27" s="12"/>
      <c r="C27" s="12"/>
      <c r="D27" s="12"/>
      <c r="E27" s="12"/>
      <c r="F27" s="69" t="s">
        <v>44</v>
      </c>
      <c r="G27" s="509" t="s">
        <v>45</v>
      </c>
      <c r="H27" s="510"/>
      <c r="I27" s="510"/>
      <c r="J27" s="511"/>
      <c r="K27" s="71" t="s">
        <v>175</v>
      </c>
      <c r="L27" s="507" t="s">
        <v>46</v>
      </c>
      <c r="M27" s="508"/>
      <c r="N27" s="12"/>
      <c r="O27" s="13"/>
      <c r="P27" s="467"/>
    </row>
    <row r="28" spans="1:16" ht="71.25" customHeight="1">
      <c r="A28" s="387" t="s">
        <v>47</v>
      </c>
      <c r="B28" s="18"/>
      <c r="C28" s="19" t="s">
        <v>172</v>
      </c>
      <c r="D28" s="19" t="s">
        <v>49</v>
      </c>
      <c r="E28" s="19" t="s">
        <v>173</v>
      </c>
      <c r="F28" s="19" t="s">
        <v>174</v>
      </c>
      <c r="G28" s="19" t="s">
        <v>50</v>
      </c>
      <c r="H28" s="19" t="s">
        <v>51</v>
      </c>
      <c r="I28" s="19" t="s">
        <v>52</v>
      </c>
      <c r="J28" s="19" t="s">
        <v>53</v>
      </c>
      <c r="K28" s="19" t="s">
        <v>50</v>
      </c>
      <c r="L28" s="19" t="s">
        <v>176</v>
      </c>
      <c r="M28" s="19" t="s">
        <v>177</v>
      </c>
      <c r="N28" s="160"/>
      <c r="O28" s="161"/>
      <c r="P28" s="467"/>
    </row>
    <row r="29" spans="1:16">
      <c r="A29" s="516" t="s">
        <v>184</v>
      </c>
      <c r="B29" s="517"/>
      <c r="C29" s="20">
        <v>35</v>
      </c>
      <c r="D29" s="20">
        <v>58</v>
      </c>
      <c r="E29" s="42">
        <v>1000</v>
      </c>
      <c r="F29" s="20">
        <v>3.5</v>
      </c>
      <c r="G29" s="21">
        <v>25</v>
      </c>
      <c r="H29" s="34">
        <v>0.25</v>
      </c>
      <c r="I29" s="34">
        <v>0.25</v>
      </c>
      <c r="J29" s="22">
        <f>1-H29-I29</f>
        <v>0.5</v>
      </c>
      <c r="K29" s="23">
        <v>15</v>
      </c>
      <c r="L29" s="34">
        <v>0</v>
      </c>
      <c r="M29" s="35">
        <v>2</v>
      </c>
      <c r="N29" s="158">
        <f>L29</f>
        <v>0</v>
      </c>
      <c r="O29" s="161">
        <f>1-(0.8*M29/10)</f>
        <v>0.84</v>
      </c>
      <c r="P29" s="467"/>
    </row>
    <row r="30" spans="1:16">
      <c r="A30" s="518"/>
      <c r="B30" s="519"/>
      <c r="C30" s="24">
        <v>55</v>
      </c>
      <c r="D30" s="24">
        <v>74</v>
      </c>
      <c r="E30" s="42">
        <v>2000</v>
      </c>
      <c r="F30" s="24">
        <v>3.5</v>
      </c>
      <c r="G30" s="65">
        <v>25</v>
      </c>
      <c r="H30" s="34">
        <v>0.25</v>
      </c>
      <c r="I30" s="34">
        <v>0.25</v>
      </c>
      <c r="J30" s="22">
        <f t="shared" ref="J30:J33" si="0">1-H30-I30</f>
        <v>0.5</v>
      </c>
      <c r="K30" s="25">
        <v>15</v>
      </c>
      <c r="L30" s="34">
        <v>0</v>
      </c>
      <c r="M30" s="35">
        <v>2</v>
      </c>
      <c r="N30" s="158">
        <f t="shared" ref="N30:N36" si="1">L30</f>
        <v>0</v>
      </c>
      <c r="O30" s="161">
        <f t="shared" ref="O30:O33" si="2">1-(0.8*M30/10)</f>
        <v>0.84</v>
      </c>
      <c r="P30" s="467"/>
    </row>
    <row r="31" spans="1:16">
      <c r="A31" s="168"/>
      <c r="B31" s="169"/>
      <c r="C31" s="24">
        <v>90</v>
      </c>
      <c r="D31" s="24">
        <v>122</v>
      </c>
      <c r="E31" s="42">
        <v>3000</v>
      </c>
      <c r="F31" s="24">
        <v>3.5</v>
      </c>
      <c r="G31" s="65">
        <v>25</v>
      </c>
      <c r="H31" s="34">
        <v>0.25</v>
      </c>
      <c r="I31" s="34">
        <v>0.25</v>
      </c>
      <c r="J31" s="22">
        <f t="shared" si="0"/>
        <v>0.5</v>
      </c>
      <c r="K31" s="25">
        <v>15</v>
      </c>
      <c r="L31" s="34">
        <v>0</v>
      </c>
      <c r="M31" s="35">
        <v>2</v>
      </c>
      <c r="N31" s="158">
        <f t="shared" si="1"/>
        <v>0</v>
      </c>
      <c r="O31" s="161">
        <f t="shared" si="2"/>
        <v>0.84</v>
      </c>
      <c r="P31" s="467"/>
    </row>
    <row r="32" spans="1:16">
      <c r="A32" s="14"/>
      <c r="B32" s="12"/>
      <c r="C32" s="24">
        <v>135</v>
      </c>
      <c r="D32" s="24">
        <v>178</v>
      </c>
      <c r="E32" s="42"/>
      <c r="F32" s="24">
        <v>3.5</v>
      </c>
      <c r="G32" s="65">
        <v>25</v>
      </c>
      <c r="H32" s="34">
        <v>0</v>
      </c>
      <c r="I32" s="34">
        <v>0</v>
      </c>
      <c r="J32" s="22">
        <f t="shared" si="0"/>
        <v>1</v>
      </c>
      <c r="K32" s="25">
        <v>15</v>
      </c>
      <c r="L32" s="34">
        <v>0</v>
      </c>
      <c r="M32" s="35">
        <v>2</v>
      </c>
      <c r="N32" s="158">
        <f t="shared" si="1"/>
        <v>0</v>
      </c>
      <c r="O32" s="161">
        <f t="shared" si="2"/>
        <v>0.84</v>
      </c>
      <c r="P32" s="467"/>
    </row>
    <row r="33" spans="1:16">
      <c r="A33" s="26"/>
      <c r="B33" s="27"/>
      <c r="C33" s="28">
        <v>180</v>
      </c>
      <c r="D33" s="28">
        <v>223</v>
      </c>
      <c r="E33" s="42"/>
      <c r="F33" s="28">
        <v>3.5</v>
      </c>
      <c r="G33" s="29">
        <v>25</v>
      </c>
      <c r="H33" s="34">
        <v>0</v>
      </c>
      <c r="I33" s="34">
        <v>0</v>
      </c>
      <c r="J33" s="22">
        <f t="shared" si="0"/>
        <v>1</v>
      </c>
      <c r="K33" s="30">
        <v>15</v>
      </c>
      <c r="L33" s="34">
        <v>0</v>
      </c>
      <c r="M33" s="35">
        <v>2</v>
      </c>
      <c r="N33" s="158">
        <f t="shared" si="1"/>
        <v>0</v>
      </c>
      <c r="O33" s="161">
        <f t="shared" si="2"/>
        <v>0.84</v>
      </c>
      <c r="P33" s="467"/>
    </row>
    <row r="34" spans="1:16" hidden="1">
      <c r="A34" s="14"/>
      <c r="B34" s="12"/>
      <c r="C34" s="24"/>
      <c r="D34" s="24"/>
      <c r="E34" s="388"/>
      <c r="F34" s="24"/>
      <c r="G34" s="65"/>
      <c r="H34" s="389"/>
      <c r="I34" s="389"/>
      <c r="J34" s="390"/>
      <c r="K34" s="25"/>
      <c r="L34" s="389"/>
      <c r="M34" s="391"/>
      <c r="N34" s="158">
        <f t="shared" si="1"/>
        <v>0</v>
      </c>
      <c r="O34" s="161">
        <f t="shared" ref="O34:O36" si="3">0.8*M34</f>
        <v>0</v>
      </c>
      <c r="P34" s="467"/>
    </row>
    <row r="35" spans="1:16" hidden="1">
      <c r="A35" s="14"/>
      <c r="B35" s="12"/>
      <c r="C35" s="24"/>
      <c r="D35" s="24"/>
      <c r="E35" s="165"/>
      <c r="F35" s="24"/>
      <c r="G35" s="65"/>
      <c r="H35" s="166"/>
      <c r="I35" s="166"/>
      <c r="J35" s="22"/>
      <c r="K35" s="25"/>
      <c r="L35" s="166"/>
      <c r="M35" s="167"/>
      <c r="N35" s="158">
        <f t="shared" si="1"/>
        <v>0</v>
      </c>
      <c r="O35" s="161">
        <f t="shared" si="3"/>
        <v>0</v>
      </c>
      <c r="P35" s="467"/>
    </row>
    <row r="36" spans="1:16" hidden="1">
      <c r="A36" s="26"/>
      <c r="B36" s="27"/>
      <c r="C36" s="28"/>
      <c r="D36" s="28"/>
      <c r="E36" s="165"/>
      <c r="F36" s="28"/>
      <c r="G36" s="29"/>
      <c r="H36" s="166"/>
      <c r="I36" s="166"/>
      <c r="J36" s="22"/>
      <c r="K36" s="30"/>
      <c r="L36" s="166"/>
      <c r="M36" s="167"/>
      <c r="N36" s="158">
        <f t="shared" si="1"/>
        <v>0</v>
      </c>
      <c r="O36" s="161">
        <f t="shared" si="3"/>
        <v>0</v>
      </c>
      <c r="P36" s="467"/>
    </row>
    <row r="37" spans="1:16">
      <c r="A37" s="14"/>
      <c r="B37" s="12"/>
      <c r="C37" s="65"/>
      <c r="D37" s="65"/>
      <c r="E37" s="65"/>
      <c r="F37" s="65"/>
      <c r="G37" s="65"/>
      <c r="H37" s="65"/>
      <c r="I37" s="65"/>
      <c r="J37" s="65"/>
      <c r="K37" s="65"/>
      <c r="L37" s="65"/>
      <c r="M37" s="65"/>
      <c r="N37" s="160"/>
      <c r="O37" s="161"/>
      <c r="P37" s="467"/>
    </row>
    <row r="38" spans="1:16" ht="15" customHeight="1">
      <c r="A38" s="512" t="s">
        <v>185</v>
      </c>
      <c r="B38" s="513"/>
      <c r="C38" s="20">
        <v>55</v>
      </c>
      <c r="D38" s="151">
        <v>77</v>
      </c>
      <c r="E38" s="42"/>
      <c r="F38" s="20">
        <v>3.5</v>
      </c>
      <c r="G38" s="21">
        <v>25</v>
      </c>
      <c r="H38" s="34">
        <v>0</v>
      </c>
      <c r="I38" s="34">
        <v>0</v>
      </c>
      <c r="J38" s="22">
        <f t="shared" ref="J38:J41" si="4">1-H38-I38</f>
        <v>1</v>
      </c>
      <c r="K38" s="23">
        <v>15</v>
      </c>
      <c r="L38" s="34">
        <v>0</v>
      </c>
      <c r="M38" s="35">
        <v>2</v>
      </c>
      <c r="N38" s="158">
        <f t="shared" ref="N38:N45" si="5">L38</f>
        <v>0</v>
      </c>
      <c r="O38" s="161">
        <f t="shared" ref="O38:O41" si="6">1-(0.8*M38/10)</f>
        <v>0.84</v>
      </c>
      <c r="P38" s="467"/>
    </row>
    <row r="39" spans="1:16">
      <c r="A39" s="514"/>
      <c r="B39" s="515"/>
      <c r="C39" s="24">
        <v>90</v>
      </c>
      <c r="D39" s="152">
        <v>130</v>
      </c>
      <c r="E39" s="42">
        <v>1500</v>
      </c>
      <c r="F39" s="24">
        <v>3.5</v>
      </c>
      <c r="G39" s="65">
        <v>25</v>
      </c>
      <c r="H39" s="34">
        <v>0</v>
      </c>
      <c r="I39" s="34">
        <v>0.2</v>
      </c>
      <c r="J39" s="22">
        <f t="shared" si="4"/>
        <v>0.8</v>
      </c>
      <c r="K39" s="25">
        <v>15</v>
      </c>
      <c r="L39" s="34">
        <v>0</v>
      </c>
      <c r="M39" s="35">
        <v>2</v>
      </c>
      <c r="N39" s="158">
        <f t="shared" si="5"/>
        <v>0</v>
      </c>
      <c r="O39" s="161">
        <f t="shared" si="6"/>
        <v>0.84</v>
      </c>
      <c r="P39" s="467"/>
    </row>
    <row r="40" spans="1:16">
      <c r="A40" s="514"/>
      <c r="B40" s="515"/>
      <c r="C40" s="24">
        <v>135</v>
      </c>
      <c r="D40" s="152">
        <v>190</v>
      </c>
      <c r="E40" s="42">
        <v>500</v>
      </c>
      <c r="F40" s="24">
        <v>3.5</v>
      </c>
      <c r="G40" s="65">
        <v>25</v>
      </c>
      <c r="H40" s="34">
        <v>0</v>
      </c>
      <c r="I40" s="34">
        <v>0.2</v>
      </c>
      <c r="J40" s="22">
        <f t="shared" si="4"/>
        <v>0.8</v>
      </c>
      <c r="K40" s="25">
        <v>15</v>
      </c>
      <c r="L40" s="34">
        <v>0</v>
      </c>
      <c r="M40" s="35">
        <v>2</v>
      </c>
      <c r="N40" s="158">
        <f t="shared" si="5"/>
        <v>0</v>
      </c>
      <c r="O40" s="161">
        <f t="shared" si="6"/>
        <v>0.84</v>
      </c>
      <c r="P40" s="467"/>
    </row>
    <row r="41" spans="1:16">
      <c r="A41" s="26"/>
      <c r="B41" s="27"/>
      <c r="C41" s="28">
        <v>180</v>
      </c>
      <c r="D41" s="153">
        <v>223</v>
      </c>
      <c r="E41" s="42"/>
      <c r="F41" s="28">
        <v>3.5</v>
      </c>
      <c r="G41" s="29">
        <v>25</v>
      </c>
      <c r="H41" s="34">
        <v>0</v>
      </c>
      <c r="I41" s="34">
        <v>0</v>
      </c>
      <c r="J41" s="22">
        <f t="shared" si="4"/>
        <v>1</v>
      </c>
      <c r="K41" s="30">
        <v>15</v>
      </c>
      <c r="L41" s="34">
        <v>0</v>
      </c>
      <c r="M41" s="35">
        <v>2</v>
      </c>
      <c r="N41" s="158">
        <f t="shared" si="5"/>
        <v>0</v>
      </c>
      <c r="O41" s="161">
        <f t="shared" si="6"/>
        <v>0.84</v>
      </c>
      <c r="P41" s="467"/>
    </row>
    <row r="42" spans="1:16" hidden="1">
      <c r="A42" s="14"/>
      <c r="B42" s="12"/>
      <c r="C42" s="24"/>
      <c r="D42" s="152"/>
      <c r="E42" s="388"/>
      <c r="F42" s="24"/>
      <c r="G42" s="65"/>
      <c r="H42" s="389"/>
      <c r="I42" s="389"/>
      <c r="J42" s="390"/>
      <c r="K42" s="25"/>
      <c r="L42" s="389"/>
      <c r="M42" s="391"/>
      <c r="N42" s="158">
        <f t="shared" si="5"/>
        <v>0</v>
      </c>
      <c r="O42" s="161">
        <f t="shared" ref="O42:O45" si="7">0.8*M42</f>
        <v>0</v>
      </c>
      <c r="P42" s="467"/>
    </row>
    <row r="43" spans="1:16" hidden="1">
      <c r="A43" s="14"/>
      <c r="B43" s="12"/>
      <c r="C43" s="24"/>
      <c r="D43" s="152"/>
      <c r="E43" s="165"/>
      <c r="F43" s="24"/>
      <c r="G43" s="65"/>
      <c r="H43" s="166"/>
      <c r="I43" s="166"/>
      <c r="J43" s="22"/>
      <c r="K43" s="25"/>
      <c r="L43" s="166"/>
      <c r="M43" s="167"/>
      <c r="N43" s="158">
        <f t="shared" si="5"/>
        <v>0</v>
      </c>
      <c r="O43" s="161">
        <f t="shared" si="7"/>
        <v>0</v>
      </c>
      <c r="P43" s="467"/>
    </row>
    <row r="44" spans="1:16" hidden="1">
      <c r="A44" s="14"/>
      <c r="B44" s="12"/>
      <c r="C44" s="24"/>
      <c r="D44" s="152"/>
      <c r="E44" s="165"/>
      <c r="F44" s="24"/>
      <c r="G44" s="65"/>
      <c r="H44" s="166"/>
      <c r="I44" s="166"/>
      <c r="J44" s="22"/>
      <c r="K44" s="25"/>
      <c r="L44" s="166"/>
      <c r="M44" s="167"/>
      <c r="N44" s="158">
        <f t="shared" si="5"/>
        <v>0</v>
      </c>
      <c r="O44" s="161">
        <f t="shared" si="7"/>
        <v>0</v>
      </c>
      <c r="P44" s="467"/>
    </row>
    <row r="45" spans="1:16" hidden="1">
      <c r="A45" s="26"/>
      <c r="B45" s="27"/>
      <c r="C45" s="28"/>
      <c r="D45" s="153"/>
      <c r="E45" s="165"/>
      <c r="F45" s="28"/>
      <c r="G45" s="29"/>
      <c r="H45" s="166"/>
      <c r="I45" s="166"/>
      <c r="J45" s="22"/>
      <c r="K45" s="30"/>
      <c r="L45" s="166"/>
      <c r="M45" s="167"/>
      <c r="N45" s="158">
        <f t="shared" si="5"/>
        <v>0</v>
      </c>
      <c r="O45" s="161">
        <f t="shared" si="7"/>
        <v>0</v>
      </c>
      <c r="P45" s="467"/>
    </row>
    <row r="46" spans="1:16">
      <c r="A46" s="14"/>
      <c r="B46" s="12"/>
      <c r="C46" s="12"/>
      <c r="D46" s="12"/>
      <c r="E46" s="12"/>
      <c r="F46" s="12"/>
      <c r="G46" s="12"/>
      <c r="H46" s="12"/>
      <c r="I46" s="12"/>
      <c r="J46" s="12"/>
      <c r="K46" s="12"/>
      <c r="L46" s="12"/>
      <c r="M46" s="12"/>
      <c r="N46" s="160"/>
      <c r="O46" s="161"/>
      <c r="P46" s="467"/>
    </row>
    <row r="47" spans="1:16" ht="30" customHeight="1">
      <c r="A47" s="386" t="s">
        <v>196</v>
      </c>
      <c r="B47" s="199"/>
      <c r="C47" s="199"/>
      <c r="D47" s="199"/>
      <c r="E47" s="199"/>
      <c r="F47" s="199"/>
      <c r="G47" s="199"/>
      <c r="H47" s="199"/>
      <c r="I47" s="199"/>
      <c r="J47" s="199"/>
      <c r="K47" s="199"/>
      <c r="L47" s="199"/>
      <c r="M47" s="199"/>
      <c r="N47" s="199"/>
      <c r="O47" s="200"/>
      <c r="P47" s="467"/>
    </row>
    <row r="48" spans="1:16">
      <c r="A48" s="14"/>
      <c r="B48" s="12"/>
      <c r="C48" s="12"/>
      <c r="D48" s="12"/>
      <c r="E48" s="12"/>
      <c r="F48" s="12"/>
      <c r="G48" s="12"/>
      <c r="H48" s="12"/>
      <c r="I48" s="12"/>
      <c r="J48" s="12"/>
      <c r="K48" s="12"/>
      <c r="L48" s="12"/>
      <c r="M48" s="12"/>
      <c r="N48" s="12"/>
      <c r="O48" s="13"/>
      <c r="P48" s="467"/>
    </row>
    <row r="49" spans="1:16" ht="45.75" customHeight="1">
      <c r="A49" s="14"/>
      <c r="B49" s="12"/>
      <c r="C49" s="12"/>
      <c r="D49" s="12"/>
      <c r="E49" s="12"/>
      <c r="F49" s="69" t="s">
        <v>44</v>
      </c>
      <c r="G49" s="509" t="s">
        <v>45</v>
      </c>
      <c r="H49" s="510"/>
      <c r="I49" s="510"/>
      <c r="J49" s="511"/>
      <c r="K49" s="71" t="s">
        <v>175</v>
      </c>
      <c r="L49" s="507" t="s">
        <v>46</v>
      </c>
      <c r="M49" s="508"/>
      <c r="N49" s="160"/>
      <c r="O49" s="161"/>
      <c r="P49" s="467"/>
    </row>
    <row r="50" spans="1:16" ht="71.25" customHeight="1">
      <c r="A50" s="387" t="s">
        <v>47</v>
      </c>
      <c r="B50" s="18"/>
      <c r="C50" s="19" t="s">
        <v>172</v>
      </c>
      <c r="D50" s="19" t="s">
        <v>49</v>
      </c>
      <c r="E50" s="19" t="s">
        <v>173</v>
      </c>
      <c r="F50" s="19" t="s">
        <v>174</v>
      </c>
      <c r="G50" s="19" t="s">
        <v>50</v>
      </c>
      <c r="H50" s="19" t="s">
        <v>51</v>
      </c>
      <c r="I50" s="19" t="s">
        <v>52</v>
      </c>
      <c r="J50" s="19" t="s">
        <v>53</v>
      </c>
      <c r="K50" s="19" t="s">
        <v>50</v>
      </c>
      <c r="L50" s="19" t="s">
        <v>176</v>
      </c>
      <c r="M50" s="19" t="s">
        <v>177</v>
      </c>
      <c r="N50" s="160"/>
      <c r="O50" s="161"/>
      <c r="P50" s="467"/>
    </row>
    <row r="51" spans="1:16">
      <c r="A51" s="14"/>
      <c r="B51" s="12"/>
      <c r="C51" s="12"/>
      <c r="D51" s="12"/>
      <c r="E51" s="12"/>
      <c r="F51" s="12"/>
      <c r="G51" s="12"/>
      <c r="H51" s="12"/>
      <c r="I51" s="12"/>
      <c r="J51" s="12"/>
      <c r="K51" s="12"/>
      <c r="L51" s="12"/>
      <c r="M51" s="12"/>
      <c r="N51" s="160"/>
      <c r="O51" s="161"/>
      <c r="P51" s="467"/>
    </row>
    <row r="52" spans="1:16" ht="15" customHeight="1">
      <c r="A52" s="512" t="s">
        <v>186</v>
      </c>
      <c r="B52" s="513"/>
      <c r="C52" s="20">
        <v>50</v>
      </c>
      <c r="D52" s="20">
        <v>57</v>
      </c>
      <c r="E52" s="42"/>
      <c r="F52" s="20">
        <v>6</v>
      </c>
      <c r="G52" s="21">
        <v>25</v>
      </c>
      <c r="H52" s="34">
        <v>0</v>
      </c>
      <c r="I52" s="34">
        <v>0</v>
      </c>
      <c r="J52" s="22">
        <f t="shared" ref="J52:J57" si="8">1-H52-I52</f>
        <v>1</v>
      </c>
      <c r="K52" s="23">
        <v>15</v>
      </c>
      <c r="L52" s="34">
        <v>0</v>
      </c>
      <c r="M52" s="35">
        <v>2</v>
      </c>
      <c r="N52" s="158">
        <f t="shared" ref="N52:N59" si="9">L52</f>
        <v>0</v>
      </c>
      <c r="O52" s="161">
        <f t="shared" ref="O52:O57" si="10">1-(0.8*M52/10)</f>
        <v>0.84</v>
      </c>
      <c r="P52" s="467"/>
    </row>
    <row r="53" spans="1:16">
      <c r="A53" s="514"/>
      <c r="B53" s="515"/>
      <c r="C53" s="24">
        <v>70</v>
      </c>
      <c r="D53" s="24">
        <v>77</v>
      </c>
      <c r="E53" s="42"/>
      <c r="F53" s="24">
        <v>6</v>
      </c>
      <c r="G53" s="65">
        <v>25</v>
      </c>
      <c r="H53" s="34">
        <v>0</v>
      </c>
      <c r="I53" s="34">
        <v>0</v>
      </c>
      <c r="J53" s="22">
        <f t="shared" si="8"/>
        <v>1</v>
      </c>
      <c r="K53" s="25">
        <v>15</v>
      </c>
      <c r="L53" s="34">
        <v>0</v>
      </c>
      <c r="M53" s="35">
        <v>2</v>
      </c>
      <c r="N53" s="158">
        <f t="shared" si="9"/>
        <v>0</v>
      </c>
      <c r="O53" s="161">
        <f t="shared" si="10"/>
        <v>0.84</v>
      </c>
      <c r="P53" s="467"/>
    </row>
    <row r="54" spans="1:16">
      <c r="A54" s="514"/>
      <c r="B54" s="515"/>
      <c r="C54" s="24">
        <v>100</v>
      </c>
      <c r="D54" s="24">
        <v>105</v>
      </c>
      <c r="E54" s="42"/>
      <c r="F54" s="24">
        <v>6</v>
      </c>
      <c r="G54" s="65">
        <v>25</v>
      </c>
      <c r="H54" s="34">
        <v>0</v>
      </c>
      <c r="I54" s="34">
        <v>0</v>
      </c>
      <c r="J54" s="22">
        <f t="shared" si="8"/>
        <v>1</v>
      </c>
      <c r="K54" s="25">
        <v>15</v>
      </c>
      <c r="L54" s="34">
        <v>0</v>
      </c>
      <c r="M54" s="35">
        <v>2</v>
      </c>
      <c r="N54" s="158">
        <f t="shared" si="9"/>
        <v>0</v>
      </c>
      <c r="O54" s="161">
        <f t="shared" si="10"/>
        <v>0.84</v>
      </c>
      <c r="P54" s="467"/>
    </row>
    <row r="55" spans="1:16">
      <c r="A55" s="514"/>
      <c r="B55" s="515"/>
      <c r="C55" s="24">
        <v>150</v>
      </c>
      <c r="D55" s="24">
        <v>159</v>
      </c>
      <c r="E55" s="42"/>
      <c r="F55" s="24">
        <v>6</v>
      </c>
      <c r="G55" s="65">
        <v>25</v>
      </c>
      <c r="H55" s="34">
        <v>0</v>
      </c>
      <c r="I55" s="34">
        <v>0</v>
      </c>
      <c r="J55" s="22">
        <f t="shared" si="8"/>
        <v>1</v>
      </c>
      <c r="K55" s="25">
        <v>15</v>
      </c>
      <c r="L55" s="34">
        <v>0</v>
      </c>
      <c r="M55" s="35">
        <v>2</v>
      </c>
      <c r="N55" s="158">
        <f t="shared" si="9"/>
        <v>0</v>
      </c>
      <c r="O55" s="161">
        <f t="shared" si="10"/>
        <v>0.84</v>
      </c>
      <c r="P55" s="467"/>
    </row>
    <row r="56" spans="1:16">
      <c r="A56" s="514"/>
      <c r="B56" s="515"/>
      <c r="C56" s="24">
        <v>250</v>
      </c>
      <c r="D56" s="24">
        <v>267</v>
      </c>
      <c r="E56" s="42"/>
      <c r="F56" s="24">
        <v>6</v>
      </c>
      <c r="G56" s="65">
        <v>25</v>
      </c>
      <c r="H56" s="34">
        <v>0</v>
      </c>
      <c r="I56" s="34">
        <v>0</v>
      </c>
      <c r="J56" s="22">
        <f t="shared" si="8"/>
        <v>1</v>
      </c>
      <c r="K56" s="25">
        <v>15</v>
      </c>
      <c r="L56" s="34">
        <v>0</v>
      </c>
      <c r="M56" s="35">
        <v>2</v>
      </c>
      <c r="N56" s="158">
        <f t="shared" si="9"/>
        <v>0</v>
      </c>
      <c r="O56" s="161">
        <f t="shared" si="10"/>
        <v>0.84</v>
      </c>
      <c r="P56" s="467"/>
    </row>
    <row r="57" spans="1:16">
      <c r="A57" s="380"/>
      <c r="B57" s="381"/>
      <c r="C57" s="28">
        <v>400</v>
      </c>
      <c r="D57" s="28">
        <v>434</v>
      </c>
      <c r="E57" s="42"/>
      <c r="F57" s="28">
        <v>6</v>
      </c>
      <c r="G57" s="29">
        <v>25</v>
      </c>
      <c r="H57" s="34">
        <v>0</v>
      </c>
      <c r="I57" s="34">
        <v>0</v>
      </c>
      <c r="J57" s="22">
        <f t="shared" si="8"/>
        <v>1</v>
      </c>
      <c r="K57" s="30">
        <v>15</v>
      </c>
      <c r="L57" s="34">
        <v>0</v>
      </c>
      <c r="M57" s="35">
        <v>2</v>
      </c>
      <c r="N57" s="158">
        <f t="shared" si="9"/>
        <v>0</v>
      </c>
      <c r="O57" s="161">
        <f t="shared" si="10"/>
        <v>0.84</v>
      </c>
      <c r="P57" s="467"/>
    </row>
    <row r="58" spans="1:16" ht="15" hidden="1" customHeight="1">
      <c r="A58" s="455"/>
      <c r="B58" s="456"/>
      <c r="C58" s="24"/>
      <c r="D58" s="24"/>
      <c r="E58" s="388"/>
      <c r="F58" s="24"/>
      <c r="G58" s="65"/>
      <c r="H58" s="389"/>
      <c r="I58" s="389"/>
      <c r="J58" s="390"/>
      <c r="K58" s="25"/>
      <c r="L58" s="389"/>
      <c r="M58" s="391"/>
      <c r="N58" s="158">
        <f t="shared" si="9"/>
        <v>0</v>
      </c>
      <c r="O58" s="161">
        <f t="shared" ref="O58:O59" si="11">0.8*M58</f>
        <v>0</v>
      </c>
      <c r="P58" s="467"/>
    </row>
    <row r="59" spans="1:16" ht="15" hidden="1" customHeight="1">
      <c r="A59" s="457"/>
      <c r="B59" s="458"/>
      <c r="C59" s="28"/>
      <c r="D59" s="28"/>
      <c r="E59" s="165"/>
      <c r="F59" s="28"/>
      <c r="G59" s="29"/>
      <c r="H59" s="166"/>
      <c r="I59" s="166"/>
      <c r="J59" s="22"/>
      <c r="K59" s="30"/>
      <c r="L59" s="166"/>
      <c r="M59" s="167"/>
      <c r="N59" s="158">
        <f t="shared" si="9"/>
        <v>0</v>
      </c>
      <c r="O59" s="161">
        <f t="shared" si="11"/>
        <v>0</v>
      </c>
      <c r="P59" s="467"/>
    </row>
    <row r="60" spans="1:16">
      <c r="A60" s="14"/>
      <c r="B60" s="12"/>
      <c r="C60" s="65"/>
      <c r="D60" s="65"/>
      <c r="E60" s="65"/>
      <c r="F60" s="65"/>
      <c r="G60" s="65"/>
      <c r="H60" s="65"/>
      <c r="I60" s="65"/>
      <c r="J60" s="65"/>
      <c r="K60" s="65"/>
      <c r="L60" s="65"/>
      <c r="M60" s="65"/>
      <c r="N60" s="160"/>
      <c r="O60" s="161"/>
      <c r="P60" s="467"/>
    </row>
    <row r="61" spans="1:16" ht="15" customHeight="1">
      <c r="A61" s="524" t="s">
        <v>187</v>
      </c>
      <c r="B61" s="525"/>
      <c r="C61" s="20">
        <v>50</v>
      </c>
      <c r="D61" s="20">
        <v>62</v>
      </c>
      <c r="E61" s="42"/>
      <c r="F61" s="20">
        <v>5</v>
      </c>
      <c r="G61" s="21">
        <v>25</v>
      </c>
      <c r="H61" s="34">
        <v>0</v>
      </c>
      <c r="I61" s="34">
        <v>0</v>
      </c>
      <c r="J61" s="22">
        <f t="shared" ref="J61:J66" si="12">1-H61-I61</f>
        <v>1</v>
      </c>
      <c r="K61" s="23">
        <v>15</v>
      </c>
      <c r="L61" s="34">
        <v>0</v>
      </c>
      <c r="M61" s="35">
        <v>2</v>
      </c>
      <c r="N61" s="158">
        <f t="shared" ref="N61:N68" si="13">L61</f>
        <v>0</v>
      </c>
      <c r="O61" s="161">
        <f t="shared" ref="O61:O66" si="14">1-(0.8*M61/10)</f>
        <v>0.84</v>
      </c>
      <c r="P61" s="467"/>
    </row>
    <row r="62" spans="1:16">
      <c r="A62" s="526"/>
      <c r="B62" s="527"/>
      <c r="C62" s="24">
        <v>70</v>
      </c>
      <c r="D62" s="24">
        <v>79</v>
      </c>
      <c r="E62" s="42">
        <v>1000</v>
      </c>
      <c r="F62" s="24">
        <v>5</v>
      </c>
      <c r="G62" s="65">
        <v>25</v>
      </c>
      <c r="H62" s="34">
        <v>0.2</v>
      </c>
      <c r="I62" s="34">
        <v>0.8</v>
      </c>
      <c r="J62" s="22">
        <f t="shared" si="12"/>
        <v>0</v>
      </c>
      <c r="K62" s="25">
        <v>15</v>
      </c>
      <c r="L62" s="34">
        <v>0</v>
      </c>
      <c r="M62" s="35">
        <v>2</v>
      </c>
      <c r="N62" s="158">
        <f t="shared" si="13"/>
        <v>0</v>
      </c>
      <c r="O62" s="161">
        <f t="shared" si="14"/>
        <v>0.84</v>
      </c>
      <c r="P62" s="467"/>
    </row>
    <row r="63" spans="1:16">
      <c r="A63" s="526"/>
      <c r="B63" s="527"/>
      <c r="C63" s="24">
        <v>100</v>
      </c>
      <c r="D63" s="24">
        <v>114</v>
      </c>
      <c r="E63" s="42">
        <v>1000</v>
      </c>
      <c r="F63" s="24">
        <v>5</v>
      </c>
      <c r="G63" s="65">
        <v>25</v>
      </c>
      <c r="H63" s="34">
        <v>0.2</v>
      </c>
      <c r="I63" s="34">
        <v>0.8</v>
      </c>
      <c r="J63" s="22">
        <f t="shared" si="12"/>
        <v>0</v>
      </c>
      <c r="K63" s="25">
        <v>15</v>
      </c>
      <c r="L63" s="34">
        <v>0</v>
      </c>
      <c r="M63" s="35">
        <v>2</v>
      </c>
      <c r="N63" s="158">
        <f t="shared" si="13"/>
        <v>0</v>
      </c>
      <c r="O63" s="161">
        <f t="shared" si="14"/>
        <v>0.84</v>
      </c>
      <c r="P63" s="467"/>
    </row>
    <row r="64" spans="1:16">
      <c r="A64" s="526"/>
      <c r="B64" s="527"/>
      <c r="C64" s="24">
        <v>150</v>
      </c>
      <c r="D64" s="24">
        <v>190</v>
      </c>
      <c r="E64" s="42"/>
      <c r="F64" s="24">
        <v>5</v>
      </c>
      <c r="G64" s="65">
        <v>25</v>
      </c>
      <c r="H64" s="34">
        <v>0</v>
      </c>
      <c r="I64" s="34">
        <v>0</v>
      </c>
      <c r="J64" s="22">
        <f t="shared" si="12"/>
        <v>1</v>
      </c>
      <c r="K64" s="25">
        <v>15</v>
      </c>
      <c r="L64" s="34">
        <v>0</v>
      </c>
      <c r="M64" s="35">
        <v>2</v>
      </c>
      <c r="N64" s="158">
        <f t="shared" si="13"/>
        <v>0</v>
      </c>
      <c r="O64" s="161">
        <f t="shared" si="14"/>
        <v>0.84</v>
      </c>
      <c r="P64" s="467"/>
    </row>
    <row r="65" spans="1:16">
      <c r="A65" s="526"/>
      <c r="B65" s="527"/>
      <c r="C65" s="24">
        <v>250</v>
      </c>
      <c r="D65" s="24">
        <v>301</v>
      </c>
      <c r="E65" s="42"/>
      <c r="F65" s="24">
        <v>5</v>
      </c>
      <c r="G65" s="65">
        <v>25</v>
      </c>
      <c r="H65" s="34">
        <v>0</v>
      </c>
      <c r="I65" s="34">
        <v>0</v>
      </c>
      <c r="J65" s="22">
        <f t="shared" si="12"/>
        <v>1</v>
      </c>
      <c r="K65" s="25">
        <v>15</v>
      </c>
      <c r="L65" s="34">
        <v>0</v>
      </c>
      <c r="M65" s="35">
        <v>2</v>
      </c>
      <c r="N65" s="158">
        <f t="shared" si="13"/>
        <v>0</v>
      </c>
      <c r="O65" s="161">
        <f t="shared" si="14"/>
        <v>0.84</v>
      </c>
      <c r="P65" s="467"/>
    </row>
    <row r="66" spans="1:16">
      <c r="A66" s="380"/>
      <c r="B66" s="381"/>
      <c r="C66" s="28">
        <v>400</v>
      </c>
      <c r="D66" s="28">
        <v>434</v>
      </c>
      <c r="E66" s="42"/>
      <c r="F66" s="28">
        <v>5</v>
      </c>
      <c r="G66" s="29">
        <v>25</v>
      </c>
      <c r="H66" s="34">
        <v>0</v>
      </c>
      <c r="I66" s="34">
        <v>0</v>
      </c>
      <c r="J66" s="22">
        <f t="shared" si="12"/>
        <v>1</v>
      </c>
      <c r="K66" s="30">
        <v>15</v>
      </c>
      <c r="L66" s="34">
        <v>0</v>
      </c>
      <c r="M66" s="35">
        <v>2</v>
      </c>
      <c r="N66" s="158">
        <f t="shared" si="13"/>
        <v>0</v>
      </c>
      <c r="O66" s="161">
        <f t="shared" si="14"/>
        <v>0.84</v>
      </c>
      <c r="P66" s="467"/>
    </row>
    <row r="67" spans="1:16" ht="15" hidden="1" customHeight="1">
      <c r="A67" s="455"/>
      <c r="B67" s="456"/>
      <c r="C67" s="24"/>
      <c r="D67" s="24"/>
      <c r="E67" s="388"/>
      <c r="F67" s="24"/>
      <c r="G67" s="65"/>
      <c r="H67" s="389"/>
      <c r="I67" s="389"/>
      <c r="J67" s="390"/>
      <c r="K67" s="25"/>
      <c r="L67" s="389"/>
      <c r="M67" s="391"/>
      <c r="N67" s="158">
        <f t="shared" si="13"/>
        <v>0</v>
      </c>
      <c r="O67" s="161">
        <f t="shared" ref="O67:O68" si="15">0.8*M67</f>
        <v>0</v>
      </c>
      <c r="P67" s="467"/>
    </row>
    <row r="68" spans="1:16" ht="15" hidden="1" customHeight="1">
      <c r="A68" s="457"/>
      <c r="B68" s="458"/>
      <c r="C68" s="28"/>
      <c r="D68" s="28"/>
      <c r="E68" s="165"/>
      <c r="F68" s="28"/>
      <c r="G68" s="29"/>
      <c r="H68" s="166"/>
      <c r="I68" s="166"/>
      <c r="J68" s="22"/>
      <c r="K68" s="30"/>
      <c r="L68" s="166"/>
      <c r="M68" s="167"/>
      <c r="N68" s="158">
        <f t="shared" si="13"/>
        <v>0</v>
      </c>
      <c r="O68" s="161">
        <f t="shared" si="15"/>
        <v>0</v>
      </c>
      <c r="P68" s="467"/>
    </row>
    <row r="69" spans="1:16">
      <c r="A69" s="14"/>
      <c r="B69" s="12"/>
      <c r="C69" s="65"/>
      <c r="D69" s="65"/>
      <c r="E69" s="65"/>
      <c r="F69" s="65"/>
      <c r="G69" s="65"/>
      <c r="H69" s="65"/>
      <c r="I69" s="65"/>
      <c r="J69" s="65"/>
      <c r="K69" s="65"/>
      <c r="L69" s="65"/>
      <c r="M69" s="65"/>
      <c r="N69" s="160"/>
      <c r="O69" s="161"/>
      <c r="P69" s="467"/>
    </row>
    <row r="70" spans="1:16">
      <c r="A70" s="512" t="s">
        <v>188</v>
      </c>
      <c r="B70" s="513"/>
      <c r="C70" s="20">
        <v>70</v>
      </c>
      <c r="D70" s="20">
        <v>79</v>
      </c>
      <c r="E70" s="42"/>
      <c r="F70" s="20">
        <v>3.5</v>
      </c>
      <c r="G70" s="21">
        <v>25</v>
      </c>
      <c r="H70" s="34">
        <v>0</v>
      </c>
      <c r="I70" s="34">
        <v>0</v>
      </c>
      <c r="J70" s="22">
        <f t="shared" ref="J70:J77" si="16">1-H70-I70</f>
        <v>1</v>
      </c>
      <c r="K70" s="23">
        <v>15</v>
      </c>
      <c r="L70" s="34">
        <v>0</v>
      </c>
      <c r="M70" s="35">
        <v>2</v>
      </c>
      <c r="N70" s="158">
        <f t="shared" ref="N70:N77" si="17">L70</f>
        <v>0</v>
      </c>
      <c r="O70" s="161">
        <f t="shared" ref="O70:O77" si="18">1-(0.8*M70/10)</f>
        <v>0.84</v>
      </c>
      <c r="P70" s="467"/>
    </row>
    <row r="71" spans="1:16">
      <c r="A71" s="520"/>
      <c r="B71" s="521"/>
      <c r="C71" s="24">
        <v>100</v>
      </c>
      <c r="D71" s="24">
        <v>114</v>
      </c>
      <c r="E71" s="42"/>
      <c r="F71" s="24">
        <v>3.5</v>
      </c>
      <c r="G71" s="65">
        <v>25</v>
      </c>
      <c r="H71" s="34">
        <v>0</v>
      </c>
      <c r="I71" s="34">
        <v>0</v>
      </c>
      <c r="J71" s="22">
        <f t="shared" si="16"/>
        <v>1</v>
      </c>
      <c r="K71" s="25">
        <v>15</v>
      </c>
      <c r="L71" s="34">
        <v>0</v>
      </c>
      <c r="M71" s="35">
        <v>2</v>
      </c>
      <c r="N71" s="158">
        <f t="shared" si="17"/>
        <v>0</v>
      </c>
      <c r="O71" s="161">
        <f t="shared" si="18"/>
        <v>0.84</v>
      </c>
      <c r="P71" s="467"/>
    </row>
    <row r="72" spans="1:16">
      <c r="A72" s="520"/>
      <c r="B72" s="521"/>
      <c r="C72" s="24">
        <v>150</v>
      </c>
      <c r="D72" s="24">
        <v>190</v>
      </c>
      <c r="E72" s="42"/>
      <c r="F72" s="24">
        <v>3.5</v>
      </c>
      <c r="G72" s="65">
        <v>25</v>
      </c>
      <c r="H72" s="34">
        <v>0</v>
      </c>
      <c r="I72" s="34">
        <v>0</v>
      </c>
      <c r="J72" s="22">
        <f t="shared" si="16"/>
        <v>1</v>
      </c>
      <c r="K72" s="25">
        <v>15</v>
      </c>
      <c r="L72" s="34">
        <v>0</v>
      </c>
      <c r="M72" s="35">
        <v>2</v>
      </c>
      <c r="N72" s="158">
        <f t="shared" si="17"/>
        <v>0</v>
      </c>
      <c r="O72" s="161">
        <f t="shared" si="18"/>
        <v>0.84</v>
      </c>
      <c r="P72" s="467"/>
    </row>
    <row r="73" spans="1:16">
      <c r="A73" s="520"/>
      <c r="B73" s="521"/>
      <c r="C73" s="24">
        <v>250</v>
      </c>
      <c r="D73" s="24">
        <v>301</v>
      </c>
      <c r="E73" s="42"/>
      <c r="F73" s="24">
        <v>3.5</v>
      </c>
      <c r="G73" s="65">
        <v>25</v>
      </c>
      <c r="H73" s="34">
        <v>0</v>
      </c>
      <c r="I73" s="34">
        <v>0</v>
      </c>
      <c r="J73" s="22">
        <f t="shared" si="16"/>
        <v>1</v>
      </c>
      <c r="K73" s="25">
        <v>15</v>
      </c>
      <c r="L73" s="34">
        <v>0</v>
      </c>
      <c r="M73" s="35">
        <v>2</v>
      </c>
      <c r="N73" s="158">
        <f t="shared" si="17"/>
        <v>0</v>
      </c>
      <c r="O73" s="161">
        <f t="shared" si="18"/>
        <v>0.84</v>
      </c>
      <c r="P73" s="467"/>
    </row>
    <row r="74" spans="1:16">
      <c r="A74" s="520"/>
      <c r="B74" s="521"/>
      <c r="C74" s="24">
        <v>70</v>
      </c>
      <c r="D74" s="24">
        <v>79</v>
      </c>
      <c r="E74" s="42"/>
      <c r="F74" s="24">
        <v>3.5</v>
      </c>
      <c r="G74" s="65">
        <v>25</v>
      </c>
      <c r="H74" s="34">
        <v>0</v>
      </c>
      <c r="I74" s="34">
        <v>0</v>
      </c>
      <c r="J74" s="22">
        <f t="shared" si="16"/>
        <v>1</v>
      </c>
      <c r="K74" s="25">
        <v>15</v>
      </c>
      <c r="L74" s="34">
        <v>0</v>
      </c>
      <c r="M74" s="35">
        <v>2</v>
      </c>
      <c r="N74" s="158">
        <f t="shared" si="17"/>
        <v>0</v>
      </c>
      <c r="O74" s="161">
        <f t="shared" si="18"/>
        <v>0.84</v>
      </c>
      <c r="P74" s="467"/>
    </row>
    <row r="75" spans="1:16">
      <c r="A75" s="520"/>
      <c r="B75" s="521"/>
      <c r="C75" s="24">
        <v>100</v>
      </c>
      <c r="D75" s="24">
        <v>106</v>
      </c>
      <c r="E75" s="42"/>
      <c r="F75" s="24">
        <v>3.5</v>
      </c>
      <c r="G75" s="65">
        <v>25</v>
      </c>
      <c r="H75" s="34">
        <v>0</v>
      </c>
      <c r="I75" s="34">
        <v>0</v>
      </c>
      <c r="J75" s="22">
        <f t="shared" si="16"/>
        <v>1</v>
      </c>
      <c r="K75" s="25">
        <v>15</v>
      </c>
      <c r="L75" s="34">
        <v>0</v>
      </c>
      <c r="M75" s="35">
        <v>2</v>
      </c>
      <c r="N75" s="158">
        <f t="shared" si="17"/>
        <v>0</v>
      </c>
      <c r="O75" s="161">
        <f t="shared" si="18"/>
        <v>0.84</v>
      </c>
      <c r="P75" s="467"/>
    </row>
    <row r="76" spans="1:16">
      <c r="A76" s="520"/>
      <c r="B76" s="521"/>
      <c r="C76" s="24">
        <v>150</v>
      </c>
      <c r="D76" s="24">
        <v>158</v>
      </c>
      <c r="E76" s="42"/>
      <c r="F76" s="24">
        <v>3.5</v>
      </c>
      <c r="G76" s="65">
        <v>25</v>
      </c>
      <c r="H76" s="34">
        <v>0</v>
      </c>
      <c r="I76" s="34">
        <v>0</v>
      </c>
      <c r="J76" s="22">
        <f t="shared" si="16"/>
        <v>1</v>
      </c>
      <c r="K76" s="25">
        <v>15</v>
      </c>
      <c r="L76" s="34">
        <v>0</v>
      </c>
      <c r="M76" s="35">
        <v>2</v>
      </c>
      <c r="N76" s="158">
        <f t="shared" si="17"/>
        <v>0</v>
      </c>
      <c r="O76" s="161">
        <f t="shared" si="18"/>
        <v>0.84</v>
      </c>
      <c r="P76" s="467"/>
    </row>
    <row r="77" spans="1:16">
      <c r="A77" s="522"/>
      <c r="B77" s="523"/>
      <c r="C77" s="28">
        <v>250</v>
      </c>
      <c r="D77" s="28">
        <v>267</v>
      </c>
      <c r="E77" s="42"/>
      <c r="F77" s="28">
        <v>3.5</v>
      </c>
      <c r="G77" s="29">
        <v>25</v>
      </c>
      <c r="H77" s="34">
        <v>0</v>
      </c>
      <c r="I77" s="34">
        <v>0</v>
      </c>
      <c r="J77" s="22">
        <f t="shared" si="16"/>
        <v>1</v>
      </c>
      <c r="K77" s="30">
        <v>15</v>
      </c>
      <c r="L77" s="34">
        <v>0</v>
      </c>
      <c r="M77" s="35">
        <v>2</v>
      </c>
      <c r="N77" s="158">
        <f t="shared" si="17"/>
        <v>0</v>
      </c>
      <c r="O77" s="161">
        <f t="shared" si="18"/>
        <v>0.84</v>
      </c>
      <c r="P77" s="467"/>
    </row>
    <row r="78" spans="1:16">
      <c r="A78" s="14"/>
      <c r="B78" s="12"/>
      <c r="C78" s="12"/>
      <c r="D78" s="12"/>
      <c r="E78" s="12"/>
      <c r="F78" s="12"/>
      <c r="G78" s="12"/>
      <c r="H78" s="12"/>
      <c r="I78" s="12"/>
      <c r="J78" s="12"/>
      <c r="K78" s="12"/>
      <c r="L78" s="12"/>
      <c r="M78" s="12"/>
      <c r="N78" s="160"/>
      <c r="O78" s="161"/>
      <c r="P78" s="467"/>
    </row>
    <row r="79" spans="1:16" ht="30" customHeight="1">
      <c r="A79" s="386" t="s">
        <v>197</v>
      </c>
      <c r="B79" s="199"/>
      <c r="C79" s="199"/>
      <c r="D79" s="199"/>
      <c r="E79" s="199"/>
      <c r="F79" s="199"/>
      <c r="G79" s="199"/>
      <c r="H79" s="199"/>
      <c r="I79" s="199"/>
      <c r="J79" s="199"/>
      <c r="K79" s="199"/>
      <c r="L79" s="199"/>
      <c r="M79" s="199"/>
      <c r="N79" s="199"/>
      <c r="O79" s="200"/>
      <c r="P79" s="467"/>
    </row>
    <row r="80" spans="1:16">
      <c r="A80" s="14"/>
      <c r="B80" s="12"/>
      <c r="C80" s="12"/>
      <c r="D80" s="12"/>
      <c r="E80" s="12"/>
      <c r="F80" s="12"/>
      <c r="G80" s="12"/>
      <c r="H80" s="12"/>
      <c r="I80" s="12"/>
      <c r="J80" s="12"/>
      <c r="K80" s="12"/>
      <c r="L80" s="12"/>
      <c r="M80" s="12"/>
      <c r="N80" s="12"/>
      <c r="O80" s="13"/>
      <c r="P80" s="467"/>
    </row>
    <row r="81" spans="1:16" ht="45.75" customHeight="1">
      <c r="A81" s="14"/>
      <c r="B81" s="12"/>
      <c r="C81" s="12"/>
      <c r="D81" s="12"/>
      <c r="E81" s="12"/>
      <c r="F81" s="69" t="s">
        <v>44</v>
      </c>
      <c r="G81" s="509" t="s">
        <v>45</v>
      </c>
      <c r="H81" s="510"/>
      <c r="I81" s="510"/>
      <c r="J81" s="511"/>
      <c r="K81" s="71" t="s">
        <v>175</v>
      </c>
      <c r="L81" s="507" t="s">
        <v>46</v>
      </c>
      <c r="M81" s="508"/>
      <c r="N81" s="160"/>
      <c r="O81" s="161"/>
      <c r="P81" s="467"/>
    </row>
    <row r="82" spans="1:16" ht="60">
      <c r="A82" s="387" t="s">
        <v>47</v>
      </c>
      <c r="B82" s="18"/>
      <c r="C82" s="19" t="s">
        <v>172</v>
      </c>
      <c r="D82" s="19" t="s">
        <v>49</v>
      </c>
      <c r="E82" s="19" t="s">
        <v>173</v>
      </c>
      <c r="F82" s="19" t="s">
        <v>174</v>
      </c>
      <c r="G82" s="19" t="s">
        <v>50</v>
      </c>
      <c r="H82" s="19" t="s">
        <v>51</v>
      </c>
      <c r="I82" s="19" t="s">
        <v>52</v>
      </c>
      <c r="J82" s="19" t="s">
        <v>53</v>
      </c>
      <c r="K82" s="19" t="s">
        <v>50</v>
      </c>
      <c r="L82" s="19" t="s">
        <v>176</v>
      </c>
      <c r="M82" s="19" t="s">
        <v>177</v>
      </c>
      <c r="N82" s="160"/>
      <c r="O82" s="161"/>
      <c r="P82" s="467"/>
    </row>
    <row r="83" spans="1:16" ht="15" customHeight="1">
      <c r="A83" s="512" t="s">
        <v>189</v>
      </c>
      <c r="B83" s="513"/>
      <c r="C83" s="20">
        <v>50</v>
      </c>
      <c r="D83" s="20">
        <v>57</v>
      </c>
      <c r="E83" s="42"/>
      <c r="F83" s="20">
        <v>3</v>
      </c>
      <c r="G83" s="21">
        <v>25</v>
      </c>
      <c r="H83" s="34">
        <v>0</v>
      </c>
      <c r="I83" s="34">
        <v>0</v>
      </c>
      <c r="J83" s="22">
        <f t="shared" ref="J83:J88" si="19">1-H83-I83</f>
        <v>1</v>
      </c>
      <c r="K83" s="23">
        <v>15</v>
      </c>
      <c r="L83" s="34">
        <v>0</v>
      </c>
      <c r="M83" s="35">
        <v>2</v>
      </c>
      <c r="N83" s="158">
        <f t="shared" ref="N83:N90" si="20">L83</f>
        <v>0</v>
      </c>
      <c r="O83" s="161">
        <f t="shared" ref="O83:O88" si="21">1-(0.8*M83/10)</f>
        <v>0.84</v>
      </c>
      <c r="P83" s="467"/>
    </row>
    <row r="84" spans="1:16">
      <c r="A84" s="514"/>
      <c r="B84" s="515"/>
      <c r="C84" s="24">
        <v>70</v>
      </c>
      <c r="D84" s="24">
        <v>76</v>
      </c>
      <c r="E84" s="42"/>
      <c r="F84" s="24">
        <v>3</v>
      </c>
      <c r="G84" s="65">
        <v>25</v>
      </c>
      <c r="H84" s="34">
        <v>0</v>
      </c>
      <c r="I84" s="34">
        <v>0</v>
      </c>
      <c r="J84" s="22">
        <f t="shared" si="19"/>
        <v>1</v>
      </c>
      <c r="K84" s="25">
        <v>15</v>
      </c>
      <c r="L84" s="34">
        <v>0</v>
      </c>
      <c r="M84" s="35">
        <v>2</v>
      </c>
      <c r="N84" s="158">
        <f t="shared" si="20"/>
        <v>0</v>
      </c>
      <c r="O84" s="161">
        <f t="shared" si="21"/>
        <v>0.84</v>
      </c>
      <c r="P84" s="467"/>
    </row>
    <row r="85" spans="1:16">
      <c r="A85" s="514"/>
      <c r="B85" s="515"/>
      <c r="C85" s="24">
        <v>100</v>
      </c>
      <c r="D85" s="24">
        <v>114</v>
      </c>
      <c r="E85" s="42"/>
      <c r="F85" s="24">
        <v>3</v>
      </c>
      <c r="G85" s="65">
        <v>25</v>
      </c>
      <c r="H85" s="34">
        <v>0</v>
      </c>
      <c r="I85" s="34">
        <v>0</v>
      </c>
      <c r="J85" s="22">
        <f t="shared" si="19"/>
        <v>1</v>
      </c>
      <c r="K85" s="25">
        <v>15</v>
      </c>
      <c r="L85" s="34">
        <v>0</v>
      </c>
      <c r="M85" s="35">
        <v>2</v>
      </c>
      <c r="N85" s="158">
        <f t="shared" si="20"/>
        <v>0</v>
      </c>
      <c r="O85" s="161">
        <f t="shared" si="21"/>
        <v>0.84</v>
      </c>
      <c r="P85" s="467"/>
    </row>
    <row r="86" spans="1:16">
      <c r="A86" s="514"/>
      <c r="B86" s="515"/>
      <c r="C86" s="24">
        <v>150</v>
      </c>
      <c r="D86" s="24">
        <v>163</v>
      </c>
      <c r="E86" s="42"/>
      <c r="F86" s="24">
        <v>3</v>
      </c>
      <c r="G86" s="65">
        <v>25</v>
      </c>
      <c r="H86" s="34">
        <v>0</v>
      </c>
      <c r="I86" s="34">
        <v>0</v>
      </c>
      <c r="J86" s="22">
        <f t="shared" si="19"/>
        <v>1</v>
      </c>
      <c r="K86" s="25">
        <v>15</v>
      </c>
      <c r="L86" s="34">
        <v>0</v>
      </c>
      <c r="M86" s="35">
        <v>2</v>
      </c>
      <c r="N86" s="158">
        <f t="shared" si="20"/>
        <v>0</v>
      </c>
      <c r="O86" s="161">
        <f t="shared" si="21"/>
        <v>0.84</v>
      </c>
      <c r="P86" s="467"/>
    </row>
    <row r="87" spans="1:16">
      <c r="A87" s="514"/>
      <c r="B87" s="515"/>
      <c r="C87" s="24">
        <v>250</v>
      </c>
      <c r="D87" s="24">
        <v>261</v>
      </c>
      <c r="E87" s="42"/>
      <c r="F87" s="24">
        <v>3</v>
      </c>
      <c r="G87" s="65">
        <v>25</v>
      </c>
      <c r="H87" s="34">
        <v>0</v>
      </c>
      <c r="I87" s="34">
        <v>0</v>
      </c>
      <c r="J87" s="22">
        <f t="shared" si="19"/>
        <v>1</v>
      </c>
      <c r="K87" s="25">
        <v>15</v>
      </c>
      <c r="L87" s="34">
        <v>0</v>
      </c>
      <c r="M87" s="35">
        <v>2</v>
      </c>
      <c r="N87" s="158">
        <f t="shared" si="20"/>
        <v>0</v>
      </c>
      <c r="O87" s="161">
        <f t="shared" si="21"/>
        <v>0.84</v>
      </c>
      <c r="P87" s="467"/>
    </row>
    <row r="88" spans="1:16">
      <c r="A88" s="380"/>
      <c r="B88" s="381"/>
      <c r="C88" s="28">
        <v>400</v>
      </c>
      <c r="D88" s="28">
        <v>424</v>
      </c>
      <c r="E88" s="42"/>
      <c r="F88" s="28">
        <v>3</v>
      </c>
      <c r="G88" s="29">
        <v>25</v>
      </c>
      <c r="H88" s="34">
        <v>0</v>
      </c>
      <c r="I88" s="34">
        <v>0</v>
      </c>
      <c r="J88" s="22">
        <f t="shared" si="19"/>
        <v>1</v>
      </c>
      <c r="K88" s="30">
        <v>15</v>
      </c>
      <c r="L88" s="34">
        <v>0</v>
      </c>
      <c r="M88" s="35">
        <v>2</v>
      </c>
      <c r="N88" s="158">
        <f t="shared" si="20"/>
        <v>0</v>
      </c>
      <c r="O88" s="161">
        <f t="shared" si="21"/>
        <v>0.84</v>
      </c>
      <c r="P88" s="467"/>
    </row>
    <row r="89" spans="1:16" ht="15" hidden="1" customHeight="1">
      <c r="A89" s="455"/>
      <c r="B89" s="456"/>
      <c r="C89" s="24"/>
      <c r="D89" s="24"/>
      <c r="E89" s="388"/>
      <c r="F89" s="24"/>
      <c r="G89" s="65"/>
      <c r="H89" s="389"/>
      <c r="I89" s="389"/>
      <c r="J89" s="390"/>
      <c r="K89" s="25"/>
      <c r="L89" s="389"/>
      <c r="M89" s="391"/>
      <c r="N89" s="158">
        <f t="shared" si="20"/>
        <v>0</v>
      </c>
      <c r="O89" s="161">
        <f t="shared" ref="O89:O90" si="22">0.8*M89</f>
        <v>0</v>
      </c>
      <c r="P89" s="467"/>
    </row>
    <row r="90" spans="1:16" ht="15" hidden="1" customHeight="1">
      <c r="A90" s="457"/>
      <c r="B90" s="458"/>
      <c r="C90" s="28"/>
      <c r="D90" s="28"/>
      <c r="E90" s="165"/>
      <c r="F90" s="28"/>
      <c r="G90" s="29"/>
      <c r="H90" s="166"/>
      <c r="I90" s="166"/>
      <c r="J90" s="22"/>
      <c r="K90" s="30"/>
      <c r="L90" s="166"/>
      <c r="M90" s="167"/>
      <c r="N90" s="158">
        <f t="shared" si="20"/>
        <v>0</v>
      </c>
      <c r="O90" s="161">
        <f t="shared" si="22"/>
        <v>0</v>
      </c>
      <c r="P90" s="467"/>
    </row>
    <row r="91" spans="1:16">
      <c r="A91" s="14"/>
      <c r="B91" s="12"/>
      <c r="C91" s="65"/>
      <c r="D91" s="65"/>
      <c r="E91" s="65"/>
      <c r="F91" s="65"/>
      <c r="G91" s="65"/>
      <c r="H91" s="65"/>
      <c r="I91" s="65"/>
      <c r="J91" s="65"/>
      <c r="K91" s="65"/>
      <c r="L91" s="65"/>
      <c r="M91" s="65"/>
      <c r="N91" s="160"/>
      <c r="O91" s="161"/>
      <c r="P91" s="467"/>
    </row>
    <row r="92" spans="1:16" ht="15" customHeight="1">
      <c r="A92" s="512" t="s">
        <v>190</v>
      </c>
      <c r="B92" s="513"/>
      <c r="C92" s="20">
        <v>70</v>
      </c>
      <c r="D92" s="20">
        <v>89</v>
      </c>
      <c r="E92" s="42"/>
      <c r="F92" s="20">
        <v>3</v>
      </c>
      <c r="G92" s="21">
        <v>25</v>
      </c>
      <c r="H92" s="34">
        <v>0</v>
      </c>
      <c r="I92" s="34">
        <v>0</v>
      </c>
      <c r="J92" s="22">
        <f t="shared" ref="J92:J96" si="23">1-H92-I92</f>
        <v>1</v>
      </c>
      <c r="K92" s="23">
        <v>15</v>
      </c>
      <c r="L92" s="34">
        <v>0</v>
      </c>
      <c r="M92" s="35">
        <v>2</v>
      </c>
      <c r="N92" s="158">
        <f t="shared" ref="N92:N99" si="24">L92</f>
        <v>0</v>
      </c>
      <c r="O92" s="161">
        <f t="shared" ref="O92:O96" si="25">1-(0.8*M92/10)</f>
        <v>0.84</v>
      </c>
      <c r="P92" s="467"/>
    </row>
    <row r="93" spans="1:16">
      <c r="A93" s="514"/>
      <c r="B93" s="515"/>
      <c r="C93" s="24">
        <v>100</v>
      </c>
      <c r="D93" s="24">
        <v>118</v>
      </c>
      <c r="E93" s="42"/>
      <c r="F93" s="24">
        <v>3</v>
      </c>
      <c r="G93" s="65">
        <v>25</v>
      </c>
      <c r="H93" s="34">
        <v>0</v>
      </c>
      <c r="I93" s="34">
        <v>0</v>
      </c>
      <c r="J93" s="22">
        <f t="shared" si="23"/>
        <v>1</v>
      </c>
      <c r="K93" s="25">
        <v>15</v>
      </c>
      <c r="L93" s="34">
        <v>0</v>
      </c>
      <c r="M93" s="35">
        <v>2</v>
      </c>
      <c r="N93" s="158">
        <f t="shared" si="24"/>
        <v>0</v>
      </c>
      <c r="O93" s="161">
        <f t="shared" si="25"/>
        <v>0.84</v>
      </c>
      <c r="P93" s="467"/>
    </row>
    <row r="94" spans="1:16">
      <c r="A94" s="514"/>
      <c r="B94" s="515"/>
      <c r="C94" s="24">
        <v>150</v>
      </c>
      <c r="D94" s="24">
        <v>179</v>
      </c>
      <c r="E94" s="42"/>
      <c r="F94" s="24">
        <v>3</v>
      </c>
      <c r="G94" s="65">
        <v>25</v>
      </c>
      <c r="H94" s="34">
        <v>0</v>
      </c>
      <c r="I94" s="34">
        <v>0</v>
      </c>
      <c r="J94" s="22">
        <f t="shared" si="23"/>
        <v>1</v>
      </c>
      <c r="K94" s="25">
        <v>15</v>
      </c>
      <c r="L94" s="34">
        <v>0</v>
      </c>
      <c r="M94" s="35">
        <v>2</v>
      </c>
      <c r="N94" s="158">
        <f t="shared" si="24"/>
        <v>0</v>
      </c>
      <c r="O94" s="161">
        <f t="shared" si="25"/>
        <v>0.84</v>
      </c>
      <c r="P94" s="467"/>
    </row>
    <row r="95" spans="1:16">
      <c r="A95" s="514"/>
      <c r="B95" s="515"/>
      <c r="C95" s="24">
        <v>250</v>
      </c>
      <c r="D95" s="24">
        <v>301</v>
      </c>
      <c r="E95" s="42"/>
      <c r="F95" s="24">
        <v>3</v>
      </c>
      <c r="G95" s="65">
        <v>25</v>
      </c>
      <c r="H95" s="34">
        <v>0</v>
      </c>
      <c r="I95" s="34">
        <v>0</v>
      </c>
      <c r="J95" s="22">
        <f t="shared" si="23"/>
        <v>1</v>
      </c>
      <c r="K95" s="25">
        <v>15</v>
      </c>
      <c r="L95" s="34">
        <v>0</v>
      </c>
      <c r="M95" s="35">
        <v>2</v>
      </c>
      <c r="N95" s="158">
        <f t="shared" si="24"/>
        <v>0</v>
      </c>
      <c r="O95" s="161">
        <f t="shared" si="25"/>
        <v>0.84</v>
      </c>
      <c r="P95" s="467"/>
    </row>
    <row r="96" spans="1:16">
      <c r="A96" s="380"/>
      <c r="B96" s="381"/>
      <c r="C96" s="28">
        <v>400</v>
      </c>
      <c r="D96" s="28">
        <v>471</v>
      </c>
      <c r="E96" s="42"/>
      <c r="F96" s="28">
        <v>3</v>
      </c>
      <c r="G96" s="29">
        <v>25</v>
      </c>
      <c r="H96" s="34">
        <v>0</v>
      </c>
      <c r="I96" s="34">
        <v>0</v>
      </c>
      <c r="J96" s="22">
        <f t="shared" si="23"/>
        <v>1</v>
      </c>
      <c r="K96" s="30">
        <v>15</v>
      </c>
      <c r="L96" s="34">
        <v>0</v>
      </c>
      <c r="M96" s="35">
        <v>2</v>
      </c>
      <c r="N96" s="158">
        <f t="shared" si="24"/>
        <v>0</v>
      </c>
      <c r="O96" s="161">
        <f t="shared" si="25"/>
        <v>0.84</v>
      </c>
      <c r="P96" s="467"/>
    </row>
    <row r="97" spans="1:16" ht="15" hidden="1" customHeight="1">
      <c r="A97" s="455"/>
      <c r="B97" s="456"/>
      <c r="C97" s="24"/>
      <c r="D97" s="24"/>
      <c r="E97" s="388"/>
      <c r="F97" s="24"/>
      <c r="G97" s="65"/>
      <c r="H97" s="389"/>
      <c r="I97" s="389"/>
      <c r="J97" s="390"/>
      <c r="K97" s="25"/>
      <c r="L97" s="389"/>
      <c r="M97" s="391"/>
      <c r="N97" s="158">
        <f t="shared" si="24"/>
        <v>0</v>
      </c>
      <c r="O97" s="161">
        <f t="shared" ref="O97:O99" si="26">0.8*M97</f>
        <v>0</v>
      </c>
      <c r="P97" s="467"/>
    </row>
    <row r="98" spans="1:16" ht="15" hidden="1" customHeight="1">
      <c r="A98" s="455"/>
      <c r="B98" s="456"/>
      <c r="C98" s="24"/>
      <c r="D98" s="24"/>
      <c r="E98" s="165"/>
      <c r="F98" s="24"/>
      <c r="G98" s="65"/>
      <c r="H98" s="166"/>
      <c r="I98" s="166"/>
      <c r="J98" s="22"/>
      <c r="K98" s="25"/>
      <c r="L98" s="166"/>
      <c r="M98" s="167"/>
      <c r="N98" s="158">
        <f t="shared" si="24"/>
        <v>0</v>
      </c>
      <c r="O98" s="161">
        <f t="shared" si="26"/>
        <v>0</v>
      </c>
      <c r="P98" s="467"/>
    </row>
    <row r="99" spans="1:16" ht="15" hidden="1" customHeight="1">
      <c r="A99" s="457"/>
      <c r="B99" s="458"/>
      <c r="C99" s="28"/>
      <c r="D99" s="28"/>
      <c r="E99" s="165"/>
      <c r="F99" s="28"/>
      <c r="G99" s="29"/>
      <c r="H99" s="166"/>
      <c r="I99" s="166"/>
      <c r="J99" s="22"/>
      <c r="K99" s="30"/>
      <c r="L99" s="166"/>
      <c r="M99" s="167"/>
      <c r="N99" s="158">
        <f t="shared" si="24"/>
        <v>0</v>
      </c>
      <c r="O99" s="161">
        <f t="shared" si="26"/>
        <v>0</v>
      </c>
      <c r="P99" s="467"/>
    </row>
    <row r="100" spans="1:16">
      <c r="A100" s="14"/>
      <c r="B100" s="12"/>
      <c r="C100" s="65"/>
      <c r="D100" s="65"/>
      <c r="E100" s="65"/>
      <c r="F100" s="65"/>
      <c r="G100" s="65"/>
      <c r="H100" s="65"/>
      <c r="I100" s="65"/>
      <c r="J100" s="65"/>
      <c r="K100" s="65"/>
      <c r="L100" s="65"/>
      <c r="M100" s="65"/>
      <c r="N100" s="160"/>
      <c r="O100" s="161"/>
      <c r="P100" s="467"/>
    </row>
    <row r="101" spans="1:16" ht="15" customHeight="1">
      <c r="A101" s="512" t="s">
        <v>191</v>
      </c>
      <c r="B101" s="513"/>
      <c r="C101" s="20">
        <v>35</v>
      </c>
      <c r="D101" s="20">
        <v>47</v>
      </c>
      <c r="E101" s="42"/>
      <c r="F101" s="20">
        <v>3</v>
      </c>
      <c r="G101" s="21">
        <v>25</v>
      </c>
      <c r="H101" s="34">
        <v>0</v>
      </c>
      <c r="I101" s="34">
        <v>0</v>
      </c>
      <c r="J101" s="22">
        <f t="shared" ref="J101:J104" si="27">1-H101-I101</f>
        <v>1</v>
      </c>
      <c r="K101" s="23">
        <v>15</v>
      </c>
      <c r="L101" s="34">
        <v>0</v>
      </c>
      <c r="M101" s="35">
        <v>2</v>
      </c>
      <c r="N101" s="158">
        <f t="shared" ref="N101:N108" si="28">L101</f>
        <v>0</v>
      </c>
      <c r="O101" s="161">
        <f t="shared" ref="O101:O104" si="29">1-(0.8*M101/10)</f>
        <v>0.84</v>
      </c>
      <c r="P101" s="467"/>
    </row>
    <row r="102" spans="1:16">
      <c r="A102" s="514"/>
      <c r="B102" s="515"/>
      <c r="C102" s="24">
        <v>70</v>
      </c>
      <c r="D102" s="24">
        <v>86</v>
      </c>
      <c r="E102" s="42"/>
      <c r="F102" s="24">
        <v>3</v>
      </c>
      <c r="G102" s="65">
        <v>25</v>
      </c>
      <c r="H102" s="34">
        <v>0</v>
      </c>
      <c r="I102" s="34">
        <v>0</v>
      </c>
      <c r="J102" s="22">
        <f t="shared" si="27"/>
        <v>1</v>
      </c>
      <c r="K102" s="25">
        <v>15</v>
      </c>
      <c r="L102" s="34">
        <v>0</v>
      </c>
      <c r="M102" s="35">
        <v>2</v>
      </c>
      <c r="N102" s="158">
        <f t="shared" si="28"/>
        <v>0</v>
      </c>
      <c r="O102" s="161">
        <f t="shared" si="29"/>
        <v>0.84</v>
      </c>
      <c r="P102" s="467"/>
    </row>
    <row r="103" spans="1:16">
      <c r="A103" s="514"/>
      <c r="B103" s="515"/>
      <c r="C103" s="24">
        <v>150</v>
      </c>
      <c r="D103" s="24">
        <v>167</v>
      </c>
      <c r="E103" s="42"/>
      <c r="F103" s="24">
        <v>3</v>
      </c>
      <c r="G103" s="65">
        <v>25</v>
      </c>
      <c r="H103" s="34">
        <v>0</v>
      </c>
      <c r="I103" s="34">
        <v>0</v>
      </c>
      <c r="J103" s="22">
        <f t="shared" si="27"/>
        <v>1</v>
      </c>
      <c r="K103" s="25">
        <v>15</v>
      </c>
      <c r="L103" s="34">
        <v>0</v>
      </c>
      <c r="M103" s="35">
        <v>2</v>
      </c>
      <c r="N103" s="158">
        <f t="shared" si="28"/>
        <v>0</v>
      </c>
      <c r="O103" s="161">
        <f t="shared" si="29"/>
        <v>0.84</v>
      </c>
      <c r="P103" s="467"/>
    </row>
    <row r="104" spans="1:16">
      <c r="A104" s="380"/>
      <c r="B104" s="381"/>
      <c r="C104" s="28">
        <v>210</v>
      </c>
      <c r="D104" s="28">
        <v>225</v>
      </c>
      <c r="E104" s="42"/>
      <c r="F104" s="28">
        <v>3</v>
      </c>
      <c r="G104" s="29">
        <v>25</v>
      </c>
      <c r="H104" s="34">
        <v>0</v>
      </c>
      <c r="I104" s="34">
        <v>0</v>
      </c>
      <c r="J104" s="22">
        <f t="shared" si="27"/>
        <v>1</v>
      </c>
      <c r="K104" s="30">
        <v>15</v>
      </c>
      <c r="L104" s="34">
        <v>0</v>
      </c>
      <c r="M104" s="35">
        <v>2</v>
      </c>
      <c r="N104" s="158">
        <f t="shared" si="28"/>
        <v>0</v>
      </c>
      <c r="O104" s="161">
        <f t="shared" si="29"/>
        <v>0.84</v>
      </c>
      <c r="P104" s="467"/>
    </row>
    <row r="105" spans="1:16" ht="15" hidden="1" customHeight="1">
      <c r="A105" s="455"/>
      <c r="B105" s="456"/>
      <c r="C105" s="24"/>
      <c r="D105" s="24"/>
      <c r="E105" s="388"/>
      <c r="F105" s="24"/>
      <c r="G105" s="65"/>
      <c r="H105" s="389"/>
      <c r="I105" s="389"/>
      <c r="J105" s="390"/>
      <c r="K105" s="25"/>
      <c r="L105" s="389"/>
      <c r="M105" s="391"/>
      <c r="N105" s="158">
        <f t="shared" si="28"/>
        <v>0</v>
      </c>
      <c r="O105" s="161">
        <f t="shared" ref="O105:O108" si="30">0.8*M105</f>
        <v>0</v>
      </c>
      <c r="P105" s="467"/>
    </row>
    <row r="106" spans="1:16" ht="15" hidden="1" customHeight="1">
      <c r="A106" s="455"/>
      <c r="B106" s="456"/>
      <c r="C106" s="24"/>
      <c r="D106" s="24"/>
      <c r="E106" s="165"/>
      <c r="F106" s="24"/>
      <c r="G106" s="65"/>
      <c r="H106" s="166"/>
      <c r="I106" s="166"/>
      <c r="J106" s="22"/>
      <c r="K106" s="25"/>
      <c r="L106" s="166"/>
      <c r="M106" s="167"/>
      <c r="N106" s="158">
        <f t="shared" si="28"/>
        <v>0</v>
      </c>
      <c r="O106" s="161">
        <f t="shared" si="30"/>
        <v>0</v>
      </c>
      <c r="P106" s="467"/>
    </row>
    <row r="107" spans="1:16" ht="15" hidden="1" customHeight="1">
      <c r="A107" s="455"/>
      <c r="B107" s="456"/>
      <c r="C107" s="24"/>
      <c r="D107" s="24"/>
      <c r="E107" s="165"/>
      <c r="F107" s="24"/>
      <c r="G107" s="65"/>
      <c r="H107" s="166"/>
      <c r="I107" s="166"/>
      <c r="J107" s="22"/>
      <c r="K107" s="25"/>
      <c r="L107" s="166"/>
      <c r="M107" s="167"/>
      <c r="N107" s="158">
        <f t="shared" si="28"/>
        <v>0</v>
      </c>
      <c r="O107" s="161">
        <f t="shared" si="30"/>
        <v>0</v>
      </c>
      <c r="P107" s="467"/>
    </row>
    <row r="108" spans="1:16" ht="15" hidden="1" customHeight="1">
      <c r="A108" s="457"/>
      <c r="B108" s="458"/>
      <c r="C108" s="28"/>
      <c r="D108" s="28"/>
      <c r="E108" s="165"/>
      <c r="F108" s="28"/>
      <c r="G108" s="29"/>
      <c r="H108" s="166"/>
      <c r="I108" s="166"/>
      <c r="J108" s="22"/>
      <c r="K108" s="30"/>
      <c r="L108" s="166"/>
      <c r="M108" s="167"/>
      <c r="N108" s="158">
        <f t="shared" si="28"/>
        <v>0</v>
      </c>
      <c r="O108" s="161">
        <f t="shared" si="30"/>
        <v>0</v>
      </c>
      <c r="P108" s="467"/>
    </row>
    <row r="109" spans="1:16">
      <c r="A109" s="14"/>
      <c r="B109" s="12"/>
      <c r="C109" s="65"/>
      <c r="D109" s="65"/>
      <c r="E109" s="65"/>
      <c r="F109" s="65"/>
      <c r="G109" s="65"/>
      <c r="H109" s="65"/>
      <c r="I109" s="65"/>
      <c r="J109" s="65"/>
      <c r="K109" s="65"/>
      <c r="L109" s="65"/>
      <c r="M109" s="65"/>
      <c r="N109" s="160"/>
      <c r="O109" s="161"/>
      <c r="P109" s="467"/>
    </row>
    <row r="110" spans="1:16" ht="15" customHeight="1">
      <c r="A110" s="512" t="s">
        <v>192</v>
      </c>
      <c r="B110" s="513"/>
      <c r="C110" s="20">
        <v>45</v>
      </c>
      <c r="D110" s="20">
        <v>50</v>
      </c>
      <c r="E110" s="42"/>
      <c r="F110" s="20">
        <v>6</v>
      </c>
      <c r="G110" s="21">
        <v>25</v>
      </c>
      <c r="H110" s="34">
        <v>0</v>
      </c>
      <c r="I110" s="34">
        <v>0</v>
      </c>
      <c r="J110" s="22">
        <f t="shared" ref="J110:J113" si="31">1-H110-I110</f>
        <v>1</v>
      </c>
      <c r="K110" s="23">
        <v>15</v>
      </c>
      <c r="L110" s="34">
        <v>0</v>
      </c>
      <c r="M110" s="35">
        <v>2</v>
      </c>
      <c r="N110" s="158">
        <f t="shared" ref="N110:N117" si="32">L110</f>
        <v>0</v>
      </c>
      <c r="O110" s="161">
        <f t="shared" ref="O110:O112" si="33">1-(0.8*M110/10)</f>
        <v>0.84</v>
      </c>
      <c r="P110" s="467"/>
    </row>
    <row r="111" spans="1:16">
      <c r="A111" s="514"/>
      <c r="B111" s="515"/>
      <c r="C111" s="24">
        <v>60</v>
      </c>
      <c r="D111" s="24">
        <v>66</v>
      </c>
      <c r="E111" s="42"/>
      <c r="F111" s="24">
        <v>6</v>
      </c>
      <c r="G111" s="65">
        <v>25</v>
      </c>
      <c r="H111" s="34">
        <v>0</v>
      </c>
      <c r="I111" s="34">
        <v>0</v>
      </c>
      <c r="J111" s="22">
        <f t="shared" si="31"/>
        <v>1</v>
      </c>
      <c r="K111" s="25">
        <v>15</v>
      </c>
      <c r="L111" s="34">
        <v>0</v>
      </c>
      <c r="M111" s="35">
        <v>2</v>
      </c>
      <c r="N111" s="158">
        <f t="shared" si="32"/>
        <v>0</v>
      </c>
      <c r="O111" s="161">
        <f t="shared" si="33"/>
        <v>0.84</v>
      </c>
      <c r="P111" s="467"/>
    </row>
    <row r="112" spans="1:16">
      <c r="A112" s="378"/>
      <c r="B112" s="379"/>
      <c r="C112" s="24">
        <v>90</v>
      </c>
      <c r="D112" s="24">
        <v>98</v>
      </c>
      <c r="E112" s="42"/>
      <c r="F112" s="24">
        <v>6</v>
      </c>
      <c r="G112" s="152">
        <v>25</v>
      </c>
      <c r="H112" s="34">
        <v>0</v>
      </c>
      <c r="I112" s="34">
        <v>0</v>
      </c>
      <c r="J112" s="22">
        <f t="shared" si="31"/>
        <v>1</v>
      </c>
      <c r="K112" s="24">
        <v>15</v>
      </c>
      <c r="L112" s="34">
        <v>0</v>
      </c>
      <c r="M112" s="35">
        <v>2</v>
      </c>
      <c r="N112" s="158">
        <f t="shared" si="32"/>
        <v>0</v>
      </c>
      <c r="O112" s="161">
        <f t="shared" si="33"/>
        <v>0.84</v>
      </c>
      <c r="P112" s="467"/>
    </row>
    <row r="113" spans="1:16" ht="15" customHeight="1">
      <c r="A113" s="380"/>
      <c r="B113" s="381"/>
      <c r="C113" s="28">
        <v>140</v>
      </c>
      <c r="D113" s="28">
        <v>153</v>
      </c>
      <c r="E113" s="42"/>
      <c r="F113" s="28">
        <v>6</v>
      </c>
      <c r="G113" s="153">
        <v>25</v>
      </c>
      <c r="H113" s="34">
        <v>0</v>
      </c>
      <c r="I113" s="34">
        <v>0</v>
      </c>
      <c r="J113" s="22">
        <f t="shared" si="31"/>
        <v>1</v>
      </c>
      <c r="K113" s="28">
        <v>15</v>
      </c>
      <c r="L113" s="34">
        <v>0</v>
      </c>
      <c r="M113" s="35">
        <v>2</v>
      </c>
      <c r="N113" s="158">
        <f t="shared" si="32"/>
        <v>0</v>
      </c>
      <c r="O113" s="161">
        <f t="shared" ref="O113:O117" si="34">0.8*M113</f>
        <v>1.6</v>
      </c>
      <c r="P113" s="467"/>
    </row>
    <row r="114" spans="1:16" ht="15" hidden="1" customHeight="1">
      <c r="A114" s="378"/>
      <c r="B114" s="379"/>
      <c r="C114" s="24"/>
      <c r="D114" s="24"/>
      <c r="E114" s="388"/>
      <c r="F114" s="24"/>
      <c r="G114" s="65"/>
      <c r="H114" s="389"/>
      <c r="I114" s="389"/>
      <c r="J114" s="390"/>
      <c r="K114" s="25"/>
      <c r="L114" s="389"/>
      <c r="M114" s="391"/>
      <c r="N114" s="158">
        <f t="shared" si="32"/>
        <v>0</v>
      </c>
      <c r="O114" s="161">
        <f t="shared" si="34"/>
        <v>0</v>
      </c>
      <c r="P114" s="467"/>
    </row>
    <row r="115" spans="1:16" ht="15" hidden="1" customHeight="1">
      <c r="A115" s="378"/>
      <c r="B115" s="379"/>
      <c r="C115" s="24"/>
      <c r="D115" s="24"/>
      <c r="E115" s="165"/>
      <c r="F115" s="24"/>
      <c r="G115" s="65"/>
      <c r="H115" s="166"/>
      <c r="I115" s="166"/>
      <c r="J115" s="22"/>
      <c r="K115" s="25"/>
      <c r="L115" s="166"/>
      <c r="M115" s="167"/>
      <c r="N115" s="158">
        <f t="shared" si="32"/>
        <v>0</v>
      </c>
      <c r="O115" s="161">
        <f t="shared" si="34"/>
        <v>0</v>
      </c>
      <c r="P115" s="467"/>
    </row>
    <row r="116" spans="1:16" ht="15" hidden="1" customHeight="1">
      <c r="A116" s="378"/>
      <c r="B116" s="379"/>
      <c r="C116" s="24"/>
      <c r="D116" s="24"/>
      <c r="E116" s="165"/>
      <c r="F116" s="24"/>
      <c r="G116" s="65"/>
      <c r="H116" s="166"/>
      <c r="I116" s="166"/>
      <c r="J116" s="22"/>
      <c r="K116" s="25"/>
      <c r="L116" s="166"/>
      <c r="M116" s="167"/>
      <c r="N116" s="158">
        <f t="shared" si="32"/>
        <v>0</v>
      </c>
      <c r="O116" s="161">
        <f t="shared" si="34"/>
        <v>0</v>
      </c>
      <c r="P116" s="467"/>
    </row>
    <row r="117" spans="1:16" ht="15" hidden="1" customHeight="1">
      <c r="A117" s="380"/>
      <c r="B117" s="381"/>
      <c r="C117" s="28"/>
      <c r="D117" s="28"/>
      <c r="E117" s="165"/>
      <c r="F117" s="28"/>
      <c r="G117" s="29"/>
      <c r="H117" s="166"/>
      <c r="I117" s="166"/>
      <c r="J117" s="22"/>
      <c r="K117" s="30"/>
      <c r="L117" s="166"/>
      <c r="M117" s="167"/>
      <c r="N117" s="158">
        <f t="shared" si="32"/>
        <v>0</v>
      </c>
      <c r="O117" s="161">
        <f t="shared" si="34"/>
        <v>0</v>
      </c>
      <c r="P117" s="467"/>
    </row>
    <row r="118" spans="1:16" hidden="1">
      <c r="A118" s="14"/>
      <c r="B118" s="12"/>
      <c r="C118" s="65"/>
      <c r="D118" s="65"/>
      <c r="E118" s="65"/>
      <c r="F118" s="65"/>
      <c r="G118" s="65"/>
      <c r="H118" s="65"/>
      <c r="I118" s="65"/>
      <c r="J118" s="65"/>
      <c r="K118" s="65"/>
      <c r="L118" s="65"/>
      <c r="M118" s="65"/>
      <c r="N118" s="160"/>
      <c r="O118" s="161"/>
      <c r="P118" s="467"/>
    </row>
    <row r="119" spans="1:16" hidden="1">
      <c r="A119" s="512"/>
      <c r="B119" s="513"/>
      <c r="C119" s="20"/>
      <c r="D119" s="20"/>
      <c r="E119" s="165"/>
      <c r="F119" s="20"/>
      <c r="G119" s="21"/>
      <c r="H119" s="166"/>
      <c r="I119" s="166"/>
      <c r="J119" s="22"/>
      <c r="K119" s="23"/>
      <c r="L119" s="166"/>
      <c r="M119" s="167"/>
      <c r="N119" s="158">
        <f t="shared" ref="N119:N121" si="35">L119</f>
        <v>0</v>
      </c>
      <c r="O119" s="161">
        <f t="shared" ref="O119:O121" si="36">0.8*M119</f>
        <v>0</v>
      </c>
      <c r="P119" s="467"/>
    </row>
    <row r="120" spans="1:16" hidden="1">
      <c r="A120" s="520"/>
      <c r="B120" s="521"/>
      <c r="C120" s="24"/>
      <c r="D120" s="24"/>
      <c r="E120" s="165"/>
      <c r="F120" s="24"/>
      <c r="G120" s="65"/>
      <c r="H120" s="166"/>
      <c r="I120" s="166"/>
      <c r="J120" s="22"/>
      <c r="K120" s="25"/>
      <c r="L120" s="166"/>
      <c r="M120" s="167"/>
      <c r="N120" s="158">
        <f t="shared" si="35"/>
        <v>0</v>
      </c>
      <c r="O120" s="161">
        <f t="shared" si="36"/>
        <v>0</v>
      </c>
      <c r="P120" s="467"/>
    </row>
    <row r="121" spans="1:16" hidden="1">
      <c r="A121" s="522"/>
      <c r="B121" s="523"/>
      <c r="C121" s="28"/>
      <c r="D121" s="28"/>
      <c r="E121" s="165"/>
      <c r="F121" s="28"/>
      <c r="G121" s="29"/>
      <c r="H121" s="166"/>
      <c r="I121" s="166"/>
      <c r="J121" s="22"/>
      <c r="K121" s="30"/>
      <c r="L121" s="166"/>
      <c r="M121" s="167"/>
      <c r="N121" s="158">
        <f t="shared" si="35"/>
        <v>0</v>
      </c>
      <c r="O121" s="161">
        <f t="shared" si="36"/>
        <v>0</v>
      </c>
      <c r="P121" s="467"/>
    </row>
    <row r="122" spans="1:16">
      <c r="A122" s="14"/>
      <c r="B122" s="12"/>
      <c r="C122" s="12"/>
      <c r="D122" s="12"/>
      <c r="E122" s="12"/>
      <c r="F122" s="12"/>
      <c r="G122" s="12"/>
      <c r="H122" s="12"/>
      <c r="I122" s="12"/>
      <c r="J122" s="12"/>
      <c r="K122" s="12"/>
      <c r="L122" s="12"/>
      <c r="M122" s="12"/>
      <c r="N122" s="160"/>
      <c r="O122" s="161"/>
      <c r="P122" s="467"/>
    </row>
    <row r="123" spans="1:16" ht="30" customHeight="1">
      <c r="A123" s="386" t="s">
        <v>198</v>
      </c>
      <c r="B123" s="199"/>
      <c r="C123" s="199"/>
      <c r="D123" s="199"/>
      <c r="E123" s="199"/>
      <c r="F123" s="199"/>
      <c r="G123" s="199"/>
      <c r="H123" s="199"/>
      <c r="I123" s="199"/>
      <c r="J123" s="199"/>
      <c r="K123" s="199"/>
      <c r="L123" s="199"/>
      <c r="M123" s="199"/>
      <c r="N123" s="199"/>
      <c r="O123" s="200"/>
      <c r="P123" s="467"/>
    </row>
    <row r="124" spans="1:16">
      <c r="A124" s="14"/>
      <c r="B124" s="12"/>
      <c r="C124" s="12"/>
      <c r="D124" s="12"/>
      <c r="E124" s="12"/>
      <c r="F124" s="12"/>
      <c r="G124" s="12"/>
      <c r="H124" s="12"/>
      <c r="I124" s="12"/>
      <c r="J124" s="12"/>
      <c r="K124" s="12"/>
      <c r="L124" s="12"/>
      <c r="M124" s="12"/>
      <c r="N124" s="12"/>
      <c r="O124" s="13"/>
      <c r="P124" s="467"/>
    </row>
    <row r="125" spans="1:16" ht="45.75" customHeight="1">
      <c r="A125" s="14"/>
      <c r="B125" s="12"/>
      <c r="C125" s="12"/>
      <c r="D125" s="12"/>
      <c r="E125" s="12"/>
      <c r="F125" s="69" t="s">
        <v>44</v>
      </c>
      <c r="G125" s="509" t="s">
        <v>45</v>
      </c>
      <c r="H125" s="510"/>
      <c r="I125" s="510"/>
      <c r="J125" s="511"/>
      <c r="K125" s="71" t="s">
        <v>175</v>
      </c>
      <c r="L125" s="507" t="s">
        <v>46</v>
      </c>
      <c r="M125" s="508"/>
      <c r="N125" s="160"/>
      <c r="O125" s="161"/>
      <c r="P125" s="467"/>
    </row>
    <row r="126" spans="1:16" ht="60">
      <c r="A126" s="387" t="s">
        <v>47</v>
      </c>
      <c r="B126" s="18"/>
      <c r="C126" s="19" t="s">
        <v>172</v>
      </c>
      <c r="D126" s="19" t="s">
        <v>49</v>
      </c>
      <c r="E126" s="19" t="s">
        <v>173</v>
      </c>
      <c r="F126" s="19" t="s">
        <v>174</v>
      </c>
      <c r="G126" s="19" t="s">
        <v>50</v>
      </c>
      <c r="H126" s="19" t="s">
        <v>51</v>
      </c>
      <c r="I126" s="19" t="s">
        <v>52</v>
      </c>
      <c r="J126" s="19" t="s">
        <v>53</v>
      </c>
      <c r="K126" s="19" t="s">
        <v>50</v>
      </c>
      <c r="L126" s="19" t="s">
        <v>176</v>
      </c>
      <c r="M126" s="19" t="s">
        <v>177</v>
      </c>
      <c r="N126" s="160"/>
      <c r="O126" s="161"/>
      <c r="P126" s="467"/>
    </row>
    <row r="127" spans="1:16" ht="15" customHeight="1">
      <c r="A127" s="512" t="s">
        <v>193</v>
      </c>
      <c r="B127" s="513"/>
      <c r="C127" s="20">
        <v>36</v>
      </c>
      <c r="D127" s="20">
        <v>36</v>
      </c>
      <c r="E127" s="42"/>
      <c r="F127" s="20">
        <v>4</v>
      </c>
      <c r="G127" s="21">
        <v>25</v>
      </c>
      <c r="H127" s="34">
        <v>0</v>
      </c>
      <c r="I127" s="34">
        <v>0</v>
      </c>
      <c r="J127" s="22">
        <f t="shared" ref="J127:J129" si="37">1-H127-I127</f>
        <v>1</v>
      </c>
      <c r="K127" s="23">
        <v>15</v>
      </c>
      <c r="L127" s="34">
        <v>0</v>
      </c>
      <c r="M127" s="35">
        <v>2</v>
      </c>
      <c r="N127" s="158">
        <f t="shared" ref="N127:N130" si="38">L127</f>
        <v>0</v>
      </c>
      <c r="O127" s="161">
        <f t="shared" ref="O127:O129" si="39">1-(0.8*M127/10)</f>
        <v>0.84</v>
      </c>
      <c r="P127" s="467"/>
    </row>
    <row r="128" spans="1:16">
      <c r="A128" s="514"/>
      <c r="B128" s="515"/>
      <c r="C128" s="24">
        <v>40</v>
      </c>
      <c r="D128" s="24">
        <v>45</v>
      </c>
      <c r="E128" s="42"/>
      <c r="F128" s="24">
        <v>4</v>
      </c>
      <c r="G128" s="65">
        <v>25</v>
      </c>
      <c r="H128" s="34">
        <v>0</v>
      </c>
      <c r="I128" s="34">
        <v>0</v>
      </c>
      <c r="J128" s="22">
        <f t="shared" si="37"/>
        <v>1</v>
      </c>
      <c r="K128" s="25">
        <v>15</v>
      </c>
      <c r="L128" s="34">
        <v>0</v>
      </c>
      <c r="M128" s="35">
        <v>2</v>
      </c>
      <c r="N128" s="158">
        <f t="shared" si="38"/>
        <v>0</v>
      </c>
      <c r="O128" s="161">
        <f t="shared" si="39"/>
        <v>0.84</v>
      </c>
      <c r="P128" s="467"/>
    </row>
    <row r="129" spans="1:16">
      <c r="A129" s="529"/>
      <c r="B129" s="530"/>
      <c r="C129" s="28">
        <v>55</v>
      </c>
      <c r="D129" s="28">
        <v>62</v>
      </c>
      <c r="E129" s="42"/>
      <c r="F129" s="28">
        <v>4</v>
      </c>
      <c r="G129" s="29">
        <v>25</v>
      </c>
      <c r="H129" s="34">
        <v>0</v>
      </c>
      <c r="I129" s="34">
        <v>0</v>
      </c>
      <c r="J129" s="22">
        <f t="shared" si="37"/>
        <v>1</v>
      </c>
      <c r="K129" s="30">
        <v>15</v>
      </c>
      <c r="L129" s="34">
        <v>0</v>
      </c>
      <c r="M129" s="35">
        <v>2</v>
      </c>
      <c r="N129" s="158">
        <f t="shared" si="38"/>
        <v>0</v>
      </c>
      <c r="O129" s="161">
        <f t="shared" si="39"/>
        <v>0.84</v>
      </c>
      <c r="P129" s="467"/>
    </row>
    <row r="130" spans="1:16" ht="15" hidden="1" customHeight="1">
      <c r="A130" s="380"/>
      <c r="B130" s="381"/>
      <c r="C130" s="28"/>
      <c r="D130" s="28"/>
      <c r="E130" s="388"/>
      <c r="F130" s="28"/>
      <c r="G130" s="29"/>
      <c r="H130" s="389"/>
      <c r="I130" s="389"/>
      <c r="J130" s="390"/>
      <c r="K130" s="30"/>
      <c r="L130" s="389"/>
      <c r="M130" s="391"/>
      <c r="N130" s="158">
        <f t="shared" si="38"/>
        <v>0</v>
      </c>
      <c r="O130" s="161">
        <f t="shared" ref="O130" si="40">0.8*M130</f>
        <v>0</v>
      </c>
      <c r="P130" s="467"/>
    </row>
    <row r="131" spans="1:16">
      <c r="A131" s="14"/>
      <c r="B131" s="12"/>
      <c r="C131" s="65"/>
      <c r="D131" s="65"/>
      <c r="E131" s="65"/>
      <c r="F131" s="65"/>
      <c r="G131" s="65"/>
      <c r="H131" s="65"/>
      <c r="I131" s="65"/>
      <c r="J131" s="65"/>
      <c r="K131" s="65"/>
      <c r="L131" s="65"/>
      <c r="M131" s="65"/>
      <c r="N131" s="160"/>
      <c r="O131" s="161"/>
      <c r="P131" s="467"/>
    </row>
    <row r="132" spans="1:16" ht="15" customHeight="1">
      <c r="A132" s="512" t="s">
        <v>194</v>
      </c>
      <c r="B132" s="513"/>
      <c r="C132" s="20">
        <v>36</v>
      </c>
      <c r="D132" s="20">
        <v>44</v>
      </c>
      <c r="E132" s="42"/>
      <c r="F132" s="20">
        <v>4</v>
      </c>
      <c r="G132" s="21">
        <v>25</v>
      </c>
      <c r="H132" s="34">
        <v>0</v>
      </c>
      <c r="I132" s="34">
        <v>0</v>
      </c>
      <c r="J132" s="22">
        <f t="shared" ref="J132:J133" si="41">1-H132-I132</f>
        <v>1</v>
      </c>
      <c r="K132" s="23">
        <v>15</v>
      </c>
      <c r="L132" s="34">
        <v>0</v>
      </c>
      <c r="M132" s="35">
        <v>2</v>
      </c>
      <c r="N132" s="158">
        <f t="shared" ref="N132:N135" si="42">L132</f>
        <v>0</v>
      </c>
      <c r="O132" s="161">
        <f t="shared" ref="O132:O133" si="43">1-(0.8*M132/10)</f>
        <v>0.84</v>
      </c>
      <c r="P132" s="467"/>
    </row>
    <row r="133" spans="1:16">
      <c r="A133" s="514"/>
      <c r="B133" s="515"/>
      <c r="C133" s="24">
        <v>40</v>
      </c>
      <c r="D133" s="24">
        <v>45</v>
      </c>
      <c r="E133" s="42"/>
      <c r="F133" s="24">
        <v>4</v>
      </c>
      <c r="G133" s="65">
        <v>25</v>
      </c>
      <c r="H133" s="34">
        <v>0</v>
      </c>
      <c r="I133" s="34">
        <v>0</v>
      </c>
      <c r="J133" s="22">
        <f t="shared" si="41"/>
        <v>1</v>
      </c>
      <c r="K133" s="25">
        <v>15</v>
      </c>
      <c r="L133" s="34">
        <v>0</v>
      </c>
      <c r="M133" s="35">
        <v>2</v>
      </c>
      <c r="N133" s="158">
        <f t="shared" si="42"/>
        <v>0</v>
      </c>
      <c r="O133" s="161">
        <f t="shared" si="43"/>
        <v>0.84</v>
      </c>
      <c r="P133" s="467"/>
    </row>
    <row r="134" spans="1:16">
      <c r="A134" s="529"/>
      <c r="B134" s="530"/>
      <c r="C134" s="28"/>
      <c r="D134" s="28"/>
      <c r="E134" s="42"/>
      <c r="F134" s="28"/>
      <c r="G134" s="29"/>
      <c r="H134" s="34"/>
      <c r="I134" s="34"/>
      <c r="J134" s="22"/>
      <c r="K134" s="30"/>
      <c r="L134" s="34"/>
      <c r="M134" s="35"/>
      <c r="N134" s="158">
        <f t="shared" si="42"/>
        <v>0</v>
      </c>
      <c r="O134" s="161"/>
      <c r="P134" s="467"/>
    </row>
    <row r="135" spans="1:16" hidden="1">
      <c r="A135" s="457"/>
      <c r="B135" s="458"/>
      <c r="C135" s="28"/>
      <c r="D135" s="28"/>
      <c r="E135" s="388"/>
      <c r="F135" s="28"/>
      <c r="G135" s="29"/>
      <c r="H135" s="389"/>
      <c r="I135" s="389"/>
      <c r="J135" s="390"/>
      <c r="K135" s="30"/>
      <c r="L135" s="389"/>
      <c r="M135" s="391"/>
      <c r="N135" s="158">
        <f t="shared" si="42"/>
        <v>0</v>
      </c>
      <c r="O135" s="161">
        <f t="shared" ref="O135" si="44">0.8*M135</f>
        <v>0</v>
      </c>
      <c r="P135" s="467"/>
    </row>
    <row r="136" spans="1:16" ht="15.75" thickBot="1">
      <c r="A136" s="31"/>
      <c r="B136" s="32"/>
      <c r="C136" s="32"/>
      <c r="D136" s="32"/>
      <c r="E136" s="32"/>
      <c r="F136" s="32"/>
      <c r="G136" s="32"/>
      <c r="H136" s="32"/>
      <c r="I136" s="32"/>
      <c r="J136" s="32"/>
      <c r="K136" s="32"/>
      <c r="L136" s="32"/>
      <c r="M136" s="32"/>
      <c r="N136" s="162"/>
      <c r="O136" s="163"/>
      <c r="P136" s="467"/>
    </row>
    <row r="137" spans="1:16">
      <c r="A137" s="467"/>
      <c r="B137" s="467"/>
      <c r="C137" s="467"/>
      <c r="D137" s="467"/>
      <c r="E137" s="467"/>
      <c r="F137" s="467"/>
      <c r="G137" s="467"/>
      <c r="H137" s="467"/>
      <c r="I137" s="467"/>
      <c r="J137" s="467"/>
      <c r="K137" s="467"/>
      <c r="L137" s="467"/>
      <c r="M137" s="467"/>
      <c r="N137" s="467"/>
      <c r="O137" s="467"/>
      <c r="P137" s="467"/>
    </row>
  </sheetData>
  <sheetProtection password="C43E" sheet="1" objects="1" scenarios="1"/>
  <mergeCells count="43">
    <mergeCell ref="B5:E5"/>
    <mergeCell ref="B6:C6"/>
    <mergeCell ref="D6:E6"/>
    <mergeCell ref="B8:C8"/>
    <mergeCell ref="D8:E8"/>
    <mergeCell ref="B7:E7"/>
    <mergeCell ref="A127:B129"/>
    <mergeCell ref="A132:B134"/>
    <mergeCell ref="G81:J81"/>
    <mergeCell ref="L81:M81"/>
    <mergeCell ref="B14:C14"/>
    <mergeCell ref="D14:E14"/>
    <mergeCell ref="A16:E16"/>
    <mergeCell ref="A17:D17"/>
    <mergeCell ref="A18:D18"/>
    <mergeCell ref="A19:D19"/>
    <mergeCell ref="A20:D20"/>
    <mergeCell ref="A21:D21"/>
    <mergeCell ref="L49:M49"/>
    <mergeCell ref="G27:J27"/>
    <mergeCell ref="G49:J49"/>
    <mergeCell ref="L27:M27"/>
    <mergeCell ref="A7:A12"/>
    <mergeCell ref="L125:M125"/>
    <mergeCell ref="G125:J125"/>
    <mergeCell ref="A83:B87"/>
    <mergeCell ref="A92:B95"/>
    <mergeCell ref="A101:B103"/>
    <mergeCell ref="A110:B111"/>
    <mergeCell ref="A29:B30"/>
    <mergeCell ref="A38:B40"/>
    <mergeCell ref="B9:C9"/>
    <mergeCell ref="D9:E9"/>
    <mergeCell ref="A119:B121"/>
    <mergeCell ref="A70:B77"/>
    <mergeCell ref="A52:B56"/>
    <mergeCell ref="A61:B65"/>
    <mergeCell ref="G16:L18"/>
    <mergeCell ref="B10:E10"/>
    <mergeCell ref="B11:C11"/>
    <mergeCell ref="B12:C12"/>
    <mergeCell ref="D11:E11"/>
    <mergeCell ref="D12:E12"/>
  </mergeCells>
  <conditionalFormatting sqref="H29">
    <cfRule type="expression" dxfId="60" priority="67">
      <formula>J29&lt;0</formula>
    </cfRule>
  </conditionalFormatting>
  <conditionalFormatting sqref="I29">
    <cfRule type="expression" dxfId="59" priority="66">
      <formula>J29&lt;0</formula>
    </cfRule>
  </conditionalFormatting>
  <conditionalFormatting sqref="J29">
    <cfRule type="cellIs" dxfId="58" priority="65" operator="lessThan">
      <formula>0</formula>
    </cfRule>
  </conditionalFormatting>
  <conditionalFormatting sqref="H30:H33">
    <cfRule type="expression" dxfId="57" priority="55">
      <formula>J30&lt;0</formula>
    </cfRule>
  </conditionalFormatting>
  <conditionalFormatting sqref="H38:H41">
    <cfRule type="expression" dxfId="56" priority="54">
      <formula>J38&lt;0</formula>
    </cfRule>
  </conditionalFormatting>
  <conditionalFormatting sqref="I30:I33">
    <cfRule type="expression" dxfId="55" priority="53">
      <formula>J30&lt;0</formula>
    </cfRule>
  </conditionalFormatting>
  <conditionalFormatting sqref="I38:I41">
    <cfRule type="expression" dxfId="54" priority="52">
      <formula>J38&lt;0</formula>
    </cfRule>
  </conditionalFormatting>
  <conditionalFormatting sqref="J30:J33">
    <cfRule type="cellIs" dxfId="53" priority="51" operator="lessThan">
      <formula>0</formula>
    </cfRule>
  </conditionalFormatting>
  <conditionalFormatting sqref="J38:J41">
    <cfRule type="cellIs" dxfId="52" priority="50" operator="lessThan">
      <formula>0</formula>
    </cfRule>
  </conditionalFormatting>
  <conditionalFormatting sqref="H52:H57">
    <cfRule type="expression" dxfId="51" priority="49">
      <formula>J52&lt;0</formula>
    </cfRule>
  </conditionalFormatting>
  <conditionalFormatting sqref="H61:H66">
    <cfRule type="expression" dxfId="50" priority="48">
      <formula>J61&lt;0</formula>
    </cfRule>
  </conditionalFormatting>
  <conditionalFormatting sqref="H70:H77">
    <cfRule type="expression" dxfId="49" priority="47">
      <formula>J70&lt;0</formula>
    </cfRule>
  </conditionalFormatting>
  <conditionalFormatting sqref="H83:H88">
    <cfRule type="expression" dxfId="48" priority="46">
      <formula>J83&lt;0</formula>
    </cfRule>
  </conditionalFormatting>
  <conditionalFormatting sqref="H92:H96">
    <cfRule type="expression" dxfId="47" priority="45">
      <formula>J92&lt;0</formula>
    </cfRule>
  </conditionalFormatting>
  <conditionalFormatting sqref="H101:H104">
    <cfRule type="expression" dxfId="46" priority="44">
      <formula>J101&lt;0</formula>
    </cfRule>
  </conditionalFormatting>
  <conditionalFormatting sqref="H110:H113">
    <cfRule type="expression" dxfId="45" priority="43">
      <formula>J110&lt;0</formula>
    </cfRule>
  </conditionalFormatting>
  <conditionalFormatting sqref="H127:H129">
    <cfRule type="expression" dxfId="44" priority="42">
      <formula>J127&lt;0</formula>
    </cfRule>
  </conditionalFormatting>
  <conditionalFormatting sqref="H132:H133">
    <cfRule type="expression" dxfId="43" priority="41">
      <formula>J132&lt;0</formula>
    </cfRule>
  </conditionalFormatting>
  <conditionalFormatting sqref="I52:I57">
    <cfRule type="expression" dxfId="42" priority="40">
      <formula>J52&lt;0</formula>
    </cfRule>
  </conditionalFormatting>
  <conditionalFormatting sqref="I61:I66">
    <cfRule type="expression" dxfId="41" priority="39">
      <formula>J61&lt;0</formula>
    </cfRule>
  </conditionalFormatting>
  <conditionalFormatting sqref="I70:I77">
    <cfRule type="expression" dxfId="40" priority="38">
      <formula>J70&lt;0</formula>
    </cfRule>
  </conditionalFormatting>
  <conditionalFormatting sqref="I83:I88">
    <cfRule type="expression" dxfId="39" priority="37">
      <formula>J83&lt;0</formula>
    </cfRule>
  </conditionalFormatting>
  <conditionalFormatting sqref="I92:I96">
    <cfRule type="expression" dxfId="38" priority="36">
      <formula>J92&lt;0</formula>
    </cfRule>
  </conditionalFormatting>
  <conditionalFormatting sqref="I101:I104">
    <cfRule type="expression" dxfId="37" priority="35">
      <formula>J101&lt;0</formula>
    </cfRule>
  </conditionalFormatting>
  <conditionalFormatting sqref="I110:I113">
    <cfRule type="expression" dxfId="36" priority="34">
      <formula>J110&lt;0</formula>
    </cfRule>
  </conditionalFormatting>
  <conditionalFormatting sqref="I127:I129">
    <cfRule type="expression" dxfId="35" priority="33">
      <formula>J127&lt;0</formula>
    </cfRule>
  </conditionalFormatting>
  <conditionalFormatting sqref="I132:I133">
    <cfRule type="expression" dxfId="34" priority="32">
      <formula>J132&lt;0</formula>
    </cfRule>
  </conditionalFormatting>
  <conditionalFormatting sqref="J52:J57">
    <cfRule type="cellIs" dxfId="33" priority="31" operator="lessThan">
      <formula>0</formula>
    </cfRule>
  </conditionalFormatting>
  <conditionalFormatting sqref="J61:J66">
    <cfRule type="cellIs" dxfId="32" priority="30" operator="lessThan">
      <formula>0</formula>
    </cfRule>
  </conditionalFormatting>
  <conditionalFormatting sqref="J70:J77">
    <cfRule type="cellIs" dxfId="31" priority="29" operator="lessThan">
      <formula>0</formula>
    </cfRule>
  </conditionalFormatting>
  <conditionalFormatting sqref="J83:J88">
    <cfRule type="cellIs" dxfId="30" priority="28" operator="lessThan">
      <formula>0</formula>
    </cfRule>
  </conditionalFormatting>
  <conditionalFormatting sqref="J92:J96">
    <cfRule type="cellIs" dxfId="29" priority="27" operator="lessThan">
      <formula>0</formula>
    </cfRule>
  </conditionalFormatting>
  <conditionalFormatting sqref="J101:J104">
    <cfRule type="cellIs" dxfId="28" priority="26" operator="lessThan">
      <formula>0</formula>
    </cfRule>
  </conditionalFormatting>
  <conditionalFormatting sqref="J110:J113">
    <cfRule type="cellIs" dxfId="27" priority="25" operator="lessThan">
      <formula>0</formula>
    </cfRule>
  </conditionalFormatting>
  <conditionalFormatting sqref="J127:J129">
    <cfRule type="cellIs" dxfId="26" priority="24" operator="lessThan">
      <formula>0</formula>
    </cfRule>
  </conditionalFormatting>
  <conditionalFormatting sqref="J132:J133">
    <cfRule type="cellIs" dxfId="25" priority="23" operator="lessThan">
      <formula>0</formula>
    </cfRule>
  </conditionalFormatting>
  <conditionalFormatting sqref="H30:H33">
    <cfRule type="expression" dxfId="24" priority="22">
      <formula>J30&lt;0</formula>
    </cfRule>
  </conditionalFormatting>
  <conditionalFormatting sqref="I30:I33">
    <cfRule type="expression" dxfId="23" priority="21">
      <formula>J30&lt;0</formula>
    </cfRule>
  </conditionalFormatting>
  <conditionalFormatting sqref="H38:H41">
    <cfRule type="expression" dxfId="22" priority="20">
      <formula>J38&lt;0</formula>
    </cfRule>
  </conditionalFormatting>
  <conditionalFormatting sqref="I38:I41">
    <cfRule type="expression" dxfId="21" priority="19">
      <formula>J38&lt;0</formula>
    </cfRule>
  </conditionalFormatting>
  <conditionalFormatting sqref="H52:H57">
    <cfRule type="expression" dxfId="20" priority="18">
      <formula>J52&lt;0</formula>
    </cfRule>
  </conditionalFormatting>
  <conditionalFormatting sqref="I52:I57">
    <cfRule type="expression" dxfId="19" priority="17">
      <formula>J52&lt;0</formula>
    </cfRule>
  </conditionalFormatting>
  <conditionalFormatting sqref="H61:H66">
    <cfRule type="expression" dxfId="18" priority="16">
      <formula>J61&lt;0</formula>
    </cfRule>
  </conditionalFormatting>
  <conditionalFormatting sqref="I61:I66">
    <cfRule type="expression" dxfId="17" priority="15">
      <formula>J61&lt;0</formula>
    </cfRule>
  </conditionalFormatting>
  <conditionalFormatting sqref="H70:H77">
    <cfRule type="expression" dxfId="16" priority="14">
      <formula>J70&lt;0</formula>
    </cfRule>
  </conditionalFormatting>
  <conditionalFormatting sqref="I70:I77">
    <cfRule type="expression" dxfId="15" priority="13">
      <formula>J70&lt;0</formula>
    </cfRule>
  </conditionalFormatting>
  <conditionalFormatting sqref="H83:H88">
    <cfRule type="expression" dxfId="14" priority="12">
      <formula>J83&lt;0</formula>
    </cfRule>
  </conditionalFormatting>
  <conditionalFormatting sqref="I83:I88">
    <cfRule type="expression" dxfId="13" priority="11">
      <formula>J83&lt;0</formula>
    </cfRule>
  </conditionalFormatting>
  <conditionalFormatting sqref="H92:H96">
    <cfRule type="expression" dxfId="12" priority="10">
      <formula>J92&lt;0</formula>
    </cfRule>
  </conditionalFormatting>
  <conditionalFormatting sqref="I92:I96">
    <cfRule type="expression" dxfId="11" priority="9">
      <formula>J92&lt;0</formula>
    </cfRule>
  </conditionalFormatting>
  <conditionalFormatting sqref="H101:H104">
    <cfRule type="expression" dxfId="10" priority="8">
      <formula>J101&lt;0</formula>
    </cfRule>
  </conditionalFormatting>
  <conditionalFormatting sqref="I101:I104">
    <cfRule type="expression" dxfId="9" priority="7">
      <formula>J101&lt;0</formula>
    </cfRule>
  </conditionalFormatting>
  <conditionalFormatting sqref="H110:H113">
    <cfRule type="expression" dxfId="8" priority="6">
      <formula>J110&lt;0</formula>
    </cfRule>
  </conditionalFormatting>
  <conditionalFormatting sqref="I110:I113">
    <cfRule type="expression" dxfId="7" priority="5">
      <formula>J110&lt;0</formula>
    </cfRule>
  </conditionalFormatting>
  <conditionalFormatting sqref="H127:H129">
    <cfRule type="expression" dxfId="6" priority="4">
      <formula>J127&lt;0</formula>
    </cfRule>
  </conditionalFormatting>
  <conditionalFormatting sqref="I127:I129">
    <cfRule type="expression" dxfId="5" priority="3">
      <formula>J127&lt;0</formula>
    </cfRule>
  </conditionalFormatting>
  <conditionalFormatting sqref="H132:H133">
    <cfRule type="expression" dxfId="4" priority="2">
      <formula>J132&lt;0</formula>
    </cfRule>
  </conditionalFormatting>
  <conditionalFormatting sqref="I132:I133">
    <cfRule type="expression" dxfId="3" priority="1">
      <formula>J132&lt;0</formula>
    </cfRule>
  </conditionalFormatting>
  <dataValidations xWindow="841" yWindow="605" count="5">
    <dataValidation type="list" allowBlank="1" showInputMessage="1" showErrorMessage="1" promptTitle="Lantern age profile" prompt="Select the appropriate percentage for each age profile. Total percentages must not exceed 100." sqref="H110:I117 H29:I36 H38:I45 H52:I59 H61:I68 H70:I77 H83:I90 H92:I99 H101:I108 H119:I121 H127:I130 H132:I135">
      <formula1>LU_PERCENTSTEP</formula1>
    </dataValidation>
    <dataValidation type="whole" operator="greaterThanOrEqual" allowBlank="1" showInputMessage="1" showErrorMessage="1" errorTitle="Error" error="Please ensure this is a whole number above zero." promptTitle="Total number of assets" prompt="Please enter the number of each type of asset." sqref="E29:E36 E127:E130 E52:E59 E61:E68 E70:E77 E83:E90 E119:E121 E110:E117 E101:E108 E92:E99 E132:E135 E38:E45">
      <formula1>0</formula1>
    </dataValidation>
    <dataValidation type="list" showInputMessage="1" showErrorMessage="1" promptTitle="Dimming profile" prompt="Please select a dimming profile. Guidance on the dimming profiles are shown at the top of the worksheet." sqref="M29:M36 M127:M130 M52:M59 M61:M68 M70:M77 M83:M90 M119:M121 M110:M117 M101:M108 M92:M99 M132:M135 M38:M45">
      <formula1>LU_DIMPROFILE</formula1>
    </dataValidation>
    <dataValidation type="list" allowBlank="1" showInputMessage="1" showErrorMessage="1" promptTitle="Dimming profile" prompt="Please identify the percentage of lamps which have a dimming profile." sqref="L29:L36 L127:L130 L52:L59 L61:L68 L70:L77 L83:L90 L119:L121 L110:L117 L101:L108 L92:L99 L132:L135 L38:L45">
      <formula1>LU_PERCENTSTEP</formula1>
    </dataValidation>
    <dataValidation type="whole" operator="greaterThan" allowBlank="1" showInputMessage="1" showErrorMessage="1" promptTitle="Operating hours" prompt="Please ensure that the operating hours have been entered. Indicative values are listed above." sqref="D14:E14">
      <formula1>0</formula1>
    </dataValidation>
  </dataValidations>
  <pageMargins left="0.70866141732283472" right="0.70866141732283472" top="0.74803149606299213" bottom="0.74803149606299213" header="0.31496062992125984" footer="0.31496062992125984"/>
  <pageSetup paperSize="8" scale="70" fitToHeight="2" orientation="portrait" r:id="rId1"/>
  <headerFooter>
    <oddFooter>&amp;L&amp;F
&amp;A&amp;C&amp;P / &amp;N&amp;R&amp;T
&amp;D</oddFooter>
  </headerFooter>
  <rowBreaks count="1" manualBreakCount="1">
    <brk id="78" max="14" man="1"/>
  </rowBreaks>
  <drawing r:id="rId2"/>
</worksheet>
</file>

<file path=xl/worksheets/sheet3.xml><?xml version="1.0" encoding="utf-8"?>
<worksheet xmlns="http://schemas.openxmlformats.org/spreadsheetml/2006/main" xmlns:r="http://schemas.openxmlformats.org/officeDocument/2006/relationships">
  <sheetPr codeName="Sheet_05">
    <pageSetUpPr fitToPage="1"/>
  </sheetPr>
  <dimension ref="A1:I18"/>
  <sheetViews>
    <sheetView zoomScale="85" zoomScaleNormal="85" workbookViewId="0"/>
  </sheetViews>
  <sheetFormatPr defaultRowHeight="15"/>
  <cols>
    <col min="1" max="1" width="31.7109375" customWidth="1"/>
    <col min="2" max="2" width="7.85546875" customWidth="1"/>
    <col min="3" max="6" width="20.7109375" customWidth="1"/>
    <col min="7" max="7" width="14.7109375" customWidth="1"/>
  </cols>
  <sheetData>
    <row r="1" spans="1:9" ht="65.099999999999994" customHeight="1">
      <c r="A1" s="5" t="s">
        <v>134</v>
      </c>
      <c r="B1" s="6"/>
      <c r="C1" s="6"/>
      <c r="D1" s="6"/>
      <c r="E1" s="6"/>
      <c r="F1" s="6"/>
      <c r="G1" s="6"/>
      <c r="H1" s="7"/>
      <c r="I1" s="467"/>
    </row>
    <row r="2" spans="1:9" ht="11.25" customHeight="1">
      <c r="A2" s="8"/>
      <c r="B2" s="9"/>
      <c r="C2" s="9"/>
      <c r="D2" s="9"/>
      <c r="E2" s="9"/>
      <c r="F2" s="9"/>
      <c r="G2" s="9"/>
      <c r="H2" s="10"/>
      <c r="I2" s="467"/>
    </row>
    <row r="3" spans="1:9">
      <c r="A3" s="14"/>
      <c r="B3" s="12"/>
      <c r="C3" s="12"/>
      <c r="D3" s="12"/>
      <c r="E3" s="12"/>
      <c r="F3" s="12"/>
      <c r="G3" s="12"/>
      <c r="H3" s="13"/>
      <c r="I3" s="467"/>
    </row>
    <row r="4" spans="1:9" ht="71.25" customHeight="1">
      <c r="A4" s="387" t="s">
        <v>58</v>
      </c>
      <c r="B4" s="18"/>
      <c r="C4" s="37" t="s">
        <v>59</v>
      </c>
      <c r="D4" s="38" t="s">
        <v>296</v>
      </c>
      <c r="E4" s="38" t="s">
        <v>297</v>
      </c>
      <c r="F4" s="38" t="s">
        <v>298</v>
      </c>
      <c r="G4" s="12"/>
      <c r="H4" s="13"/>
      <c r="I4" s="467"/>
    </row>
    <row r="5" spans="1:9" ht="15" customHeight="1">
      <c r="A5" s="396" t="s">
        <v>195</v>
      </c>
      <c r="B5" s="463"/>
      <c r="C5" s="40">
        <f>SUM('1 - Existing Inventory'!E29:E36,'1 - Existing Inventory'!E38:E45)</f>
        <v>8000</v>
      </c>
      <c r="D5" s="40">
        <f>SUMPRODUCT('1 - Existing Inventory'!$E29:$E45,'1 - Existing Inventory'!H29:H45)</f>
        <v>1500</v>
      </c>
      <c r="E5" s="40">
        <f>SUMPRODUCT('1 - Existing Inventory'!$E29:$E45,'1 - Existing Inventory'!I29:I45)</f>
        <v>1900</v>
      </c>
      <c r="F5" s="40">
        <f>SUMPRODUCT('1 - Existing Inventory'!$E29:$E45,'1 - Existing Inventory'!J29:J45)</f>
        <v>4600</v>
      </c>
      <c r="G5" s="12"/>
      <c r="H5" s="13"/>
      <c r="I5" s="467"/>
    </row>
    <row r="6" spans="1:9" ht="15" customHeight="1">
      <c r="A6" s="396" t="s">
        <v>196</v>
      </c>
      <c r="B6" s="463"/>
      <c r="C6" s="40">
        <f>SUM('1 - Existing Inventory'!E52:E59,'1 - Existing Inventory'!E61:E68,'1 - Existing Inventory'!E70:E77)</f>
        <v>2000</v>
      </c>
      <c r="D6" s="40">
        <f>SUMPRODUCT('1 - Existing Inventory'!$E52:$E77,'1 - Existing Inventory'!H52:H77)</f>
        <v>400</v>
      </c>
      <c r="E6" s="40">
        <f>SUMPRODUCT('1 - Existing Inventory'!$E52:$E77,'1 - Existing Inventory'!I52:I77)</f>
        <v>1600</v>
      </c>
      <c r="F6" s="40">
        <f>SUMPRODUCT('1 - Existing Inventory'!$E52:$E77,'1 - Existing Inventory'!J52:J77)</f>
        <v>0</v>
      </c>
      <c r="G6" s="12"/>
      <c r="H6" s="13"/>
      <c r="I6" s="467"/>
    </row>
    <row r="7" spans="1:9" ht="15" customHeight="1">
      <c r="A7" s="396" t="s">
        <v>197</v>
      </c>
      <c r="B7" s="463"/>
      <c r="C7" s="40">
        <f>SUM('1 - Existing Inventory'!E83:E90,'1 - Existing Inventory'!E92:E99,'1 - Existing Inventory'!E101:E108,'1 - Existing Inventory'!E110:E117,'1 - Existing Inventory'!E119:E121)</f>
        <v>0</v>
      </c>
      <c r="D7" s="40">
        <f>SUMPRODUCT('1 - Existing Inventory'!$E83:$E121,'1 - Existing Inventory'!H83:H121)</f>
        <v>0</v>
      </c>
      <c r="E7" s="40">
        <f>SUMPRODUCT('1 - Existing Inventory'!$E83:$E121,'1 - Existing Inventory'!I83:I121)</f>
        <v>0</v>
      </c>
      <c r="F7" s="40">
        <f>SUMPRODUCT('1 - Existing Inventory'!$E83:$E121,'1 - Existing Inventory'!J83:J121)</f>
        <v>0</v>
      </c>
      <c r="G7" s="12"/>
      <c r="H7" s="13"/>
      <c r="I7" s="467"/>
    </row>
    <row r="8" spans="1:9" ht="15" customHeight="1">
      <c r="A8" s="396" t="s">
        <v>198</v>
      </c>
      <c r="B8" s="463"/>
      <c r="C8" s="41">
        <f>SUM('1 - Existing Inventory'!E127:E130,'1 - Existing Inventory'!E132:E135)</f>
        <v>0</v>
      </c>
      <c r="D8" s="41">
        <f>SUMPRODUCT('1 - Existing Inventory'!$E127:$E135,'1 - Existing Inventory'!H127:H135)</f>
        <v>0</v>
      </c>
      <c r="E8" s="41">
        <f>SUMPRODUCT('1 - Existing Inventory'!$E127:$E135,'1 - Existing Inventory'!I127:I135)</f>
        <v>0</v>
      </c>
      <c r="F8" s="41">
        <f>SUMPRODUCT('1 - Existing Inventory'!$E127:$E135,'1 - Existing Inventory'!J127:J135)</f>
        <v>0</v>
      </c>
      <c r="G8" s="12"/>
      <c r="H8" s="13"/>
      <c r="I8" s="467"/>
    </row>
    <row r="9" spans="1:9" ht="15" customHeight="1">
      <c r="A9" s="397" t="s">
        <v>112</v>
      </c>
      <c r="B9" s="61"/>
      <c r="C9" s="50">
        <f>SUM(C5:C8)</f>
        <v>10000</v>
      </c>
      <c r="D9" s="50">
        <f>SUM(D5:D8)</f>
        <v>1900</v>
      </c>
      <c r="E9" s="50">
        <f>SUM(E5:E8)</f>
        <v>3500</v>
      </c>
      <c r="F9" s="50">
        <f>SUM(F5:F8)</f>
        <v>4600</v>
      </c>
      <c r="G9" s="12"/>
      <c r="H9" s="13"/>
      <c r="I9" s="467"/>
    </row>
    <row r="10" spans="1:9">
      <c r="A10" s="14"/>
      <c r="B10" s="12"/>
      <c r="C10" s="12"/>
      <c r="D10" s="12"/>
      <c r="E10" s="12"/>
      <c r="F10" s="12"/>
      <c r="G10" s="12"/>
      <c r="H10" s="13"/>
      <c r="I10" s="467"/>
    </row>
    <row r="11" spans="1:9" ht="71.25" customHeight="1">
      <c r="A11" s="387" t="s">
        <v>58</v>
      </c>
      <c r="B11" s="18"/>
      <c r="C11" s="37" t="s">
        <v>59</v>
      </c>
      <c r="D11" s="38" t="s">
        <v>199</v>
      </c>
      <c r="E11" s="38" t="s">
        <v>200</v>
      </c>
      <c r="F11" s="12"/>
      <c r="G11" s="12"/>
      <c r="H11" s="13"/>
      <c r="I11" s="467"/>
    </row>
    <row r="12" spans="1:9" ht="15" customHeight="1">
      <c r="A12" s="396" t="s">
        <v>195</v>
      </c>
      <c r="B12" s="463"/>
      <c r="C12" s="41">
        <f>SUM('1 - Existing Inventory'!E29:E36,'1 - Existing Inventory'!E38:E45)</f>
        <v>8000</v>
      </c>
      <c r="D12" s="41">
        <f>SUMPRODUCT('1 - Existing Inventory'!E29:E45,'1 - Existing Inventory'!L29:L45)</f>
        <v>0</v>
      </c>
      <c r="E12" s="41">
        <f>C12-D12</f>
        <v>8000</v>
      </c>
      <c r="F12" s="12"/>
      <c r="G12" s="12"/>
      <c r="H12" s="13"/>
      <c r="I12" s="467"/>
    </row>
    <row r="13" spans="1:9" ht="15" customHeight="1">
      <c r="A13" s="396" t="s">
        <v>196</v>
      </c>
      <c r="B13" s="463"/>
      <c r="C13" s="41">
        <f>SUM('1 - Existing Inventory'!E52:E59,'1 - Existing Inventory'!E61:E68,'1 - Existing Inventory'!E70:E77)</f>
        <v>2000</v>
      </c>
      <c r="D13" s="41">
        <f>SUMPRODUCT('1 - Existing Inventory'!E52:E77,'1 - Existing Inventory'!L52:L77)</f>
        <v>0</v>
      </c>
      <c r="E13" s="41">
        <f>C13-D13</f>
        <v>2000</v>
      </c>
      <c r="F13" s="12"/>
      <c r="G13" s="12"/>
      <c r="H13" s="13"/>
      <c r="I13" s="467"/>
    </row>
    <row r="14" spans="1:9" ht="15" customHeight="1">
      <c r="A14" s="396" t="s">
        <v>197</v>
      </c>
      <c r="B14" s="463"/>
      <c r="C14" s="41">
        <f>SUM('1 - Existing Inventory'!E83:E90,'1 - Existing Inventory'!E92:E99,'1 - Existing Inventory'!E101:E108,'1 - Existing Inventory'!E110:E117,'1 - Existing Inventory'!E119:E121)</f>
        <v>0</v>
      </c>
      <c r="D14" s="41">
        <f>SUMPRODUCT('1 - Existing Inventory'!E83:E121,'1 - Existing Inventory'!L83:L121)</f>
        <v>0</v>
      </c>
      <c r="E14" s="41">
        <f>C14-D14</f>
        <v>0</v>
      </c>
      <c r="F14" s="12"/>
      <c r="G14" s="12"/>
      <c r="H14" s="13"/>
      <c r="I14" s="467"/>
    </row>
    <row r="15" spans="1:9" ht="15" customHeight="1">
      <c r="A15" s="396" t="s">
        <v>198</v>
      </c>
      <c r="B15" s="463"/>
      <c r="C15" s="41">
        <f>SUM('1 - Existing Inventory'!E127:E130,'1 - Existing Inventory'!E132:E135)</f>
        <v>0</v>
      </c>
      <c r="D15" s="41">
        <f>SUMPRODUCT('1 - Existing Inventory'!E127:E135,'1 - Existing Inventory'!L127:L135)</f>
        <v>0</v>
      </c>
      <c r="E15" s="41">
        <f>C15-D15</f>
        <v>0</v>
      </c>
      <c r="F15" s="12"/>
      <c r="G15" s="12"/>
      <c r="H15" s="13"/>
      <c r="I15" s="467"/>
    </row>
    <row r="16" spans="1:9" ht="15" customHeight="1">
      <c r="A16" s="397" t="s">
        <v>112</v>
      </c>
      <c r="B16" s="61"/>
      <c r="C16" s="50">
        <f>SUM(C12:C15)</f>
        <v>10000</v>
      </c>
      <c r="D16" s="50">
        <f>SUM(D12:D15)</f>
        <v>0</v>
      </c>
      <c r="E16" s="50">
        <f>SUM(E12:E15)</f>
        <v>10000</v>
      </c>
      <c r="F16" s="12"/>
      <c r="G16" s="12"/>
      <c r="H16" s="13"/>
      <c r="I16" s="467"/>
    </row>
    <row r="17" spans="1:9" ht="15.75" thickBot="1">
      <c r="A17" s="31"/>
      <c r="B17" s="32"/>
      <c r="C17" s="32"/>
      <c r="D17" s="32"/>
      <c r="E17" s="32"/>
      <c r="F17" s="32"/>
      <c r="G17" s="32"/>
      <c r="H17" s="33"/>
      <c r="I17" s="467"/>
    </row>
    <row r="18" spans="1:9">
      <c r="A18" s="467"/>
      <c r="B18" s="467"/>
      <c r="C18" s="467"/>
      <c r="D18" s="467"/>
      <c r="E18" s="467"/>
      <c r="F18" s="467"/>
      <c r="G18" s="467"/>
      <c r="H18" s="467"/>
      <c r="I18" s="467"/>
    </row>
  </sheetData>
  <sheetProtection password="C43E" sheet="1" objects="1" scenarios="1"/>
  <pageMargins left="0.70866141732283472" right="0.70866141732283472" top="0.74803149606299213" bottom="0.74803149606299213" header="0.31496062992125984" footer="0.31496062992125984"/>
  <pageSetup paperSize="8" scale="89" orientation="portrait" r:id="rId1"/>
  <headerFooter>
    <oddFooter>&amp;L&amp;F
&amp;A&amp;C&amp;P / &amp;N&amp;R&amp;T
&amp;D</oddFooter>
  </headerFooter>
  <drawing r:id="rId2"/>
</worksheet>
</file>

<file path=xl/worksheets/sheet4.xml><?xml version="1.0" encoding="utf-8"?>
<worksheet xmlns="http://schemas.openxmlformats.org/spreadsheetml/2006/main" xmlns:r="http://schemas.openxmlformats.org/officeDocument/2006/relationships">
  <sheetPr codeName="Sheet_06">
    <pageSetUpPr fitToPage="1"/>
  </sheetPr>
  <dimension ref="A1:O164"/>
  <sheetViews>
    <sheetView zoomScale="85" zoomScaleNormal="85" zoomScaleSheetLayoutView="85" workbookViewId="0">
      <pane ySplit="1" topLeftCell="A2" activePane="bottomLeft" state="frozen"/>
      <selection pane="bottomLeft" activeCell="A2" sqref="A2"/>
    </sheetView>
  </sheetViews>
  <sheetFormatPr defaultRowHeight="15"/>
  <cols>
    <col min="1" max="1" width="20.7109375" customWidth="1"/>
    <col min="2" max="7" width="11.7109375" customWidth="1"/>
    <col min="8" max="10" width="15.7109375" customWidth="1"/>
    <col min="11" max="12" width="22.7109375" customWidth="1"/>
    <col min="13" max="13" width="18.7109375" customWidth="1"/>
    <col min="14" max="14" width="17.28515625" customWidth="1"/>
  </cols>
  <sheetData>
    <row r="1" spans="1:15" ht="65.099999999999994" customHeight="1">
      <c r="A1" s="5" t="s">
        <v>135</v>
      </c>
      <c r="B1" s="6"/>
      <c r="C1" s="6"/>
      <c r="D1" s="6"/>
      <c r="E1" s="6"/>
      <c r="F1" s="6"/>
      <c r="G1" s="6"/>
      <c r="H1" s="6"/>
      <c r="I1" s="6"/>
      <c r="J1" s="6"/>
      <c r="K1" s="6"/>
      <c r="L1" s="6"/>
      <c r="M1" s="6"/>
      <c r="N1" s="7"/>
      <c r="O1" s="467"/>
    </row>
    <row r="2" spans="1:15" ht="11.25" customHeight="1">
      <c r="A2" s="8"/>
      <c r="B2" s="9"/>
      <c r="C2" s="9"/>
      <c r="D2" s="9"/>
      <c r="E2" s="9"/>
      <c r="F2" s="9"/>
      <c r="G2" s="9"/>
      <c r="H2" s="9"/>
      <c r="I2" s="9"/>
      <c r="J2" s="9"/>
      <c r="K2" s="9"/>
      <c r="L2" s="9"/>
      <c r="M2" s="9"/>
      <c r="N2" s="10"/>
      <c r="O2" s="467"/>
    </row>
    <row r="3" spans="1:15" ht="11.25" customHeight="1">
      <c r="A3" s="373"/>
      <c r="B3" s="374"/>
      <c r="C3" s="374"/>
      <c r="D3" s="374"/>
      <c r="E3" s="374"/>
      <c r="F3" s="374"/>
      <c r="G3" s="374"/>
      <c r="H3" s="374"/>
      <c r="I3" s="374"/>
      <c r="J3" s="374"/>
      <c r="K3" s="374"/>
      <c r="L3" s="374"/>
      <c r="M3" s="374"/>
      <c r="N3" s="198"/>
      <c r="O3" s="467"/>
    </row>
    <row r="4" spans="1:15">
      <c r="A4" s="11" t="s">
        <v>37</v>
      </c>
      <c r="B4" s="12"/>
      <c r="C4" s="12"/>
      <c r="D4" s="12"/>
      <c r="E4" s="12"/>
      <c r="F4" s="12"/>
      <c r="G4" s="12"/>
      <c r="H4" s="12"/>
      <c r="I4" s="12"/>
      <c r="J4" s="12"/>
      <c r="K4" s="12"/>
      <c r="L4" s="12"/>
      <c r="M4" s="12"/>
      <c r="N4" s="13"/>
      <c r="O4" s="467"/>
    </row>
    <row r="5" spans="1:15" ht="15" customHeight="1">
      <c r="A5" s="14"/>
      <c r="B5" s="539" t="s">
        <v>33</v>
      </c>
      <c r="C5" s="540"/>
      <c r="D5" s="540"/>
      <c r="E5" s="541"/>
      <c r="F5" s="201"/>
      <c r="G5" s="12"/>
      <c r="H5" s="12"/>
      <c r="I5" s="12"/>
      <c r="J5" s="12"/>
      <c r="K5" s="12"/>
      <c r="L5" s="12"/>
      <c r="M5" s="12"/>
      <c r="N5" s="13"/>
      <c r="O5" s="467"/>
    </row>
    <row r="6" spans="1:15" ht="30" customHeight="1">
      <c r="A6" s="14"/>
      <c r="B6" s="531" t="s">
        <v>170</v>
      </c>
      <c r="C6" s="532"/>
      <c r="D6" s="531" t="s">
        <v>34</v>
      </c>
      <c r="E6" s="532"/>
      <c r="F6" s="154"/>
      <c r="G6" s="12"/>
      <c r="H6" s="12"/>
      <c r="I6" s="12"/>
      <c r="J6" s="12"/>
      <c r="K6" s="12"/>
      <c r="L6" s="12"/>
      <c r="M6" s="160">
        <f>BASEYEAR</f>
        <v>2012</v>
      </c>
      <c r="N6" s="13"/>
      <c r="O6" s="467"/>
    </row>
    <row r="7" spans="1:15" ht="15" customHeight="1">
      <c r="A7" s="504" t="s">
        <v>35</v>
      </c>
      <c r="B7" s="493" t="s">
        <v>292</v>
      </c>
      <c r="C7" s="494"/>
      <c r="D7" s="494"/>
      <c r="E7" s="495"/>
      <c r="F7" s="154"/>
      <c r="G7" s="12"/>
      <c r="H7" s="12"/>
      <c r="I7" s="12"/>
      <c r="J7" s="12"/>
      <c r="K7" s="12"/>
      <c r="L7" s="12"/>
      <c r="M7" s="160"/>
      <c r="N7" s="13"/>
      <c r="O7" s="467"/>
    </row>
    <row r="8" spans="1:15" ht="15" customHeight="1">
      <c r="A8" s="505"/>
      <c r="B8" s="496" t="s">
        <v>294</v>
      </c>
      <c r="C8" s="497"/>
      <c r="D8" s="500">
        <v>4138</v>
      </c>
      <c r="E8" s="501"/>
      <c r="F8" s="154"/>
      <c r="G8" s="12"/>
      <c r="H8" s="12"/>
      <c r="I8" s="12"/>
      <c r="J8" s="12"/>
      <c r="K8" s="12"/>
      <c r="L8" s="12"/>
      <c r="M8" s="160"/>
      <c r="N8" s="13"/>
      <c r="O8" s="467"/>
    </row>
    <row r="9" spans="1:15" ht="15" customHeight="1">
      <c r="A9" s="505"/>
      <c r="B9" s="498" t="s">
        <v>295</v>
      </c>
      <c r="C9" s="499"/>
      <c r="D9" s="502">
        <v>4090</v>
      </c>
      <c r="E9" s="503"/>
      <c r="F9" s="154"/>
      <c r="G9" s="12"/>
      <c r="H9" s="12"/>
      <c r="I9" s="12"/>
      <c r="J9" s="12"/>
      <c r="K9" s="12"/>
      <c r="L9" s="12"/>
      <c r="M9" s="160"/>
      <c r="N9" s="13"/>
      <c r="O9" s="467"/>
    </row>
    <row r="10" spans="1:15" ht="15" customHeight="1">
      <c r="A10" s="505"/>
      <c r="B10" s="493" t="s">
        <v>293</v>
      </c>
      <c r="C10" s="494"/>
      <c r="D10" s="494"/>
      <c r="E10" s="495"/>
      <c r="F10" s="154"/>
      <c r="G10" s="12"/>
      <c r="H10" s="12"/>
      <c r="I10" s="12"/>
      <c r="J10" s="12"/>
      <c r="K10" s="12"/>
      <c r="L10" s="160">
        <f>VLOOKUP(L13,LOOKUPRANGES!$G$2:$H$8,2,FALSE)</f>
        <v>2015</v>
      </c>
      <c r="M10" s="160"/>
      <c r="N10" s="13"/>
      <c r="O10" s="467"/>
    </row>
    <row r="11" spans="1:15" ht="15" customHeight="1">
      <c r="A11" s="505"/>
      <c r="B11" s="496" t="s">
        <v>294</v>
      </c>
      <c r="C11" s="497"/>
      <c r="D11" s="500">
        <v>4130</v>
      </c>
      <c r="E11" s="501"/>
      <c r="F11" s="154"/>
      <c r="G11" s="12"/>
      <c r="H11" s="12"/>
      <c r="I11" s="12"/>
      <c r="J11" s="12"/>
      <c r="K11" s="12"/>
      <c r="L11" s="12"/>
      <c r="M11" s="160"/>
      <c r="N11" s="13"/>
      <c r="O11" s="467"/>
    </row>
    <row r="12" spans="1:15" ht="15" customHeight="1">
      <c r="A12" s="506"/>
      <c r="B12" s="498" t="s">
        <v>295</v>
      </c>
      <c r="C12" s="499"/>
      <c r="D12" s="502">
        <v>4083</v>
      </c>
      <c r="E12" s="503"/>
      <c r="F12" s="155"/>
      <c r="G12" s="155"/>
      <c r="H12" s="12"/>
      <c r="I12" s="12"/>
      <c r="J12" s="12"/>
      <c r="K12" s="12"/>
      <c r="L12" s="12"/>
      <c r="M12" s="160"/>
      <c r="N12" s="13"/>
      <c r="O12" s="467"/>
    </row>
    <row r="13" spans="1:15" ht="15" customHeight="1">
      <c r="A13" s="412"/>
      <c r="B13" s="155"/>
      <c r="C13" s="155"/>
      <c r="D13" s="155"/>
      <c r="E13" s="155"/>
      <c r="F13" s="155"/>
      <c r="G13" s="155"/>
      <c r="H13" s="12"/>
      <c r="I13" s="547" t="s">
        <v>60</v>
      </c>
      <c r="J13" s="547"/>
      <c r="K13" s="547"/>
      <c r="L13" s="546" t="s">
        <v>285</v>
      </c>
      <c r="M13" s="542" t="s">
        <v>263</v>
      </c>
      <c r="N13" s="543"/>
      <c r="O13" s="467"/>
    </row>
    <row r="14" spans="1:15" ht="45" customHeight="1">
      <c r="A14" s="82" t="s">
        <v>131</v>
      </c>
      <c r="B14" s="558" t="s">
        <v>348</v>
      </c>
      <c r="C14" s="559"/>
      <c r="D14" s="556">
        <f>'1 - Existing Inventory'!D14:E14</f>
        <v>4138</v>
      </c>
      <c r="E14" s="557"/>
      <c r="F14" s="155"/>
      <c r="G14" s="155"/>
      <c r="H14" s="12"/>
      <c r="I14" s="547"/>
      <c r="J14" s="547"/>
      <c r="K14" s="547"/>
      <c r="L14" s="546"/>
      <c r="M14" s="542"/>
      <c r="N14" s="543"/>
      <c r="O14" s="467"/>
    </row>
    <row r="15" spans="1:15" ht="45" customHeight="1">
      <c r="A15" s="382" t="s">
        <v>36</v>
      </c>
      <c r="B15" s="531" t="s">
        <v>347</v>
      </c>
      <c r="C15" s="532"/>
      <c r="D15" s="533">
        <v>4138</v>
      </c>
      <c r="E15" s="534"/>
      <c r="F15" s="155"/>
      <c r="G15" s="155"/>
      <c r="H15" s="12"/>
      <c r="I15" s="548" t="s">
        <v>201</v>
      </c>
      <c r="J15" s="548"/>
      <c r="K15" s="548"/>
      <c r="L15" s="460" t="s">
        <v>61</v>
      </c>
      <c r="M15" s="12"/>
      <c r="N15" s="13"/>
      <c r="O15" s="467"/>
    </row>
    <row r="16" spans="1:15" ht="15.75" thickBot="1">
      <c r="A16" s="14"/>
      <c r="B16" s="12"/>
      <c r="C16" s="12"/>
      <c r="D16" s="12"/>
      <c r="E16" s="12"/>
      <c r="F16" s="155"/>
      <c r="G16" s="155"/>
      <c r="H16" s="12"/>
      <c r="I16" s="12"/>
      <c r="J16" s="12"/>
      <c r="K16" s="12"/>
      <c r="L16" s="160">
        <f>UPGRADEYEAR-BASEYEAR+27</f>
        <v>30</v>
      </c>
      <c r="M16" s="12"/>
      <c r="N16" s="13"/>
      <c r="O16" s="467"/>
    </row>
    <row r="17" spans="1:15" ht="42" customHeight="1">
      <c r="A17" s="554" t="s">
        <v>341</v>
      </c>
      <c r="B17" s="560" t="s">
        <v>217</v>
      </c>
      <c r="C17" s="561"/>
      <c r="D17" s="561"/>
      <c r="E17" s="561"/>
      <c r="F17" s="561"/>
      <c r="G17" s="562"/>
      <c r="H17" s="12"/>
      <c r="I17" s="440" t="s">
        <v>137</v>
      </c>
      <c r="J17" s="84"/>
      <c r="K17" s="84"/>
      <c r="L17" s="85"/>
      <c r="M17" s="12"/>
      <c r="N17" s="13"/>
      <c r="O17" s="467"/>
    </row>
    <row r="18" spans="1:15" ht="49.5" customHeight="1">
      <c r="A18" s="555"/>
      <c r="B18" s="398" t="s">
        <v>218</v>
      </c>
      <c r="C18" s="398" t="s">
        <v>219</v>
      </c>
      <c r="D18" s="398" t="s">
        <v>220</v>
      </c>
      <c r="E18" s="398" t="s">
        <v>197</v>
      </c>
      <c r="F18" s="398" t="s">
        <v>221</v>
      </c>
      <c r="G18" s="399" t="s">
        <v>222</v>
      </c>
      <c r="H18" s="12"/>
      <c r="I18" s="62" t="s">
        <v>138</v>
      </c>
      <c r="J18" s="63"/>
      <c r="K18" s="64"/>
      <c r="L18" s="157">
        <f>SUM('2 - Summary of Assets'!C9)</f>
        <v>10000</v>
      </c>
      <c r="M18" s="12"/>
      <c r="N18" s="13"/>
      <c r="O18" s="467"/>
    </row>
    <row r="19" spans="1:15">
      <c r="A19" s="442" t="str">
        <f>CONCATENATE("3,000"," lm (",ROUND(D40,0),"W)")</f>
        <v>3,000 lm (8W)</v>
      </c>
      <c r="B19" s="443" t="s">
        <v>223</v>
      </c>
      <c r="C19" s="443"/>
      <c r="D19" s="443"/>
      <c r="E19" s="443"/>
      <c r="F19" s="443"/>
      <c r="G19" s="444" t="s">
        <v>224</v>
      </c>
      <c r="H19" s="12"/>
      <c r="I19" s="62" t="s">
        <v>139</v>
      </c>
      <c r="J19" s="63"/>
      <c r="K19" s="64"/>
      <c r="L19" s="157">
        <f>SUM(J40:J45,J53:J69,J76:J101,J108:J146,J153:J161)</f>
        <v>10000</v>
      </c>
      <c r="M19" s="544" t="s">
        <v>167</v>
      </c>
      <c r="N19" s="545"/>
      <c r="O19" s="467"/>
    </row>
    <row r="20" spans="1:15">
      <c r="A20" s="442" t="str">
        <f>CONCATENATE("5,000"," lm (",ROUND(D41,0),"W)")</f>
        <v>5,000 lm (16W)</v>
      </c>
      <c r="B20" s="443" t="s">
        <v>225</v>
      </c>
      <c r="C20" s="443" t="s">
        <v>226</v>
      </c>
      <c r="D20" s="443" t="s">
        <v>225</v>
      </c>
      <c r="E20" s="443" t="s">
        <v>225</v>
      </c>
      <c r="F20" s="443" t="s">
        <v>227</v>
      </c>
      <c r="G20" s="444" t="s">
        <v>228</v>
      </c>
      <c r="H20" s="12"/>
      <c r="I20" s="12"/>
      <c r="J20" s="12"/>
      <c r="K20" s="12"/>
      <c r="L20" s="12"/>
      <c r="M20" s="544"/>
      <c r="N20" s="545"/>
      <c r="O20" s="467"/>
    </row>
    <row r="21" spans="1:15">
      <c r="A21" s="442" t="str">
        <f>CONCATENATE("7,000"," lm (",ROUND(D42,0),"W)")</f>
        <v>7,000 lm (23W)</v>
      </c>
      <c r="B21" s="443" t="s">
        <v>229</v>
      </c>
      <c r="C21" s="443" t="s">
        <v>230</v>
      </c>
      <c r="D21" s="443" t="s">
        <v>230</v>
      </c>
      <c r="E21" s="443" t="s">
        <v>230</v>
      </c>
      <c r="F21" s="443" t="s">
        <v>231</v>
      </c>
      <c r="G21" s="444"/>
      <c r="H21" s="12"/>
      <c r="I21" s="12"/>
      <c r="J21" s="12"/>
      <c r="K21" s="12"/>
      <c r="L21" s="12"/>
      <c r="M21" s="544"/>
      <c r="N21" s="545"/>
      <c r="O21" s="467"/>
    </row>
    <row r="22" spans="1:15">
      <c r="A22" s="442" t="str">
        <f>CONCATENATE("11,000"," lm (",ROUND(D43,0),"W)")</f>
        <v>11,000 lm (43W)</v>
      </c>
      <c r="B22" s="443" t="s">
        <v>232</v>
      </c>
      <c r="C22" s="443" t="s">
        <v>233</v>
      </c>
      <c r="D22" s="443" t="s">
        <v>233</v>
      </c>
      <c r="E22" s="443" t="s">
        <v>233</v>
      </c>
      <c r="F22" s="443" t="s">
        <v>232</v>
      </c>
      <c r="G22" s="444"/>
      <c r="H22" s="12"/>
      <c r="I22" s="12"/>
      <c r="J22" s="12"/>
      <c r="K22" s="12"/>
      <c r="L22" s="12"/>
      <c r="M22" s="544"/>
      <c r="N22" s="545"/>
      <c r="O22" s="467"/>
    </row>
    <row r="23" spans="1:15">
      <c r="A23" s="442" t="str">
        <f>CONCATENATE("18,000"," lm (",ROUND(D44,0),"W)")</f>
        <v>18,000 lm (72W)</v>
      </c>
      <c r="B23" s="443" t="s">
        <v>234</v>
      </c>
      <c r="C23" s="443" t="s">
        <v>235</v>
      </c>
      <c r="D23" s="443" t="s">
        <v>235</v>
      </c>
      <c r="E23" s="443" t="s">
        <v>235</v>
      </c>
      <c r="F23" s="443" t="s">
        <v>236</v>
      </c>
      <c r="G23" s="444"/>
      <c r="H23" s="12"/>
      <c r="I23" s="12"/>
      <c r="J23" s="12"/>
      <c r="K23" s="12"/>
      <c r="L23" s="12"/>
      <c r="M23" s="12"/>
      <c r="N23" s="13"/>
      <c r="O23" s="467"/>
    </row>
    <row r="24" spans="1:15" ht="30.75" thickBot="1">
      <c r="A24" s="445" t="str">
        <f>CONCATENATE("30,000"," lm (",ROUND(D45,0),"W)")</f>
        <v>30,000 lm (108W)</v>
      </c>
      <c r="B24" s="446" t="s">
        <v>237</v>
      </c>
      <c r="C24" s="446" t="s">
        <v>238</v>
      </c>
      <c r="D24" s="446" t="s">
        <v>239</v>
      </c>
      <c r="E24" s="446" t="s">
        <v>239</v>
      </c>
      <c r="F24" s="446"/>
      <c r="G24" s="447"/>
      <c r="H24" s="12"/>
      <c r="I24" s="12"/>
      <c r="J24" s="12"/>
      <c r="K24" s="12"/>
      <c r="L24" s="12"/>
      <c r="M24" s="12"/>
      <c r="N24" s="13"/>
      <c r="O24" s="467"/>
    </row>
    <row r="25" spans="1:15">
      <c r="A25" s="14" t="s">
        <v>240</v>
      </c>
      <c r="B25" s="170"/>
      <c r="C25" s="170"/>
      <c r="D25" s="170"/>
      <c r="E25" s="170"/>
      <c r="F25" s="170"/>
      <c r="G25" s="170"/>
      <c r="H25" s="12"/>
      <c r="I25" s="12"/>
      <c r="J25" s="12"/>
      <c r="K25" s="12"/>
      <c r="L25" s="12"/>
      <c r="M25" s="12"/>
      <c r="N25" s="13"/>
      <c r="O25" s="467"/>
    </row>
    <row r="26" spans="1:15">
      <c r="A26" s="14"/>
      <c r="B26" s="12"/>
      <c r="C26" s="12"/>
      <c r="D26" s="12"/>
      <c r="E26" s="12"/>
      <c r="F26" s="12"/>
      <c r="G26" s="12"/>
      <c r="H26" s="12"/>
      <c r="I26" s="12"/>
      <c r="J26" s="12"/>
      <c r="K26" s="12"/>
      <c r="L26" s="12"/>
      <c r="M26" s="12"/>
      <c r="N26" s="13"/>
      <c r="O26" s="467"/>
    </row>
    <row r="27" spans="1:15" ht="15" customHeight="1">
      <c r="A27" s="535" t="s">
        <v>38</v>
      </c>
      <c r="B27" s="536"/>
      <c r="C27" s="536"/>
      <c r="D27" s="536"/>
      <c r="E27" s="536"/>
      <c r="F27" s="201"/>
      <c r="G27" s="201"/>
      <c r="H27" s="12"/>
      <c r="I27" s="60"/>
      <c r="J27" s="12"/>
      <c r="K27" s="12"/>
      <c r="L27" s="12"/>
      <c r="M27" s="12"/>
      <c r="N27" s="13"/>
      <c r="O27" s="467"/>
    </row>
    <row r="28" spans="1:15">
      <c r="A28" s="537" t="s">
        <v>39</v>
      </c>
      <c r="B28" s="538"/>
      <c r="C28" s="538"/>
      <c r="D28" s="538"/>
      <c r="E28" s="459">
        <v>1</v>
      </c>
      <c r="F28" s="65"/>
      <c r="G28" s="65"/>
      <c r="H28" s="441"/>
      <c r="I28" s="12"/>
      <c r="J28" s="12"/>
      <c r="K28" s="12"/>
      <c r="L28" s="156"/>
      <c r="M28" s="12"/>
      <c r="N28" s="13"/>
      <c r="O28" s="467"/>
    </row>
    <row r="29" spans="1:15" ht="15" customHeight="1">
      <c r="A29" s="537" t="s">
        <v>40</v>
      </c>
      <c r="B29" s="538"/>
      <c r="C29" s="538"/>
      <c r="D29" s="538"/>
      <c r="E29" s="459">
        <v>2</v>
      </c>
      <c r="F29" s="65"/>
      <c r="G29" s="65"/>
      <c r="H29" s="12"/>
      <c r="I29" s="12"/>
      <c r="J29" s="12"/>
      <c r="K29" s="12"/>
      <c r="L29" s="156"/>
      <c r="M29" s="544"/>
      <c r="N29" s="545"/>
      <c r="O29" s="467"/>
    </row>
    <row r="30" spans="1:15">
      <c r="A30" s="537" t="s">
        <v>41</v>
      </c>
      <c r="B30" s="538"/>
      <c r="C30" s="538"/>
      <c r="D30" s="538"/>
      <c r="E30" s="459">
        <v>3</v>
      </c>
      <c r="F30" s="65"/>
      <c r="G30" s="65"/>
      <c r="H30" s="12"/>
      <c r="I30" s="12"/>
      <c r="J30" s="12"/>
      <c r="K30" s="12"/>
      <c r="L30" s="12"/>
      <c r="M30" s="544"/>
      <c r="N30" s="545"/>
      <c r="O30" s="467"/>
    </row>
    <row r="31" spans="1:15">
      <c r="A31" s="537" t="s">
        <v>42</v>
      </c>
      <c r="B31" s="538"/>
      <c r="C31" s="538"/>
      <c r="D31" s="538"/>
      <c r="E31" s="459">
        <v>4</v>
      </c>
      <c r="F31" s="65"/>
      <c r="G31" s="65"/>
      <c r="H31" s="12"/>
      <c r="I31" s="12"/>
      <c r="J31" s="12"/>
      <c r="K31" s="12"/>
      <c r="L31" s="12"/>
      <c r="M31" s="544"/>
      <c r="N31" s="545"/>
      <c r="O31" s="467"/>
    </row>
    <row r="32" spans="1:15">
      <c r="A32" s="537" t="s">
        <v>43</v>
      </c>
      <c r="B32" s="538"/>
      <c r="C32" s="538"/>
      <c r="D32" s="538"/>
      <c r="E32" s="459">
        <v>5</v>
      </c>
      <c r="F32" s="65"/>
      <c r="G32" s="65"/>
      <c r="H32" s="12"/>
      <c r="I32" s="12"/>
      <c r="J32" s="12"/>
      <c r="K32" s="12"/>
      <c r="L32" s="12"/>
      <c r="M32" s="544"/>
      <c r="N32" s="545"/>
      <c r="O32" s="467"/>
    </row>
    <row r="33" spans="1:15">
      <c r="A33" s="14"/>
      <c r="B33" s="12"/>
      <c r="C33" s="12"/>
      <c r="D33" s="12"/>
      <c r="E33" s="12"/>
      <c r="F33" s="12"/>
      <c r="G33" s="12"/>
      <c r="H33" s="12"/>
      <c r="I33" s="12"/>
      <c r="J33" s="12"/>
      <c r="K33" s="12"/>
      <c r="L33" s="12"/>
      <c r="M33" s="12"/>
      <c r="N33" s="13"/>
      <c r="O33" s="467"/>
    </row>
    <row r="34" spans="1:15">
      <c r="A34" s="14"/>
      <c r="B34" s="12"/>
      <c r="C34" s="12"/>
      <c r="D34" s="12"/>
      <c r="E34" s="12"/>
      <c r="F34" s="12"/>
      <c r="G34" s="12"/>
      <c r="H34" s="12"/>
      <c r="I34" s="12"/>
      <c r="J34" s="12"/>
      <c r="K34" s="12"/>
      <c r="L34" s="12"/>
      <c r="M34" s="12"/>
      <c r="N34" s="13"/>
      <c r="O34" s="467"/>
    </row>
    <row r="35" spans="1:15" ht="30" customHeight="1">
      <c r="A35" s="386" t="s">
        <v>74</v>
      </c>
      <c r="B35" s="199"/>
      <c r="C35" s="199"/>
      <c r="D35" s="199"/>
      <c r="E35" s="199"/>
      <c r="F35" s="199"/>
      <c r="G35" s="199"/>
      <c r="H35" s="199"/>
      <c r="I35" s="199"/>
      <c r="J35" s="199"/>
      <c r="K35" s="199"/>
      <c r="L35" s="199"/>
      <c r="M35" s="199"/>
      <c r="N35" s="200"/>
      <c r="O35" s="467"/>
    </row>
    <row r="36" spans="1:15">
      <c r="A36" s="14"/>
      <c r="B36" s="12"/>
      <c r="C36" s="12"/>
      <c r="D36" s="12"/>
      <c r="E36" s="12"/>
      <c r="F36" s="12"/>
      <c r="G36" s="12"/>
      <c r="H36" s="12"/>
      <c r="I36" s="12"/>
      <c r="J36" s="12"/>
      <c r="K36" s="12"/>
      <c r="L36" s="12"/>
      <c r="M36" s="12"/>
      <c r="N36" s="13"/>
      <c r="O36" s="467"/>
    </row>
    <row r="37" spans="1:15" ht="45.75" customHeight="1">
      <c r="A37" s="14"/>
      <c r="B37" s="12"/>
      <c r="C37" s="12"/>
      <c r="D37" s="12"/>
      <c r="E37" s="12"/>
      <c r="F37" s="12"/>
      <c r="G37" s="12"/>
      <c r="H37" s="12"/>
      <c r="I37" s="551" t="s">
        <v>68</v>
      </c>
      <c r="J37" s="507"/>
      <c r="K37" s="507"/>
      <c r="L37" s="508"/>
      <c r="M37" s="12"/>
      <c r="N37" s="13"/>
      <c r="O37" s="467"/>
    </row>
    <row r="38" spans="1:15" ht="60" customHeight="1">
      <c r="A38" s="387" t="s">
        <v>47</v>
      </c>
      <c r="B38" s="18"/>
      <c r="C38" s="19" t="s">
        <v>300</v>
      </c>
      <c r="D38" s="563" t="s">
        <v>299</v>
      </c>
      <c r="E38" s="564"/>
      <c r="F38" s="409"/>
      <c r="G38" s="410"/>
      <c r="H38" s="411"/>
      <c r="I38" s="19" t="s">
        <v>180</v>
      </c>
      <c r="J38" s="19" t="s">
        <v>181</v>
      </c>
      <c r="K38" s="19" t="s">
        <v>183</v>
      </c>
      <c r="L38" s="19" t="s">
        <v>182</v>
      </c>
      <c r="M38" s="160"/>
      <c r="N38" s="161"/>
      <c r="O38" s="467"/>
    </row>
    <row r="39" spans="1:15">
      <c r="A39" s="413"/>
      <c r="B39" s="39"/>
      <c r="C39" s="468">
        <f>IF(UPGRADEYEAR&gt;2015,7,(UPGRADEYEAR-2009))</f>
        <v>6</v>
      </c>
      <c r="D39" s="39"/>
      <c r="E39" s="39"/>
      <c r="F39" s="39"/>
      <c r="G39" s="39"/>
      <c r="H39" s="39"/>
      <c r="I39" s="39"/>
      <c r="J39" s="39"/>
      <c r="K39" s="39"/>
      <c r="L39" s="39"/>
      <c r="M39" s="160"/>
      <c r="N39" s="161"/>
      <c r="O39" s="467"/>
    </row>
    <row r="40" spans="1:15">
      <c r="A40" s="414" t="s">
        <v>74</v>
      </c>
      <c r="B40" s="73"/>
      <c r="C40" s="439">
        <v>3000</v>
      </c>
      <c r="D40" s="552">
        <f>HLOOKUP(C40,'Assumptions - Life cycles'!$D$26:$I$32,C39,FALSE)</f>
        <v>7.9475000000000007</v>
      </c>
      <c r="E40" s="553"/>
      <c r="F40" s="400"/>
      <c r="G40" s="401"/>
      <c r="H40" s="402"/>
      <c r="I40" s="171"/>
      <c r="J40" s="41">
        <f>IF(I40&lt;&gt;0,I40,0)</f>
        <v>0</v>
      </c>
      <c r="K40" s="453">
        <v>0</v>
      </c>
      <c r="L40" s="454">
        <v>2</v>
      </c>
      <c r="M40" s="158">
        <f>K40</f>
        <v>0</v>
      </c>
      <c r="N40" s="159">
        <f>1-(0.8*L40/10)</f>
        <v>0.84</v>
      </c>
      <c r="O40" s="467"/>
    </row>
    <row r="41" spans="1:15">
      <c r="A41" s="14"/>
      <c r="B41" s="75"/>
      <c r="C41" s="439">
        <v>5000</v>
      </c>
      <c r="D41" s="552">
        <f>HLOOKUP(C41,'Assumptions - Life cycles'!$D$26:$I$32,C39,FALSE)</f>
        <v>15.895000000000001</v>
      </c>
      <c r="E41" s="553"/>
      <c r="F41" s="403"/>
      <c r="G41" s="404"/>
      <c r="H41" s="405"/>
      <c r="I41" s="171"/>
      <c r="J41" s="41">
        <f t="shared" ref="J41:J45" si="0">IF(I41&lt;&gt;0,I41,0)</f>
        <v>0</v>
      </c>
      <c r="K41" s="453">
        <v>0</v>
      </c>
      <c r="L41" s="454">
        <v>2</v>
      </c>
      <c r="M41" s="158">
        <f t="shared" ref="M41:M45" si="1">K41</f>
        <v>0</v>
      </c>
      <c r="N41" s="159">
        <f t="shared" ref="N41:N45" si="2">1-(0.8*L41/10)</f>
        <v>0.84</v>
      </c>
      <c r="O41" s="467"/>
    </row>
    <row r="42" spans="1:15">
      <c r="A42" s="14"/>
      <c r="B42" s="75"/>
      <c r="C42" s="439">
        <v>7000</v>
      </c>
      <c r="D42" s="552">
        <f>HLOOKUP(C42,'Assumptions - Life cycles'!$D$26:$I$32,C39,FALSE)</f>
        <v>23.12</v>
      </c>
      <c r="E42" s="553"/>
      <c r="F42" s="403"/>
      <c r="G42" s="404"/>
      <c r="H42" s="405"/>
      <c r="I42" s="171">
        <f>H54</f>
        <v>500</v>
      </c>
      <c r="J42" s="41">
        <f t="shared" si="0"/>
        <v>500</v>
      </c>
      <c r="K42" s="453">
        <v>1</v>
      </c>
      <c r="L42" s="454">
        <v>4</v>
      </c>
      <c r="M42" s="158">
        <f t="shared" si="1"/>
        <v>1</v>
      </c>
      <c r="N42" s="159">
        <f t="shared" si="2"/>
        <v>0.67999999999999994</v>
      </c>
      <c r="O42" s="467"/>
    </row>
    <row r="43" spans="1:15">
      <c r="A43" s="14"/>
      <c r="B43" s="75"/>
      <c r="C43" s="439">
        <v>11000</v>
      </c>
      <c r="D43" s="552">
        <f>HLOOKUP(C43,'Assumptions - Life cycles'!$D$26:$I$32,C39,FALSE)</f>
        <v>43.35</v>
      </c>
      <c r="E43" s="553"/>
      <c r="F43" s="403"/>
      <c r="G43" s="404"/>
      <c r="H43" s="405"/>
      <c r="I43" s="171">
        <f>H55 + H63 + H87</f>
        <v>5000</v>
      </c>
      <c r="J43" s="41">
        <f t="shared" si="0"/>
        <v>5000</v>
      </c>
      <c r="K43" s="453">
        <v>1</v>
      </c>
      <c r="L43" s="454">
        <v>2</v>
      </c>
      <c r="M43" s="158">
        <f t="shared" si="1"/>
        <v>1</v>
      </c>
      <c r="N43" s="159">
        <f t="shared" si="2"/>
        <v>0.84</v>
      </c>
      <c r="O43" s="467"/>
    </row>
    <row r="44" spans="1:15">
      <c r="A44" s="14"/>
      <c r="B44" s="75"/>
      <c r="C44" s="439">
        <v>18000</v>
      </c>
      <c r="D44" s="552">
        <f>HLOOKUP(C44,'Assumptions - Life cycles'!$D$26:$I$32,C39,FALSE)</f>
        <v>72.25</v>
      </c>
      <c r="E44" s="553"/>
      <c r="F44" s="403"/>
      <c r="G44" s="404"/>
      <c r="H44" s="405"/>
      <c r="I44" s="171">
        <f>H64</f>
        <v>500</v>
      </c>
      <c r="J44" s="41">
        <f t="shared" si="0"/>
        <v>500</v>
      </c>
      <c r="K44" s="453">
        <v>1</v>
      </c>
      <c r="L44" s="454">
        <v>2</v>
      </c>
      <c r="M44" s="158">
        <f t="shared" si="1"/>
        <v>1</v>
      </c>
      <c r="N44" s="159">
        <f t="shared" si="2"/>
        <v>0.84</v>
      </c>
      <c r="O44" s="467"/>
    </row>
    <row r="45" spans="1:15">
      <c r="A45" s="26"/>
      <c r="B45" s="77"/>
      <c r="C45" s="439">
        <v>30000</v>
      </c>
      <c r="D45" s="552">
        <f>HLOOKUP(C45,'Assumptions - Life cycles'!$D$26:$I$32,C39,FALSE)</f>
        <v>108.375</v>
      </c>
      <c r="E45" s="553"/>
      <c r="F45" s="406"/>
      <c r="G45" s="407"/>
      <c r="H45" s="408"/>
      <c r="I45" s="171"/>
      <c r="J45" s="41">
        <f t="shared" si="0"/>
        <v>0</v>
      </c>
      <c r="K45" s="453">
        <v>0</v>
      </c>
      <c r="L45" s="454">
        <v>2</v>
      </c>
      <c r="M45" s="158">
        <f t="shared" si="1"/>
        <v>0</v>
      </c>
      <c r="N45" s="159">
        <f t="shared" si="2"/>
        <v>0.84</v>
      </c>
      <c r="O45" s="467"/>
    </row>
    <row r="46" spans="1:15">
      <c r="A46" s="14"/>
      <c r="B46" s="12"/>
      <c r="C46" s="12"/>
      <c r="D46" s="12"/>
      <c r="E46" s="12"/>
      <c r="F46" s="12"/>
      <c r="G46" s="12"/>
      <c r="H46" s="12"/>
      <c r="I46" s="12"/>
      <c r="J46" s="12"/>
      <c r="K46" s="12"/>
      <c r="L46" s="12"/>
      <c r="M46" s="160"/>
      <c r="N46" s="161"/>
      <c r="O46" s="467"/>
    </row>
    <row r="47" spans="1:15">
      <c r="A47" s="14"/>
      <c r="B47" s="12"/>
      <c r="C47" s="12"/>
      <c r="D47" s="12"/>
      <c r="E47" s="12"/>
      <c r="F47" s="12"/>
      <c r="G47" s="12"/>
      <c r="H47" s="12"/>
      <c r="I47" s="12"/>
      <c r="J47" s="12"/>
      <c r="K47" s="12"/>
      <c r="L47" s="12"/>
      <c r="M47" s="12"/>
      <c r="N47" s="13"/>
      <c r="O47" s="467"/>
    </row>
    <row r="48" spans="1:15" ht="30" customHeight="1">
      <c r="A48" s="386" t="s">
        <v>195</v>
      </c>
      <c r="B48" s="199"/>
      <c r="C48" s="199"/>
      <c r="D48" s="199"/>
      <c r="E48" s="199"/>
      <c r="F48" s="199"/>
      <c r="G48" s="199"/>
      <c r="H48" s="199"/>
      <c r="I48" s="199"/>
      <c r="J48" s="199"/>
      <c r="K48" s="199"/>
      <c r="L48" s="199"/>
      <c r="M48" s="199"/>
      <c r="N48" s="200"/>
      <c r="O48" s="467"/>
    </row>
    <row r="49" spans="1:15">
      <c r="A49" s="14"/>
      <c r="B49" s="12"/>
      <c r="C49" s="12"/>
      <c r="D49" s="12"/>
      <c r="E49" s="12"/>
      <c r="F49" s="12"/>
      <c r="G49" s="12"/>
      <c r="H49" s="12"/>
      <c r="I49" s="12"/>
      <c r="J49" s="12"/>
      <c r="K49" s="12"/>
      <c r="L49" s="12"/>
      <c r="M49" s="12"/>
      <c r="N49" s="13"/>
      <c r="O49" s="467"/>
    </row>
    <row r="50" spans="1:15" ht="45.75" customHeight="1">
      <c r="A50" s="14"/>
      <c r="B50" s="12"/>
      <c r="C50" s="12"/>
      <c r="D50" s="12"/>
      <c r="E50" s="549" t="s">
        <v>132</v>
      </c>
      <c r="F50" s="549"/>
      <c r="G50" s="550"/>
      <c r="H50" s="551" t="s">
        <v>68</v>
      </c>
      <c r="I50" s="507"/>
      <c r="J50" s="507"/>
      <c r="K50" s="507"/>
      <c r="L50" s="508"/>
      <c r="M50" s="12"/>
      <c r="N50" s="13"/>
      <c r="O50" s="467"/>
    </row>
    <row r="51" spans="1:15" ht="71.25" customHeight="1">
      <c r="A51" s="387" t="s">
        <v>47</v>
      </c>
      <c r="B51" s="18"/>
      <c r="C51" s="19" t="s">
        <v>172</v>
      </c>
      <c r="D51" s="19" t="s">
        <v>49</v>
      </c>
      <c r="E51" s="81" t="s">
        <v>178</v>
      </c>
      <c r="F51" s="81" t="s">
        <v>66</v>
      </c>
      <c r="G51" s="81" t="s">
        <v>67</v>
      </c>
      <c r="H51" s="19" t="s">
        <v>179</v>
      </c>
      <c r="I51" s="19" t="s">
        <v>180</v>
      </c>
      <c r="J51" s="19" t="s">
        <v>181</v>
      </c>
      <c r="K51" s="19" t="s">
        <v>183</v>
      </c>
      <c r="L51" s="19" t="s">
        <v>182</v>
      </c>
      <c r="M51" s="160"/>
      <c r="N51" s="161"/>
      <c r="O51" s="467"/>
    </row>
    <row r="52" spans="1:15" ht="15" customHeight="1">
      <c r="A52" s="415"/>
      <c r="B52" s="70"/>
      <c r="C52" s="39"/>
      <c r="D52" s="39"/>
      <c r="E52" s="39"/>
      <c r="F52" s="39"/>
      <c r="G52" s="39"/>
      <c r="H52" s="39"/>
      <c r="I52" s="39"/>
      <c r="J52" s="39"/>
      <c r="K52" s="39"/>
      <c r="L52" s="39"/>
      <c r="M52" s="160"/>
      <c r="N52" s="161"/>
      <c r="O52" s="467"/>
    </row>
    <row r="53" spans="1:15" ht="15" customHeight="1">
      <c r="A53" s="516" t="str">
        <f>'1 - Existing Inventory'!A29</f>
        <v>Low Pressure Sodium- Low Loss Control Gear (e.g. LST, SOX)</v>
      </c>
      <c r="B53" s="517"/>
      <c r="C53" s="36">
        <f>'1 - Existing Inventory'!C29</f>
        <v>35</v>
      </c>
      <c r="D53" s="36">
        <f>'1 - Existing Inventory'!D29</f>
        <v>58</v>
      </c>
      <c r="E53" s="78">
        <f>'1 - Existing Inventory'!E29</f>
        <v>1000</v>
      </c>
      <c r="F53" s="79">
        <f>'1 - Existing Inventory'!L29</f>
        <v>0</v>
      </c>
      <c r="G53" s="80">
        <f>'1 - Existing Inventory'!M29</f>
        <v>2</v>
      </c>
      <c r="H53" s="171"/>
      <c r="I53" s="171"/>
      <c r="J53" s="41">
        <f>E53-H53+I53</f>
        <v>1000</v>
      </c>
      <c r="K53" s="453" t="s">
        <v>168</v>
      </c>
      <c r="L53" s="454" t="s">
        <v>168</v>
      </c>
      <c r="M53" s="160">
        <f>IF(K53=LOOKUPRANGES!$J$2,'1 - Existing Inventory'!L29,K53)</f>
        <v>0</v>
      </c>
      <c r="N53" s="161">
        <f>IF(L53=LOOKUPRANGES!$K$2,'1 - Existing Inventory'!O29,1-(0.8*L53/10))</f>
        <v>0.84</v>
      </c>
      <c r="O53" s="467"/>
    </row>
    <row r="54" spans="1:15" ht="15" customHeight="1">
      <c r="A54" s="518"/>
      <c r="B54" s="519"/>
      <c r="C54" s="43">
        <f>'1 - Existing Inventory'!C30</f>
        <v>55</v>
      </c>
      <c r="D54" s="43">
        <f>'1 - Existing Inventory'!D30</f>
        <v>74</v>
      </c>
      <c r="E54" s="78">
        <f>'1 - Existing Inventory'!E30</f>
        <v>2000</v>
      </c>
      <c r="F54" s="79">
        <f>'1 - Existing Inventory'!L30</f>
        <v>0</v>
      </c>
      <c r="G54" s="80">
        <f>'1 - Existing Inventory'!M30</f>
        <v>2</v>
      </c>
      <c r="H54" s="171">
        <v>500</v>
      </c>
      <c r="I54" s="171"/>
      <c r="J54" s="41">
        <f>E54-H54+I54</f>
        <v>1500</v>
      </c>
      <c r="K54" s="453" t="s">
        <v>168</v>
      </c>
      <c r="L54" s="454" t="s">
        <v>168</v>
      </c>
      <c r="M54" s="160">
        <f>IF(K54=LOOKUPRANGES!$J$2,'1 - Existing Inventory'!L30,K54)</f>
        <v>0</v>
      </c>
      <c r="N54" s="161">
        <f>IF(L54=LOOKUPRANGES!$K$2,'1 - Existing Inventory'!O30,1-(0.8*L54/10))</f>
        <v>0.84</v>
      </c>
      <c r="O54" s="467"/>
    </row>
    <row r="55" spans="1:15" ht="15" customHeight="1">
      <c r="A55" s="168"/>
      <c r="B55" s="169"/>
      <c r="C55" s="43">
        <f>'1 - Existing Inventory'!C31</f>
        <v>90</v>
      </c>
      <c r="D55" s="43">
        <f>'1 - Existing Inventory'!D31</f>
        <v>122</v>
      </c>
      <c r="E55" s="78">
        <f>'1 - Existing Inventory'!E31</f>
        <v>3000</v>
      </c>
      <c r="F55" s="79">
        <f>'1 - Existing Inventory'!L31</f>
        <v>0</v>
      </c>
      <c r="G55" s="80">
        <f>'1 - Existing Inventory'!M31</f>
        <v>2</v>
      </c>
      <c r="H55" s="171">
        <v>3000</v>
      </c>
      <c r="I55" s="171"/>
      <c r="J55" s="41">
        <f>E55-H55+I55</f>
        <v>0</v>
      </c>
      <c r="K55" s="453" t="s">
        <v>168</v>
      </c>
      <c r="L55" s="454" t="s">
        <v>168</v>
      </c>
      <c r="M55" s="160">
        <f>IF(K55=LOOKUPRANGES!$J$2,'1 - Existing Inventory'!L31,K55)</f>
        <v>0</v>
      </c>
      <c r="N55" s="161">
        <f>IF(L55=LOOKUPRANGES!$K$2,'1 - Existing Inventory'!O31,1-(0.8*L55/10))</f>
        <v>0.84</v>
      </c>
      <c r="O55" s="467"/>
    </row>
    <row r="56" spans="1:15" ht="15" customHeight="1">
      <c r="A56" s="14"/>
      <c r="B56" s="12"/>
      <c r="C56" s="43">
        <f>'1 - Existing Inventory'!C32</f>
        <v>135</v>
      </c>
      <c r="D56" s="43">
        <f>'1 - Existing Inventory'!D32</f>
        <v>178</v>
      </c>
      <c r="E56" s="78">
        <f>'1 - Existing Inventory'!E32</f>
        <v>0</v>
      </c>
      <c r="F56" s="79">
        <f>'1 - Existing Inventory'!L32</f>
        <v>0</v>
      </c>
      <c r="G56" s="80">
        <f>'1 - Existing Inventory'!M32</f>
        <v>2</v>
      </c>
      <c r="H56" s="171"/>
      <c r="I56" s="171"/>
      <c r="J56" s="41">
        <f>E56-H56+I56</f>
        <v>0</v>
      </c>
      <c r="K56" s="453" t="s">
        <v>168</v>
      </c>
      <c r="L56" s="454" t="s">
        <v>168</v>
      </c>
      <c r="M56" s="160">
        <f>IF(K56=LOOKUPRANGES!$J$2,'1 - Existing Inventory'!L32,K56)</f>
        <v>0</v>
      </c>
      <c r="N56" s="161">
        <f>IF(L56=LOOKUPRANGES!$K$2,'1 - Existing Inventory'!O32,1-(0.8*L56/10))</f>
        <v>0.84</v>
      </c>
      <c r="O56" s="467"/>
    </row>
    <row r="57" spans="1:15" ht="15" customHeight="1">
      <c r="A57" s="26"/>
      <c r="B57" s="27"/>
      <c r="C57" s="44">
        <f>'1 - Existing Inventory'!C33</f>
        <v>180</v>
      </c>
      <c r="D57" s="44">
        <f>'1 - Existing Inventory'!D33</f>
        <v>223</v>
      </c>
      <c r="E57" s="78">
        <f>'1 - Existing Inventory'!E33</f>
        <v>0</v>
      </c>
      <c r="F57" s="79">
        <f>'1 - Existing Inventory'!L33</f>
        <v>0</v>
      </c>
      <c r="G57" s="80">
        <f>'1 - Existing Inventory'!M33</f>
        <v>2</v>
      </c>
      <c r="H57" s="171"/>
      <c r="I57" s="171"/>
      <c r="J57" s="41">
        <f>E57-H57+I57</f>
        <v>0</v>
      </c>
      <c r="K57" s="453" t="s">
        <v>168</v>
      </c>
      <c r="L57" s="454" t="s">
        <v>168</v>
      </c>
      <c r="M57" s="160">
        <f>IF(K57=LOOKUPRANGES!$J$2,'1 - Existing Inventory'!L33,K57)</f>
        <v>0</v>
      </c>
      <c r="N57" s="161">
        <f>IF(L57=LOOKUPRANGES!$K$2,'1 - Existing Inventory'!O33,1-(0.8*L57/10))</f>
        <v>0.84</v>
      </c>
      <c r="O57" s="467"/>
    </row>
    <row r="58" spans="1:15" ht="15" hidden="1" customHeight="1">
      <c r="A58" s="14"/>
      <c r="B58" s="12"/>
      <c r="C58" s="43"/>
      <c r="D58" s="43"/>
      <c r="E58" s="78"/>
      <c r="F58" s="79"/>
      <c r="G58" s="80"/>
      <c r="H58" s="49"/>
      <c r="I58" s="49"/>
      <c r="J58" s="41"/>
      <c r="K58" s="48"/>
      <c r="L58" s="47"/>
      <c r="M58" s="160">
        <f>IF(K58=LOOKUPRANGES!$J$2,'1 - Existing Inventory'!L34,K58)</f>
        <v>0</v>
      </c>
      <c r="N58" s="161">
        <f>IF(L58=LOOKUPRANGES!$K$2,'1 - Existing Inventory'!M34,0.8*L58)</f>
        <v>0</v>
      </c>
      <c r="O58" s="467"/>
    </row>
    <row r="59" spans="1:15" ht="15" hidden="1" customHeight="1">
      <c r="A59" s="14"/>
      <c r="B59" s="12"/>
      <c r="C59" s="43"/>
      <c r="D59" s="43"/>
      <c r="E59" s="78"/>
      <c r="F59" s="79"/>
      <c r="G59" s="80"/>
      <c r="H59" s="49"/>
      <c r="I59" s="49"/>
      <c r="J59" s="41"/>
      <c r="K59" s="48"/>
      <c r="L59" s="47"/>
      <c r="M59" s="160">
        <f>IF(K59=LOOKUPRANGES!$J$2,'1 - Existing Inventory'!L35,K59)</f>
        <v>0</v>
      </c>
      <c r="N59" s="161">
        <f>IF(L59=LOOKUPRANGES!$K$2,'1 - Existing Inventory'!M35,0.8*L59)</f>
        <v>0</v>
      </c>
      <c r="O59" s="467"/>
    </row>
    <row r="60" spans="1:15" ht="15" hidden="1" customHeight="1">
      <c r="A60" s="26"/>
      <c r="B60" s="27"/>
      <c r="C60" s="44"/>
      <c r="D60" s="44"/>
      <c r="E60" s="78"/>
      <c r="F60" s="79"/>
      <c r="G60" s="80"/>
      <c r="H60" s="49"/>
      <c r="I60" s="49"/>
      <c r="J60" s="41"/>
      <c r="K60" s="48"/>
      <c r="L60" s="47"/>
      <c r="M60" s="160">
        <f>IF(K60=LOOKUPRANGES!$J$2,'1 - Existing Inventory'!L36,K60)</f>
        <v>0</v>
      </c>
      <c r="N60" s="161">
        <f>IF(L60=LOOKUPRANGES!$K$2,'1 - Existing Inventory'!M36,0.8*L60)</f>
        <v>0</v>
      </c>
      <c r="O60" s="467"/>
    </row>
    <row r="61" spans="1:15" ht="15" customHeight="1">
      <c r="A61" s="14"/>
      <c r="B61" s="12"/>
      <c r="C61" s="39"/>
      <c r="D61" s="39"/>
      <c r="E61" s="39"/>
      <c r="F61" s="39"/>
      <c r="G61" s="39"/>
      <c r="H61" s="39"/>
      <c r="I61" s="39"/>
      <c r="J61" s="39"/>
      <c r="K61" s="39"/>
      <c r="L61" s="39"/>
      <c r="M61" s="160"/>
      <c r="N61" s="161"/>
      <c r="O61" s="467"/>
    </row>
    <row r="62" spans="1:15" ht="15" customHeight="1">
      <c r="A62" s="512" t="str">
        <f>'1 - Existing Inventory'!A38</f>
        <v>Low Pressure Sodium- Magnetic Control Gear (e.g. LST, SOX)</v>
      </c>
      <c r="B62" s="513"/>
      <c r="C62" s="36">
        <f>'1 - Existing Inventory'!C38</f>
        <v>55</v>
      </c>
      <c r="D62" s="36">
        <f>'1 - Existing Inventory'!D38</f>
        <v>77</v>
      </c>
      <c r="E62" s="78">
        <f>'1 - Existing Inventory'!E38</f>
        <v>0</v>
      </c>
      <c r="F62" s="79">
        <f>'1 - Existing Inventory'!L38</f>
        <v>0</v>
      </c>
      <c r="G62" s="80">
        <f>'1 - Existing Inventory'!M38</f>
        <v>2</v>
      </c>
      <c r="H62" s="171"/>
      <c r="I62" s="171"/>
      <c r="J62" s="41">
        <f>E62-H62+I62</f>
        <v>0</v>
      </c>
      <c r="K62" s="453" t="s">
        <v>168</v>
      </c>
      <c r="L62" s="454" t="s">
        <v>168</v>
      </c>
      <c r="M62" s="160">
        <f>IF(K62=LOOKUPRANGES!$J$2,'1 - Existing Inventory'!L38,K62)</f>
        <v>0</v>
      </c>
      <c r="N62" s="161">
        <f>IF(L62=LOOKUPRANGES!$K$2,'1 - Existing Inventory'!O38,1-(0.8*L62/10))</f>
        <v>0.84</v>
      </c>
      <c r="O62" s="467"/>
    </row>
    <row r="63" spans="1:15" ht="15" customHeight="1">
      <c r="A63" s="514"/>
      <c r="B63" s="515"/>
      <c r="C63" s="43">
        <f>'1 - Existing Inventory'!C39</f>
        <v>90</v>
      </c>
      <c r="D63" s="43">
        <f>'1 - Existing Inventory'!D39</f>
        <v>130</v>
      </c>
      <c r="E63" s="78">
        <f>'1 - Existing Inventory'!E39</f>
        <v>1500</v>
      </c>
      <c r="F63" s="79">
        <f>'1 - Existing Inventory'!L39</f>
        <v>0</v>
      </c>
      <c r="G63" s="80">
        <f>'1 - Existing Inventory'!M39</f>
        <v>2</v>
      </c>
      <c r="H63" s="171">
        <v>1000</v>
      </c>
      <c r="I63" s="171"/>
      <c r="J63" s="41">
        <f>E63-H63+I63</f>
        <v>500</v>
      </c>
      <c r="K63" s="453" t="s">
        <v>168</v>
      </c>
      <c r="L63" s="454" t="s">
        <v>168</v>
      </c>
      <c r="M63" s="160">
        <f>IF(K63=LOOKUPRANGES!$J$2,'1 - Existing Inventory'!L39,K63)</f>
        <v>0</v>
      </c>
      <c r="N63" s="161">
        <f>IF(L63=LOOKUPRANGES!$K$2,'1 - Existing Inventory'!O39,1-(0.8*L63/10))</f>
        <v>0.84</v>
      </c>
      <c r="O63" s="467"/>
    </row>
    <row r="64" spans="1:15" ht="15" customHeight="1">
      <c r="A64" s="514"/>
      <c r="B64" s="515"/>
      <c r="C64" s="43">
        <f>'1 - Existing Inventory'!C40</f>
        <v>135</v>
      </c>
      <c r="D64" s="43">
        <f>'1 - Existing Inventory'!D40</f>
        <v>190</v>
      </c>
      <c r="E64" s="78">
        <f>'1 - Existing Inventory'!E40</f>
        <v>500</v>
      </c>
      <c r="F64" s="79">
        <f>'1 - Existing Inventory'!L40</f>
        <v>0</v>
      </c>
      <c r="G64" s="80">
        <f>'1 - Existing Inventory'!M40</f>
        <v>2</v>
      </c>
      <c r="H64" s="171">
        <v>500</v>
      </c>
      <c r="I64" s="171"/>
      <c r="J64" s="41">
        <f>E64-H64+I64</f>
        <v>0</v>
      </c>
      <c r="K64" s="453" t="s">
        <v>168</v>
      </c>
      <c r="L64" s="454" t="s">
        <v>168</v>
      </c>
      <c r="M64" s="160">
        <f>IF(K64=LOOKUPRANGES!$J$2,'1 - Existing Inventory'!L40,K64)</f>
        <v>0</v>
      </c>
      <c r="N64" s="161">
        <f>IF(L64=LOOKUPRANGES!$K$2,'1 - Existing Inventory'!O40,1-(0.8*L64/10))</f>
        <v>0.84</v>
      </c>
      <c r="O64" s="467"/>
    </row>
    <row r="65" spans="1:15" ht="15" customHeight="1">
      <c r="A65" s="26"/>
      <c r="B65" s="27"/>
      <c r="C65" s="44">
        <f>'1 - Existing Inventory'!C41</f>
        <v>180</v>
      </c>
      <c r="D65" s="44">
        <f>'1 - Existing Inventory'!D41</f>
        <v>223</v>
      </c>
      <c r="E65" s="78">
        <f>'1 - Existing Inventory'!E41</f>
        <v>0</v>
      </c>
      <c r="F65" s="79">
        <f>'1 - Existing Inventory'!L41</f>
        <v>0</v>
      </c>
      <c r="G65" s="80">
        <f>'1 - Existing Inventory'!M41</f>
        <v>2</v>
      </c>
      <c r="H65" s="171"/>
      <c r="I65" s="171"/>
      <c r="J65" s="41">
        <f>E65-H65+I65</f>
        <v>0</v>
      </c>
      <c r="K65" s="453" t="s">
        <v>168</v>
      </c>
      <c r="L65" s="454" t="s">
        <v>168</v>
      </c>
      <c r="M65" s="160">
        <f>IF(K65=LOOKUPRANGES!$J$2,'1 - Existing Inventory'!L41,K65)</f>
        <v>0</v>
      </c>
      <c r="N65" s="161">
        <f>IF(L65=LOOKUPRANGES!$K$2,'1 - Existing Inventory'!O41,1-(0.8*L65/10))</f>
        <v>0.84</v>
      </c>
      <c r="O65" s="467"/>
    </row>
    <row r="66" spans="1:15" ht="15" hidden="1" customHeight="1">
      <c r="A66" s="14"/>
      <c r="B66" s="12"/>
      <c r="C66" s="43"/>
      <c r="D66" s="43"/>
      <c r="E66" s="78"/>
      <c r="F66" s="79"/>
      <c r="G66" s="80"/>
      <c r="H66" s="49"/>
      <c r="I66" s="49"/>
      <c r="J66" s="41"/>
      <c r="K66" s="48"/>
      <c r="L66" s="47"/>
      <c r="M66" s="160">
        <f>IF(K66=LOOKUPRANGES!$J$2,'1 - Existing Inventory'!L42,K66)</f>
        <v>0</v>
      </c>
      <c r="N66" s="161">
        <f>IF(L66=LOOKUPRANGES!$K$2,'1 - Existing Inventory'!M42,0.8*L66)</f>
        <v>0</v>
      </c>
      <c r="O66" s="467"/>
    </row>
    <row r="67" spans="1:15" ht="15" hidden="1" customHeight="1">
      <c r="A67" s="14"/>
      <c r="B67" s="12"/>
      <c r="C67" s="43"/>
      <c r="D67" s="43"/>
      <c r="E67" s="78"/>
      <c r="F67" s="79"/>
      <c r="G67" s="80"/>
      <c r="H67" s="49"/>
      <c r="I67" s="49"/>
      <c r="J67" s="41"/>
      <c r="K67" s="48"/>
      <c r="L67" s="47"/>
      <c r="M67" s="160">
        <f>IF(K67=LOOKUPRANGES!$J$2,'1 - Existing Inventory'!L43,K67)</f>
        <v>0</v>
      </c>
      <c r="N67" s="161">
        <f>IF(L67=LOOKUPRANGES!$K$2,'1 - Existing Inventory'!M43,0.8*L67)</f>
        <v>0</v>
      </c>
      <c r="O67" s="467"/>
    </row>
    <row r="68" spans="1:15" ht="15" hidden="1" customHeight="1">
      <c r="A68" s="14"/>
      <c r="B68" s="12"/>
      <c r="C68" s="43"/>
      <c r="D68" s="43"/>
      <c r="E68" s="78"/>
      <c r="F68" s="79"/>
      <c r="G68" s="80"/>
      <c r="H68" s="49"/>
      <c r="I68" s="49"/>
      <c r="J68" s="41"/>
      <c r="K68" s="48"/>
      <c r="L68" s="47"/>
      <c r="M68" s="160">
        <f>IF(K68=LOOKUPRANGES!$J$2,'1 - Existing Inventory'!L44,K68)</f>
        <v>0</v>
      </c>
      <c r="N68" s="161">
        <f>IF(L68=LOOKUPRANGES!$K$2,'1 - Existing Inventory'!M44,0.8*L68)</f>
        <v>0</v>
      </c>
      <c r="O68" s="467"/>
    </row>
    <row r="69" spans="1:15" ht="15" hidden="1" customHeight="1">
      <c r="A69" s="26"/>
      <c r="B69" s="27"/>
      <c r="C69" s="44"/>
      <c r="D69" s="44"/>
      <c r="E69" s="78"/>
      <c r="F69" s="79"/>
      <c r="G69" s="80"/>
      <c r="H69" s="49"/>
      <c r="I69" s="49"/>
      <c r="J69" s="41"/>
      <c r="K69" s="48"/>
      <c r="L69" s="47"/>
      <c r="M69" s="160">
        <f>IF(K69=LOOKUPRANGES!$J$2,'1 - Existing Inventory'!L45,K69)</f>
        <v>0</v>
      </c>
      <c r="N69" s="161">
        <f>IF(L69=LOOKUPRANGES!$K$2,'1 - Existing Inventory'!M45,0.8*L69)</f>
        <v>0</v>
      </c>
      <c r="O69" s="467"/>
    </row>
    <row r="70" spans="1:15" ht="15" customHeight="1">
      <c r="A70" s="415"/>
      <c r="B70" s="70"/>
      <c r="C70" s="39"/>
      <c r="D70" s="39"/>
      <c r="E70" s="39"/>
      <c r="F70" s="39"/>
      <c r="G70" s="39"/>
      <c r="H70" s="39"/>
      <c r="I70" s="39"/>
      <c r="J70" s="39"/>
      <c r="K70" s="39"/>
      <c r="L70" s="39"/>
      <c r="M70" s="160"/>
      <c r="N70" s="161"/>
      <c r="O70" s="467"/>
    </row>
    <row r="71" spans="1:15" ht="30" customHeight="1">
      <c r="A71" s="386" t="s">
        <v>196</v>
      </c>
      <c r="B71" s="199"/>
      <c r="C71" s="199"/>
      <c r="D71" s="199"/>
      <c r="E71" s="199"/>
      <c r="F71" s="199"/>
      <c r="G71" s="199"/>
      <c r="H71" s="199"/>
      <c r="I71" s="199"/>
      <c r="J71" s="199"/>
      <c r="K71" s="199"/>
      <c r="L71" s="199"/>
      <c r="M71" s="199"/>
      <c r="N71" s="200"/>
      <c r="O71" s="467"/>
    </row>
    <row r="72" spans="1:15">
      <c r="A72" s="14"/>
      <c r="B72" s="12"/>
      <c r="C72" s="12"/>
      <c r="D72" s="12"/>
      <c r="E72" s="12"/>
      <c r="F72" s="12"/>
      <c r="G72" s="12"/>
      <c r="H72" s="12"/>
      <c r="I72" s="12"/>
      <c r="J72" s="12"/>
      <c r="K72" s="12"/>
      <c r="L72" s="12"/>
      <c r="M72" s="12"/>
      <c r="N72" s="13"/>
      <c r="O72" s="467"/>
    </row>
    <row r="73" spans="1:15" ht="45.75" customHeight="1">
      <c r="A73" s="14"/>
      <c r="B73" s="12"/>
      <c r="C73" s="12"/>
      <c r="D73" s="12"/>
      <c r="E73" s="549" t="s">
        <v>132</v>
      </c>
      <c r="F73" s="549"/>
      <c r="G73" s="550"/>
      <c r="H73" s="507" t="s">
        <v>68</v>
      </c>
      <c r="I73" s="507"/>
      <c r="J73" s="507"/>
      <c r="K73" s="507"/>
      <c r="L73" s="508"/>
      <c r="M73" s="12"/>
      <c r="N73" s="198"/>
      <c r="O73" s="467"/>
    </row>
    <row r="74" spans="1:15" ht="71.25" customHeight="1">
      <c r="A74" s="387" t="s">
        <v>47</v>
      </c>
      <c r="B74" s="18"/>
      <c r="C74" s="19" t="s">
        <v>48</v>
      </c>
      <c r="D74" s="19" t="s">
        <v>49</v>
      </c>
      <c r="E74" s="81" t="s">
        <v>65</v>
      </c>
      <c r="F74" s="81" t="s">
        <v>66</v>
      </c>
      <c r="G74" s="81" t="s">
        <v>67</v>
      </c>
      <c r="H74" s="19" t="s">
        <v>179</v>
      </c>
      <c r="I74" s="19" t="s">
        <v>180</v>
      </c>
      <c r="J74" s="19" t="s">
        <v>181</v>
      </c>
      <c r="K74" s="19" t="s">
        <v>183</v>
      </c>
      <c r="L74" s="19" t="s">
        <v>182</v>
      </c>
      <c r="M74" s="12"/>
      <c r="N74" s="161"/>
      <c r="O74" s="467"/>
    </row>
    <row r="75" spans="1:15" ht="15" customHeight="1">
      <c r="A75" s="415"/>
      <c r="B75" s="70"/>
      <c r="C75" s="39"/>
      <c r="D75" s="39"/>
      <c r="E75" s="39"/>
      <c r="F75" s="39"/>
      <c r="G75" s="39"/>
      <c r="H75" s="39"/>
      <c r="I75" s="39"/>
      <c r="J75" s="39"/>
      <c r="K75" s="39"/>
      <c r="L75" s="39"/>
      <c r="M75" s="160"/>
      <c r="N75" s="161"/>
      <c r="O75" s="467"/>
    </row>
    <row r="76" spans="1:15" ht="15" customHeight="1">
      <c r="A76" s="512" t="str">
        <f>'1 - Existing Inventory'!A52</f>
        <v>High Pressure Sodium - High Frequency Control Gear (e.g. HST, SON-HF)</v>
      </c>
      <c r="B76" s="513"/>
      <c r="C76" s="72">
        <f>'1 - Existing Inventory'!C52</f>
        <v>50</v>
      </c>
      <c r="D76" s="73">
        <f>'1 - Existing Inventory'!D52</f>
        <v>57</v>
      </c>
      <c r="E76" s="78">
        <f>'1 - Existing Inventory'!E52</f>
        <v>0</v>
      </c>
      <c r="F76" s="79">
        <f>'1 - Existing Inventory'!L52</f>
        <v>0</v>
      </c>
      <c r="G76" s="80">
        <f>'1 - Existing Inventory'!M52</f>
        <v>2</v>
      </c>
      <c r="H76" s="171"/>
      <c r="I76" s="171"/>
      <c r="J76" s="41">
        <f t="shared" ref="J76:J81" si="3">E76-H76+I76</f>
        <v>0</v>
      </c>
      <c r="K76" s="453" t="s">
        <v>168</v>
      </c>
      <c r="L76" s="454" t="s">
        <v>168</v>
      </c>
      <c r="M76" s="160">
        <f>IF(K76=LOOKUPRANGES!$J$2,'1 - Existing Inventory'!L52,K76)</f>
        <v>0</v>
      </c>
      <c r="N76" s="161">
        <f>IF(L76=LOOKUPRANGES!$K$2,'1 - Existing Inventory'!O52,1-(0.8*L76/10))</f>
        <v>0.84</v>
      </c>
      <c r="O76" s="467"/>
    </row>
    <row r="77" spans="1:15" ht="15" customHeight="1">
      <c r="A77" s="514"/>
      <c r="B77" s="515"/>
      <c r="C77" s="74">
        <f>'1 - Existing Inventory'!C53</f>
        <v>70</v>
      </c>
      <c r="D77" s="75">
        <f>'1 - Existing Inventory'!D53</f>
        <v>77</v>
      </c>
      <c r="E77" s="78">
        <f>'1 - Existing Inventory'!E53</f>
        <v>0</v>
      </c>
      <c r="F77" s="79">
        <f>'1 - Existing Inventory'!L53</f>
        <v>0</v>
      </c>
      <c r="G77" s="80">
        <f>'1 - Existing Inventory'!M53</f>
        <v>2</v>
      </c>
      <c r="H77" s="171"/>
      <c r="I77" s="171"/>
      <c r="J77" s="41">
        <f t="shared" si="3"/>
        <v>0</v>
      </c>
      <c r="K77" s="453" t="s">
        <v>168</v>
      </c>
      <c r="L77" s="454" t="s">
        <v>168</v>
      </c>
      <c r="M77" s="160">
        <f>IF(K77=LOOKUPRANGES!$J$2,'1 - Existing Inventory'!L53,K77)</f>
        <v>0</v>
      </c>
      <c r="N77" s="161">
        <f>IF(L77=LOOKUPRANGES!$K$2,'1 - Existing Inventory'!O53,1-(0.8*L77/10))</f>
        <v>0.84</v>
      </c>
      <c r="O77" s="467"/>
    </row>
    <row r="78" spans="1:15" ht="15" customHeight="1">
      <c r="A78" s="514"/>
      <c r="B78" s="515"/>
      <c r="C78" s="74">
        <f>'1 - Existing Inventory'!C54</f>
        <v>100</v>
      </c>
      <c r="D78" s="75">
        <f>'1 - Existing Inventory'!D54</f>
        <v>105</v>
      </c>
      <c r="E78" s="78">
        <f>'1 - Existing Inventory'!E54</f>
        <v>0</v>
      </c>
      <c r="F78" s="79">
        <f>'1 - Existing Inventory'!L54</f>
        <v>0</v>
      </c>
      <c r="G78" s="80">
        <f>'1 - Existing Inventory'!M54</f>
        <v>2</v>
      </c>
      <c r="H78" s="171"/>
      <c r="I78" s="171"/>
      <c r="J78" s="41">
        <f t="shared" si="3"/>
        <v>0</v>
      </c>
      <c r="K78" s="453" t="s">
        <v>168</v>
      </c>
      <c r="L78" s="454" t="s">
        <v>168</v>
      </c>
      <c r="M78" s="160">
        <f>IF(K78=LOOKUPRANGES!$J$2,'1 - Existing Inventory'!L54,K78)</f>
        <v>0</v>
      </c>
      <c r="N78" s="161">
        <f>IF(L78=LOOKUPRANGES!$K$2,'1 - Existing Inventory'!O54,1-(0.8*L78/10))</f>
        <v>0.84</v>
      </c>
      <c r="O78" s="467"/>
    </row>
    <row r="79" spans="1:15" ht="15" customHeight="1">
      <c r="A79" s="514"/>
      <c r="B79" s="515"/>
      <c r="C79" s="74">
        <f>'1 - Existing Inventory'!C55</f>
        <v>150</v>
      </c>
      <c r="D79" s="75">
        <f>'1 - Existing Inventory'!D55</f>
        <v>159</v>
      </c>
      <c r="E79" s="78">
        <f>'1 - Existing Inventory'!E55</f>
        <v>0</v>
      </c>
      <c r="F79" s="79">
        <f>'1 - Existing Inventory'!L55</f>
        <v>0</v>
      </c>
      <c r="G79" s="80">
        <f>'1 - Existing Inventory'!M55</f>
        <v>2</v>
      </c>
      <c r="H79" s="171"/>
      <c r="I79" s="171"/>
      <c r="J79" s="41">
        <f t="shared" si="3"/>
        <v>0</v>
      </c>
      <c r="K79" s="453" t="s">
        <v>168</v>
      </c>
      <c r="L79" s="454" t="s">
        <v>168</v>
      </c>
      <c r="M79" s="160">
        <f>IF(K79=LOOKUPRANGES!$J$2,'1 - Existing Inventory'!L55,K79)</f>
        <v>0</v>
      </c>
      <c r="N79" s="161">
        <f>IF(L79=LOOKUPRANGES!$K$2,'1 - Existing Inventory'!O55,1-(0.8*L79/10))</f>
        <v>0.84</v>
      </c>
      <c r="O79" s="467"/>
    </row>
    <row r="80" spans="1:15" ht="15" customHeight="1">
      <c r="A80" s="514"/>
      <c r="B80" s="515"/>
      <c r="C80" s="74">
        <f>'1 - Existing Inventory'!C56</f>
        <v>250</v>
      </c>
      <c r="D80" s="75">
        <f>'1 - Existing Inventory'!D56</f>
        <v>267</v>
      </c>
      <c r="E80" s="78">
        <f>'1 - Existing Inventory'!E56</f>
        <v>0</v>
      </c>
      <c r="F80" s="79">
        <f>'1 - Existing Inventory'!L56</f>
        <v>0</v>
      </c>
      <c r="G80" s="80">
        <f>'1 - Existing Inventory'!M56</f>
        <v>2</v>
      </c>
      <c r="H80" s="171"/>
      <c r="I80" s="171"/>
      <c r="J80" s="41">
        <f t="shared" si="3"/>
        <v>0</v>
      </c>
      <c r="K80" s="453" t="s">
        <v>168</v>
      </c>
      <c r="L80" s="454" t="s">
        <v>168</v>
      </c>
      <c r="M80" s="160">
        <f>IF(K80=LOOKUPRANGES!$J$2,'1 - Existing Inventory'!L56,K80)</f>
        <v>0</v>
      </c>
      <c r="N80" s="161">
        <f>IF(L80=LOOKUPRANGES!$K$2,'1 - Existing Inventory'!O56,1-(0.8*L80/10))</f>
        <v>0.84</v>
      </c>
      <c r="O80" s="467"/>
    </row>
    <row r="81" spans="1:15" ht="15" customHeight="1">
      <c r="A81" s="529"/>
      <c r="B81" s="530"/>
      <c r="C81" s="76">
        <f>'1 - Existing Inventory'!C57</f>
        <v>400</v>
      </c>
      <c r="D81" s="77">
        <f>'1 - Existing Inventory'!D57</f>
        <v>434</v>
      </c>
      <c r="E81" s="78">
        <f>'1 - Existing Inventory'!E57</f>
        <v>0</v>
      </c>
      <c r="F81" s="79">
        <f>'1 - Existing Inventory'!L57</f>
        <v>0</v>
      </c>
      <c r="G81" s="80">
        <f>'1 - Existing Inventory'!M57</f>
        <v>2</v>
      </c>
      <c r="H81" s="171"/>
      <c r="I81" s="171"/>
      <c r="J81" s="41">
        <f t="shared" si="3"/>
        <v>0</v>
      </c>
      <c r="K81" s="453" t="s">
        <v>168</v>
      </c>
      <c r="L81" s="454" t="s">
        <v>168</v>
      </c>
      <c r="M81" s="160">
        <f>IF(K81=LOOKUPRANGES!$J$2,'1 - Existing Inventory'!L57,K81)</f>
        <v>0</v>
      </c>
      <c r="N81" s="161">
        <f>IF(L81=LOOKUPRANGES!$K$2,'1 - Existing Inventory'!O57,1-(0.8*L81/10))</f>
        <v>0.84</v>
      </c>
      <c r="O81" s="467"/>
    </row>
    <row r="82" spans="1:15" ht="15" hidden="1" customHeight="1">
      <c r="A82" s="455"/>
      <c r="B82" s="456"/>
      <c r="C82" s="74"/>
      <c r="D82" s="75"/>
      <c r="E82" s="78"/>
      <c r="F82" s="79"/>
      <c r="G82" s="80"/>
      <c r="H82" s="49"/>
      <c r="I82" s="49"/>
      <c r="J82" s="41"/>
      <c r="K82" s="48"/>
      <c r="L82" s="47"/>
      <c r="M82" s="160">
        <f>IF(K82=LOOKUPRANGES!$J$2,'1 - Existing Inventory'!L58,K82)</f>
        <v>0</v>
      </c>
      <c r="N82" s="161"/>
      <c r="O82" s="467"/>
    </row>
    <row r="83" spans="1:15" ht="15" hidden="1" customHeight="1">
      <c r="A83" s="457"/>
      <c r="B83" s="458"/>
      <c r="C83" s="76"/>
      <c r="D83" s="77"/>
      <c r="E83" s="78"/>
      <c r="F83" s="79"/>
      <c r="G83" s="80"/>
      <c r="H83" s="49"/>
      <c r="I83" s="49"/>
      <c r="J83" s="41"/>
      <c r="K83" s="48"/>
      <c r="L83" s="47"/>
      <c r="M83" s="160">
        <f>IF(K83=LOOKUPRANGES!$J$2,'1 - Existing Inventory'!L59,K83)</f>
        <v>0</v>
      </c>
      <c r="N83" s="161"/>
      <c r="O83" s="467"/>
    </row>
    <row r="84" spans="1:15" ht="15" customHeight="1">
      <c r="A84" s="14"/>
      <c r="B84" s="12"/>
      <c r="C84" s="39"/>
      <c r="D84" s="39"/>
      <c r="E84" s="39"/>
      <c r="F84" s="39"/>
      <c r="G84" s="39"/>
      <c r="H84" s="39"/>
      <c r="I84" s="39"/>
      <c r="J84" s="39"/>
      <c r="K84" s="39"/>
      <c r="L84" s="39"/>
      <c r="M84" s="160"/>
      <c r="N84" s="161"/>
      <c r="O84" s="467"/>
    </row>
    <row r="85" spans="1:15" ht="15" customHeight="1">
      <c r="A85" s="512" t="str">
        <f>'1 - Existing Inventory'!A61</f>
        <v>High Pressure Sodium -Magnetic Control Gear (e.g. HST, SON-HF)</v>
      </c>
      <c r="B85" s="513"/>
      <c r="C85" s="72">
        <f>'1 - Existing Inventory'!C61</f>
        <v>50</v>
      </c>
      <c r="D85" s="73">
        <f>'1 - Existing Inventory'!D61</f>
        <v>62</v>
      </c>
      <c r="E85" s="78">
        <f>'1 - Existing Inventory'!E61</f>
        <v>0</v>
      </c>
      <c r="F85" s="79">
        <f>'1 - Existing Inventory'!L61</f>
        <v>0</v>
      </c>
      <c r="G85" s="80">
        <f>'1 - Existing Inventory'!M61</f>
        <v>2</v>
      </c>
      <c r="H85" s="171"/>
      <c r="I85" s="171"/>
      <c r="J85" s="41">
        <f t="shared" ref="J85:J90" si="4">E85-H85+I85</f>
        <v>0</v>
      </c>
      <c r="K85" s="453" t="s">
        <v>168</v>
      </c>
      <c r="L85" s="454" t="s">
        <v>168</v>
      </c>
      <c r="M85" s="160">
        <f>IF(K85=LOOKUPRANGES!$J$2,'1 - Existing Inventory'!L61,K85)</f>
        <v>0</v>
      </c>
      <c r="N85" s="161">
        <f>IF(L85=LOOKUPRANGES!$K$2,'1 - Existing Inventory'!O61,1-(0.8*L85/10))</f>
        <v>0.84</v>
      </c>
      <c r="O85" s="467"/>
    </row>
    <row r="86" spans="1:15" ht="15" customHeight="1">
      <c r="A86" s="514"/>
      <c r="B86" s="515"/>
      <c r="C86" s="74">
        <f>'1 - Existing Inventory'!C62</f>
        <v>70</v>
      </c>
      <c r="D86" s="75">
        <f>'1 - Existing Inventory'!D62</f>
        <v>79</v>
      </c>
      <c r="E86" s="78">
        <f>'1 - Existing Inventory'!E62</f>
        <v>1000</v>
      </c>
      <c r="F86" s="79">
        <f>'1 - Existing Inventory'!L62</f>
        <v>0</v>
      </c>
      <c r="G86" s="80">
        <f>'1 - Existing Inventory'!M62</f>
        <v>2</v>
      </c>
      <c r="H86" s="171"/>
      <c r="I86" s="171"/>
      <c r="J86" s="41">
        <f t="shared" si="4"/>
        <v>1000</v>
      </c>
      <c r="K86" s="453" t="s">
        <v>168</v>
      </c>
      <c r="L86" s="454" t="s">
        <v>168</v>
      </c>
      <c r="M86" s="160">
        <f>IF(K86=LOOKUPRANGES!$J$2,'1 - Existing Inventory'!L62,K86)</f>
        <v>0</v>
      </c>
      <c r="N86" s="161">
        <f>IF(L86=LOOKUPRANGES!$K$2,'1 - Existing Inventory'!O62,1-(0.8*L86/10))</f>
        <v>0.84</v>
      </c>
      <c r="O86" s="467"/>
    </row>
    <row r="87" spans="1:15" ht="15" customHeight="1">
      <c r="A87" s="514"/>
      <c r="B87" s="515"/>
      <c r="C87" s="74">
        <f>'1 - Existing Inventory'!C63</f>
        <v>100</v>
      </c>
      <c r="D87" s="75">
        <f>'1 - Existing Inventory'!D63</f>
        <v>114</v>
      </c>
      <c r="E87" s="78">
        <f>'1 - Existing Inventory'!E63</f>
        <v>1000</v>
      </c>
      <c r="F87" s="79">
        <f>'1 - Existing Inventory'!L63</f>
        <v>0</v>
      </c>
      <c r="G87" s="80">
        <f>'1 - Existing Inventory'!M63</f>
        <v>2</v>
      </c>
      <c r="H87" s="171">
        <v>1000</v>
      </c>
      <c r="I87" s="171"/>
      <c r="J87" s="41">
        <f t="shared" si="4"/>
        <v>0</v>
      </c>
      <c r="K87" s="453" t="s">
        <v>168</v>
      </c>
      <c r="L87" s="454" t="s">
        <v>168</v>
      </c>
      <c r="M87" s="160">
        <f>IF(K87=LOOKUPRANGES!$J$2,'1 - Existing Inventory'!L63,K87)</f>
        <v>0</v>
      </c>
      <c r="N87" s="161">
        <f>IF(L87=LOOKUPRANGES!$K$2,'1 - Existing Inventory'!O63,1-(0.8*L87/10))</f>
        <v>0.84</v>
      </c>
      <c r="O87" s="467"/>
    </row>
    <row r="88" spans="1:15" ht="15" customHeight="1">
      <c r="A88" s="514"/>
      <c r="B88" s="515"/>
      <c r="C88" s="74">
        <f>'1 - Existing Inventory'!C64</f>
        <v>150</v>
      </c>
      <c r="D88" s="75">
        <f>'1 - Existing Inventory'!D64</f>
        <v>190</v>
      </c>
      <c r="E88" s="78">
        <f>'1 - Existing Inventory'!E64</f>
        <v>0</v>
      </c>
      <c r="F88" s="79">
        <f>'1 - Existing Inventory'!L64</f>
        <v>0</v>
      </c>
      <c r="G88" s="80">
        <f>'1 - Existing Inventory'!M64</f>
        <v>2</v>
      </c>
      <c r="H88" s="171"/>
      <c r="I88" s="171"/>
      <c r="J88" s="41">
        <f t="shared" si="4"/>
        <v>0</v>
      </c>
      <c r="K88" s="453" t="s">
        <v>168</v>
      </c>
      <c r="L88" s="454" t="s">
        <v>168</v>
      </c>
      <c r="M88" s="160">
        <f>IF(K88=LOOKUPRANGES!$J$2,'1 - Existing Inventory'!L64,K88)</f>
        <v>0</v>
      </c>
      <c r="N88" s="161">
        <f>IF(L88=LOOKUPRANGES!$K$2,'1 - Existing Inventory'!O64,1-(0.8*L88/10))</f>
        <v>0.84</v>
      </c>
      <c r="O88" s="467"/>
    </row>
    <row r="89" spans="1:15" ht="15" customHeight="1">
      <c r="A89" s="514"/>
      <c r="B89" s="515"/>
      <c r="C89" s="74">
        <f>'1 - Existing Inventory'!C65</f>
        <v>250</v>
      </c>
      <c r="D89" s="75">
        <f>'1 - Existing Inventory'!D65</f>
        <v>301</v>
      </c>
      <c r="E89" s="78">
        <f>'1 - Existing Inventory'!E65</f>
        <v>0</v>
      </c>
      <c r="F89" s="79">
        <f>'1 - Existing Inventory'!L65</f>
        <v>0</v>
      </c>
      <c r="G89" s="80">
        <f>'1 - Existing Inventory'!M65</f>
        <v>2</v>
      </c>
      <c r="H89" s="171"/>
      <c r="I89" s="171"/>
      <c r="J89" s="41">
        <f t="shared" si="4"/>
        <v>0</v>
      </c>
      <c r="K89" s="453" t="s">
        <v>168</v>
      </c>
      <c r="L89" s="454" t="s">
        <v>168</v>
      </c>
      <c r="M89" s="160">
        <f>IF(K89=LOOKUPRANGES!$J$2,'1 - Existing Inventory'!L65,K89)</f>
        <v>0</v>
      </c>
      <c r="N89" s="161">
        <f>IF(L89=LOOKUPRANGES!$K$2,'1 - Existing Inventory'!O65,1-(0.8*L89/10))</f>
        <v>0.84</v>
      </c>
      <c r="O89" s="467"/>
    </row>
    <row r="90" spans="1:15" ht="15" customHeight="1">
      <c r="A90" s="529"/>
      <c r="B90" s="530"/>
      <c r="C90" s="76">
        <f>'1 - Existing Inventory'!C66</f>
        <v>400</v>
      </c>
      <c r="D90" s="77">
        <f>'1 - Existing Inventory'!D66</f>
        <v>434</v>
      </c>
      <c r="E90" s="78">
        <f>'1 - Existing Inventory'!E66</f>
        <v>0</v>
      </c>
      <c r="F90" s="79">
        <f>'1 - Existing Inventory'!L66</f>
        <v>0</v>
      </c>
      <c r="G90" s="80">
        <f>'1 - Existing Inventory'!M66</f>
        <v>2</v>
      </c>
      <c r="H90" s="171"/>
      <c r="I90" s="171"/>
      <c r="J90" s="41">
        <f t="shared" si="4"/>
        <v>0</v>
      </c>
      <c r="K90" s="453" t="s">
        <v>168</v>
      </c>
      <c r="L90" s="454" t="s">
        <v>168</v>
      </c>
      <c r="M90" s="160">
        <f>IF(K90=LOOKUPRANGES!$J$2,'1 - Existing Inventory'!L66,K90)</f>
        <v>0</v>
      </c>
      <c r="N90" s="161">
        <f>IF(L90=LOOKUPRANGES!$K$2,'1 - Existing Inventory'!O66,1-(0.8*L90/10))</f>
        <v>0.84</v>
      </c>
      <c r="O90" s="467"/>
    </row>
    <row r="91" spans="1:15" ht="15" hidden="1" customHeight="1">
      <c r="A91" s="455"/>
      <c r="B91" s="456"/>
      <c r="C91" s="74"/>
      <c r="D91" s="75"/>
      <c r="E91" s="78"/>
      <c r="F91" s="79"/>
      <c r="G91" s="80"/>
      <c r="H91" s="49"/>
      <c r="I91" s="49"/>
      <c r="J91" s="41"/>
      <c r="K91" s="48"/>
      <c r="L91" s="47"/>
      <c r="M91" s="160">
        <f>IF(K91=LOOKUPRANGES!$J$2,'1 - Existing Inventory'!L67,K91)</f>
        <v>0</v>
      </c>
      <c r="N91" s="161">
        <f>IF(L91=LOOKUPRANGES!$K$2,'1 - Existing Inventory'!O67,1-(0.8*L91/10))</f>
        <v>1</v>
      </c>
      <c r="O91" s="467"/>
    </row>
    <row r="92" spans="1:15" ht="15" hidden="1" customHeight="1">
      <c r="A92" s="457"/>
      <c r="B92" s="458"/>
      <c r="C92" s="76"/>
      <c r="D92" s="77"/>
      <c r="E92" s="78"/>
      <c r="F92" s="79"/>
      <c r="G92" s="80"/>
      <c r="H92" s="49"/>
      <c r="I92" s="49"/>
      <c r="J92" s="41"/>
      <c r="K92" s="48"/>
      <c r="L92" s="47"/>
      <c r="M92" s="160">
        <f>IF(K92=LOOKUPRANGES!$J$2,'1 - Existing Inventory'!L68,K92)</f>
        <v>0</v>
      </c>
      <c r="N92" s="161">
        <f>IF(L92=LOOKUPRANGES!$K$2,'1 - Existing Inventory'!O68,1-(0.8*L92/10))</f>
        <v>1</v>
      </c>
      <c r="O92" s="467"/>
    </row>
    <row r="93" spans="1:15" ht="15" customHeight="1">
      <c r="A93" s="14"/>
      <c r="B93" s="12"/>
      <c r="C93" s="39"/>
      <c r="D93" s="39"/>
      <c r="E93" s="39"/>
      <c r="F93" s="39"/>
      <c r="G93" s="39"/>
      <c r="H93" s="39"/>
      <c r="I93" s="39"/>
      <c r="J93" s="39"/>
      <c r="K93" s="39"/>
      <c r="L93" s="39"/>
      <c r="M93" s="160"/>
      <c r="N93" s="161"/>
      <c r="O93" s="467"/>
    </row>
    <row r="94" spans="1:15" ht="15" customHeight="1">
      <c r="A94" s="512" t="str">
        <f>'1 - Existing Inventory'!A70</f>
        <v>Ceramic Discharge Outdoor SON replacement lamp (e.g. HCI-TT, CDO-TT)</v>
      </c>
      <c r="B94" s="565"/>
      <c r="C94" s="72">
        <f>'1 - Existing Inventory'!C70</f>
        <v>70</v>
      </c>
      <c r="D94" s="73">
        <f>'1 - Existing Inventory'!D70</f>
        <v>79</v>
      </c>
      <c r="E94" s="78">
        <f>'1 - Existing Inventory'!E70</f>
        <v>0</v>
      </c>
      <c r="F94" s="79">
        <f>'1 - Existing Inventory'!L70</f>
        <v>0</v>
      </c>
      <c r="G94" s="80">
        <f>'1 - Existing Inventory'!M70</f>
        <v>2</v>
      </c>
      <c r="H94" s="171"/>
      <c r="I94" s="171"/>
      <c r="J94" s="41">
        <f t="shared" ref="J94:J101" si="5">E94-H94+I94</f>
        <v>0</v>
      </c>
      <c r="K94" s="453" t="s">
        <v>168</v>
      </c>
      <c r="L94" s="454" t="s">
        <v>168</v>
      </c>
      <c r="M94" s="160">
        <f>IF(K94=LOOKUPRANGES!$J$2,'1 - Existing Inventory'!L70,K94)</f>
        <v>0</v>
      </c>
      <c r="N94" s="161">
        <f>IF(L94=LOOKUPRANGES!$K$2,'1 - Existing Inventory'!O70,1-(0.8*L94/10))</f>
        <v>0.84</v>
      </c>
      <c r="O94" s="467"/>
    </row>
    <row r="95" spans="1:15" ht="15" customHeight="1">
      <c r="A95" s="566"/>
      <c r="B95" s="567"/>
      <c r="C95" s="74">
        <f>'1 - Existing Inventory'!C71</f>
        <v>100</v>
      </c>
      <c r="D95" s="75">
        <f>'1 - Existing Inventory'!D71</f>
        <v>114</v>
      </c>
      <c r="E95" s="78">
        <f>'1 - Existing Inventory'!E71</f>
        <v>0</v>
      </c>
      <c r="F95" s="79">
        <f>'1 - Existing Inventory'!L71</f>
        <v>0</v>
      </c>
      <c r="G95" s="80">
        <f>'1 - Existing Inventory'!M71</f>
        <v>2</v>
      </c>
      <c r="H95" s="171"/>
      <c r="I95" s="171"/>
      <c r="J95" s="41">
        <f t="shared" si="5"/>
        <v>0</v>
      </c>
      <c r="K95" s="453" t="s">
        <v>168</v>
      </c>
      <c r="L95" s="454" t="s">
        <v>168</v>
      </c>
      <c r="M95" s="160">
        <f>IF(K95=LOOKUPRANGES!$J$2,'1 - Existing Inventory'!L71,K95)</f>
        <v>0</v>
      </c>
      <c r="N95" s="161">
        <f>IF(L95=LOOKUPRANGES!$K$2,'1 - Existing Inventory'!O71,1-(0.8*L95/10))</f>
        <v>0.84</v>
      </c>
      <c r="O95" s="467"/>
    </row>
    <row r="96" spans="1:15" ht="15" customHeight="1">
      <c r="A96" s="566"/>
      <c r="B96" s="567"/>
      <c r="C96" s="74">
        <f>'1 - Existing Inventory'!C72</f>
        <v>150</v>
      </c>
      <c r="D96" s="75">
        <f>'1 - Existing Inventory'!D72</f>
        <v>190</v>
      </c>
      <c r="E96" s="78">
        <f>'1 - Existing Inventory'!E72</f>
        <v>0</v>
      </c>
      <c r="F96" s="79">
        <f>'1 - Existing Inventory'!L72</f>
        <v>0</v>
      </c>
      <c r="G96" s="80">
        <f>'1 - Existing Inventory'!M72</f>
        <v>2</v>
      </c>
      <c r="H96" s="171"/>
      <c r="I96" s="171"/>
      <c r="J96" s="41">
        <f t="shared" si="5"/>
        <v>0</v>
      </c>
      <c r="K96" s="453" t="s">
        <v>168</v>
      </c>
      <c r="L96" s="454" t="s">
        <v>168</v>
      </c>
      <c r="M96" s="160">
        <f>IF(K96=LOOKUPRANGES!$J$2,'1 - Existing Inventory'!L72,K96)</f>
        <v>0</v>
      </c>
      <c r="N96" s="161">
        <f>IF(L96=LOOKUPRANGES!$K$2,'1 - Existing Inventory'!O72,1-(0.8*L96/10))</f>
        <v>0.84</v>
      </c>
      <c r="O96" s="467"/>
    </row>
    <row r="97" spans="1:15" ht="15" customHeight="1">
      <c r="A97" s="566"/>
      <c r="B97" s="567"/>
      <c r="C97" s="74">
        <f>'1 - Existing Inventory'!C73</f>
        <v>250</v>
      </c>
      <c r="D97" s="75">
        <f>'1 - Existing Inventory'!D73</f>
        <v>301</v>
      </c>
      <c r="E97" s="78">
        <f>'1 - Existing Inventory'!E73</f>
        <v>0</v>
      </c>
      <c r="F97" s="79">
        <f>'1 - Existing Inventory'!L73</f>
        <v>0</v>
      </c>
      <c r="G97" s="80">
        <f>'1 - Existing Inventory'!M73</f>
        <v>2</v>
      </c>
      <c r="H97" s="171"/>
      <c r="I97" s="171"/>
      <c r="J97" s="41">
        <f t="shared" si="5"/>
        <v>0</v>
      </c>
      <c r="K97" s="453" t="s">
        <v>168</v>
      </c>
      <c r="L97" s="454" t="s">
        <v>168</v>
      </c>
      <c r="M97" s="160">
        <f>IF(K97=LOOKUPRANGES!$J$2,'1 - Existing Inventory'!L73,K97)</f>
        <v>0</v>
      </c>
      <c r="N97" s="161">
        <f>IF(L97=LOOKUPRANGES!$K$2,'1 - Existing Inventory'!O73,1-(0.8*L97/10))</f>
        <v>0.84</v>
      </c>
      <c r="O97" s="467"/>
    </row>
    <row r="98" spans="1:15" ht="15" customHeight="1">
      <c r="A98" s="566"/>
      <c r="B98" s="567"/>
      <c r="C98" s="74">
        <f>'1 - Existing Inventory'!C74</f>
        <v>70</v>
      </c>
      <c r="D98" s="75">
        <f>'1 - Existing Inventory'!D74</f>
        <v>79</v>
      </c>
      <c r="E98" s="78">
        <f>'1 - Existing Inventory'!E74</f>
        <v>0</v>
      </c>
      <c r="F98" s="79">
        <f>'1 - Existing Inventory'!L74</f>
        <v>0</v>
      </c>
      <c r="G98" s="80">
        <f>'1 - Existing Inventory'!M74</f>
        <v>2</v>
      </c>
      <c r="H98" s="171"/>
      <c r="I98" s="171"/>
      <c r="J98" s="41">
        <f t="shared" si="5"/>
        <v>0</v>
      </c>
      <c r="K98" s="453" t="s">
        <v>168</v>
      </c>
      <c r="L98" s="454" t="s">
        <v>168</v>
      </c>
      <c r="M98" s="160">
        <f>IF(K98=LOOKUPRANGES!$J$2,'1 - Existing Inventory'!L74,K98)</f>
        <v>0</v>
      </c>
      <c r="N98" s="161">
        <f>IF(L98=LOOKUPRANGES!$K$2,'1 - Existing Inventory'!O74,1-(0.8*L98/10))</f>
        <v>0.84</v>
      </c>
      <c r="O98" s="467"/>
    </row>
    <row r="99" spans="1:15" ht="15" customHeight="1">
      <c r="A99" s="566"/>
      <c r="B99" s="567"/>
      <c r="C99" s="74">
        <f>'1 - Existing Inventory'!C75</f>
        <v>100</v>
      </c>
      <c r="D99" s="75">
        <f>'1 - Existing Inventory'!D75</f>
        <v>106</v>
      </c>
      <c r="E99" s="78">
        <f>'1 - Existing Inventory'!E75</f>
        <v>0</v>
      </c>
      <c r="F99" s="79">
        <f>'1 - Existing Inventory'!L75</f>
        <v>0</v>
      </c>
      <c r="G99" s="80">
        <f>'1 - Existing Inventory'!M75</f>
        <v>2</v>
      </c>
      <c r="H99" s="171"/>
      <c r="I99" s="171"/>
      <c r="J99" s="41">
        <f t="shared" si="5"/>
        <v>0</v>
      </c>
      <c r="K99" s="453" t="s">
        <v>168</v>
      </c>
      <c r="L99" s="454" t="s">
        <v>168</v>
      </c>
      <c r="M99" s="160">
        <f>IF(K99=LOOKUPRANGES!$J$2,'1 - Existing Inventory'!L75,K99)</f>
        <v>0</v>
      </c>
      <c r="N99" s="161">
        <f>IF(L99=LOOKUPRANGES!$K$2,'1 - Existing Inventory'!O75,1-(0.8*L99/10))</f>
        <v>0.84</v>
      </c>
      <c r="O99" s="467"/>
    </row>
    <row r="100" spans="1:15" ht="15" customHeight="1">
      <c r="A100" s="566"/>
      <c r="B100" s="567"/>
      <c r="C100" s="74">
        <f>'1 - Existing Inventory'!C76</f>
        <v>150</v>
      </c>
      <c r="D100" s="75">
        <f>'1 - Existing Inventory'!D76</f>
        <v>158</v>
      </c>
      <c r="E100" s="78">
        <f>'1 - Existing Inventory'!E76</f>
        <v>0</v>
      </c>
      <c r="F100" s="79">
        <f>'1 - Existing Inventory'!L76</f>
        <v>0</v>
      </c>
      <c r="G100" s="80">
        <f>'1 - Existing Inventory'!M76</f>
        <v>2</v>
      </c>
      <c r="H100" s="171"/>
      <c r="I100" s="171"/>
      <c r="J100" s="41">
        <f t="shared" si="5"/>
        <v>0</v>
      </c>
      <c r="K100" s="453" t="s">
        <v>168</v>
      </c>
      <c r="L100" s="454" t="s">
        <v>168</v>
      </c>
      <c r="M100" s="160">
        <f>IF(K100=LOOKUPRANGES!$J$2,'1 - Existing Inventory'!L76,K100)</f>
        <v>0</v>
      </c>
      <c r="N100" s="161">
        <f>IF(L100=LOOKUPRANGES!$K$2,'1 - Existing Inventory'!O76,1-(0.8*L100/10))</f>
        <v>0.84</v>
      </c>
      <c r="O100" s="467"/>
    </row>
    <row r="101" spans="1:15" ht="15" customHeight="1">
      <c r="A101" s="568"/>
      <c r="B101" s="569"/>
      <c r="C101" s="76">
        <f>'1 - Existing Inventory'!C77</f>
        <v>250</v>
      </c>
      <c r="D101" s="77">
        <f>'1 - Existing Inventory'!D77</f>
        <v>267</v>
      </c>
      <c r="E101" s="78">
        <f>'1 - Existing Inventory'!E77</f>
        <v>0</v>
      </c>
      <c r="F101" s="79">
        <f>'1 - Existing Inventory'!L77</f>
        <v>0</v>
      </c>
      <c r="G101" s="80">
        <f>'1 - Existing Inventory'!M77</f>
        <v>2</v>
      </c>
      <c r="H101" s="171"/>
      <c r="I101" s="171"/>
      <c r="J101" s="41">
        <f t="shared" si="5"/>
        <v>0</v>
      </c>
      <c r="K101" s="453" t="s">
        <v>168</v>
      </c>
      <c r="L101" s="454" t="s">
        <v>168</v>
      </c>
      <c r="M101" s="160">
        <f>IF(K101=LOOKUPRANGES!$J$2,'1 - Existing Inventory'!L77,K101)</f>
        <v>0</v>
      </c>
      <c r="N101" s="161">
        <f>IF(L101=LOOKUPRANGES!$K$2,'1 - Existing Inventory'!O77,1-(0.8*L101/10))</f>
        <v>0.84</v>
      </c>
      <c r="O101" s="467"/>
    </row>
    <row r="102" spans="1:15" ht="15" customHeight="1">
      <c r="A102" s="415"/>
      <c r="B102" s="70"/>
      <c r="C102" s="39"/>
      <c r="D102" s="39"/>
      <c r="E102" s="39"/>
      <c r="F102" s="39"/>
      <c r="G102" s="39"/>
      <c r="H102" s="39"/>
      <c r="I102" s="39"/>
      <c r="J102" s="39"/>
      <c r="K102" s="39"/>
      <c r="L102" s="39"/>
      <c r="M102" s="160"/>
      <c r="N102" s="161"/>
      <c r="O102" s="467"/>
    </row>
    <row r="103" spans="1:15" ht="30" customHeight="1">
      <c r="A103" s="386" t="s">
        <v>197</v>
      </c>
      <c r="B103" s="199"/>
      <c r="C103" s="199"/>
      <c r="D103" s="199"/>
      <c r="E103" s="199"/>
      <c r="F103" s="199"/>
      <c r="G103" s="199"/>
      <c r="H103" s="199"/>
      <c r="I103" s="199"/>
      <c r="J103" s="199"/>
      <c r="K103" s="199"/>
      <c r="L103" s="199"/>
      <c r="M103" s="199"/>
      <c r="N103" s="200"/>
      <c r="O103" s="467"/>
    </row>
    <row r="104" spans="1:15">
      <c r="A104" s="14"/>
      <c r="B104" s="12"/>
      <c r="C104" s="12"/>
      <c r="D104" s="12"/>
      <c r="E104" s="12"/>
      <c r="F104" s="12"/>
      <c r="G104" s="12"/>
      <c r="H104" s="12"/>
      <c r="I104" s="12"/>
      <c r="J104" s="12"/>
      <c r="K104" s="12"/>
      <c r="L104" s="12"/>
      <c r="M104" s="12"/>
      <c r="N104" s="13"/>
      <c r="O104" s="467"/>
    </row>
    <row r="105" spans="1:15" ht="45.75" customHeight="1">
      <c r="A105" s="14"/>
      <c r="B105" s="12"/>
      <c r="C105" s="12"/>
      <c r="D105" s="12"/>
      <c r="E105" s="549" t="s">
        <v>132</v>
      </c>
      <c r="F105" s="549"/>
      <c r="G105" s="550"/>
      <c r="H105" s="507" t="s">
        <v>68</v>
      </c>
      <c r="I105" s="507"/>
      <c r="J105" s="507"/>
      <c r="K105" s="507"/>
      <c r="L105" s="508"/>
      <c r="M105" s="12"/>
      <c r="N105" s="161"/>
      <c r="O105" s="467"/>
    </row>
    <row r="106" spans="1:15" ht="71.25" customHeight="1">
      <c r="A106" s="387" t="s">
        <v>47</v>
      </c>
      <c r="B106" s="18"/>
      <c r="C106" s="19" t="s">
        <v>48</v>
      </c>
      <c r="D106" s="19" t="s">
        <v>49</v>
      </c>
      <c r="E106" s="81" t="s">
        <v>65</v>
      </c>
      <c r="F106" s="81" t="s">
        <v>66</v>
      </c>
      <c r="G106" s="81" t="s">
        <v>67</v>
      </c>
      <c r="H106" s="19" t="s">
        <v>179</v>
      </c>
      <c r="I106" s="19" t="s">
        <v>180</v>
      </c>
      <c r="J106" s="19" t="s">
        <v>181</v>
      </c>
      <c r="K106" s="19" t="s">
        <v>183</v>
      </c>
      <c r="L106" s="19" t="s">
        <v>182</v>
      </c>
      <c r="M106" s="160"/>
      <c r="N106" s="198"/>
      <c r="O106" s="467"/>
    </row>
    <row r="107" spans="1:15" ht="15" customHeight="1">
      <c r="A107" s="415"/>
      <c r="B107" s="70"/>
      <c r="C107" s="39"/>
      <c r="D107" s="39"/>
      <c r="E107" s="39"/>
      <c r="F107" s="39"/>
      <c r="G107" s="39"/>
      <c r="H107" s="39"/>
      <c r="I107" s="39"/>
      <c r="J107" s="39"/>
      <c r="K107" s="39"/>
      <c r="L107" s="39"/>
      <c r="M107" s="160"/>
      <c r="N107" s="161"/>
      <c r="O107" s="467"/>
    </row>
    <row r="108" spans="1:15" ht="15" customHeight="1">
      <c r="A108" s="512" t="str">
        <f>'1 - Existing Inventory'!A83</f>
        <v>Metal Halide - High Frequency Control Gear (e.g. HIT, HIE, HQI)</v>
      </c>
      <c r="B108" s="513"/>
      <c r="C108" s="72">
        <f>'1 - Existing Inventory'!C83</f>
        <v>50</v>
      </c>
      <c r="D108" s="73">
        <f>'1 - Existing Inventory'!D83</f>
        <v>57</v>
      </c>
      <c r="E108" s="78">
        <f>'1 - Existing Inventory'!E83</f>
        <v>0</v>
      </c>
      <c r="F108" s="79">
        <f>'1 - Existing Inventory'!L83</f>
        <v>0</v>
      </c>
      <c r="G108" s="80">
        <f>'1 - Existing Inventory'!M83</f>
        <v>2</v>
      </c>
      <c r="H108" s="171"/>
      <c r="I108" s="171"/>
      <c r="J108" s="41">
        <f t="shared" ref="J108:J113" si="6">E108-H108+I108</f>
        <v>0</v>
      </c>
      <c r="K108" s="453" t="s">
        <v>168</v>
      </c>
      <c r="L108" s="454" t="s">
        <v>168</v>
      </c>
      <c r="M108" s="160">
        <f>IF(K108=LOOKUPRANGES!$J$2,'1 - Existing Inventory'!L83,K108)</f>
        <v>0</v>
      </c>
      <c r="N108" s="161">
        <f>IF(L108=LOOKUPRANGES!$K$2,'1 - Existing Inventory'!O83,1-(0.8*L108/10))</f>
        <v>0.84</v>
      </c>
      <c r="O108" s="467"/>
    </row>
    <row r="109" spans="1:15" ht="15" customHeight="1">
      <c r="A109" s="514"/>
      <c r="B109" s="515"/>
      <c r="C109" s="74">
        <f>'1 - Existing Inventory'!C84</f>
        <v>70</v>
      </c>
      <c r="D109" s="75">
        <f>'1 - Existing Inventory'!D84</f>
        <v>76</v>
      </c>
      <c r="E109" s="78">
        <f>'1 - Existing Inventory'!E84</f>
        <v>0</v>
      </c>
      <c r="F109" s="79">
        <f>'1 - Existing Inventory'!L84</f>
        <v>0</v>
      </c>
      <c r="G109" s="80">
        <f>'1 - Existing Inventory'!M84</f>
        <v>2</v>
      </c>
      <c r="H109" s="171"/>
      <c r="I109" s="171"/>
      <c r="J109" s="41">
        <f t="shared" si="6"/>
        <v>0</v>
      </c>
      <c r="K109" s="453" t="s">
        <v>168</v>
      </c>
      <c r="L109" s="454" t="s">
        <v>168</v>
      </c>
      <c r="M109" s="160">
        <f>IF(K109=LOOKUPRANGES!$J$2,'1 - Existing Inventory'!L84,K109)</f>
        <v>0</v>
      </c>
      <c r="N109" s="161">
        <f>IF(L109=LOOKUPRANGES!$K$2,'1 - Existing Inventory'!O84,1-(0.8*L109/10))</f>
        <v>0.84</v>
      </c>
      <c r="O109" s="467"/>
    </row>
    <row r="110" spans="1:15" ht="15" customHeight="1">
      <c r="A110" s="514"/>
      <c r="B110" s="515"/>
      <c r="C110" s="74">
        <f>'1 - Existing Inventory'!C85</f>
        <v>100</v>
      </c>
      <c r="D110" s="75">
        <f>'1 - Existing Inventory'!D85</f>
        <v>114</v>
      </c>
      <c r="E110" s="78">
        <f>'1 - Existing Inventory'!E85</f>
        <v>0</v>
      </c>
      <c r="F110" s="79">
        <f>'1 - Existing Inventory'!L85</f>
        <v>0</v>
      </c>
      <c r="G110" s="80">
        <f>'1 - Existing Inventory'!M85</f>
        <v>2</v>
      </c>
      <c r="H110" s="171"/>
      <c r="I110" s="171"/>
      <c r="J110" s="41">
        <f t="shared" si="6"/>
        <v>0</v>
      </c>
      <c r="K110" s="453" t="s">
        <v>168</v>
      </c>
      <c r="L110" s="454" t="s">
        <v>168</v>
      </c>
      <c r="M110" s="160">
        <f>IF(K110=LOOKUPRANGES!$J$2,'1 - Existing Inventory'!L85,K110)</f>
        <v>0</v>
      </c>
      <c r="N110" s="161">
        <f>IF(L110=LOOKUPRANGES!$K$2,'1 - Existing Inventory'!O85,1-(0.8*L110/10))</f>
        <v>0.84</v>
      </c>
      <c r="O110" s="467"/>
    </row>
    <row r="111" spans="1:15" ht="15" customHeight="1">
      <c r="A111" s="514"/>
      <c r="B111" s="515"/>
      <c r="C111" s="74">
        <f>'1 - Existing Inventory'!C86</f>
        <v>150</v>
      </c>
      <c r="D111" s="75">
        <f>'1 - Existing Inventory'!D86</f>
        <v>163</v>
      </c>
      <c r="E111" s="78">
        <f>'1 - Existing Inventory'!E86</f>
        <v>0</v>
      </c>
      <c r="F111" s="79">
        <f>'1 - Existing Inventory'!L86</f>
        <v>0</v>
      </c>
      <c r="G111" s="80">
        <f>'1 - Existing Inventory'!M86</f>
        <v>2</v>
      </c>
      <c r="H111" s="171"/>
      <c r="I111" s="171"/>
      <c r="J111" s="41">
        <f t="shared" si="6"/>
        <v>0</v>
      </c>
      <c r="K111" s="453" t="s">
        <v>168</v>
      </c>
      <c r="L111" s="454" t="s">
        <v>168</v>
      </c>
      <c r="M111" s="160">
        <f>IF(K111=LOOKUPRANGES!$J$2,'1 - Existing Inventory'!L86,K111)</f>
        <v>0</v>
      </c>
      <c r="N111" s="161">
        <f>IF(L111=LOOKUPRANGES!$K$2,'1 - Existing Inventory'!O86,1-(0.8*L111/10))</f>
        <v>0.84</v>
      </c>
      <c r="O111" s="467"/>
    </row>
    <row r="112" spans="1:15" ht="15" customHeight="1">
      <c r="A112" s="514"/>
      <c r="B112" s="515"/>
      <c r="C112" s="74">
        <f>'1 - Existing Inventory'!C87</f>
        <v>250</v>
      </c>
      <c r="D112" s="75">
        <f>'1 - Existing Inventory'!D87</f>
        <v>261</v>
      </c>
      <c r="E112" s="78">
        <f>'1 - Existing Inventory'!E87</f>
        <v>0</v>
      </c>
      <c r="F112" s="79">
        <f>'1 - Existing Inventory'!L87</f>
        <v>0</v>
      </c>
      <c r="G112" s="80">
        <f>'1 - Existing Inventory'!M87</f>
        <v>2</v>
      </c>
      <c r="H112" s="171"/>
      <c r="I112" s="171"/>
      <c r="J112" s="41">
        <f t="shared" si="6"/>
        <v>0</v>
      </c>
      <c r="K112" s="453" t="s">
        <v>168</v>
      </c>
      <c r="L112" s="454" t="s">
        <v>168</v>
      </c>
      <c r="M112" s="160">
        <f>IF(K112=LOOKUPRANGES!$J$2,'1 - Existing Inventory'!L87,K112)</f>
        <v>0</v>
      </c>
      <c r="N112" s="161">
        <f>IF(L112=LOOKUPRANGES!$K$2,'1 - Existing Inventory'!O87,1-(0.8*L112/10))</f>
        <v>0.84</v>
      </c>
      <c r="O112" s="467"/>
    </row>
    <row r="113" spans="1:15" ht="15" customHeight="1">
      <c r="A113" s="529"/>
      <c r="B113" s="530"/>
      <c r="C113" s="76">
        <f>'1 - Existing Inventory'!C88</f>
        <v>400</v>
      </c>
      <c r="D113" s="77">
        <f>'1 - Existing Inventory'!D88</f>
        <v>424</v>
      </c>
      <c r="E113" s="78">
        <f>'1 - Existing Inventory'!E88</f>
        <v>0</v>
      </c>
      <c r="F113" s="79">
        <f>'1 - Existing Inventory'!L88</f>
        <v>0</v>
      </c>
      <c r="G113" s="80">
        <f>'1 - Existing Inventory'!M88</f>
        <v>2</v>
      </c>
      <c r="H113" s="171"/>
      <c r="I113" s="171"/>
      <c r="J113" s="41">
        <f t="shared" si="6"/>
        <v>0</v>
      </c>
      <c r="K113" s="453" t="s">
        <v>168</v>
      </c>
      <c r="L113" s="454" t="s">
        <v>168</v>
      </c>
      <c r="M113" s="160">
        <f>IF(K113=LOOKUPRANGES!$J$2,'1 - Existing Inventory'!L88,K113)</f>
        <v>0</v>
      </c>
      <c r="N113" s="161">
        <f>IF(L113=LOOKUPRANGES!$K$2,'1 - Existing Inventory'!O88,1-(0.8*L113/10))</f>
        <v>0.84</v>
      </c>
      <c r="O113" s="467"/>
    </row>
    <row r="114" spans="1:15" ht="15" hidden="1" customHeight="1">
      <c r="A114" s="378"/>
      <c r="B114" s="379"/>
      <c r="C114" s="74"/>
      <c r="D114" s="75"/>
      <c r="E114" s="78"/>
      <c r="F114" s="79"/>
      <c r="G114" s="80"/>
      <c r="H114" s="49"/>
      <c r="I114" s="49"/>
      <c r="J114" s="41"/>
      <c r="K114" s="48"/>
      <c r="L114" s="47"/>
      <c r="M114" s="160">
        <f>IF(K114=LOOKUPRANGES!$J$2,'1 - Existing Inventory'!L89,K114)</f>
        <v>0</v>
      </c>
      <c r="N114" s="161"/>
      <c r="O114" s="467"/>
    </row>
    <row r="115" spans="1:15" ht="15" hidden="1" customHeight="1">
      <c r="A115" s="380"/>
      <c r="B115" s="381"/>
      <c r="C115" s="76"/>
      <c r="D115" s="77"/>
      <c r="E115" s="78"/>
      <c r="F115" s="79"/>
      <c r="G115" s="80"/>
      <c r="H115" s="49"/>
      <c r="I115" s="49"/>
      <c r="J115" s="41"/>
      <c r="K115" s="48"/>
      <c r="L115" s="47"/>
      <c r="M115" s="160">
        <f>IF(K115=LOOKUPRANGES!$J$2,'1 - Existing Inventory'!L90,K115)</f>
        <v>0</v>
      </c>
      <c r="N115" s="161"/>
      <c r="O115" s="467"/>
    </row>
    <row r="116" spans="1:15" ht="15" customHeight="1">
      <c r="A116" s="14"/>
      <c r="B116" s="12"/>
      <c r="C116" s="39"/>
      <c r="D116" s="39"/>
      <c r="E116" s="39"/>
      <c r="F116" s="39"/>
      <c r="G116" s="39"/>
      <c r="H116" s="39"/>
      <c r="I116" s="39"/>
      <c r="J116" s="39"/>
      <c r="K116" s="39"/>
      <c r="L116" s="39"/>
      <c r="M116" s="160"/>
      <c r="N116" s="161"/>
      <c r="O116" s="467"/>
    </row>
    <row r="117" spans="1:15" ht="15" customHeight="1">
      <c r="A117" s="524" t="str">
        <f>'1 - Existing Inventory'!A92</f>
        <v>Metal Halide - Magnetic Control Gear (e.g. HIT, HIE, HQI)</v>
      </c>
      <c r="B117" s="525"/>
      <c r="C117" s="72">
        <f>'1 - Existing Inventory'!C92</f>
        <v>70</v>
      </c>
      <c r="D117" s="73">
        <f>'1 - Existing Inventory'!D92</f>
        <v>89</v>
      </c>
      <c r="E117" s="78">
        <f>'1 - Existing Inventory'!E92</f>
        <v>0</v>
      </c>
      <c r="F117" s="79">
        <f>'1 - Existing Inventory'!L92</f>
        <v>0</v>
      </c>
      <c r="G117" s="80">
        <f>'1 - Existing Inventory'!M92</f>
        <v>2</v>
      </c>
      <c r="H117" s="171"/>
      <c r="I117" s="171"/>
      <c r="J117" s="41">
        <f>E117-H117+I117</f>
        <v>0</v>
      </c>
      <c r="K117" s="453" t="s">
        <v>168</v>
      </c>
      <c r="L117" s="454" t="s">
        <v>168</v>
      </c>
      <c r="M117" s="160">
        <f>IF(K117=LOOKUPRANGES!$J$2,'1 - Existing Inventory'!L92,K117)</f>
        <v>0</v>
      </c>
      <c r="N117" s="161">
        <f>IF(L117=LOOKUPRANGES!$K$2,'1 - Existing Inventory'!O92,1-(0.8*L117/10))</f>
        <v>0.84</v>
      </c>
      <c r="O117" s="467"/>
    </row>
    <row r="118" spans="1:15" ht="15" customHeight="1">
      <c r="A118" s="526"/>
      <c r="B118" s="527"/>
      <c r="C118" s="74">
        <f>'1 - Existing Inventory'!C93</f>
        <v>100</v>
      </c>
      <c r="D118" s="75">
        <f>'1 - Existing Inventory'!D93</f>
        <v>118</v>
      </c>
      <c r="E118" s="78">
        <f>'1 - Existing Inventory'!E93</f>
        <v>0</v>
      </c>
      <c r="F118" s="79">
        <f>'1 - Existing Inventory'!L93</f>
        <v>0</v>
      </c>
      <c r="G118" s="80">
        <f>'1 - Existing Inventory'!M93</f>
        <v>2</v>
      </c>
      <c r="H118" s="171"/>
      <c r="I118" s="171"/>
      <c r="J118" s="41">
        <f>E118-H118+I118</f>
        <v>0</v>
      </c>
      <c r="K118" s="453" t="s">
        <v>168</v>
      </c>
      <c r="L118" s="454" t="s">
        <v>168</v>
      </c>
      <c r="M118" s="160">
        <f>IF(K118=LOOKUPRANGES!$J$2,'1 - Existing Inventory'!L93,K118)</f>
        <v>0</v>
      </c>
      <c r="N118" s="161">
        <f>IF(L118=LOOKUPRANGES!$K$2,'1 - Existing Inventory'!O93,1-(0.8*L118/10))</f>
        <v>0.84</v>
      </c>
      <c r="O118" s="467"/>
    </row>
    <row r="119" spans="1:15" ht="15" customHeight="1">
      <c r="A119" s="526"/>
      <c r="B119" s="527"/>
      <c r="C119" s="74">
        <f>'1 - Existing Inventory'!C94</f>
        <v>150</v>
      </c>
      <c r="D119" s="75">
        <f>'1 - Existing Inventory'!D94</f>
        <v>179</v>
      </c>
      <c r="E119" s="78">
        <f>'1 - Existing Inventory'!E94</f>
        <v>0</v>
      </c>
      <c r="F119" s="79">
        <f>'1 - Existing Inventory'!L94</f>
        <v>0</v>
      </c>
      <c r="G119" s="80">
        <f>'1 - Existing Inventory'!M94</f>
        <v>2</v>
      </c>
      <c r="H119" s="171"/>
      <c r="I119" s="171"/>
      <c r="J119" s="41">
        <f>E119-H119+I119</f>
        <v>0</v>
      </c>
      <c r="K119" s="453" t="s">
        <v>168</v>
      </c>
      <c r="L119" s="454" t="s">
        <v>168</v>
      </c>
      <c r="M119" s="160">
        <f>IF(K119=LOOKUPRANGES!$J$2,'1 - Existing Inventory'!L94,K119)</f>
        <v>0</v>
      </c>
      <c r="N119" s="161">
        <f>IF(L119=LOOKUPRANGES!$K$2,'1 - Existing Inventory'!O94,1-(0.8*L119/10))</f>
        <v>0.84</v>
      </c>
      <c r="O119" s="467"/>
    </row>
    <row r="120" spans="1:15" ht="15" customHeight="1">
      <c r="A120" s="526"/>
      <c r="B120" s="527"/>
      <c r="C120" s="74">
        <f>'1 - Existing Inventory'!C95</f>
        <v>250</v>
      </c>
      <c r="D120" s="75">
        <f>'1 - Existing Inventory'!D95</f>
        <v>301</v>
      </c>
      <c r="E120" s="78">
        <f>'1 - Existing Inventory'!E95</f>
        <v>0</v>
      </c>
      <c r="F120" s="79">
        <f>'1 - Existing Inventory'!L95</f>
        <v>0</v>
      </c>
      <c r="G120" s="80">
        <f>'1 - Existing Inventory'!M95</f>
        <v>2</v>
      </c>
      <c r="H120" s="171"/>
      <c r="I120" s="171"/>
      <c r="J120" s="41">
        <f>E120-H120+I120</f>
        <v>0</v>
      </c>
      <c r="K120" s="453" t="s">
        <v>168</v>
      </c>
      <c r="L120" s="454" t="s">
        <v>168</v>
      </c>
      <c r="M120" s="160">
        <f>IF(K120=LOOKUPRANGES!$J$2,'1 - Existing Inventory'!L95,K120)</f>
        <v>0</v>
      </c>
      <c r="N120" s="161">
        <f>IF(L120=LOOKUPRANGES!$K$2,'1 - Existing Inventory'!O95,1-(0.8*L120/10))</f>
        <v>0.84</v>
      </c>
      <c r="O120" s="467"/>
    </row>
    <row r="121" spans="1:15" ht="15" customHeight="1">
      <c r="A121" s="570"/>
      <c r="B121" s="571"/>
      <c r="C121" s="76">
        <f>'1 - Existing Inventory'!C96</f>
        <v>400</v>
      </c>
      <c r="D121" s="77">
        <f>'1 - Existing Inventory'!D96</f>
        <v>471</v>
      </c>
      <c r="E121" s="78">
        <f>'1 - Existing Inventory'!E96</f>
        <v>0</v>
      </c>
      <c r="F121" s="79">
        <f>'1 - Existing Inventory'!L96</f>
        <v>0</v>
      </c>
      <c r="G121" s="80">
        <f>'1 - Existing Inventory'!M96</f>
        <v>2</v>
      </c>
      <c r="H121" s="171"/>
      <c r="I121" s="171"/>
      <c r="J121" s="41">
        <f>E121-H121+I121</f>
        <v>0</v>
      </c>
      <c r="K121" s="453" t="s">
        <v>168</v>
      </c>
      <c r="L121" s="454" t="s">
        <v>168</v>
      </c>
      <c r="M121" s="160">
        <f>IF(K121=LOOKUPRANGES!$J$2,'1 - Existing Inventory'!L96,K121)</f>
        <v>0</v>
      </c>
      <c r="N121" s="161">
        <f>IF(L121=LOOKUPRANGES!$K$2,'1 - Existing Inventory'!O96,1-(0.8*L121/10))</f>
        <v>0.84</v>
      </c>
      <c r="O121" s="467"/>
    </row>
    <row r="122" spans="1:15" ht="15" hidden="1" customHeight="1">
      <c r="A122" s="455"/>
      <c r="B122" s="456"/>
      <c r="C122" s="74"/>
      <c r="D122" s="75"/>
      <c r="E122" s="78"/>
      <c r="F122" s="79"/>
      <c r="G122" s="80"/>
      <c r="H122" s="49"/>
      <c r="I122" s="49"/>
      <c r="J122" s="41"/>
      <c r="K122" s="48"/>
      <c r="L122" s="47"/>
      <c r="M122" s="160">
        <f>IF(K122=LOOKUPRANGES!$J$2,'1 - Existing Inventory'!L97,K122)</f>
        <v>0</v>
      </c>
      <c r="N122" s="161"/>
      <c r="O122" s="467"/>
    </row>
    <row r="123" spans="1:15" ht="15" hidden="1" customHeight="1">
      <c r="A123" s="455"/>
      <c r="B123" s="456"/>
      <c r="C123" s="74"/>
      <c r="D123" s="75"/>
      <c r="E123" s="78"/>
      <c r="F123" s="79"/>
      <c r="G123" s="80"/>
      <c r="H123" s="49"/>
      <c r="I123" s="49"/>
      <c r="J123" s="41"/>
      <c r="K123" s="48"/>
      <c r="L123" s="47"/>
      <c r="M123" s="160">
        <f>IF(K123=LOOKUPRANGES!$J$2,'1 - Existing Inventory'!L98,K123)</f>
        <v>0</v>
      </c>
      <c r="N123" s="161"/>
      <c r="O123" s="467"/>
    </row>
    <row r="124" spans="1:15" ht="15" hidden="1" customHeight="1">
      <c r="A124" s="457"/>
      <c r="B124" s="458"/>
      <c r="C124" s="76"/>
      <c r="D124" s="77"/>
      <c r="E124" s="78"/>
      <c r="F124" s="79"/>
      <c r="G124" s="80"/>
      <c r="H124" s="49"/>
      <c r="I124" s="49"/>
      <c r="J124" s="41"/>
      <c r="K124" s="48"/>
      <c r="L124" s="47"/>
      <c r="M124" s="160">
        <f>IF(K124=LOOKUPRANGES!$J$2,'1 - Existing Inventory'!L99,K124)</f>
        <v>0</v>
      </c>
      <c r="N124" s="161"/>
      <c r="O124" s="467"/>
    </row>
    <row r="125" spans="1:15" ht="15" customHeight="1">
      <c r="A125" s="14"/>
      <c r="B125" s="12"/>
      <c r="C125" s="39"/>
      <c r="D125" s="39"/>
      <c r="E125" s="39"/>
      <c r="F125" s="39"/>
      <c r="G125" s="39"/>
      <c r="H125" s="39"/>
      <c r="I125" s="39"/>
      <c r="J125" s="39"/>
      <c r="K125" s="39"/>
      <c r="L125" s="39"/>
      <c r="M125" s="160"/>
      <c r="N125" s="161"/>
      <c r="O125" s="467"/>
    </row>
    <row r="126" spans="1:15" ht="15" customHeight="1">
      <c r="A126" s="512" t="str">
        <f>'1 - Existing Inventory'!A101</f>
        <v>Ceramic Metal Halide (e.g. HIT-CE, CDM HCI)</v>
      </c>
      <c r="B126" s="513"/>
      <c r="C126" s="72">
        <f>'1 - Existing Inventory'!C101</f>
        <v>35</v>
      </c>
      <c r="D126" s="73">
        <f>'1 - Existing Inventory'!D101</f>
        <v>47</v>
      </c>
      <c r="E126" s="78">
        <f>'1 - Existing Inventory'!E101</f>
        <v>0</v>
      </c>
      <c r="F126" s="79">
        <f>'1 - Existing Inventory'!L101</f>
        <v>0</v>
      </c>
      <c r="G126" s="80">
        <f>'1 - Existing Inventory'!M101</f>
        <v>2</v>
      </c>
      <c r="H126" s="171"/>
      <c r="I126" s="171"/>
      <c r="J126" s="41">
        <f>E126-H126+I126</f>
        <v>0</v>
      </c>
      <c r="K126" s="453" t="s">
        <v>168</v>
      </c>
      <c r="L126" s="454" t="s">
        <v>168</v>
      </c>
      <c r="M126" s="160">
        <f>IF(K126=LOOKUPRANGES!$J$2,'1 - Existing Inventory'!L101,K126)</f>
        <v>0</v>
      </c>
      <c r="N126" s="161">
        <f>IF(L126=LOOKUPRANGES!$K$2,'1 - Existing Inventory'!O101,1-(0.8*L126/10))</f>
        <v>0.84</v>
      </c>
      <c r="O126" s="467"/>
    </row>
    <row r="127" spans="1:15" ht="15" customHeight="1">
      <c r="A127" s="514"/>
      <c r="B127" s="515"/>
      <c r="C127" s="74">
        <f>'1 - Existing Inventory'!C102</f>
        <v>70</v>
      </c>
      <c r="D127" s="75">
        <f>'1 - Existing Inventory'!D102</f>
        <v>86</v>
      </c>
      <c r="E127" s="78">
        <f>'1 - Existing Inventory'!E102</f>
        <v>0</v>
      </c>
      <c r="F127" s="79">
        <f>'1 - Existing Inventory'!L102</f>
        <v>0</v>
      </c>
      <c r="G127" s="80">
        <f>'1 - Existing Inventory'!M102</f>
        <v>2</v>
      </c>
      <c r="H127" s="171"/>
      <c r="I127" s="171"/>
      <c r="J127" s="41">
        <f>E127-H127+I127</f>
        <v>0</v>
      </c>
      <c r="K127" s="453" t="s">
        <v>168</v>
      </c>
      <c r="L127" s="454" t="s">
        <v>168</v>
      </c>
      <c r="M127" s="160">
        <f>IF(K127=LOOKUPRANGES!$J$2,'1 - Existing Inventory'!L102,K127)</f>
        <v>0</v>
      </c>
      <c r="N127" s="161">
        <f>IF(L127=LOOKUPRANGES!$K$2,'1 - Existing Inventory'!O102,1-(0.8*L127/10))</f>
        <v>0.84</v>
      </c>
      <c r="O127" s="467"/>
    </row>
    <row r="128" spans="1:15" ht="15" customHeight="1">
      <c r="A128" s="514"/>
      <c r="B128" s="515"/>
      <c r="C128" s="74">
        <f>'1 - Existing Inventory'!C103</f>
        <v>150</v>
      </c>
      <c r="D128" s="75">
        <f>'1 - Existing Inventory'!D103</f>
        <v>167</v>
      </c>
      <c r="E128" s="78">
        <f>'1 - Existing Inventory'!E103</f>
        <v>0</v>
      </c>
      <c r="F128" s="79">
        <f>'1 - Existing Inventory'!L103</f>
        <v>0</v>
      </c>
      <c r="G128" s="80">
        <f>'1 - Existing Inventory'!M103</f>
        <v>2</v>
      </c>
      <c r="H128" s="171"/>
      <c r="I128" s="171"/>
      <c r="J128" s="41">
        <f>E128-H128+I128</f>
        <v>0</v>
      </c>
      <c r="K128" s="453" t="s">
        <v>168</v>
      </c>
      <c r="L128" s="454" t="s">
        <v>168</v>
      </c>
      <c r="M128" s="160">
        <f>IF(K128=LOOKUPRANGES!$J$2,'1 - Existing Inventory'!L103,K128)</f>
        <v>0</v>
      </c>
      <c r="N128" s="161">
        <f>IF(L128=LOOKUPRANGES!$K$2,'1 - Existing Inventory'!O103,1-(0.8*L128/10))</f>
        <v>0.84</v>
      </c>
      <c r="O128" s="467"/>
    </row>
    <row r="129" spans="1:15" ht="15" customHeight="1">
      <c r="A129" s="529"/>
      <c r="B129" s="530"/>
      <c r="C129" s="76">
        <f>'1 - Existing Inventory'!C104</f>
        <v>210</v>
      </c>
      <c r="D129" s="77">
        <f>'1 - Existing Inventory'!D104</f>
        <v>225</v>
      </c>
      <c r="E129" s="78">
        <f>'1 - Existing Inventory'!E104</f>
        <v>0</v>
      </c>
      <c r="F129" s="79">
        <f>'1 - Existing Inventory'!L104</f>
        <v>0</v>
      </c>
      <c r="G129" s="80">
        <f>'1 - Existing Inventory'!M104</f>
        <v>2</v>
      </c>
      <c r="H129" s="171"/>
      <c r="I129" s="171"/>
      <c r="J129" s="41">
        <f>E129-H129+I129</f>
        <v>0</v>
      </c>
      <c r="K129" s="453" t="s">
        <v>168</v>
      </c>
      <c r="L129" s="454" t="s">
        <v>168</v>
      </c>
      <c r="M129" s="160">
        <f>IF(K129=LOOKUPRANGES!$J$2,'1 - Existing Inventory'!L104,K129)</f>
        <v>0</v>
      </c>
      <c r="N129" s="161">
        <f>IF(L129=LOOKUPRANGES!$K$2,'1 - Existing Inventory'!O104,1-(0.8*L129/10))</f>
        <v>0.84</v>
      </c>
      <c r="O129" s="467"/>
    </row>
    <row r="130" spans="1:15" ht="15" hidden="1" customHeight="1">
      <c r="A130" s="455"/>
      <c r="B130" s="456"/>
      <c r="C130" s="74"/>
      <c r="D130" s="75"/>
      <c r="E130" s="78"/>
      <c r="F130" s="79"/>
      <c r="G130" s="80"/>
      <c r="H130" s="49"/>
      <c r="I130" s="49"/>
      <c r="J130" s="41"/>
      <c r="K130" s="48"/>
      <c r="L130" s="47"/>
      <c r="M130" s="160">
        <f>IF(K130=LOOKUPRANGES!$J$2,'1 - Existing Inventory'!L105,K130)</f>
        <v>0</v>
      </c>
      <c r="N130" s="161">
        <f>IF(L130=LOOKUPRANGES!$K$2,'1 - Existing Inventory'!O105,1-(0.8*L130/10))</f>
        <v>1</v>
      </c>
      <c r="O130" s="467"/>
    </row>
    <row r="131" spans="1:15" ht="15" hidden="1" customHeight="1">
      <c r="A131" s="455"/>
      <c r="B131" s="456"/>
      <c r="C131" s="74"/>
      <c r="D131" s="75"/>
      <c r="E131" s="78"/>
      <c r="F131" s="79"/>
      <c r="G131" s="80"/>
      <c r="H131" s="49"/>
      <c r="I131" s="49"/>
      <c r="J131" s="41"/>
      <c r="K131" s="48"/>
      <c r="L131" s="47"/>
      <c r="M131" s="160">
        <f>IF(K131=LOOKUPRANGES!$J$2,'1 - Existing Inventory'!L106,K131)</f>
        <v>0</v>
      </c>
      <c r="N131" s="161">
        <f>IF(L131=LOOKUPRANGES!$K$2,'1 - Existing Inventory'!O106,1-(0.8*L131/10))</f>
        <v>1</v>
      </c>
      <c r="O131" s="467"/>
    </row>
    <row r="132" spans="1:15" ht="15" hidden="1" customHeight="1">
      <c r="A132" s="455"/>
      <c r="B132" s="456"/>
      <c r="C132" s="74"/>
      <c r="D132" s="75"/>
      <c r="E132" s="78"/>
      <c r="F132" s="79"/>
      <c r="G132" s="80"/>
      <c r="H132" s="49"/>
      <c r="I132" s="49"/>
      <c r="J132" s="41"/>
      <c r="K132" s="48"/>
      <c r="L132" s="47"/>
      <c r="M132" s="160">
        <f>IF(K132=LOOKUPRANGES!$J$2,'1 - Existing Inventory'!L107,K132)</f>
        <v>0</v>
      </c>
      <c r="N132" s="161">
        <f>IF(L132=LOOKUPRANGES!$K$2,'1 - Existing Inventory'!O107,1-(0.8*L132/10))</f>
        <v>1</v>
      </c>
      <c r="O132" s="467"/>
    </row>
    <row r="133" spans="1:15" ht="15" hidden="1" customHeight="1">
      <c r="A133" s="457"/>
      <c r="B133" s="458"/>
      <c r="C133" s="76"/>
      <c r="D133" s="77"/>
      <c r="E133" s="78"/>
      <c r="F133" s="79"/>
      <c r="G133" s="80"/>
      <c r="H133" s="49"/>
      <c r="I133" s="49"/>
      <c r="J133" s="41"/>
      <c r="K133" s="48"/>
      <c r="L133" s="47"/>
      <c r="M133" s="160">
        <f>IF(K133=LOOKUPRANGES!$J$2,'1 - Existing Inventory'!L108,K133)</f>
        <v>0</v>
      </c>
      <c r="N133" s="161">
        <f>IF(L133=LOOKUPRANGES!$K$2,'1 - Existing Inventory'!O108,1-(0.8*L133/10))</f>
        <v>1</v>
      </c>
      <c r="O133" s="467"/>
    </row>
    <row r="134" spans="1:15" ht="15" customHeight="1">
      <c r="A134" s="415"/>
      <c r="B134" s="70"/>
      <c r="C134" s="39"/>
      <c r="D134" s="39"/>
      <c r="E134" s="39"/>
      <c r="F134" s="39"/>
      <c r="G134" s="39"/>
      <c r="H134" s="39"/>
      <c r="I134" s="39"/>
      <c r="J134" s="39"/>
      <c r="K134" s="39"/>
      <c r="L134" s="39"/>
      <c r="M134" s="160"/>
      <c r="N134" s="161"/>
      <c r="O134" s="467"/>
    </row>
    <row r="135" spans="1:15" ht="15" customHeight="1">
      <c r="A135" s="512" t="str">
        <f>'1 - Existing Inventory'!A110</f>
        <v>CPO - Philips Cosmopolis Lamp</v>
      </c>
      <c r="B135" s="513"/>
      <c r="C135" s="72">
        <f>'1 - Existing Inventory'!C110</f>
        <v>45</v>
      </c>
      <c r="D135" s="73">
        <f>'1 - Existing Inventory'!D110</f>
        <v>50</v>
      </c>
      <c r="E135" s="78">
        <f>'1 - Existing Inventory'!E110</f>
        <v>0</v>
      </c>
      <c r="F135" s="79">
        <f>'1 - Existing Inventory'!L110</f>
        <v>0</v>
      </c>
      <c r="G135" s="80">
        <f>'1 - Existing Inventory'!M110</f>
        <v>2</v>
      </c>
      <c r="H135" s="171"/>
      <c r="I135" s="171"/>
      <c r="J135" s="41">
        <f>E135-H135+I135</f>
        <v>0</v>
      </c>
      <c r="K135" s="453" t="s">
        <v>168</v>
      </c>
      <c r="L135" s="454" t="s">
        <v>168</v>
      </c>
      <c r="M135" s="160">
        <f>IF(K135=LOOKUPRANGES!$J$2,'1 - Existing Inventory'!L110,K135)</f>
        <v>0</v>
      </c>
      <c r="N135" s="161">
        <f>IF(L135=LOOKUPRANGES!$K$2,'1 - Existing Inventory'!O110,1-(0.8*L135/10))</f>
        <v>0.84</v>
      </c>
      <c r="O135" s="467"/>
    </row>
    <row r="136" spans="1:15" ht="15" customHeight="1">
      <c r="A136" s="514"/>
      <c r="B136" s="515"/>
      <c r="C136" s="74">
        <f>'1 - Existing Inventory'!C111</f>
        <v>60</v>
      </c>
      <c r="D136" s="75">
        <f>'1 - Existing Inventory'!D111</f>
        <v>66</v>
      </c>
      <c r="E136" s="78">
        <f>'1 - Existing Inventory'!E111</f>
        <v>0</v>
      </c>
      <c r="F136" s="79">
        <f>'1 - Existing Inventory'!L111</f>
        <v>0</v>
      </c>
      <c r="G136" s="80">
        <f>'1 - Existing Inventory'!M111</f>
        <v>2</v>
      </c>
      <c r="H136" s="171"/>
      <c r="I136" s="171"/>
      <c r="J136" s="41">
        <f>E136-H136+I136</f>
        <v>0</v>
      </c>
      <c r="K136" s="453" t="s">
        <v>168</v>
      </c>
      <c r="L136" s="454" t="s">
        <v>168</v>
      </c>
      <c r="M136" s="160">
        <f>IF(K136=LOOKUPRANGES!$J$2,'1 - Existing Inventory'!L111,K136)</f>
        <v>0</v>
      </c>
      <c r="N136" s="161">
        <f>IF(L136=LOOKUPRANGES!$K$2,'1 - Existing Inventory'!O111,1-(0.8*L136/10))</f>
        <v>0.84</v>
      </c>
      <c r="O136" s="467"/>
    </row>
    <row r="137" spans="1:15" ht="15" customHeight="1">
      <c r="A137" s="514"/>
      <c r="B137" s="515"/>
      <c r="C137" s="74">
        <f>'1 - Existing Inventory'!C112</f>
        <v>90</v>
      </c>
      <c r="D137" s="75">
        <f>'1 - Existing Inventory'!D112</f>
        <v>98</v>
      </c>
      <c r="E137" s="78">
        <f>'1 - Existing Inventory'!E112</f>
        <v>0</v>
      </c>
      <c r="F137" s="79">
        <f>'1 - Existing Inventory'!L112</f>
        <v>0</v>
      </c>
      <c r="G137" s="80">
        <f>'1 - Existing Inventory'!M112</f>
        <v>2</v>
      </c>
      <c r="H137" s="171"/>
      <c r="I137" s="171"/>
      <c r="J137" s="41">
        <f>E137-H137+I137</f>
        <v>0</v>
      </c>
      <c r="K137" s="453" t="s">
        <v>168</v>
      </c>
      <c r="L137" s="454" t="s">
        <v>168</v>
      </c>
      <c r="M137" s="160">
        <f>IF(K137=LOOKUPRANGES!$J$2,'1 - Existing Inventory'!L112,K137)</f>
        <v>0</v>
      </c>
      <c r="N137" s="161">
        <f>IF(L137=LOOKUPRANGES!$K$2,'1 - Existing Inventory'!O112,1-(0.8*L137/10))</f>
        <v>0.84</v>
      </c>
      <c r="O137" s="467"/>
    </row>
    <row r="138" spans="1:15" ht="15" customHeight="1">
      <c r="A138" s="529"/>
      <c r="B138" s="530"/>
      <c r="C138" s="76">
        <f>'1 - Existing Inventory'!C113</f>
        <v>140</v>
      </c>
      <c r="D138" s="77">
        <f>'1 - Existing Inventory'!D113</f>
        <v>153</v>
      </c>
      <c r="E138" s="78">
        <f>'1 - Existing Inventory'!E113</f>
        <v>0</v>
      </c>
      <c r="F138" s="79">
        <f>'1 - Existing Inventory'!L113</f>
        <v>0</v>
      </c>
      <c r="G138" s="80">
        <f>'1 - Existing Inventory'!M113</f>
        <v>2</v>
      </c>
      <c r="H138" s="171"/>
      <c r="I138" s="171"/>
      <c r="J138" s="41">
        <f>E138-H138+I138</f>
        <v>0</v>
      </c>
      <c r="K138" s="453" t="s">
        <v>168</v>
      </c>
      <c r="L138" s="454" t="s">
        <v>168</v>
      </c>
      <c r="M138" s="160">
        <f>IF(K138=LOOKUPRANGES!$J$2,'1 - Existing Inventory'!L113,K138)</f>
        <v>0</v>
      </c>
      <c r="N138" s="161">
        <f>IF(L138=LOOKUPRANGES!$K$2,'1 - Existing Inventory'!O113,1-(0.8*L138/10))</f>
        <v>1.6</v>
      </c>
      <c r="O138" s="467"/>
    </row>
    <row r="139" spans="1:15" ht="15" hidden="1" customHeight="1">
      <c r="A139" s="448"/>
      <c r="B139" s="449"/>
      <c r="C139" s="74"/>
      <c r="D139" s="75"/>
      <c r="E139" s="78"/>
      <c r="F139" s="79"/>
      <c r="G139" s="80"/>
      <c r="H139" s="49"/>
      <c r="I139" s="49"/>
      <c r="J139" s="41"/>
      <c r="K139" s="48"/>
      <c r="L139" s="47"/>
      <c r="M139" s="160">
        <f>IF(K139=LOOKUPRANGES!$J$2,'1 - Existing Inventory'!L114,K139)</f>
        <v>0</v>
      </c>
      <c r="N139" s="161"/>
      <c r="O139" s="467"/>
    </row>
    <row r="140" spans="1:15" ht="15" hidden="1" customHeight="1">
      <c r="A140" s="448"/>
      <c r="B140" s="449"/>
      <c r="C140" s="74"/>
      <c r="D140" s="75"/>
      <c r="E140" s="78"/>
      <c r="F140" s="79"/>
      <c r="G140" s="80"/>
      <c r="H140" s="49"/>
      <c r="I140" s="49"/>
      <c r="J140" s="41"/>
      <c r="K140" s="48"/>
      <c r="L140" s="47"/>
      <c r="M140" s="160">
        <f>IF(K140=LOOKUPRANGES!$J$2,'1 - Existing Inventory'!L115,K140)</f>
        <v>0</v>
      </c>
      <c r="N140" s="161"/>
      <c r="O140" s="467"/>
    </row>
    <row r="141" spans="1:15" ht="15" hidden="1" customHeight="1">
      <c r="A141" s="448"/>
      <c r="B141" s="449"/>
      <c r="C141" s="74"/>
      <c r="D141" s="75"/>
      <c r="E141" s="78"/>
      <c r="F141" s="79"/>
      <c r="G141" s="80"/>
      <c r="H141" s="49"/>
      <c r="I141" s="49"/>
      <c r="J141" s="41"/>
      <c r="K141" s="48"/>
      <c r="L141" s="47"/>
      <c r="M141" s="160">
        <f>IF(K141=LOOKUPRANGES!$J$2,'1 - Existing Inventory'!L116,K141)</f>
        <v>0</v>
      </c>
      <c r="N141" s="161"/>
      <c r="O141" s="467"/>
    </row>
    <row r="142" spans="1:15" ht="15" hidden="1" customHeight="1">
      <c r="A142" s="450"/>
      <c r="B142" s="451"/>
      <c r="C142" s="76"/>
      <c r="D142" s="77"/>
      <c r="E142" s="78"/>
      <c r="F142" s="79"/>
      <c r="G142" s="80"/>
      <c r="H142" s="49"/>
      <c r="I142" s="49"/>
      <c r="J142" s="41"/>
      <c r="K142" s="48"/>
      <c r="L142" s="47"/>
      <c r="M142" s="160">
        <f>IF(K142=LOOKUPRANGES!$J$2,'1 - Existing Inventory'!L117,K142)</f>
        <v>0</v>
      </c>
      <c r="N142" s="161"/>
      <c r="O142" s="467"/>
    </row>
    <row r="143" spans="1:15" ht="15" hidden="1" customHeight="1">
      <c r="A143" s="14"/>
      <c r="B143" s="12"/>
      <c r="C143" s="39"/>
      <c r="D143" s="39"/>
      <c r="E143" s="39"/>
      <c r="F143" s="39"/>
      <c r="G143" s="39"/>
      <c r="H143" s="39"/>
      <c r="I143" s="39"/>
      <c r="J143" s="39"/>
      <c r="K143" s="39"/>
      <c r="L143" s="39"/>
      <c r="M143" s="160"/>
      <c r="N143" s="161"/>
      <c r="O143" s="467"/>
    </row>
    <row r="144" spans="1:15" ht="15" hidden="1" customHeight="1">
      <c r="A144" s="512"/>
      <c r="B144" s="513"/>
      <c r="C144" s="72"/>
      <c r="D144" s="73"/>
      <c r="E144" s="78"/>
      <c r="F144" s="79"/>
      <c r="G144" s="80"/>
      <c r="H144" s="49"/>
      <c r="I144" s="49"/>
      <c r="J144" s="41"/>
      <c r="K144" s="48"/>
      <c r="L144" s="47"/>
      <c r="M144" s="160">
        <f>IF(K144=LOOKUPRANGES!$J$2,'1 - Existing Inventory'!L119,K144)</f>
        <v>0</v>
      </c>
      <c r="N144" s="161"/>
      <c r="O144" s="467"/>
    </row>
    <row r="145" spans="1:15" ht="15" hidden="1" customHeight="1">
      <c r="A145" s="520"/>
      <c r="B145" s="521"/>
      <c r="C145" s="74"/>
      <c r="D145" s="75"/>
      <c r="E145" s="78"/>
      <c r="F145" s="79"/>
      <c r="G145" s="80"/>
      <c r="H145" s="49"/>
      <c r="I145" s="49"/>
      <c r="J145" s="41"/>
      <c r="K145" s="48"/>
      <c r="L145" s="47"/>
      <c r="M145" s="160">
        <f>IF(K145=LOOKUPRANGES!$J$2,'1 - Existing Inventory'!L120,K145)</f>
        <v>0</v>
      </c>
      <c r="N145" s="161"/>
      <c r="O145" s="467"/>
    </row>
    <row r="146" spans="1:15" ht="15" hidden="1" customHeight="1">
      <c r="A146" s="522"/>
      <c r="B146" s="523"/>
      <c r="C146" s="76"/>
      <c r="D146" s="77"/>
      <c r="E146" s="78"/>
      <c r="F146" s="79"/>
      <c r="G146" s="80"/>
      <c r="H146" s="49"/>
      <c r="I146" s="49"/>
      <c r="J146" s="41"/>
      <c r="K146" s="48"/>
      <c r="L146" s="47"/>
      <c r="M146" s="160">
        <f>IF(K146=LOOKUPRANGES!$J$2,'1 - Existing Inventory'!L121,K146)</f>
        <v>0</v>
      </c>
      <c r="N146" s="161"/>
      <c r="O146" s="467"/>
    </row>
    <row r="147" spans="1:15" ht="15" customHeight="1">
      <c r="A147" s="415"/>
      <c r="B147" s="70"/>
      <c r="C147" s="39"/>
      <c r="D147" s="39"/>
      <c r="E147" s="39"/>
      <c r="F147" s="39"/>
      <c r="G147" s="39"/>
      <c r="H147" s="39"/>
      <c r="I147" s="39"/>
      <c r="J147" s="39"/>
      <c r="K147" s="39"/>
      <c r="L147" s="39"/>
      <c r="M147" s="160"/>
      <c r="N147" s="161"/>
      <c r="O147" s="467"/>
    </row>
    <row r="148" spans="1:15" ht="30" customHeight="1">
      <c r="A148" s="386" t="s">
        <v>198</v>
      </c>
      <c r="B148" s="199"/>
      <c r="C148" s="199"/>
      <c r="D148" s="199"/>
      <c r="E148" s="199"/>
      <c r="F148" s="199"/>
      <c r="G148" s="199"/>
      <c r="H148" s="199"/>
      <c r="I148" s="199"/>
      <c r="J148" s="199"/>
      <c r="K148" s="199"/>
      <c r="L148" s="199"/>
      <c r="M148" s="199"/>
      <c r="N148" s="200"/>
      <c r="O148" s="467"/>
    </row>
    <row r="149" spans="1:15">
      <c r="A149" s="14"/>
      <c r="B149" s="12"/>
      <c r="C149" s="12"/>
      <c r="D149" s="12"/>
      <c r="E149" s="12"/>
      <c r="F149" s="12"/>
      <c r="G149" s="12"/>
      <c r="H149" s="12"/>
      <c r="I149" s="12"/>
      <c r="J149" s="12"/>
      <c r="K149" s="12"/>
      <c r="L149" s="12"/>
      <c r="M149" s="12"/>
      <c r="N149" s="13"/>
      <c r="O149" s="467"/>
    </row>
    <row r="150" spans="1:15" ht="45.75" customHeight="1">
      <c r="A150" s="14"/>
      <c r="B150" s="12"/>
      <c r="C150" s="12"/>
      <c r="D150" s="12"/>
      <c r="E150" s="549" t="s">
        <v>132</v>
      </c>
      <c r="F150" s="549"/>
      <c r="G150" s="550"/>
      <c r="H150" s="507" t="s">
        <v>68</v>
      </c>
      <c r="I150" s="507"/>
      <c r="J150" s="507"/>
      <c r="K150" s="507"/>
      <c r="L150" s="508"/>
      <c r="M150" s="160"/>
      <c r="N150" s="161"/>
      <c r="O150" s="467"/>
    </row>
    <row r="151" spans="1:15" ht="71.25" customHeight="1">
      <c r="A151" s="387" t="s">
        <v>47</v>
      </c>
      <c r="B151" s="18"/>
      <c r="C151" s="19" t="s">
        <v>48</v>
      </c>
      <c r="D151" s="19" t="s">
        <v>49</v>
      </c>
      <c r="E151" s="81" t="s">
        <v>65</v>
      </c>
      <c r="F151" s="81" t="s">
        <v>66</v>
      </c>
      <c r="G151" s="81" t="s">
        <v>67</v>
      </c>
      <c r="H151" s="19" t="s">
        <v>179</v>
      </c>
      <c r="I151" s="19" t="s">
        <v>180</v>
      </c>
      <c r="J151" s="19" t="s">
        <v>181</v>
      </c>
      <c r="K151" s="19" t="s">
        <v>183</v>
      </c>
      <c r="L151" s="19" t="s">
        <v>182</v>
      </c>
      <c r="M151" s="160"/>
      <c r="N151" s="161"/>
      <c r="O151" s="467"/>
    </row>
    <row r="152" spans="1:15" ht="15" customHeight="1">
      <c r="A152" s="415"/>
      <c r="B152" s="70"/>
      <c r="C152" s="39"/>
      <c r="D152" s="39"/>
      <c r="E152" s="39"/>
      <c r="F152" s="39"/>
      <c r="G152" s="39"/>
      <c r="H152" s="39"/>
      <c r="I152" s="39"/>
      <c r="J152" s="39"/>
      <c r="K152" s="39"/>
      <c r="L152" s="39"/>
      <c r="M152" s="12"/>
      <c r="N152" s="161"/>
      <c r="O152" s="467"/>
    </row>
    <row r="153" spans="1:15" ht="15" customHeight="1">
      <c r="A153" s="512" t="str">
        <f>'1 - Existing Inventory'!A127</f>
        <v>Compact Low Pressure Mercury - High Frequency Control Gear (e.g. FSD, PL-L, TC-L)</v>
      </c>
      <c r="B153" s="513"/>
      <c r="C153" s="72">
        <f>'1 - Existing Inventory'!C127</f>
        <v>36</v>
      </c>
      <c r="D153" s="73">
        <f>'1 - Existing Inventory'!D127</f>
        <v>36</v>
      </c>
      <c r="E153" s="78">
        <f>'1 - Existing Inventory'!E127</f>
        <v>0</v>
      </c>
      <c r="F153" s="79">
        <f>'1 - Existing Inventory'!L127</f>
        <v>0</v>
      </c>
      <c r="G153" s="80">
        <f>'1 - Existing Inventory'!M127</f>
        <v>2</v>
      </c>
      <c r="H153" s="171"/>
      <c r="I153" s="171"/>
      <c r="J153" s="41">
        <f>E153-H153+I153</f>
        <v>0</v>
      </c>
      <c r="K153" s="453" t="s">
        <v>168</v>
      </c>
      <c r="L153" s="454" t="s">
        <v>168</v>
      </c>
      <c r="M153" s="160">
        <f>IF(K153=LOOKUPRANGES!$J$2,'1 - Existing Inventory'!L127,K153)</f>
        <v>0</v>
      </c>
      <c r="N153" s="161">
        <f>IF(L153=LOOKUPRANGES!$K$2,'1 - Existing Inventory'!O127,1-(0.8*L153/10))</f>
        <v>0.84</v>
      </c>
      <c r="O153" s="467"/>
    </row>
    <row r="154" spans="1:15" ht="15" customHeight="1">
      <c r="A154" s="514"/>
      <c r="B154" s="515"/>
      <c r="C154" s="74">
        <f>'1 - Existing Inventory'!C128</f>
        <v>40</v>
      </c>
      <c r="D154" s="75">
        <f>'1 - Existing Inventory'!D128</f>
        <v>45</v>
      </c>
      <c r="E154" s="78">
        <f>'1 - Existing Inventory'!E128</f>
        <v>0</v>
      </c>
      <c r="F154" s="79">
        <f>'1 - Existing Inventory'!L128</f>
        <v>0</v>
      </c>
      <c r="G154" s="80">
        <f>'1 - Existing Inventory'!M128</f>
        <v>2</v>
      </c>
      <c r="H154" s="171"/>
      <c r="I154" s="171"/>
      <c r="J154" s="41">
        <f>E154-H154+I154</f>
        <v>0</v>
      </c>
      <c r="K154" s="453" t="s">
        <v>168</v>
      </c>
      <c r="L154" s="454" t="s">
        <v>168</v>
      </c>
      <c r="M154" s="160">
        <f>IF(K154=LOOKUPRANGES!$J$2,'1 - Existing Inventory'!L128,K154)</f>
        <v>0</v>
      </c>
      <c r="N154" s="161">
        <f>IF(L154=LOOKUPRANGES!$K$2,'1 - Existing Inventory'!O128,1-(0.8*L154/10))</f>
        <v>0.84</v>
      </c>
      <c r="O154" s="467"/>
    </row>
    <row r="155" spans="1:15" ht="15" customHeight="1">
      <c r="A155" s="529"/>
      <c r="B155" s="530"/>
      <c r="C155" s="76">
        <f>'1 - Existing Inventory'!C129</f>
        <v>55</v>
      </c>
      <c r="D155" s="77">
        <f>'1 - Existing Inventory'!D129</f>
        <v>62</v>
      </c>
      <c r="E155" s="78">
        <f>'1 - Existing Inventory'!E129</f>
        <v>0</v>
      </c>
      <c r="F155" s="79">
        <f>'1 - Existing Inventory'!L129</f>
        <v>0</v>
      </c>
      <c r="G155" s="80">
        <f>'1 - Existing Inventory'!M129</f>
        <v>2</v>
      </c>
      <c r="H155" s="171"/>
      <c r="I155" s="171"/>
      <c r="J155" s="41">
        <f>E155-H155+I155</f>
        <v>0</v>
      </c>
      <c r="K155" s="453" t="s">
        <v>168</v>
      </c>
      <c r="L155" s="454" t="s">
        <v>168</v>
      </c>
      <c r="M155" s="160">
        <f>IF(K155=LOOKUPRANGES!$J$2,'1 - Existing Inventory'!L129,K155)</f>
        <v>0</v>
      </c>
      <c r="N155" s="161">
        <f>IF(L155=LOOKUPRANGES!$K$2,'1 - Existing Inventory'!O129,1-(0.8*L155/10))</f>
        <v>0.84</v>
      </c>
      <c r="O155" s="467"/>
    </row>
    <row r="156" spans="1:15" ht="15" hidden="1" customHeight="1">
      <c r="A156" s="380"/>
      <c r="B156" s="381"/>
      <c r="C156" s="76"/>
      <c r="D156" s="77"/>
      <c r="E156" s="78"/>
      <c r="F156" s="79"/>
      <c r="G156" s="80"/>
      <c r="H156" s="49"/>
      <c r="I156" s="49"/>
      <c r="J156" s="41"/>
      <c r="K156" s="48"/>
      <c r="L156" s="47"/>
      <c r="M156" s="160">
        <f>IF(K156=LOOKUPRANGES!$J$2,'1 - Existing Inventory'!L130,K156)</f>
        <v>0</v>
      </c>
      <c r="N156" s="161"/>
      <c r="O156" s="467"/>
    </row>
    <row r="157" spans="1:15" ht="15" customHeight="1">
      <c r="A157" s="14"/>
      <c r="B157" s="12"/>
      <c r="C157" s="39"/>
      <c r="D157" s="39"/>
      <c r="E157" s="39"/>
      <c r="F157" s="39"/>
      <c r="G157" s="39"/>
      <c r="H157" s="39"/>
      <c r="I157" s="39"/>
      <c r="J157" s="39"/>
      <c r="K157" s="39"/>
      <c r="L157" s="39"/>
      <c r="M157" s="160"/>
      <c r="N157" s="161"/>
      <c r="O157" s="467"/>
    </row>
    <row r="158" spans="1:15" ht="15" customHeight="1">
      <c r="A158" s="512" t="str">
        <f>'1 - Existing Inventory'!A132</f>
        <v>Compact Low Pressure Mercury - Magnetic Control Gear (e.g. FSD, PL-L, TC-L)</v>
      </c>
      <c r="B158" s="513"/>
      <c r="C158" s="72">
        <f>'1 - Existing Inventory'!C132</f>
        <v>36</v>
      </c>
      <c r="D158" s="73">
        <f>'1 - Existing Inventory'!D132</f>
        <v>44</v>
      </c>
      <c r="E158" s="78">
        <f>'1 - Existing Inventory'!E132</f>
        <v>0</v>
      </c>
      <c r="F158" s="79">
        <f>'1 - Existing Inventory'!L132</f>
        <v>0</v>
      </c>
      <c r="G158" s="80">
        <f>'1 - Existing Inventory'!M132</f>
        <v>2</v>
      </c>
      <c r="H158" s="171"/>
      <c r="I158" s="171"/>
      <c r="J158" s="41">
        <f>E158-H158+I158</f>
        <v>0</v>
      </c>
      <c r="K158" s="453" t="s">
        <v>168</v>
      </c>
      <c r="L158" s="454" t="s">
        <v>168</v>
      </c>
      <c r="M158" s="160">
        <f>IF(K158=LOOKUPRANGES!$J$2,'1 - Existing Inventory'!L134,K158)</f>
        <v>0</v>
      </c>
      <c r="N158" s="161">
        <f>IF(L158=LOOKUPRANGES!$K$2,'1 - Existing Inventory'!O132,1-(0.8*L158/10))</f>
        <v>0.84</v>
      </c>
      <c r="O158" s="467"/>
    </row>
    <row r="159" spans="1:15" ht="15" customHeight="1">
      <c r="A159" s="514"/>
      <c r="B159" s="515"/>
      <c r="C159" s="74">
        <f>'1 - Existing Inventory'!C133</f>
        <v>40</v>
      </c>
      <c r="D159" s="75">
        <f>'1 - Existing Inventory'!D133</f>
        <v>45</v>
      </c>
      <c r="E159" s="78">
        <f>'1 - Existing Inventory'!E133</f>
        <v>0</v>
      </c>
      <c r="F159" s="79">
        <f>'1 - Existing Inventory'!L133</f>
        <v>0</v>
      </c>
      <c r="G159" s="80">
        <f>'1 - Existing Inventory'!M133</f>
        <v>2</v>
      </c>
      <c r="H159" s="171"/>
      <c r="I159" s="171"/>
      <c r="J159" s="41">
        <f>E159-H159+I159</f>
        <v>0</v>
      </c>
      <c r="K159" s="453" t="s">
        <v>168</v>
      </c>
      <c r="L159" s="454" t="s">
        <v>168</v>
      </c>
      <c r="M159" s="160">
        <f>IF(K159=LOOKUPRANGES!$J$2,'1 - Existing Inventory'!L135,K159)</f>
        <v>0</v>
      </c>
      <c r="N159" s="161">
        <f>IF(L159=LOOKUPRANGES!$K$2,'1 - Existing Inventory'!O133,1-(0.8*L159/10))</f>
        <v>0.84</v>
      </c>
      <c r="O159" s="467"/>
    </row>
    <row r="160" spans="1:15" ht="15" customHeight="1">
      <c r="A160" s="529"/>
      <c r="B160" s="530"/>
      <c r="C160" s="76"/>
      <c r="D160" s="77"/>
      <c r="E160" s="78"/>
      <c r="F160" s="79"/>
      <c r="G160" s="80"/>
      <c r="H160" s="171"/>
      <c r="I160" s="171"/>
      <c r="J160" s="41"/>
      <c r="K160" s="453"/>
      <c r="L160" s="454"/>
      <c r="M160" s="160">
        <f>IF(K160=LOOKUPRANGES!$J$2,'1 - Existing Inventory'!L136,K160)</f>
        <v>0</v>
      </c>
      <c r="N160" s="161">
        <f>IF(L160=LOOKUPRANGES!$K$2,'1 - Existing Inventory'!M136,0.8*L142)</f>
        <v>0</v>
      </c>
      <c r="O160" s="467"/>
    </row>
    <row r="161" spans="1:15" ht="15" hidden="1" customHeight="1">
      <c r="A161" s="457"/>
      <c r="B161" s="458"/>
      <c r="C161" s="76"/>
      <c r="D161" s="77"/>
      <c r="E161" s="78"/>
      <c r="F161" s="79"/>
      <c r="G161" s="80"/>
      <c r="H161" s="49"/>
      <c r="I161" s="49"/>
      <c r="J161" s="41"/>
      <c r="K161" s="48"/>
      <c r="L161" s="47"/>
      <c r="M161" s="160">
        <f>IF(K161=LOOKUPRANGES!$J$2,'1 - Existing Inventory'!L137,K161)</f>
        <v>0</v>
      </c>
      <c r="N161" s="161">
        <f>IF(L161=LOOKUPRANGES!$K$2,'1 - Existing Inventory'!M137,0.8*L143)</f>
        <v>0</v>
      </c>
      <c r="O161" s="467"/>
    </row>
    <row r="162" spans="1:15" ht="15" customHeight="1">
      <c r="A162" s="415"/>
      <c r="B162" s="70"/>
      <c r="C162" s="39"/>
      <c r="D162" s="39"/>
      <c r="E162" s="39"/>
      <c r="F162" s="45"/>
      <c r="G162" s="46"/>
      <c r="H162" s="39"/>
      <c r="I162" s="39"/>
      <c r="J162" s="39"/>
      <c r="K162" s="39"/>
      <c r="L162" s="39"/>
      <c r="M162" s="12"/>
      <c r="N162" s="161"/>
      <c r="O162" s="467"/>
    </row>
    <row r="163" spans="1:15" ht="15.75" thickBot="1">
      <c r="A163" s="31"/>
      <c r="B163" s="32"/>
      <c r="C163" s="32"/>
      <c r="D163" s="32"/>
      <c r="E163" s="32"/>
      <c r="F163" s="32"/>
      <c r="G163" s="32"/>
      <c r="H163" s="32"/>
      <c r="I163" s="32"/>
      <c r="J163" s="32"/>
      <c r="K163" s="32"/>
      <c r="L163" s="32"/>
      <c r="M163" s="32"/>
      <c r="N163" s="163"/>
      <c r="O163" s="467"/>
    </row>
    <row r="164" spans="1:15">
      <c r="A164" s="467"/>
      <c r="B164" s="467"/>
      <c r="C164" s="467"/>
      <c r="D164" s="467"/>
      <c r="E164" s="467"/>
      <c r="F164" s="467"/>
      <c r="G164" s="467"/>
      <c r="H164" s="467"/>
      <c r="I164" s="467"/>
      <c r="J164" s="467"/>
      <c r="K164" s="467"/>
      <c r="L164" s="467"/>
      <c r="M164" s="467"/>
      <c r="N164" s="467"/>
      <c r="O164" s="467"/>
    </row>
  </sheetData>
  <sheetProtection password="C43E" sheet="1" objects="1" scenarios="1"/>
  <mergeCells count="60">
    <mergeCell ref="A158:B160"/>
    <mergeCell ref="A153:B155"/>
    <mergeCell ref="A135:B138"/>
    <mergeCell ref="A126:B129"/>
    <mergeCell ref="A117:B121"/>
    <mergeCell ref="D44:E44"/>
    <mergeCell ref="D45:E45"/>
    <mergeCell ref="E50:G50"/>
    <mergeCell ref="E105:G105"/>
    <mergeCell ref="A53:B54"/>
    <mergeCell ref="A62:B64"/>
    <mergeCell ref="A94:B101"/>
    <mergeCell ref="B11:C11"/>
    <mergeCell ref="D11:E11"/>
    <mergeCell ref="I37:L37"/>
    <mergeCell ref="D38:E38"/>
    <mergeCell ref="D40:E40"/>
    <mergeCell ref="B8:C8"/>
    <mergeCell ref="D8:E8"/>
    <mergeCell ref="B9:C9"/>
    <mergeCell ref="D9:E9"/>
    <mergeCell ref="B10:E10"/>
    <mergeCell ref="A17:A18"/>
    <mergeCell ref="B5:E5"/>
    <mergeCell ref="B6:C6"/>
    <mergeCell ref="D6:E6"/>
    <mergeCell ref="A30:D30"/>
    <mergeCell ref="B15:C15"/>
    <mergeCell ref="D15:E15"/>
    <mergeCell ref="A27:E27"/>
    <mergeCell ref="A28:D28"/>
    <mergeCell ref="A29:D29"/>
    <mergeCell ref="D14:E14"/>
    <mergeCell ref="B14:C14"/>
    <mergeCell ref="B17:G17"/>
    <mergeCell ref="A7:A12"/>
    <mergeCell ref="B7:E7"/>
    <mergeCell ref="B12:C12"/>
    <mergeCell ref="M29:N32"/>
    <mergeCell ref="A32:D32"/>
    <mergeCell ref="H150:L150"/>
    <mergeCell ref="A144:B146"/>
    <mergeCell ref="E150:G150"/>
    <mergeCell ref="E73:G73"/>
    <mergeCell ref="H73:L73"/>
    <mergeCell ref="A31:D31"/>
    <mergeCell ref="H105:L105"/>
    <mergeCell ref="H50:L50"/>
    <mergeCell ref="A85:B90"/>
    <mergeCell ref="A76:B81"/>
    <mergeCell ref="A108:B113"/>
    <mergeCell ref="D41:E41"/>
    <mergeCell ref="D42:E42"/>
    <mergeCell ref="D43:E43"/>
    <mergeCell ref="M13:N14"/>
    <mergeCell ref="M19:N22"/>
    <mergeCell ref="D12:E12"/>
    <mergeCell ref="L13:L14"/>
    <mergeCell ref="I13:K14"/>
    <mergeCell ref="I15:K15"/>
  </mergeCells>
  <conditionalFormatting sqref="M29:N32">
    <cfRule type="expression" dxfId="2" priority="3">
      <formula>L29&lt;&gt;L28</formula>
    </cfRule>
  </conditionalFormatting>
  <conditionalFormatting sqref="M19:N22">
    <cfRule type="expression" dxfId="1" priority="2">
      <formula>L19&lt;&gt;L18</formula>
    </cfRule>
  </conditionalFormatting>
  <conditionalFormatting sqref="M13:N14">
    <cfRule type="expression" dxfId="0" priority="1">
      <formula>$L$10&lt;$M$6</formula>
    </cfRule>
  </conditionalFormatting>
  <dataValidations count="9">
    <dataValidation type="whole" operator="lessThanOrEqual" allowBlank="1" showInputMessage="1" showErrorMessage="1" errorTitle="Error" error="Please ensure that the number of lanterns removed is less than or equal to the total number before upgrade." sqref="H53:H57 H62:H65 H76:H81 H85:H90 H94:H101 H108:H113 H117:H121 H126:H129 H135:H138 H153:H155 H158:H159">
      <formula1>E53</formula1>
    </dataValidation>
    <dataValidation type="whole" operator="lessThanOrEqual" allowBlank="1" showInputMessage="1" showErrorMessage="1" errorTitle="Error" error="Please ensure that the number of lanterns removed is less than or equal to the total number before upgrade." sqref="I53:I57 I62:I65 I76:I81 I85:I90 I94:I101 I108:I113 I117:I121 I126:I129 I135:I138 I153:I155 I158:I159">
      <formula1>H53</formula1>
    </dataValidation>
    <dataValidation type="list" showInputMessage="1" showErrorMessage="1" sqref="K53:K60 K158:K161 K76:K83 K85:K92 K94:K101 K108:K115 K117:K124 K126:K133 K153:K156 K144:K146 K62:K69 K135:K142">
      <formula1>LU_PERCENTSTEPUPG</formula1>
    </dataValidation>
    <dataValidation type="list" showInputMessage="1" showErrorMessage="1" sqref="L53:L60 L158:L161 L62:L69 L76:L83 L85:L92 L94:L101 L108:L115 L117:L124 L126:L133 L144:L146 L153:L156 L135:L142">
      <formula1>LU_DIMPROFILEUPG</formula1>
    </dataValidation>
    <dataValidation type="list" showInputMessage="1" showErrorMessage="1" sqref="K40:K45">
      <formula1>LU_PERCENTSTEP</formula1>
    </dataValidation>
    <dataValidation type="list" showInputMessage="1" showErrorMessage="1" sqref="L40:L45">
      <formula1>LU_DIMPROFILE</formula1>
    </dataValidation>
    <dataValidation type="whole" operator="greaterThan" allowBlank="1" showInputMessage="1" showErrorMessage="1" promptTitle="Operating hours" prompt="Please ensure that the operating hours have been entered. Default values are listed above." sqref="D15:E15">
      <formula1>0</formula1>
    </dataValidation>
    <dataValidation type="list" showInputMessage="1" showErrorMessage="1" sqref="L13:L14">
      <formula1>FY_COMPLETIONVLU</formula1>
    </dataValidation>
    <dataValidation type="list" showInputMessage="1" showErrorMessage="1" sqref="L15">
      <formula1>LU_YESNO</formula1>
    </dataValidation>
  </dataValidations>
  <pageMargins left="0.70866141732283472" right="0.70866141732283472" top="0.74803149606299213" bottom="0.74803149606299213" header="0.31496062992125984" footer="0.31496062992125984"/>
  <pageSetup paperSize="8" scale="59" fitToHeight="2" orientation="portrait" r:id="rId1"/>
  <headerFooter>
    <oddFooter>&amp;L&amp;F
&amp;A&amp;C&amp;P / &amp;N&amp;R&amp;T
&amp;D</oddFooter>
  </headerFooter>
  <rowBreaks count="1" manualBreakCount="1">
    <brk id="104" max="13" man="1"/>
  </rowBreaks>
  <drawing r:id="rId2"/>
</worksheet>
</file>

<file path=xl/worksheets/sheet5.xml><?xml version="1.0" encoding="utf-8"?>
<worksheet xmlns="http://schemas.openxmlformats.org/spreadsheetml/2006/main" xmlns:r="http://schemas.openxmlformats.org/officeDocument/2006/relationships">
  <sheetPr codeName="Sheet2">
    <pageSetUpPr fitToPage="1"/>
  </sheetPr>
  <dimension ref="A1:O90"/>
  <sheetViews>
    <sheetView zoomScale="85" zoomScaleNormal="85" zoomScaleSheetLayoutView="85" workbookViewId="0"/>
  </sheetViews>
  <sheetFormatPr defaultRowHeight="15"/>
  <cols>
    <col min="1" max="1" width="17.42578125" customWidth="1"/>
    <col min="2" max="2" width="7.85546875" customWidth="1"/>
    <col min="3" max="4" width="9.28515625" customWidth="1"/>
    <col min="5" max="6" width="18.140625" customWidth="1"/>
    <col min="7" max="11" width="11.7109375" customWidth="1"/>
    <col min="12" max="12" width="13.7109375" customWidth="1"/>
    <col min="13" max="14" width="14.7109375" customWidth="1"/>
  </cols>
  <sheetData>
    <row r="1" spans="1:15" ht="65.099999999999994" customHeight="1">
      <c r="A1" s="5" t="s">
        <v>136</v>
      </c>
      <c r="B1" s="6"/>
      <c r="C1" s="6"/>
      <c r="D1" s="6"/>
      <c r="E1" s="6"/>
      <c r="F1" s="6"/>
      <c r="G1" s="6"/>
      <c r="H1" s="6"/>
      <c r="I1" s="6"/>
      <c r="J1" s="6"/>
      <c r="K1" s="6"/>
      <c r="L1" s="6"/>
      <c r="M1" s="6"/>
      <c r="N1" s="7"/>
      <c r="O1" s="467"/>
    </row>
    <row r="2" spans="1:15" ht="11.25" customHeight="1">
      <c r="A2" s="8"/>
      <c r="B2" s="9"/>
      <c r="C2" s="9"/>
      <c r="D2" s="9"/>
      <c r="E2" s="9"/>
      <c r="F2" s="9"/>
      <c r="G2" s="9"/>
      <c r="H2" s="9"/>
      <c r="I2" s="9"/>
      <c r="J2" s="9"/>
      <c r="K2" s="9"/>
      <c r="L2" s="9"/>
      <c r="M2" s="9"/>
      <c r="N2" s="10"/>
      <c r="O2" s="467"/>
    </row>
    <row r="3" spans="1:15">
      <c r="A3" s="11" t="s">
        <v>1</v>
      </c>
      <c r="B3" s="12"/>
      <c r="C3" s="12"/>
      <c r="D3" s="12"/>
      <c r="E3" s="12"/>
      <c r="F3" s="12"/>
      <c r="G3" s="12"/>
      <c r="H3" s="12"/>
      <c r="I3" s="12"/>
      <c r="J3" s="12"/>
      <c r="K3" s="12"/>
      <c r="L3" s="12"/>
      <c r="M3" s="12"/>
      <c r="N3" s="13"/>
      <c r="O3" s="467"/>
    </row>
    <row r="4" spans="1:15" ht="30" customHeight="1">
      <c r="A4" s="593" t="s">
        <v>304</v>
      </c>
      <c r="B4" s="594"/>
      <c r="C4" s="594"/>
      <c r="D4" s="594"/>
      <c r="E4" s="594"/>
      <c r="F4" s="594"/>
      <c r="G4" s="594"/>
      <c r="H4" s="594"/>
      <c r="I4" s="594"/>
      <c r="J4" s="594"/>
      <c r="K4" s="594"/>
      <c r="L4" s="594"/>
      <c r="M4" s="594"/>
      <c r="N4" s="595"/>
      <c r="O4" s="467"/>
    </row>
    <row r="5" spans="1:15" ht="15" customHeight="1">
      <c r="A5" s="593" t="s">
        <v>303</v>
      </c>
      <c r="B5" s="594"/>
      <c r="C5" s="594"/>
      <c r="D5" s="594"/>
      <c r="E5" s="594"/>
      <c r="F5" s="594"/>
      <c r="G5" s="594"/>
      <c r="H5" s="594"/>
      <c r="I5" s="594"/>
      <c r="J5" s="594"/>
      <c r="K5" s="594"/>
      <c r="L5" s="594"/>
      <c r="M5" s="594"/>
      <c r="N5" s="595"/>
      <c r="O5" s="467"/>
    </row>
    <row r="6" spans="1:15" ht="15" customHeight="1">
      <c r="A6" s="593" t="s">
        <v>302</v>
      </c>
      <c r="B6" s="594"/>
      <c r="C6" s="594"/>
      <c r="D6" s="594"/>
      <c r="E6" s="594"/>
      <c r="F6" s="594"/>
      <c r="G6" s="594"/>
      <c r="H6" s="594"/>
      <c r="I6" s="594"/>
      <c r="J6" s="594"/>
      <c r="K6" s="594"/>
      <c r="L6" s="594"/>
      <c r="M6" s="594"/>
      <c r="N6" s="595"/>
      <c r="O6" s="467"/>
    </row>
    <row r="7" spans="1:15" ht="15" customHeight="1">
      <c r="A7" s="416" t="s">
        <v>203</v>
      </c>
      <c r="B7" s="465"/>
      <c r="C7" s="465"/>
      <c r="D7" s="57"/>
      <c r="E7" s="57"/>
      <c r="F7" s="465"/>
      <c r="G7" s="465"/>
      <c r="H7" s="465"/>
      <c r="I7" s="465"/>
      <c r="J7" s="465"/>
      <c r="K7" s="465"/>
      <c r="L7" s="465"/>
      <c r="M7" s="465"/>
      <c r="N7" s="418"/>
      <c r="O7" s="467"/>
    </row>
    <row r="8" spans="1:15" ht="3.75" customHeight="1">
      <c r="A8" s="15"/>
      <c r="B8" s="16"/>
      <c r="C8" s="16"/>
      <c r="D8" s="16"/>
      <c r="E8" s="16"/>
      <c r="F8" s="16"/>
      <c r="G8" s="16"/>
      <c r="H8" s="16"/>
      <c r="I8" s="16"/>
      <c r="J8" s="16"/>
      <c r="K8" s="16"/>
      <c r="L8" s="16"/>
      <c r="M8" s="16"/>
      <c r="N8" s="17"/>
      <c r="O8" s="467"/>
    </row>
    <row r="9" spans="1:15">
      <c r="A9" s="14"/>
      <c r="B9" s="12"/>
      <c r="C9" s="12"/>
      <c r="D9" s="12"/>
      <c r="E9" s="12"/>
      <c r="F9" s="12"/>
      <c r="G9" s="12"/>
      <c r="H9" s="12"/>
      <c r="I9" s="12"/>
      <c r="J9" s="12"/>
      <c r="K9" s="12"/>
      <c r="L9" s="12"/>
      <c r="M9" s="12"/>
      <c r="N9" s="13"/>
      <c r="O9" s="467"/>
    </row>
    <row r="10" spans="1:15" ht="15" customHeight="1">
      <c r="A10" s="14"/>
      <c r="B10" s="205"/>
      <c r="C10" s="12"/>
      <c r="D10" s="12"/>
      <c r="E10" s="206" t="s">
        <v>75</v>
      </c>
      <c r="F10" s="462" t="s">
        <v>76</v>
      </c>
      <c r="G10" s="12"/>
      <c r="H10" s="12"/>
      <c r="I10" s="12"/>
      <c r="J10" s="12"/>
      <c r="K10" s="12"/>
      <c r="L10" s="12"/>
      <c r="M10" s="12"/>
      <c r="N10" s="13"/>
      <c r="O10" s="467"/>
    </row>
    <row r="11" spans="1:15">
      <c r="A11" s="572" t="s">
        <v>77</v>
      </c>
      <c r="B11" s="573"/>
      <c r="C11" s="573"/>
      <c r="D11" s="574"/>
      <c r="E11" s="207">
        <v>50</v>
      </c>
      <c r="F11" s="172">
        <f>E11</f>
        <v>50</v>
      </c>
      <c r="G11" s="12"/>
      <c r="H11" s="12"/>
      <c r="I11" s="12"/>
      <c r="J11" s="12"/>
      <c r="K11" s="12"/>
      <c r="L11" s="12"/>
      <c r="M11" s="12"/>
      <c r="N11" s="13"/>
      <c r="O11" s="467"/>
    </row>
    <row r="12" spans="1:15">
      <c r="A12" s="572" t="s">
        <v>78</v>
      </c>
      <c r="B12" s="573"/>
      <c r="C12" s="573"/>
      <c r="D12" s="574"/>
      <c r="E12" s="207">
        <v>210</v>
      </c>
      <c r="F12" s="172">
        <f t="shared" ref="F12:F19" si="0">E12</f>
        <v>210</v>
      </c>
      <c r="G12" s="12"/>
      <c r="H12" s="12"/>
      <c r="I12" s="12"/>
      <c r="J12" s="12"/>
      <c r="K12" s="12"/>
      <c r="L12" s="12"/>
      <c r="M12" s="12"/>
      <c r="N12" s="13"/>
      <c r="O12" s="467"/>
    </row>
    <row r="13" spans="1:15">
      <c r="A13" s="572" t="s">
        <v>202</v>
      </c>
      <c r="B13" s="573"/>
      <c r="C13" s="573"/>
      <c r="D13" s="574"/>
      <c r="E13" s="207">
        <v>25</v>
      </c>
      <c r="F13" s="172">
        <f t="shared" si="0"/>
        <v>25</v>
      </c>
      <c r="G13" s="12"/>
      <c r="H13" s="12"/>
      <c r="I13" s="12"/>
      <c r="J13" s="12"/>
      <c r="K13" s="12"/>
      <c r="L13" s="12"/>
      <c r="M13" s="12"/>
      <c r="N13" s="13"/>
      <c r="O13" s="467"/>
    </row>
    <row r="14" spans="1:15">
      <c r="A14" s="572" t="s">
        <v>333</v>
      </c>
      <c r="B14" s="573"/>
      <c r="C14" s="573"/>
      <c r="D14" s="574"/>
      <c r="E14" s="207">
        <v>215</v>
      </c>
      <c r="F14" s="172">
        <f t="shared" si="0"/>
        <v>215</v>
      </c>
      <c r="G14" s="12"/>
      <c r="H14" s="12"/>
      <c r="I14" s="12"/>
      <c r="J14" s="12"/>
      <c r="K14" s="12"/>
      <c r="L14" s="12"/>
      <c r="M14" s="12"/>
      <c r="N14" s="13"/>
      <c r="O14" s="467"/>
    </row>
    <row r="15" spans="1:15">
      <c r="A15" s="572" t="s">
        <v>332</v>
      </c>
      <c r="B15" s="573"/>
      <c r="C15" s="573"/>
      <c r="D15" s="574"/>
      <c r="E15" s="207">
        <v>264</v>
      </c>
      <c r="F15" s="172">
        <f t="shared" si="0"/>
        <v>264</v>
      </c>
      <c r="G15" s="12"/>
      <c r="H15" s="12"/>
      <c r="I15" s="12"/>
      <c r="J15" s="65"/>
      <c r="K15" s="12"/>
      <c r="L15" s="12"/>
      <c r="M15" s="12"/>
      <c r="N15" s="13"/>
      <c r="O15" s="467"/>
    </row>
    <row r="16" spans="1:15">
      <c r="A16" s="572" t="s">
        <v>331</v>
      </c>
      <c r="B16" s="573"/>
      <c r="C16" s="573"/>
      <c r="D16" s="574"/>
      <c r="E16" s="207">
        <v>317</v>
      </c>
      <c r="F16" s="172">
        <v>310</v>
      </c>
      <c r="G16" s="12"/>
      <c r="H16" s="12"/>
      <c r="I16" s="12"/>
      <c r="J16" s="65"/>
      <c r="K16" s="12"/>
      <c r="L16" s="12"/>
      <c r="M16" s="12"/>
      <c r="N16" s="13"/>
      <c r="O16" s="467"/>
    </row>
    <row r="17" spans="1:15">
      <c r="A17" s="572" t="s">
        <v>330</v>
      </c>
      <c r="B17" s="573"/>
      <c r="C17" s="573"/>
      <c r="D17" s="574"/>
      <c r="E17" s="207">
        <v>422</v>
      </c>
      <c r="F17" s="172">
        <f t="shared" si="0"/>
        <v>422</v>
      </c>
      <c r="G17" s="12"/>
      <c r="H17" s="12"/>
      <c r="I17" s="12"/>
      <c r="J17" s="65"/>
      <c r="K17" s="12"/>
      <c r="L17" s="12"/>
      <c r="M17" s="12"/>
      <c r="N17" s="13"/>
      <c r="O17" s="467"/>
    </row>
    <row r="18" spans="1:15">
      <c r="A18" s="572" t="s">
        <v>329</v>
      </c>
      <c r="B18" s="573"/>
      <c r="C18" s="573"/>
      <c r="D18" s="574"/>
      <c r="E18" s="207">
        <v>422</v>
      </c>
      <c r="F18" s="172">
        <f t="shared" si="0"/>
        <v>422</v>
      </c>
      <c r="G18" s="12"/>
      <c r="H18" s="12"/>
      <c r="I18" s="12"/>
      <c r="J18" s="65"/>
      <c r="K18" s="12"/>
      <c r="L18" s="12"/>
      <c r="M18" s="12"/>
      <c r="N18" s="13"/>
      <c r="O18" s="467"/>
    </row>
    <row r="19" spans="1:15">
      <c r="A19" s="572" t="s">
        <v>335</v>
      </c>
      <c r="B19" s="573"/>
      <c r="C19" s="573"/>
      <c r="D19" s="574"/>
      <c r="E19" s="207">
        <v>449</v>
      </c>
      <c r="F19" s="172">
        <f t="shared" si="0"/>
        <v>449</v>
      </c>
      <c r="G19" s="12"/>
      <c r="H19" s="12"/>
      <c r="I19" s="12"/>
      <c r="J19" s="65"/>
      <c r="K19" s="12"/>
      <c r="L19" s="12"/>
      <c r="M19" s="12"/>
      <c r="N19" s="13"/>
      <c r="O19" s="467"/>
    </row>
    <row r="20" spans="1:15">
      <c r="A20" s="572" t="s">
        <v>79</v>
      </c>
      <c r="B20" s="573"/>
      <c r="C20" s="573"/>
      <c r="D20" s="574"/>
      <c r="E20" s="208">
        <v>3</v>
      </c>
      <c r="F20" s="172">
        <f t="shared" ref="F20" si="1">E20</f>
        <v>3</v>
      </c>
      <c r="G20" s="12"/>
      <c r="H20" s="12"/>
      <c r="I20" s="12"/>
      <c r="J20" s="12"/>
      <c r="K20" s="12"/>
      <c r="L20" s="12"/>
      <c r="M20" s="12"/>
      <c r="N20" s="13"/>
      <c r="O20" s="467"/>
    </row>
    <row r="21" spans="1:15">
      <c r="A21" s="464"/>
      <c r="B21" s="465"/>
      <c r="C21" s="465"/>
      <c r="D21" s="465"/>
      <c r="E21" s="65"/>
      <c r="F21" s="65"/>
      <c r="G21" s="65"/>
      <c r="H21" s="65"/>
      <c r="I21" s="12"/>
      <c r="J21" s="12"/>
      <c r="K21" s="12"/>
      <c r="L21" s="12"/>
      <c r="M21" s="12"/>
      <c r="N21" s="13"/>
      <c r="O21" s="467"/>
    </row>
    <row r="22" spans="1:15">
      <c r="A22" s="417" t="s">
        <v>80</v>
      </c>
      <c r="B22" s="465"/>
      <c r="C22" s="465"/>
      <c r="D22" s="465"/>
      <c r="E22" s="65"/>
      <c r="F22" s="65"/>
      <c r="G22" s="65"/>
      <c r="H22" s="65"/>
      <c r="I22" s="12"/>
      <c r="J22" s="12"/>
      <c r="K22" s="12"/>
      <c r="L22" s="12"/>
      <c r="M22" s="12"/>
      <c r="N22" s="13"/>
      <c r="O22" s="467"/>
    </row>
    <row r="23" spans="1:15" ht="15" customHeight="1">
      <c r="A23" s="584" t="s">
        <v>204</v>
      </c>
      <c r="B23" s="585"/>
      <c r="C23" s="585"/>
      <c r="D23" s="585"/>
      <c r="E23" s="585"/>
      <c r="F23" s="585"/>
      <c r="G23" s="585"/>
      <c r="H23" s="586"/>
      <c r="I23" s="575" t="s">
        <v>81</v>
      </c>
      <c r="J23" s="576"/>
      <c r="K23" s="576"/>
      <c r="L23" s="577"/>
      <c r="M23" s="12"/>
      <c r="N23" s="13"/>
      <c r="O23" s="467"/>
    </row>
    <row r="24" spans="1:15">
      <c r="A24" s="587"/>
      <c r="B24" s="588"/>
      <c r="C24" s="588"/>
      <c r="D24" s="588"/>
      <c r="E24" s="588"/>
      <c r="F24" s="588"/>
      <c r="G24" s="588"/>
      <c r="H24" s="589"/>
      <c r="I24" s="578">
        <v>10000</v>
      </c>
      <c r="J24" s="579"/>
      <c r="K24" s="579"/>
      <c r="L24" s="580"/>
      <c r="M24" s="12"/>
      <c r="N24" s="13"/>
      <c r="O24" s="467"/>
    </row>
    <row r="25" spans="1:15" ht="33.75" customHeight="1">
      <c r="A25" s="590"/>
      <c r="B25" s="591"/>
      <c r="C25" s="591"/>
      <c r="D25" s="591"/>
      <c r="E25" s="591"/>
      <c r="F25" s="591"/>
      <c r="G25" s="591"/>
      <c r="H25" s="592"/>
      <c r="I25" s="581"/>
      <c r="J25" s="582"/>
      <c r="K25" s="582"/>
      <c r="L25" s="583"/>
      <c r="M25" s="12"/>
      <c r="N25" s="13"/>
      <c r="O25" s="467"/>
    </row>
    <row r="26" spans="1:15">
      <c r="A26" s="14"/>
      <c r="B26" s="12"/>
      <c r="C26" s="12"/>
      <c r="D26" s="12"/>
      <c r="E26" s="12"/>
      <c r="F26" s="12"/>
      <c r="G26" s="12"/>
      <c r="H26" s="12"/>
      <c r="I26" s="12"/>
      <c r="J26" s="12"/>
      <c r="K26" s="12"/>
      <c r="L26" s="12"/>
      <c r="M26" s="12"/>
      <c r="N26" s="13"/>
      <c r="O26" s="467"/>
    </row>
    <row r="27" spans="1:15">
      <c r="A27" s="14"/>
      <c r="B27" s="12"/>
      <c r="C27" s="12"/>
      <c r="D27" s="12"/>
      <c r="E27" s="12"/>
      <c r="F27" s="12"/>
      <c r="G27" s="12"/>
      <c r="H27" s="12"/>
      <c r="I27" s="12"/>
      <c r="J27" s="12"/>
      <c r="K27" s="12"/>
      <c r="L27" s="12"/>
      <c r="M27" s="12"/>
      <c r="N27" s="13"/>
      <c r="O27" s="467"/>
    </row>
    <row r="28" spans="1:15">
      <c r="A28" s="14"/>
      <c r="B28" s="12"/>
      <c r="C28" s="12"/>
      <c r="D28" s="12"/>
      <c r="E28" s="12"/>
      <c r="F28" s="12"/>
      <c r="G28" s="12"/>
      <c r="H28" s="12"/>
      <c r="I28" s="12"/>
      <c r="J28" s="12"/>
      <c r="K28" s="12"/>
      <c r="L28" s="12"/>
      <c r="M28" s="12"/>
      <c r="N28" s="13"/>
      <c r="O28" s="467"/>
    </row>
    <row r="29" spans="1:15">
      <c r="A29" s="14"/>
      <c r="B29" s="12"/>
      <c r="C29" s="12"/>
      <c r="D29" s="12"/>
      <c r="E29" s="12"/>
      <c r="F29" s="12"/>
      <c r="G29" s="12"/>
      <c r="H29" s="12"/>
      <c r="I29" s="12"/>
      <c r="J29" s="12"/>
      <c r="K29" s="12"/>
      <c r="L29" s="12"/>
      <c r="M29" s="12"/>
      <c r="N29" s="13"/>
      <c r="O29" s="467"/>
    </row>
    <row r="30" spans="1:15">
      <c r="A30" s="14"/>
      <c r="B30" s="12"/>
      <c r="C30" s="12"/>
      <c r="D30" s="12"/>
      <c r="E30" s="12"/>
      <c r="F30" s="12"/>
      <c r="G30" s="12"/>
      <c r="H30" s="12"/>
      <c r="I30" s="12"/>
      <c r="J30" s="12"/>
      <c r="K30" s="12"/>
      <c r="L30" s="12"/>
      <c r="M30" s="12"/>
      <c r="N30" s="13"/>
      <c r="O30" s="467"/>
    </row>
    <row r="31" spans="1:15">
      <c r="A31" s="14"/>
      <c r="B31" s="12"/>
      <c r="C31" s="12"/>
      <c r="D31" s="12"/>
      <c r="E31" s="12"/>
      <c r="F31" s="12"/>
      <c r="G31" s="12"/>
      <c r="H31" s="12"/>
      <c r="I31" s="12"/>
      <c r="J31" s="12"/>
      <c r="K31" s="12"/>
      <c r="L31" s="12"/>
      <c r="M31" s="12"/>
      <c r="N31" s="13"/>
      <c r="O31" s="467"/>
    </row>
    <row r="32" spans="1:15" ht="15.75" thickBot="1">
      <c r="A32" s="31"/>
      <c r="B32" s="32"/>
      <c r="C32" s="32"/>
      <c r="D32" s="32"/>
      <c r="E32" s="32"/>
      <c r="F32" s="32"/>
      <c r="G32" s="32"/>
      <c r="H32" s="32"/>
      <c r="I32" s="32"/>
      <c r="J32" s="32"/>
      <c r="K32" s="32"/>
      <c r="L32" s="32"/>
      <c r="M32" s="32"/>
      <c r="N32" s="33"/>
      <c r="O32" s="467"/>
    </row>
    <row r="33" spans="1:15" ht="14.25" customHeight="1">
      <c r="A33" s="467"/>
      <c r="B33" s="467"/>
      <c r="C33" s="467"/>
      <c r="D33" s="467"/>
      <c r="E33" s="467"/>
      <c r="F33" s="467"/>
      <c r="G33" s="467"/>
      <c r="H33" s="467"/>
      <c r="I33" s="467"/>
      <c r="J33" s="467"/>
      <c r="K33" s="467"/>
      <c r="L33" s="467"/>
      <c r="M33" s="467"/>
      <c r="N33" s="467"/>
      <c r="O33" s="467"/>
    </row>
    <row r="34" spans="1:15" ht="14.25" customHeight="1"/>
    <row r="35" spans="1:15" ht="14.25" customHeight="1"/>
    <row r="36" spans="1:15" ht="14.25" customHeight="1"/>
    <row r="37" spans="1:15" ht="14.25" customHeight="1"/>
    <row r="38" spans="1:15" ht="14.25" customHeight="1"/>
    <row r="39" spans="1:15" ht="14.25" customHeight="1"/>
    <row r="40" spans="1:15" ht="14.25" customHeight="1"/>
    <row r="41" spans="1:15" ht="14.25" customHeight="1"/>
    <row r="42" spans="1:15" ht="14.25" customHeight="1"/>
    <row r="43" spans="1:15" ht="14.25" customHeight="1"/>
    <row r="44" spans="1:15" ht="14.25" customHeight="1"/>
    <row r="45" spans="1:15" ht="14.25" customHeight="1"/>
    <row r="46" spans="1:15" ht="14.25" customHeight="1"/>
    <row r="47" spans="1:15" ht="14.25" customHeight="1"/>
    <row r="48" spans="1:15"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sheetData>
  <sheetProtection password="C43E" sheet="1" objects="1" scenarios="1"/>
  <mergeCells count="16">
    <mergeCell ref="A13:D13"/>
    <mergeCell ref="A4:N4"/>
    <mergeCell ref="A5:N5"/>
    <mergeCell ref="A6:N6"/>
    <mergeCell ref="A11:D11"/>
    <mergeCell ref="A12:D12"/>
    <mergeCell ref="A16:D16"/>
    <mergeCell ref="A17:D17"/>
    <mergeCell ref="A18:D18"/>
    <mergeCell ref="A14:D14"/>
    <mergeCell ref="A15:D15"/>
    <mergeCell ref="A20:D20"/>
    <mergeCell ref="I23:L23"/>
    <mergeCell ref="I24:L25"/>
    <mergeCell ref="A23:H25"/>
    <mergeCell ref="A19:D19"/>
  </mergeCells>
  <pageMargins left="0.70866141732283472" right="0.70866141732283472" top="0.74803149606299213" bottom="0.74803149606299213" header="0.31496062992125984" footer="0.31496062992125984"/>
  <pageSetup paperSize="8" scale="71" orientation="portrait" r:id="rId1"/>
  <headerFooter>
    <oddFooter>&amp;L&amp;F
&amp;A&amp;C&amp;P / &amp;N&amp;R&amp;T
&amp;D</oddFooter>
  </headerFooter>
  <drawing r:id="rId2"/>
</worksheet>
</file>

<file path=xl/worksheets/sheet6.xml><?xml version="1.0" encoding="utf-8"?>
<worksheet xmlns="http://schemas.openxmlformats.org/spreadsheetml/2006/main" xmlns:r="http://schemas.openxmlformats.org/officeDocument/2006/relationships">
  <sheetPr codeName="Sheet3">
    <pageSetUpPr fitToPage="1"/>
  </sheetPr>
  <dimension ref="A1:O36"/>
  <sheetViews>
    <sheetView zoomScale="85" zoomScaleNormal="85" zoomScaleSheetLayoutView="85" workbookViewId="0"/>
  </sheetViews>
  <sheetFormatPr defaultRowHeight="15"/>
  <cols>
    <col min="1" max="1" width="17.42578125" customWidth="1"/>
    <col min="2" max="2" width="7.85546875" customWidth="1"/>
    <col min="3" max="3" width="9.28515625" customWidth="1"/>
    <col min="4" max="4" width="15.140625" customWidth="1"/>
    <col min="5" max="6" width="18.140625" customWidth="1"/>
    <col min="7" max="11" width="11.7109375" customWidth="1"/>
    <col min="12" max="12" width="13.7109375" customWidth="1"/>
    <col min="13" max="14" width="14.7109375" customWidth="1"/>
  </cols>
  <sheetData>
    <row r="1" spans="1:15" ht="65.099999999999994" customHeight="1">
      <c r="A1" s="5" t="s">
        <v>241</v>
      </c>
      <c r="B1" s="6"/>
      <c r="C1" s="6"/>
      <c r="D1" s="6"/>
      <c r="E1" s="6"/>
      <c r="F1" s="6"/>
      <c r="G1" s="6"/>
      <c r="H1" s="6"/>
      <c r="I1" s="6"/>
      <c r="J1" s="6"/>
      <c r="K1" s="6"/>
      <c r="L1" s="6"/>
      <c r="M1" s="6"/>
      <c r="N1" s="7"/>
      <c r="O1" s="467"/>
    </row>
    <row r="2" spans="1:15" ht="11.25" customHeight="1">
      <c r="A2" s="8"/>
      <c r="B2" s="9"/>
      <c r="C2" s="9"/>
      <c r="D2" s="9"/>
      <c r="E2" s="9"/>
      <c r="F2" s="9"/>
      <c r="G2" s="9"/>
      <c r="H2" s="9"/>
      <c r="I2" s="9"/>
      <c r="J2" s="9"/>
      <c r="K2" s="9"/>
      <c r="L2" s="9"/>
      <c r="M2" s="9"/>
      <c r="N2" s="10"/>
      <c r="O2" s="467"/>
    </row>
    <row r="3" spans="1:15">
      <c r="A3" s="11" t="s">
        <v>1</v>
      </c>
      <c r="B3" s="12"/>
      <c r="C3" s="12"/>
      <c r="D3" s="12"/>
      <c r="E3" s="12"/>
      <c r="F3" s="12"/>
      <c r="G3" s="12"/>
      <c r="H3" s="12"/>
      <c r="I3" s="12"/>
      <c r="J3" s="12"/>
      <c r="K3" s="12"/>
      <c r="L3" s="12"/>
      <c r="M3" s="12"/>
      <c r="N3" s="13"/>
      <c r="O3" s="467"/>
    </row>
    <row r="4" spans="1:15" ht="15" customHeight="1">
      <c r="A4" s="593" t="s">
        <v>301</v>
      </c>
      <c r="B4" s="594"/>
      <c r="C4" s="594"/>
      <c r="D4" s="594"/>
      <c r="E4" s="594"/>
      <c r="F4" s="594"/>
      <c r="G4" s="594"/>
      <c r="H4" s="594"/>
      <c r="I4" s="594"/>
      <c r="J4" s="594"/>
      <c r="K4" s="594"/>
      <c r="L4" s="594"/>
      <c r="M4" s="594"/>
      <c r="N4" s="595"/>
      <c r="O4" s="467"/>
    </row>
    <row r="5" spans="1:15" ht="15" customHeight="1">
      <c r="A5" s="593" t="s">
        <v>346</v>
      </c>
      <c r="B5" s="594"/>
      <c r="C5" s="594"/>
      <c r="D5" s="594"/>
      <c r="E5" s="594"/>
      <c r="F5" s="594"/>
      <c r="G5" s="594"/>
      <c r="H5" s="594"/>
      <c r="I5" s="594"/>
      <c r="J5" s="594"/>
      <c r="K5" s="594"/>
      <c r="L5" s="594"/>
      <c r="M5" s="594"/>
      <c r="N5" s="595"/>
      <c r="O5" s="467"/>
    </row>
    <row r="6" spans="1:15" ht="15" customHeight="1">
      <c r="A6" s="593"/>
      <c r="B6" s="594"/>
      <c r="C6" s="594"/>
      <c r="D6" s="594"/>
      <c r="E6" s="594"/>
      <c r="F6" s="594"/>
      <c r="G6" s="594"/>
      <c r="H6" s="594"/>
      <c r="I6" s="594"/>
      <c r="J6" s="594"/>
      <c r="K6" s="594"/>
      <c r="L6" s="594"/>
      <c r="M6" s="594"/>
      <c r="N6" s="595"/>
      <c r="O6" s="467"/>
    </row>
    <row r="7" spans="1:15" ht="15" customHeight="1">
      <c r="A7" s="464"/>
      <c r="B7" s="465"/>
      <c r="C7" s="465"/>
      <c r="D7" s="57"/>
      <c r="E7" s="57"/>
      <c r="F7" s="12"/>
      <c r="G7" s="12"/>
      <c r="H7" s="12"/>
      <c r="I7" s="12"/>
      <c r="J7" s="12"/>
      <c r="K7" s="12"/>
      <c r="L7" s="12"/>
      <c r="M7" s="12"/>
      <c r="N7" s="13"/>
      <c r="O7" s="467"/>
    </row>
    <row r="8" spans="1:15" ht="3.75" customHeight="1">
      <c r="A8" s="373"/>
      <c r="B8" s="374"/>
      <c r="C8" s="374"/>
      <c r="D8" s="374"/>
      <c r="E8" s="374"/>
      <c r="F8" s="374"/>
      <c r="G8" s="374"/>
      <c r="H8" s="374"/>
      <c r="I8" s="374"/>
      <c r="J8" s="374"/>
      <c r="K8" s="374"/>
      <c r="L8" s="374"/>
      <c r="M8" s="374"/>
      <c r="N8" s="198"/>
      <c r="O8" s="467"/>
    </row>
    <row r="9" spans="1:15">
      <c r="A9" s="14"/>
      <c r="B9" s="12"/>
      <c r="C9" s="12"/>
      <c r="D9" s="12"/>
      <c r="E9" s="12"/>
      <c r="F9" s="12"/>
      <c r="G9" s="12"/>
      <c r="H9" s="12"/>
      <c r="I9" s="12"/>
      <c r="J9" s="12"/>
      <c r="K9" s="12"/>
      <c r="L9" s="12"/>
      <c r="M9" s="12"/>
      <c r="N9" s="13"/>
      <c r="O9" s="467"/>
    </row>
    <row r="10" spans="1:15" ht="15" customHeight="1">
      <c r="A10" s="14"/>
      <c r="B10" s="205"/>
      <c r="C10" s="12"/>
      <c r="D10" s="12"/>
      <c r="E10" s="206" t="s">
        <v>75</v>
      </c>
      <c r="F10" s="462" t="s">
        <v>76</v>
      </c>
      <c r="G10" s="209"/>
      <c r="H10" s="209"/>
      <c r="I10" s="12"/>
      <c r="J10" s="12"/>
      <c r="K10" s="12"/>
      <c r="L10" s="12"/>
      <c r="M10" s="12"/>
      <c r="N10" s="13"/>
      <c r="O10" s="467"/>
    </row>
    <row r="11" spans="1:15">
      <c r="A11" s="464" t="s">
        <v>82</v>
      </c>
      <c r="B11" s="465"/>
      <c r="C11" s="465"/>
      <c r="D11" s="466"/>
      <c r="E11" s="207">
        <f>'4 - Assumptions - Maint Cost'!E12</f>
        <v>210</v>
      </c>
      <c r="F11" s="172">
        <f t="shared" ref="F11:F19" si="0">E11</f>
        <v>210</v>
      </c>
      <c r="G11" s="12"/>
      <c r="H11" s="12"/>
      <c r="I11" s="12"/>
      <c r="J11" s="12"/>
      <c r="K11" s="12"/>
      <c r="L11" s="12"/>
      <c r="M11" s="12"/>
      <c r="N11" s="13"/>
      <c r="O11" s="467"/>
    </row>
    <row r="12" spans="1:15">
      <c r="A12" s="464" t="s">
        <v>340</v>
      </c>
      <c r="B12" s="465"/>
      <c r="C12" s="465"/>
      <c r="D12" s="466"/>
      <c r="E12" s="207">
        <f ca="1">'Assumptions - Life cycles'!G19</f>
        <v>215</v>
      </c>
      <c r="F12" s="172">
        <f t="shared" ca="1" si="0"/>
        <v>215</v>
      </c>
      <c r="G12" s="12"/>
      <c r="H12" s="12"/>
      <c r="I12" s="12"/>
      <c r="J12" s="12"/>
      <c r="K12" s="12"/>
      <c r="L12" s="12"/>
      <c r="M12" s="12"/>
      <c r="N12" s="13"/>
      <c r="O12" s="467"/>
    </row>
    <row r="13" spans="1:15">
      <c r="A13" s="464" t="s">
        <v>339</v>
      </c>
      <c r="B13" s="465"/>
      <c r="C13" s="465"/>
      <c r="D13" s="466"/>
      <c r="E13" s="207">
        <f ca="1">'Assumptions - Life cycles'!G20</f>
        <v>264</v>
      </c>
      <c r="F13" s="172">
        <f t="shared" ca="1" si="0"/>
        <v>264</v>
      </c>
      <c r="G13" s="12"/>
      <c r="H13" s="12"/>
      <c r="I13" s="12"/>
      <c r="J13" s="12"/>
      <c r="K13" s="12"/>
      <c r="L13" s="12"/>
      <c r="M13" s="12"/>
      <c r="N13" s="13"/>
      <c r="O13" s="467"/>
    </row>
    <row r="14" spans="1:15">
      <c r="A14" s="464" t="s">
        <v>338</v>
      </c>
      <c r="B14" s="465"/>
      <c r="C14" s="465"/>
      <c r="D14" s="466"/>
      <c r="E14" s="207">
        <f ca="1">'Assumptions - Life cycles'!G21</f>
        <v>317</v>
      </c>
      <c r="F14" s="172">
        <v>310</v>
      </c>
      <c r="G14" s="12"/>
      <c r="H14" s="12"/>
      <c r="I14" s="12"/>
      <c r="J14" s="12"/>
      <c r="K14" s="12"/>
      <c r="L14" s="12"/>
      <c r="M14" s="12"/>
      <c r="N14" s="13"/>
      <c r="O14" s="467"/>
    </row>
    <row r="15" spans="1:15">
      <c r="A15" s="464" t="s">
        <v>337</v>
      </c>
      <c r="B15" s="465"/>
      <c r="C15" s="465"/>
      <c r="D15" s="466"/>
      <c r="E15" s="207">
        <f ca="1">'Assumptions - Life cycles'!G22</f>
        <v>422</v>
      </c>
      <c r="F15" s="172">
        <f t="shared" ca="1" si="0"/>
        <v>422</v>
      </c>
      <c r="G15" s="12"/>
      <c r="H15" s="12"/>
      <c r="I15" s="12"/>
      <c r="J15" s="12"/>
      <c r="K15" s="12"/>
      <c r="L15" s="12"/>
      <c r="M15" s="12"/>
      <c r="N15" s="13"/>
      <c r="O15" s="467"/>
    </row>
    <row r="16" spans="1:15">
      <c r="A16" s="464" t="s">
        <v>336</v>
      </c>
      <c r="B16" s="465"/>
      <c r="C16" s="465"/>
      <c r="D16" s="466"/>
      <c r="E16" s="207">
        <f ca="1">'Assumptions - Life cycles'!G23</f>
        <v>422</v>
      </c>
      <c r="F16" s="172">
        <f t="shared" ca="1" si="0"/>
        <v>422</v>
      </c>
      <c r="G16" s="12"/>
      <c r="H16" s="12"/>
      <c r="I16" s="12"/>
      <c r="J16" s="65"/>
      <c r="K16" s="12"/>
      <c r="L16" s="12"/>
      <c r="M16" s="12"/>
      <c r="N16" s="13"/>
      <c r="O16" s="467"/>
    </row>
    <row r="17" spans="1:15">
      <c r="A17" s="464" t="s">
        <v>334</v>
      </c>
      <c r="B17" s="465"/>
      <c r="C17" s="465"/>
      <c r="D17" s="466"/>
      <c r="E17" s="207">
        <f ca="1">'Assumptions - Life cycles'!G24</f>
        <v>449</v>
      </c>
      <c r="F17" s="172">
        <f t="shared" ca="1" si="0"/>
        <v>449</v>
      </c>
      <c r="G17" s="12"/>
      <c r="H17" s="12"/>
      <c r="I17" s="12"/>
      <c r="J17" s="65"/>
      <c r="K17" s="12"/>
      <c r="L17" s="12"/>
      <c r="M17" s="12"/>
      <c r="N17" s="13"/>
      <c r="O17" s="467"/>
    </row>
    <row r="18" spans="1:15">
      <c r="A18" s="464" t="s">
        <v>205</v>
      </c>
      <c r="B18" s="465"/>
      <c r="C18" s="465"/>
      <c r="D18" s="466"/>
      <c r="E18" s="207">
        <v>25</v>
      </c>
      <c r="F18" s="172">
        <f t="shared" si="0"/>
        <v>25</v>
      </c>
      <c r="G18" s="12"/>
      <c r="H18" s="12"/>
      <c r="I18" s="12"/>
      <c r="J18" s="65"/>
      <c r="K18" s="12"/>
      <c r="L18" s="12"/>
      <c r="M18" s="12"/>
      <c r="N18" s="13"/>
      <c r="O18" s="467"/>
    </row>
    <row r="19" spans="1:15">
      <c r="A19" s="464" t="s">
        <v>206</v>
      </c>
      <c r="B19" s="465"/>
      <c r="C19" s="465"/>
      <c r="D19" s="466"/>
      <c r="E19" s="207">
        <v>65</v>
      </c>
      <c r="F19" s="172">
        <f t="shared" si="0"/>
        <v>65</v>
      </c>
      <c r="G19" s="12"/>
      <c r="H19" s="12"/>
      <c r="I19" s="12"/>
      <c r="J19" s="65"/>
      <c r="K19" s="12"/>
      <c r="L19" s="12"/>
      <c r="M19" s="12"/>
      <c r="N19" s="13"/>
      <c r="O19" s="467"/>
    </row>
    <row r="20" spans="1:15">
      <c r="A20" s="417"/>
      <c r="B20" s="465"/>
      <c r="C20" s="465"/>
      <c r="D20" s="465"/>
      <c r="E20" s="65"/>
      <c r="F20" s="65"/>
      <c r="G20" s="12"/>
      <c r="H20" s="12"/>
      <c r="I20" s="12"/>
      <c r="J20" s="65"/>
      <c r="K20" s="12"/>
      <c r="L20" s="12"/>
      <c r="M20" s="12"/>
      <c r="N20" s="13"/>
      <c r="O20" s="467"/>
    </row>
    <row r="21" spans="1:15">
      <c r="A21" s="417"/>
      <c r="B21" s="465"/>
      <c r="C21" s="465"/>
      <c r="D21" s="465"/>
      <c r="E21" s="65"/>
      <c r="F21" s="65"/>
      <c r="G21" s="12"/>
      <c r="H21" s="12"/>
      <c r="I21" s="12"/>
      <c r="J21" s="12"/>
      <c r="K21" s="12"/>
      <c r="L21" s="12"/>
      <c r="M21" s="12"/>
      <c r="N21" s="13"/>
      <c r="O21" s="467"/>
    </row>
    <row r="22" spans="1:15">
      <c r="A22" s="417"/>
      <c r="B22" s="465"/>
      <c r="C22" s="465"/>
      <c r="D22" s="465"/>
      <c r="E22" s="65"/>
      <c r="F22" s="65"/>
      <c r="G22" s="12"/>
      <c r="H22" s="12"/>
      <c r="I22" s="12"/>
      <c r="J22" s="12"/>
      <c r="K22" s="12"/>
      <c r="L22" s="12"/>
      <c r="M22" s="12"/>
      <c r="N22" s="13"/>
      <c r="O22" s="467"/>
    </row>
    <row r="23" spans="1:15">
      <c r="A23" s="417"/>
      <c r="B23" s="465"/>
      <c r="C23" s="465"/>
      <c r="D23" s="465"/>
      <c r="E23" s="65"/>
      <c r="F23" s="65"/>
      <c r="G23" s="12"/>
      <c r="H23" s="12"/>
      <c r="I23" s="12"/>
      <c r="J23" s="12"/>
      <c r="K23" s="12"/>
      <c r="L23" s="12"/>
      <c r="M23" s="12"/>
      <c r="N23" s="13"/>
      <c r="O23" s="467"/>
    </row>
    <row r="24" spans="1:15">
      <c r="A24" s="417"/>
      <c r="B24" s="465"/>
      <c r="C24" s="465"/>
      <c r="D24" s="465"/>
      <c r="E24" s="65"/>
      <c r="F24" s="65"/>
      <c r="G24" s="12"/>
      <c r="H24" s="12"/>
      <c r="I24" s="12"/>
      <c r="J24" s="12"/>
      <c r="K24" s="12"/>
      <c r="L24" s="12"/>
      <c r="M24" s="12"/>
      <c r="N24" s="13"/>
      <c r="O24" s="467"/>
    </row>
    <row r="25" spans="1:15">
      <c r="A25" s="417"/>
      <c r="B25" s="465"/>
      <c r="C25" s="465"/>
      <c r="D25" s="465"/>
      <c r="E25" s="65"/>
      <c r="F25" s="65"/>
      <c r="G25" s="65"/>
      <c r="H25" s="65"/>
      <c r="I25" s="12"/>
      <c r="J25" s="12"/>
      <c r="K25" s="12"/>
      <c r="L25" s="12"/>
      <c r="M25" s="12"/>
      <c r="N25" s="13"/>
      <c r="O25" s="467"/>
    </row>
    <row r="26" spans="1:15" ht="15" customHeight="1">
      <c r="A26" s="14"/>
      <c r="B26" s="12"/>
      <c r="C26" s="12"/>
      <c r="D26" s="12"/>
      <c r="E26" s="12"/>
      <c r="F26" s="12"/>
      <c r="G26" s="12"/>
      <c r="H26" s="12"/>
      <c r="I26" s="12"/>
      <c r="J26" s="12"/>
      <c r="K26" s="12"/>
      <c r="L26" s="12"/>
      <c r="M26" s="12"/>
      <c r="N26" s="13"/>
      <c r="O26" s="467"/>
    </row>
    <row r="27" spans="1:15">
      <c r="A27" s="14"/>
      <c r="B27" s="12"/>
      <c r="C27" s="12"/>
      <c r="D27" s="12"/>
      <c r="E27" s="12"/>
      <c r="F27" s="12"/>
      <c r="G27" s="12"/>
      <c r="H27" s="12"/>
      <c r="I27" s="12"/>
      <c r="J27" s="12"/>
      <c r="K27" s="12"/>
      <c r="L27" s="12"/>
      <c r="M27" s="12"/>
      <c r="N27" s="13"/>
      <c r="O27" s="467"/>
    </row>
    <row r="28" spans="1:15" ht="33.75" customHeight="1">
      <c r="A28" s="14"/>
      <c r="B28" s="12"/>
      <c r="C28" s="12"/>
      <c r="D28" s="12"/>
      <c r="E28" s="12"/>
      <c r="F28" s="12"/>
      <c r="G28" s="12"/>
      <c r="H28" s="12"/>
      <c r="I28" s="12"/>
      <c r="J28" s="12"/>
      <c r="K28" s="12"/>
      <c r="L28" s="12"/>
      <c r="M28" s="12"/>
      <c r="N28" s="13"/>
      <c r="O28" s="467"/>
    </row>
    <row r="29" spans="1:15">
      <c r="A29" s="14"/>
      <c r="B29" s="12"/>
      <c r="C29" s="12"/>
      <c r="D29" s="12"/>
      <c r="E29" s="12"/>
      <c r="F29" s="12"/>
      <c r="G29" s="12"/>
      <c r="H29" s="12"/>
      <c r="I29" s="12"/>
      <c r="J29" s="12"/>
      <c r="K29" s="12"/>
      <c r="L29" s="12"/>
      <c r="M29" s="12"/>
      <c r="N29" s="13"/>
      <c r="O29" s="467"/>
    </row>
    <row r="30" spans="1:15">
      <c r="A30" s="14"/>
      <c r="B30" s="12"/>
      <c r="C30" s="12"/>
      <c r="D30" s="12"/>
      <c r="E30" s="12"/>
      <c r="F30" s="12"/>
      <c r="G30" s="12"/>
      <c r="H30" s="12"/>
      <c r="I30" s="12"/>
      <c r="J30" s="12"/>
      <c r="K30" s="12"/>
      <c r="L30" s="12"/>
      <c r="M30" s="12"/>
      <c r="N30" s="13"/>
      <c r="O30" s="467"/>
    </row>
    <row r="31" spans="1:15">
      <c r="A31" s="14"/>
      <c r="B31" s="12"/>
      <c r="C31" s="12"/>
      <c r="D31" s="12"/>
      <c r="E31" s="12"/>
      <c r="F31" s="12"/>
      <c r="G31" s="12"/>
      <c r="H31" s="12"/>
      <c r="I31" s="12"/>
      <c r="J31" s="12"/>
      <c r="K31" s="12"/>
      <c r="L31" s="12"/>
      <c r="M31" s="12"/>
      <c r="N31" s="13"/>
      <c r="O31" s="467"/>
    </row>
    <row r="32" spans="1:15">
      <c r="A32" s="14"/>
      <c r="B32" s="12"/>
      <c r="C32" s="12"/>
      <c r="D32" s="12"/>
      <c r="E32" s="12"/>
      <c r="F32" s="12"/>
      <c r="G32" s="12"/>
      <c r="H32" s="12"/>
      <c r="I32" s="12"/>
      <c r="J32" s="12"/>
      <c r="K32" s="12"/>
      <c r="L32" s="12"/>
      <c r="M32" s="12"/>
      <c r="N32" s="13"/>
      <c r="O32" s="467"/>
    </row>
    <row r="33" spans="1:15">
      <c r="A33" s="14"/>
      <c r="B33" s="12"/>
      <c r="C33" s="12"/>
      <c r="D33" s="12"/>
      <c r="E33" s="12"/>
      <c r="F33" s="12"/>
      <c r="G33" s="12"/>
      <c r="H33" s="12"/>
      <c r="I33" s="12"/>
      <c r="J33" s="12"/>
      <c r="K33" s="12"/>
      <c r="L33" s="12"/>
      <c r="M33" s="12"/>
      <c r="N33" s="13"/>
      <c r="O33" s="467"/>
    </row>
    <row r="34" spans="1:15">
      <c r="A34" s="14"/>
      <c r="B34" s="12"/>
      <c r="C34" s="12"/>
      <c r="D34" s="12"/>
      <c r="E34" s="12"/>
      <c r="F34" s="12"/>
      <c r="G34" s="12"/>
      <c r="H34" s="12"/>
      <c r="I34" s="12"/>
      <c r="J34" s="12"/>
      <c r="K34" s="12"/>
      <c r="L34" s="12"/>
      <c r="M34" s="12"/>
      <c r="N34" s="13"/>
      <c r="O34" s="467"/>
    </row>
    <row r="35" spans="1:15" ht="15.75" thickBot="1">
      <c r="A35" s="31"/>
      <c r="B35" s="32"/>
      <c r="C35" s="32"/>
      <c r="D35" s="32"/>
      <c r="E35" s="32"/>
      <c r="F35" s="32"/>
      <c r="G35" s="32"/>
      <c r="H35" s="32"/>
      <c r="I35" s="32"/>
      <c r="J35" s="32"/>
      <c r="K35" s="32"/>
      <c r="L35" s="32"/>
      <c r="M35" s="32"/>
      <c r="N35" s="33"/>
      <c r="O35" s="467"/>
    </row>
    <row r="36" spans="1:15">
      <c r="A36" s="467"/>
      <c r="B36" s="467"/>
      <c r="C36" s="467"/>
      <c r="D36" s="467"/>
      <c r="E36" s="467"/>
      <c r="F36" s="467"/>
      <c r="G36" s="467"/>
      <c r="H36" s="467"/>
      <c r="I36" s="467"/>
      <c r="J36" s="467"/>
      <c r="K36" s="467"/>
      <c r="L36" s="467"/>
      <c r="M36" s="467"/>
      <c r="N36" s="467"/>
      <c r="O36" s="467"/>
    </row>
  </sheetData>
  <sheetProtection password="C43E" sheet="1" objects="1" scenarios="1"/>
  <mergeCells count="3">
    <mergeCell ref="A4:N4"/>
    <mergeCell ref="A5:N5"/>
    <mergeCell ref="A6:N6"/>
  </mergeCells>
  <pageMargins left="0.70866141732283472" right="0.70866141732283472" top="0.74803149606299213" bottom="0.74803149606299213" header="0.31496062992125984" footer="0.31496062992125984"/>
  <pageSetup paperSize="8" scale="69" orientation="portrait" r:id="rId1"/>
  <headerFooter>
    <oddFooter>&amp;L&amp;F
&amp;A&amp;C&amp;P / &amp;N&amp;R&amp;T
&amp;D</oddFooter>
  </headerFooter>
  <drawing r:id="rId2"/>
</worksheet>
</file>

<file path=xl/worksheets/sheet7.xml><?xml version="1.0" encoding="utf-8"?>
<worksheet xmlns="http://schemas.openxmlformats.org/spreadsheetml/2006/main" xmlns:r="http://schemas.openxmlformats.org/officeDocument/2006/relationships">
  <sheetPr codeName="Sheet4">
    <pageSetUpPr fitToPage="1"/>
  </sheetPr>
  <dimension ref="A1:O44"/>
  <sheetViews>
    <sheetView zoomScale="85" zoomScaleNormal="85" zoomScaleSheetLayoutView="85" workbookViewId="0"/>
  </sheetViews>
  <sheetFormatPr defaultRowHeight="15"/>
  <cols>
    <col min="1" max="1" width="25.140625" customWidth="1"/>
    <col min="2" max="2" width="16" customWidth="1"/>
    <col min="3" max="13" width="12.7109375" customWidth="1"/>
    <col min="14" max="14" width="14.7109375" customWidth="1"/>
  </cols>
  <sheetData>
    <row r="1" spans="1:15" ht="65.099999999999994" customHeight="1">
      <c r="A1" s="5" t="s">
        <v>277</v>
      </c>
      <c r="B1" s="6"/>
      <c r="C1" s="6"/>
      <c r="D1" s="6"/>
      <c r="E1" s="6"/>
      <c r="F1" s="6"/>
      <c r="G1" s="6"/>
      <c r="H1" s="6"/>
      <c r="I1" s="6"/>
      <c r="J1" s="6"/>
      <c r="K1" s="6"/>
      <c r="L1" s="6"/>
      <c r="M1" s="6"/>
      <c r="N1" s="7"/>
      <c r="O1" s="467"/>
    </row>
    <row r="2" spans="1:15" ht="11.25" customHeight="1">
      <c r="A2" s="8"/>
      <c r="B2" s="9"/>
      <c r="C2" s="9"/>
      <c r="D2" s="9"/>
      <c r="E2" s="9"/>
      <c r="F2" s="9"/>
      <c r="G2" s="9"/>
      <c r="H2" s="9"/>
      <c r="I2" s="9"/>
      <c r="J2" s="9"/>
      <c r="K2" s="9"/>
      <c r="L2" s="9"/>
      <c r="M2" s="9"/>
      <c r="N2" s="10"/>
      <c r="O2" s="467"/>
    </row>
    <row r="3" spans="1:15">
      <c r="A3" s="11" t="s">
        <v>1</v>
      </c>
      <c r="B3" s="12"/>
      <c r="C3" s="12"/>
      <c r="D3" s="12"/>
      <c r="E3" s="12"/>
      <c r="F3" s="12"/>
      <c r="G3" s="12"/>
      <c r="H3" s="12"/>
      <c r="I3" s="12"/>
      <c r="J3" s="12"/>
      <c r="K3" s="12"/>
      <c r="L3" s="12"/>
      <c r="M3" s="12"/>
      <c r="N3" s="13"/>
      <c r="O3" s="467"/>
    </row>
    <row r="4" spans="1:15" ht="15" customHeight="1">
      <c r="A4" s="593" t="s">
        <v>306</v>
      </c>
      <c r="B4" s="594"/>
      <c r="C4" s="594"/>
      <c r="D4" s="594"/>
      <c r="E4" s="594"/>
      <c r="F4" s="594"/>
      <c r="G4" s="594"/>
      <c r="H4" s="594"/>
      <c r="I4" s="594"/>
      <c r="J4" s="594"/>
      <c r="K4" s="594"/>
      <c r="L4" s="594"/>
      <c r="M4" s="594"/>
      <c r="N4" s="595"/>
      <c r="O4" s="467"/>
    </row>
    <row r="5" spans="1:15" ht="15" customHeight="1">
      <c r="A5" s="593" t="s">
        <v>305</v>
      </c>
      <c r="B5" s="594"/>
      <c r="C5" s="594"/>
      <c r="D5" s="594"/>
      <c r="E5" s="594"/>
      <c r="F5" s="594"/>
      <c r="G5" s="594"/>
      <c r="H5" s="594"/>
      <c r="I5" s="594"/>
      <c r="J5" s="594"/>
      <c r="K5" s="594"/>
      <c r="L5" s="594"/>
      <c r="M5" s="594"/>
      <c r="N5" s="595"/>
      <c r="O5" s="467"/>
    </row>
    <row r="6" spans="1:15" ht="15" customHeight="1">
      <c r="A6" s="593"/>
      <c r="B6" s="594"/>
      <c r="C6" s="594"/>
      <c r="D6" s="594"/>
      <c r="E6" s="594"/>
      <c r="F6" s="594"/>
      <c r="G6" s="594"/>
      <c r="H6" s="594"/>
      <c r="I6" s="594"/>
      <c r="J6" s="594"/>
      <c r="K6" s="594"/>
      <c r="L6" s="594"/>
      <c r="M6" s="594"/>
      <c r="N6" s="595"/>
      <c r="O6" s="467"/>
    </row>
    <row r="7" spans="1:15" ht="15" customHeight="1">
      <c r="A7" s="464"/>
      <c r="B7" s="465"/>
      <c r="C7" s="465"/>
      <c r="D7" s="57"/>
      <c r="E7" s="57"/>
      <c r="F7" s="12"/>
      <c r="G7" s="12"/>
      <c r="H7" s="12"/>
      <c r="I7" s="12"/>
      <c r="J7" s="12"/>
      <c r="K7" s="12"/>
      <c r="L7" s="12"/>
      <c r="M7" s="12"/>
      <c r="N7" s="13"/>
      <c r="O7" s="467"/>
    </row>
    <row r="8" spans="1:15" ht="3.75" customHeight="1">
      <c r="A8" s="373"/>
      <c r="B8" s="374"/>
      <c r="C8" s="374"/>
      <c r="D8" s="374"/>
      <c r="E8" s="374"/>
      <c r="F8" s="374"/>
      <c r="G8" s="374"/>
      <c r="H8" s="374"/>
      <c r="I8" s="374"/>
      <c r="J8" s="374"/>
      <c r="K8" s="374"/>
      <c r="L8" s="374"/>
      <c r="M8" s="374"/>
      <c r="N8" s="198"/>
      <c r="O8" s="467"/>
    </row>
    <row r="9" spans="1:15">
      <c r="A9" s="14"/>
      <c r="B9" s="12"/>
      <c r="C9" s="12"/>
      <c r="D9" s="12"/>
      <c r="E9" s="12"/>
      <c r="F9" s="12"/>
      <c r="G9" s="12"/>
      <c r="H9" s="12"/>
      <c r="I9" s="12"/>
      <c r="J9" s="12"/>
      <c r="K9" s="12"/>
      <c r="L9" s="12"/>
      <c r="M9" s="12"/>
      <c r="N9" s="13"/>
      <c r="O9" s="467"/>
    </row>
    <row r="10" spans="1:15" ht="15" customHeight="1">
      <c r="A10" s="417"/>
      <c r="B10" s="465"/>
      <c r="C10" s="465"/>
      <c r="D10" s="465"/>
      <c r="E10" s="65"/>
      <c r="F10" s="65"/>
      <c r="G10" s="209"/>
      <c r="H10" s="209"/>
      <c r="I10" s="12"/>
      <c r="J10" s="12"/>
      <c r="K10" s="12"/>
      <c r="L10" s="12"/>
      <c r="M10" s="12"/>
      <c r="N10" s="13"/>
      <c r="O10" s="467"/>
    </row>
    <row r="11" spans="1:15">
      <c r="A11" s="417"/>
      <c r="B11" s="465"/>
      <c r="C11" s="202">
        <v>2012</v>
      </c>
      <c r="D11" s="202">
        <v>2013</v>
      </c>
      <c r="E11" s="65">
        <v>2014</v>
      </c>
      <c r="F11" s="65">
        <v>2015</v>
      </c>
      <c r="G11" s="65">
        <v>2016</v>
      </c>
      <c r="H11" s="65">
        <v>2017</v>
      </c>
      <c r="I11" s="65">
        <v>2018</v>
      </c>
      <c r="J11" s="65">
        <v>2019</v>
      </c>
      <c r="K11" s="65">
        <v>2020</v>
      </c>
      <c r="L11" s="65">
        <v>2021</v>
      </c>
      <c r="M11" s="65">
        <v>2022</v>
      </c>
      <c r="N11" s="13"/>
      <c r="O11" s="467"/>
    </row>
    <row r="12" spans="1:15">
      <c r="A12" s="596" t="s">
        <v>128</v>
      </c>
      <c r="B12" s="597"/>
      <c r="C12" s="375">
        <v>9.7100000000000009</v>
      </c>
      <c r="D12" s="375">
        <v>10.393708609948316</v>
      </c>
      <c r="E12" s="375">
        <v>10.523194308511686</v>
      </c>
      <c r="F12" s="375">
        <v>10.482577332311381</v>
      </c>
      <c r="G12" s="375">
        <v>10.675507969262819</v>
      </c>
      <c r="H12" s="375">
        <v>10.794915771475738</v>
      </c>
      <c r="I12" s="375">
        <v>10.731356311538235</v>
      </c>
      <c r="J12" s="375">
        <v>10.953337248196842</v>
      </c>
      <c r="K12" s="375">
        <v>11.329235147298704</v>
      </c>
      <c r="L12" s="375">
        <v>11.783656655464497</v>
      </c>
      <c r="M12" s="375">
        <v>11.952117854686239</v>
      </c>
      <c r="N12" s="13"/>
      <c r="O12" s="467"/>
    </row>
    <row r="13" spans="1:15">
      <c r="A13" s="596" t="s">
        <v>129</v>
      </c>
      <c r="B13" s="597"/>
      <c r="C13" s="375">
        <v>9.7100000000000009</v>
      </c>
      <c r="D13" s="375">
        <v>10.351554724631152</v>
      </c>
      <c r="E13" s="375">
        <v>10.447628306490968</v>
      </c>
      <c r="F13" s="375">
        <v>10.26554425798701</v>
      </c>
      <c r="G13" s="375">
        <v>10.408615504749033</v>
      </c>
      <c r="H13" s="375">
        <v>10.833089371926269</v>
      </c>
      <c r="I13" s="375">
        <v>10.97893162142884</v>
      </c>
      <c r="J13" s="375">
        <v>11.4530647745617</v>
      </c>
      <c r="K13" s="375">
        <v>11.776324120584146</v>
      </c>
      <c r="L13" s="375">
        <v>12.129371746067498</v>
      </c>
      <c r="M13" s="375">
        <v>12.274594166009685</v>
      </c>
      <c r="N13" s="13"/>
      <c r="O13" s="467"/>
    </row>
    <row r="14" spans="1:15">
      <c r="A14" s="596" t="s">
        <v>130</v>
      </c>
      <c r="B14" s="597"/>
      <c r="C14" s="375">
        <v>9.7100000000000009</v>
      </c>
      <c r="D14" s="375">
        <v>9.7805629307824091</v>
      </c>
      <c r="E14" s="375">
        <v>10.053056630045811</v>
      </c>
      <c r="F14" s="375">
        <v>9.7911561515147305</v>
      </c>
      <c r="G14" s="375">
        <v>9.6353231129119852</v>
      </c>
      <c r="H14" s="375">
        <v>9.8394341915331101</v>
      </c>
      <c r="I14" s="375">
        <v>9.7566718372158885</v>
      </c>
      <c r="J14" s="375">
        <v>10.075415087421272</v>
      </c>
      <c r="K14" s="375">
        <v>10.588938366496329</v>
      </c>
      <c r="L14" s="375">
        <v>10.827263294206109</v>
      </c>
      <c r="M14" s="375">
        <v>11.181662874621145</v>
      </c>
      <c r="N14" s="13"/>
      <c r="O14" s="467"/>
    </row>
    <row r="15" spans="1:15">
      <c r="A15" s="596" t="s">
        <v>127</v>
      </c>
      <c r="B15" s="597"/>
      <c r="C15" s="173">
        <v>9.7100000000000009</v>
      </c>
      <c r="D15" s="173">
        <v>10</v>
      </c>
      <c r="E15" s="173">
        <v>10.523194308511686</v>
      </c>
      <c r="F15" s="173">
        <v>10.482577332311381</v>
      </c>
      <c r="G15" s="173">
        <v>10.675507969262819</v>
      </c>
      <c r="H15" s="173">
        <v>10.794915771475738</v>
      </c>
      <c r="I15" s="173">
        <v>10.731356311538235</v>
      </c>
      <c r="J15" s="173">
        <v>10.953337248196842</v>
      </c>
      <c r="K15" s="173">
        <v>11.329235147298704</v>
      </c>
      <c r="L15" s="173">
        <v>11.783656655464497</v>
      </c>
      <c r="M15" s="173">
        <v>11.952117854686239</v>
      </c>
      <c r="N15" s="13"/>
      <c r="O15" s="467"/>
    </row>
    <row r="16" spans="1:15">
      <c r="A16" s="417"/>
      <c r="B16" s="465"/>
      <c r="C16" s="465"/>
      <c r="D16" s="465"/>
      <c r="E16" s="65"/>
      <c r="F16" s="65"/>
      <c r="G16" s="12"/>
      <c r="H16" s="12"/>
      <c r="I16" s="12"/>
      <c r="J16" s="65"/>
      <c r="K16" s="12"/>
      <c r="L16" s="12"/>
      <c r="M16" s="12"/>
      <c r="N16" s="13"/>
      <c r="O16" s="467"/>
    </row>
    <row r="17" spans="1:15">
      <c r="A17" s="417"/>
      <c r="B17" s="465"/>
      <c r="C17" s="202">
        <v>2023</v>
      </c>
      <c r="D17" s="202">
        <v>2024</v>
      </c>
      <c r="E17" s="202">
        <v>2025</v>
      </c>
      <c r="F17" s="202">
        <v>2026</v>
      </c>
      <c r="G17" s="202">
        <v>2027</v>
      </c>
      <c r="H17" s="202">
        <v>2028</v>
      </c>
      <c r="I17" s="202">
        <v>2029</v>
      </c>
      <c r="J17" s="202">
        <v>2030</v>
      </c>
      <c r="K17" s="202">
        <v>2031</v>
      </c>
      <c r="L17" s="202">
        <v>2032</v>
      </c>
      <c r="M17" s="202">
        <v>2033</v>
      </c>
      <c r="N17" s="13"/>
      <c r="O17" s="467"/>
    </row>
    <row r="18" spans="1:15">
      <c r="A18" s="596" t="s">
        <v>89</v>
      </c>
      <c r="B18" s="597"/>
      <c r="C18" s="375">
        <v>12.021517913645031</v>
      </c>
      <c r="D18" s="375">
        <v>12.452920590373996</v>
      </c>
      <c r="E18" s="375">
        <v>12.731551520154079</v>
      </c>
      <c r="F18" s="375">
        <v>12.803890965548417</v>
      </c>
      <c r="G18" s="375">
        <v>13.073665562172039</v>
      </c>
      <c r="H18" s="375">
        <v>13.082407373779059</v>
      </c>
      <c r="I18" s="375">
        <v>13.105998812963072</v>
      </c>
      <c r="J18" s="375">
        <v>13.25438056718354</v>
      </c>
      <c r="K18" s="375">
        <v>13.25438056718354</v>
      </c>
      <c r="L18" s="375">
        <v>13.25438056718354</v>
      </c>
      <c r="M18" s="375">
        <v>13.25438056718354</v>
      </c>
      <c r="N18" s="13"/>
      <c r="O18" s="467"/>
    </row>
    <row r="19" spans="1:15">
      <c r="A19" s="596" t="s">
        <v>90</v>
      </c>
      <c r="B19" s="597"/>
      <c r="C19" s="375">
        <v>12.395497390847318</v>
      </c>
      <c r="D19" s="375">
        <v>12.792589375680443</v>
      </c>
      <c r="E19" s="375">
        <v>13.03505211547847</v>
      </c>
      <c r="F19" s="375">
        <v>13.057293058527609</v>
      </c>
      <c r="G19" s="375">
        <v>13.25283105454818</v>
      </c>
      <c r="H19" s="375">
        <v>13.242767939332506</v>
      </c>
      <c r="I19" s="375">
        <v>13.27452508916169</v>
      </c>
      <c r="J19" s="375">
        <v>13.403048571535834</v>
      </c>
      <c r="K19" s="375">
        <v>13.403048571535834</v>
      </c>
      <c r="L19" s="375">
        <v>13.403048571535834</v>
      </c>
      <c r="M19" s="375">
        <v>13.403048571535834</v>
      </c>
      <c r="N19" s="13"/>
      <c r="O19" s="467"/>
    </row>
    <row r="20" spans="1:15">
      <c r="A20" s="596" t="s">
        <v>91</v>
      </c>
      <c r="B20" s="597"/>
      <c r="C20" s="375">
        <v>11.0084749850314</v>
      </c>
      <c r="D20" s="375">
        <v>11.647043346282913</v>
      </c>
      <c r="E20" s="375">
        <v>12.029255765812179</v>
      </c>
      <c r="F20" s="375">
        <v>12.26794131380221</v>
      </c>
      <c r="G20" s="375">
        <v>12.356563747673485</v>
      </c>
      <c r="H20" s="375">
        <v>12.416066093914626</v>
      </c>
      <c r="I20" s="375">
        <v>12.372476117539488</v>
      </c>
      <c r="J20" s="375">
        <v>12.479895883518758</v>
      </c>
      <c r="K20" s="375">
        <v>12.479895883518758</v>
      </c>
      <c r="L20" s="375">
        <v>12.479895883518758</v>
      </c>
      <c r="M20" s="375">
        <v>12.479895883518758</v>
      </c>
      <c r="N20" s="13"/>
      <c r="O20" s="467"/>
    </row>
    <row r="21" spans="1:15">
      <c r="A21" s="596" t="s">
        <v>127</v>
      </c>
      <c r="B21" s="597"/>
      <c r="C21" s="173">
        <v>12.021517913645031</v>
      </c>
      <c r="D21" s="173">
        <v>12.452920590373996</v>
      </c>
      <c r="E21" s="173">
        <v>12.731551520154079</v>
      </c>
      <c r="F21" s="173">
        <v>12.803890965548417</v>
      </c>
      <c r="G21" s="173">
        <v>13.073665562172039</v>
      </c>
      <c r="H21" s="173">
        <v>13.082407373779059</v>
      </c>
      <c r="I21" s="173">
        <v>13.105998812963072</v>
      </c>
      <c r="J21" s="173">
        <v>13.25438056718354</v>
      </c>
      <c r="K21" s="173">
        <v>13.25438056718354</v>
      </c>
      <c r="L21" s="173">
        <v>13.25438056718354</v>
      </c>
      <c r="M21" s="173">
        <v>13.25438056718354</v>
      </c>
      <c r="N21" s="13"/>
      <c r="O21" s="467"/>
    </row>
    <row r="22" spans="1:15">
      <c r="A22" s="417"/>
      <c r="B22" s="465"/>
      <c r="C22" s="465"/>
      <c r="D22" s="465"/>
      <c r="E22" s="65"/>
      <c r="F22" s="65"/>
      <c r="G22" s="12"/>
      <c r="H22" s="12"/>
      <c r="I22" s="12"/>
      <c r="J22" s="12"/>
      <c r="K22" s="12"/>
      <c r="L22" s="12"/>
      <c r="M22" s="12"/>
      <c r="N22" s="13"/>
      <c r="O22" s="467"/>
    </row>
    <row r="23" spans="1:15">
      <c r="A23" s="417"/>
      <c r="B23" s="465"/>
      <c r="C23" s="202">
        <v>2034</v>
      </c>
      <c r="D23" s="202">
        <v>2035</v>
      </c>
      <c r="E23" s="202">
        <v>2036</v>
      </c>
      <c r="F23" s="202">
        <v>2037</v>
      </c>
      <c r="G23" s="202">
        <v>2038</v>
      </c>
      <c r="H23" s="202">
        <v>2039</v>
      </c>
      <c r="I23" s="202">
        <v>2040</v>
      </c>
      <c r="J23" s="202">
        <v>2041</v>
      </c>
      <c r="K23" s="202">
        <v>2042</v>
      </c>
      <c r="L23" s="202">
        <v>2043</v>
      </c>
      <c r="M23" s="202">
        <v>2044</v>
      </c>
      <c r="N23" s="13"/>
      <c r="O23" s="467"/>
    </row>
    <row r="24" spans="1:15">
      <c r="A24" s="596" t="s">
        <v>89</v>
      </c>
      <c r="B24" s="597"/>
      <c r="C24" s="375">
        <v>13.25438056718354</v>
      </c>
      <c r="D24" s="375">
        <v>13.25438056718354</v>
      </c>
      <c r="E24" s="375">
        <v>13.25438056718354</v>
      </c>
      <c r="F24" s="375">
        <v>13.25438056718354</v>
      </c>
      <c r="G24" s="375">
        <v>13.25438056718354</v>
      </c>
      <c r="H24" s="375">
        <v>13.25438056718354</v>
      </c>
      <c r="I24" s="375">
        <v>13.25438056718354</v>
      </c>
      <c r="J24" s="375">
        <v>13.25438056718354</v>
      </c>
      <c r="K24" s="375">
        <v>13.25438056718354</v>
      </c>
      <c r="L24" s="375">
        <v>13.25438056718354</v>
      </c>
      <c r="M24" s="375">
        <v>13.25438056718354</v>
      </c>
      <c r="N24" s="13"/>
      <c r="O24" s="467"/>
    </row>
    <row r="25" spans="1:15">
      <c r="A25" s="596" t="s">
        <v>90</v>
      </c>
      <c r="B25" s="597"/>
      <c r="C25" s="375">
        <v>13.403048571535834</v>
      </c>
      <c r="D25" s="375">
        <v>13.403048571535834</v>
      </c>
      <c r="E25" s="375">
        <v>13.403048571535834</v>
      </c>
      <c r="F25" s="375">
        <v>13.403048571535834</v>
      </c>
      <c r="G25" s="375">
        <v>13.403048571535834</v>
      </c>
      <c r="H25" s="375">
        <v>13.403048571535834</v>
      </c>
      <c r="I25" s="375">
        <v>13.403048571535834</v>
      </c>
      <c r="J25" s="375">
        <v>13.403048571535834</v>
      </c>
      <c r="K25" s="375">
        <v>13.403048571535834</v>
      </c>
      <c r="L25" s="375">
        <v>13.403048571535834</v>
      </c>
      <c r="M25" s="375">
        <v>13.403048571535834</v>
      </c>
      <c r="N25" s="13"/>
      <c r="O25" s="467"/>
    </row>
    <row r="26" spans="1:15" ht="15" customHeight="1">
      <c r="A26" s="596" t="s">
        <v>91</v>
      </c>
      <c r="B26" s="597"/>
      <c r="C26" s="375">
        <v>12.479895883518758</v>
      </c>
      <c r="D26" s="375">
        <v>12.479895883518758</v>
      </c>
      <c r="E26" s="375">
        <v>12.479895883518758</v>
      </c>
      <c r="F26" s="375">
        <v>12.479895883518758</v>
      </c>
      <c r="G26" s="375">
        <v>12.479895883518758</v>
      </c>
      <c r="H26" s="375">
        <v>12.479895883518758</v>
      </c>
      <c r="I26" s="375">
        <v>12.479895883518758</v>
      </c>
      <c r="J26" s="375">
        <v>12.479895883518758</v>
      </c>
      <c r="K26" s="375">
        <v>12.479895883518758</v>
      </c>
      <c r="L26" s="375">
        <v>12.479895883518758</v>
      </c>
      <c r="M26" s="375">
        <v>12.479895883518758</v>
      </c>
      <c r="N26" s="13"/>
      <c r="O26" s="467"/>
    </row>
    <row r="27" spans="1:15">
      <c r="A27" s="596" t="s">
        <v>127</v>
      </c>
      <c r="B27" s="597"/>
      <c r="C27" s="173">
        <v>13.25438056718354</v>
      </c>
      <c r="D27" s="173">
        <v>13.25438056718354</v>
      </c>
      <c r="E27" s="173">
        <v>13.25438056718354</v>
      </c>
      <c r="F27" s="173">
        <v>13.25438056718354</v>
      </c>
      <c r="G27" s="173">
        <v>13.25438056718354</v>
      </c>
      <c r="H27" s="173">
        <v>13.25438056718354</v>
      </c>
      <c r="I27" s="173">
        <v>13.25438056718354</v>
      </c>
      <c r="J27" s="173">
        <v>13.25438056718354</v>
      </c>
      <c r="K27" s="173">
        <v>13.25438056718354</v>
      </c>
      <c r="L27" s="173">
        <v>13.25438056718354</v>
      </c>
      <c r="M27" s="173">
        <v>13.25438056718354</v>
      </c>
      <c r="N27" s="13"/>
      <c r="O27" s="467"/>
    </row>
    <row r="28" spans="1:15">
      <c r="A28" s="417"/>
      <c r="B28" s="465"/>
      <c r="C28" s="465"/>
      <c r="D28" s="465"/>
      <c r="E28" s="65"/>
      <c r="F28" s="65"/>
      <c r="G28" s="12"/>
      <c r="H28" s="12"/>
      <c r="I28" s="12"/>
      <c r="J28" s="12"/>
      <c r="K28" s="12"/>
      <c r="L28" s="12"/>
      <c r="M28" s="12"/>
      <c r="N28" s="13"/>
      <c r="O28" s="467"/>
    </row>
    <row r="29" spans="1:15">
      <c r="A29" s="417"/>
      <c r="B29" s="465"/>
      <c r="C29" s="202">
        <v>2045</v>
      </c>
      <c r="D29" s="12"/>
      <c r="E29" s="12"/>
      <c r="F29" s="12"/>
      <c r="G29" s="12"/>
      <c r="H29" s="12"/>
      <c r="I29" s="12"/>
      <c r="J29" s="12"/>
      <c r="K29" s="12"/>
      <c r="L29" s="12"/>
      <c r="M29" s="12"/>
      <c r="N29" s="13"/>
      <c r="O29" s="467"/>
    </row>
    <row r="30" spans="1:15">
      <c r="A30" s="596" t="s">
        <v>89</v>
      </c>
      <c r="B30" s="597"/>
      <c r="C30" s="375">
        <v>13.25</v>
      </c>
      <c r="D30" s="12"/>
      <c r="E30" s="12"/>
      <c r="F30" s="12"/>
      <c r="G30" s="12"/>
      <c r="H30" s="12"/>
      <c r="I30" s="12"/>
      <c r="J30" s="12"/>
      <c r="K30" s="12"/>
      <c r="L30" s="12"/>
      <c r="M30" s="12"/>
      <c r="N30" s="13"/>
      <c r="O30" s="467"/>
    </row>
    <row r="31" spans="1:15">
      <c r="A31" s="596" t="s">
        <v>90</v>
      </c>
      <c r="B31" s="597"/>
      <c r="C31" s="375">
        <v>13.4</v>
      </c>
      <c r="D31" s="12"/>
      <c r="E31" s="12"/>
      <c r="F31" s="12"/>
      <c r="G31" s="12"/>
      <c r="H31" s="12"/>
      <c r="I31" s="12"/>
      <c r="J31" s="12"/>
      <c r="K31" s="12"/>
      <c r="L31" s="12"/>
      <c r="M31" s="12"/>
      <c r="N31" s="13"/>
      <c r="O31" s="467"/>
    </row>
    <row r="32" spans="1:15" ht="15" customHeight="1">
      <c r="A32" s="596" t="s">
        <v>91</v>
      </c>
      <c r="B32" s="597"/>
      <c r="C32" s="375">
        <v>12.48</v>
      </c>
      <c r="D32" s="12"/>
      <c r="E32" s="12"/>
      <c r="F32" s="12"/>
      <c r="G32" s="12"/>
      <c r="H32" s="12"/>
      <c r="I32" s="12"/>
      <c r="J32" s="12"/>
      <c r="K32" s="12"/>
      <c r="L32" s="12"/>
      <c r="M32" s="12"/>
      <c r="N32" s="13"/>
      <c r="O32" s="467"/>
    </row>
    <row r="33" spans="1:15">
      <c r="A33" s="596" t="s">
        <v>127</v>
      </c>
      <c r="B33" s="597"/>
      <c r="C33" s="173">
        <v>13.25</v>
      </c>
      <c r="D33" s="12"/>
      <c r="E33" s="12"/>
      <c r="F33" s="12"/>
      <c r="G33" s="12"/>
      <c r="H33" s="12"/>
      <c r="I33" s="12"/>
      <c r="J33" s="12"/>
      <c r="K33" s="12"/>
      <c r="L33" s="12"/>
      <c r="M33" s="12"/>
      <c r="N33" s="13"/>
      <c r="O33" s="467"/>
    </row>
    <row r="34" spans="1:15" ht="33.75" customHeight="1">
      <c r="A34" s="14"/>
      <c r="B34" s="12"/>
      <c r="C34" s="12"/>
      <c r="D34" s="12"/>
      <c r="E34" s="12"/>
      <c r="F34" s="12"/>
      <c r="G34" s="12"/>
      <c r="H34" s="12"/>
      <c r="I34" s="12"/>
      <c r="J34" s="12"/>
      <c r="K34" s="12"/>
      <c r="L34" s="12"/>
      <c r="M34" s="12"/>
      <c r="N34" s="13"/>
      <c r="O34" s="467"/>
    </row>
    <row r="35" spans="1:15">
      <c r="A35" s="14"/>
      <c r="B35" s="12"/>
      <c r="C35" s="202">
        <v>2012</v>
      </c>
      <c r="D35" s="202">
        <v>2013</v>
      </c>
      <c r="E35" s="65">
        <v>2014</v>
      </c>
      <c r="F35" s="65">
        <v>2015</v>
      </c>
      <c r="G35" s="65">
        <v>2016</v>
      </c>
      <c r="H35" s="65">
        <v>2017</v>
      </c>
      <c r="I35" s="65">
        <v>2018</v>
      </c>
      <c r="J35" s="65">
        <v>2019</v>
      </c>
      <c r="K35" s="65">
        <v>2020</v>
      </c>
      <c r="L35" s="65">
        <v>2021</v>
      </c>
      <c r="M35" s="65">
        <v>2022</v>
      </c>
      <c r="N35" s="13"/>
      <c r="O35" s="467"/>
    </row>
    <row r="36" spans="1:15">
      <c r="A36" s="11" t="s">
        <v>97</v>
      </c>
      <c r="B36" s="12"/>
      <c r="C36" s="210">
        <v>0.47</v>
      </c>
      <c r="D36" s="210">
        <v>0.46</v>
      </c>
      <c r="E36" s="210">
        <v>0.43</v>
      </c>
      <c r="F36" s="210">
        <v>0.43</v>
      </c>
      <c r="G36" s="210">
        <v>0.41</v>
      </c>
      <c r="H36" s="210">
        <v>0.4</v>
      </c>
      <c r="I36" s="210">
        <v>0.39</v>
      </c>
      <c r="J36" s="210">
        <v>0.37</v>
      </c>
      <c r="K36" s="210">
        <v>0.33</v>
      </c>
      <c r="L36" s="210">
        <v>0.31</v>
      </c>
      <c r="M36" s="210">
        <v>0.3</v>
      </c>
      <c r="N36" s="13"/>
      <c r="O36" s="467"/>
    </row>
    <row r="37" spans="1:15">
      <c r="A37" s="11"/>
      <c r="B37" s="12"/>
      <c r="C37" s="202">
        <v>2023</v>
      </c>
      <c r="D37" s="202">
        <v>2024</v>
      </c>
      <c r="E37" s="202">
        <v>2025</v>
      </c>
      <c r="F37" s="202">
        <v>2026</v>
      </c>
      <c r="G37" s="202">
        <v>2027</v>
      </c>
      <c r="H37" s="202">
        <v>2028</v>
      </c>
      <c r="I37" s="202">
        <v>2029</v>
      </c>
      <c r="J37" s="202">
        <v>2030</v>
      </c>
      <c r="K37" s="202">
        <v>2031</v>
      </c>
      <c r="L37" s="202">
        <v>2032</v>
      </c>
      <c r="M37" s="202">
        <v>2033</v>
      </c>
      <c r="N37" s="13"/>
      <c r="O37" s="467"/>
    </row>
    <row r="38" spans="1:15">
      <c r="A38" s="11" t="s">
        <v>97</v>
      </c>
      <c r="B38" s="12"/>
      <c r="C38" s="210">
        <v>0.27</v>
      </c>
      <c r="D38" s="210">
        <v>0.27</v>
      </c>
      <c r="E38" s="210">
        <v>0.27</v>
      </c>
      <c r="F38" s="210">
        <v>0.25</v>
      </c>
      <c r="G38" s="210">
        <v>0.24</v>
      </c>
      <c r="H38" s="210">
        <v>0.22</v>
      </c>
      <c r="I38" s="210">
        <v>0.21</v>
      </c>
      <c r="J38" s="210">
        <v>0.19</v>
      </c>
      <c r="K38" s="210">
        <v>0.19</v>
      </c>
      <c r="L38" s="210">
        <v>0.19</v>
      </c>
      <c r="M38" s="210">
        <v>0.19</v>
      </c>
      <c r="N38" s="13"/>
      <c r="O38" s="467"/>
    </row>
    <row r="39" spans="1:15">
      <c r="A39" s="11"/>
      <c r="B39" s="12"/>
      <c r="C39" s="202">
        <v>2034</v>
      </c>
      <c r="D39" s="202">
        <v>2035</v>
      </c>
      <c r="E39" s="202">
        <v>2036</v>
      </c>
      <c r="F39" s="202">
        <v>2037</v>
      </c>
      <c r="G39" s="202">
        <v>2038</v>
      </c>
      <c r="H39" s="202">
        <v>2039</v>
      </c>
      <c r="I39" s="202">
        <v>2040</v>
      </c>
      <c r="J39" s="202">
        <v>2041</v>
      </c>
      <c r="K39" s="202">
        <v>2042</v>
      </c>
      <c r="L39" s="202">
        <v>2043</v>
      </c>
      <c r="M39" s="202">
        <v>2044</v>
      </c>
      <c r="N39" s="13"/>
      <c r="O39" s="467"/>
    </row>
    <row r="40" spans="1:15">
      <c r="A40" s="11" t="s">
        <v>97</v>
      </c>
      <c r="B40" s="12"/>
      <c r="C40" s="461">
        <v>0.19</v>
      </c>
      <c r="D40" s="461">
        <v>0.19</v>
      </c>
      <c r="E40" s="461">
        <v>0.19</v>
      </c>
      <c r="F40" s="461">
        <v>0.19</v>
      </c>
      <c r="G40" s="461">
        <v>0.19</v>
      </c>
      <c r="H40" s="461">
        <v>0.19</v>
      </c>
      <c r="I40" s="461">
        <v>0.19</v>
      </c>
      <c r="J40" s="461">
        <v>0.19</v>
      </c>
      <c r="K40" s="461">
        <v>0.19</v>
      </c>
      <c r="L40" s="461">
        <v>0.19</v>
      </c>
      <c r="M40" s="461">
        <v>0.19</v>
      </c>
      <c r="N40" s="13"/>
      <c r="O40" s="467"/>
    </row>
    <row r="41" spans="1:15">
      <c r="A41" s="11"/>
      <c r="B41" s="12"/>
      <c r="C41" s="202">
        <v>2045</v>
      </c>
      <c r="D41" s="202"/>
      <c r="E41" s="202"/>
      <c r="F41" s="202"/>
      <c r="G41" s="202"/>
      <c r="H41" s="202"/>
      <c r="I41" s="202"/>
      <c r="J41" s="202"/>
      <c r="K41" s="202"/>
      <c r="L41" s="202"/>
      <c r="M41" s="202"/>
      <c r="N41" s="13"/>
      <c r="O41" s="467"/>
    </row>
    <row r="42" spans="1:15">
      <c r="A42" s="11" t="s">
        <v>97</v>
      </c>
      <c r="B42" s="12"/>
      <c r="C42" s="461">
        <v>0.19</v>
      </c>
      <c r="D42" s="202"/>
      <c r="E42" s="202"/>
      <c r="F42" s="202"/>
      <c r="G42" s="202"/>
      <c r="H42" s="202"/>
      <c r="I42" s="202"/>
      <c r="J42" s="202"/>
      <c r="K42" s="202"/>
      <c r="L42" s="202"/>
      <c r="M42" s="202"/>
      <c r="N42" s="13"/>
      <c r="O42" s="467"/>
    </row>
    <row r="43" spans="1:15" ht="15.75" thickBot="1">
      <c r="A43" s="31"/>
      <c r="B43" s="32"/>
      <c r="C43" s="32"/>
      <c r="D43" s="32"/>
      <c r="E43" s="32"/>
      <c r="F43" s="32"/>
      <c r="G43" s="32"/>
      <c r="H43" s="32"/>
      <c r="I43" s="32"/>
      <c r="J43" s="32"/>
      <c r="K43" s="32"/>
      <c r="L43" s="32"/>
      <c r="M43" s="32"/>
      <c r="N43" s="33"/>
      <c r="O43" s="467"/>
    </row>
    <row r="44" spans="1:15">
      <c r="A44" s="467"/>
      <c r="B44" s="467"/>
      <c r="C44" s="467"/>
      <c r="D44" s="467"/>
      <c r="E44" s="467"/>
      <c r="F44" s="467"/>
      <c r="G44" s="467"/>
      <c r="H44" s="467"/>
      <c r="I44" s="467"/>
      <c r="J44" s="467"/>
      <c r="K44" s="467"/>
      <c r="L44" s="467"/>
      <c r="M44" s="467"/>
      <c r="N44" s="467"/>
      <c r="O44" s="467"/>
    </row>
  </sheetData>
  <sheetProtection password="C43E" sheet="1" objects="1" scenarios="1"/>
  <mergeCells count="19">
    <mergeCell ref="A24:B24"/>
    <mergeCell ref="A14:B14"/>
    <mergeCell ref="A4:N4"/>
    <mergeCell ref="A5:N5"/>
    <mergeCell ref="A6:N6"/>
    <mergeCell ref="A12:B12"/>
    <mergeCell ref="A13:B13"/>
    <mergeCell ref="A15:B15"/>
    <mergeCell ref="A18:B18"/>
    <mergeCell ref="A19:B19"/>
    <mergeCell ref="A20:B20"/>
    <mergeCell ref="A21:B21"/>
    <mergeCell ref="A30:B30"/>
    <mergeCell ref="A31:B31"/>
    <mergeCell ref="A32:B32"/>
    <mergeCell ref="A33:B33"/>
    <mergeCell ref="A25:B25"/>
    <mergeCell ref="A26:B26"/>
    <mergeCell ref="A27:B27"/>
  </mergeCells>
  <pageMargins left="0.70866141732283472" right="0.70866141732283472" top="0.74803149606299213" bottom="0.74803149606299213" header="0.31496062992125984" footer="0.31496062992125984"/>
  <pageSetup paperSize="8" scale="66" orientation="portrait" r:id="rId1"/>
  <headerFooter>
    <oddFooter>&amp;L&amp;F
&amp;A&amp;C&amp;P / &amp;N&amp;R&amp;T
&amp;D</oddFooter>
  </headerFooter>
  <drawing r:id="rId2"/>
</worksheet>
</file>

<file path=xl/worksheets/sheet8.xml><?xml version="1.0" encoding="utf-8"?>
<worksheet xmlns="http://schemas.openxmlformats.org/spreadsheetml/2006/main" xmlns:r="http://schemas.openxmlformats.org/officeDocument/2006/relationships">
  <sheetPr codeName="Sheet5">
    <tabColor rgb="FFFF0000"/>
  </sheetPr>
  <dimension ref="A1:I32"/>
  <sheetViews>
    <sheetView zoomScale="70" zoomScaleNormal="70" workbookViewId="0">
      <selection activeCell="A31" sqref="A31:I31"/>
    </sheetView>
  </sheetViews>
  <sheetFormatPr defaultRowHeight="15"/>
  <cols>
    <col min="1" max="1" width="32.42578125" customWidth="1"/>
    <col min="4" max="6" width="9.5703125" bestFit="1" customWidth="1"/>
    <col min="7" max="7" width="11" customWidth="1"/>
    <col min="8" max="9" width="10.5703125" bestFit="1" customWidth="1"/>
  </cols>
  <sheetData>
    <row r="1" spans="1:7">
      <c r="A1" s="128" t="s">
        <v>92</v>
      </c>
      <c r="B1" s="129"/>
      <c r="C1" s="129"/>
      <c r="D1" s="129"/>
      <c r="E1" s="130" t="s">
        <v>142</v>
      </c>
    </row>
    <row r="2" spans="1:7">
      <c r="A2" t="s">
        <v>264</v>
      </c>
      <c r="B2" s="392">
        <v>3.5</v>
      </c>
      <c r="C2" s="392" t="s">
        <v>93</v>
      </c>
      <c r="D2" s="2"/>
      <c r="E2" s="131">
        <f>1/B2</f>
        <v>0.2857142857142857</v>
      </c>
    </row>
    <row r="3" spans="1:7">
      <c r="A3" t="s">
        <v>343</v>
      </c>
      <c r="B3" s="392">
        <v>6</v>
      </c>
      <c r="C3" s="392" t="s">
        <v>93</v>
      </c>
      <c r="D3" s="2"/>
      <c r="E3" s="131">
        <f t="shared" ref="E3:E8" si="0">1/B3</f>
        <v>0.16666666666666666</v>
      </c>
    </row>
    <row r="4" spans="1:7">
      <c r="A4" t="s">
        <v>344</v>
      </c>
      <c r="B4" s="392">
        <v>5</v>
      </c>
      <c r="C4" s="392" t="s">
        <v>93</v>
      </c>
      <c r="D4" s="2"/>
      <c r="E4" s="131">
        <f t="shared" si="0"/>
        <v>0.2</v>
      </c>
    </row>
    <row r="5" spans="1:7">
      <c r="A5" t="s">
        <v>266</v>
      </c>
      <c r="B5" s="392">
        <v>3.5</v>
      </c>
      <c r="C5" s="392" t="s">
        <v>93</v>
      </c>
      <c r="D5" s="2"/>
      <c r="E5" s="131">
        <f t="shared" si="0"/>
        <v>0.2857142857142857</v>
      </c>
    </row>
    <row r="6" spans="1:7">
      <c r="A6" t="s">
        <v>95</v>
      </c>
      <c r="B6" s="392">
        <v>3</v>
      </c>
      <c r="C6" s="392" t="s">
        <v>93</v>
      </c>
      <c r="D6" s="2"/>
      <c r="E6" s="131">
        <f t="shared" si="0"/>
        <v>0.33333333333333331</v>
      </c>
    </row>
    <row r="7" spans="1:7">
      <c r="A7" t="s">
        <v>57</v>
      </c>
      <c r="B7" s="392">
        <v>6</v>
      </c>
      <c r="C7" s="392" t="s">
        <v>93</v>
      </c>
      <c r="D7" s="2"/>
      <c r="E7" s="131">
        <f t="shared" si="0"/>
        <v>0.16666666666666666</v>
      </c>
    </row>
    <row r="8" spans="1:7">
      <c r="A8" t="s">
        <v>345</v>
      </c>
      <c r="B8" s="392">
        <v>4</v>
      </c>
      <c r="C8" s="392" t="s">
        <v>93</v>
      </c>
      <c r="D8" s="2"/>
      <c r="E8" s="131">
        <f t="shared" si="0"/>
        <v>0.25</v>
      </c>
    </row>
    <row r="9" spans="1:7">
      <c r="B9" s="392"/>
      <c r="C9" s="392" t="s">
        <v>93</v>
      </c>
      <c r="D9" s="2"/>
      <c r="E9" s="131"/>
    </row>
    <row r="10" spans="1:7">
      <c r="B10" s="392"/>
      <c r="C10" s="392"/>
      <c r="D10" s="2"/>
      <c r="E10" s="121"/>
    </row>
    <row r="11" spans="1:7">
      <c r="A11" s="132" t="s">
        <v>120</v>
      </c>
      <c r="B11" s="392">
        <v>25</v>
      </c>
      <c r="C11" s="392" t="s">
        <v>93</v>
      </c>
      <c r="D11" s="2"/>
      <c r="E11" s="121"/>
    </row>
    <row r="12" spans="1:7">
      <c r="A12" s="132" t="s">
        <v>121</v>
      </c>
      <c r="B12" s="392">
        <v>25</v>
      </c>
      <c r="C12" s="392" t="s">
        <v>93</v>
      </c>
      <c r="D12" s="2"/>
      <c r="E12" s="121"/>
    </row>
    <row r="13" spans="1:7" ht="15.75" thickBot="1">
      <c r="A13" s="133" t="s">
        <v>98</v>
      </c>
      <c r="B13" s="393">
        <v>15</v>
      </c>
      <c r="C13" s="393" t="s">
        <v>93</v>
      </c>
      <c r="D13" s="134"/>
      <c r="E13" s="135"/>
    </row>
    <row r="14" spans="1:7">
      <c r="A14" s="1"/>
    </row>
    <row r="15" spans="1:7" ht="15.75" thickBot="1"/>
    <row r="16" spans="1:7">
      <c r="A16" s="117" t="s">
        <v>143</v>
      </c>
      <c r="B16" s="118">
        <v>2012</v>
      </c>
      <c r="C16" s="118">
        <v>2013</v>
      </c>
      <c r="D16" s="118">
        <v>2014</v>
      </c>
      <c r="E16" s="119">
        <v>2015</v>
      </c>
      <c r="G16" s="136" t="s">
        <v>144</v>
      </c>
    </row>
    <row r="17" spans="1:9">
      <c r="A17" s="120"/>
      <c r="B17" s="2"/>
      <c r="C17" s="2"/>
      <c r="D17" s="2"/>
      <c r="E17" s="121"/>
      <c r="G17" s="137">
        <f>IF(UPGRADEYEAR-2012&gt;3,3,UPGRADEYEAR-2012)</f>
        <v>3</v>
      </c>
    </row>
    <row r="18" spans="1:9">
      <c r="A18" s="120"/>
      <c r="B18" s="2"/>
      <c r="C18" s="2"/>
      <c r="D18" s="2"/>
      <c r="E18" s="121"/>
      <c r="G18" s="137"/>
    </row>
    <row r="19" spans="1:9">
      <c r="A19" s="122" t="s">
        <v>83</v>
      </c>
      <c r="B19" s="123">
        <v>325</v>
      </c>
      <c r="C19" s="123">
        <f>0.88*B19</f>
        <v>286</v>
      </c>
      <c r="D19" s="123">
        <f>0.77*B19</f>
        <v>250.25</v>
      </c>
      <c r="E19" s="124">
        <v>215</v>
      </c>
      <c r="G19" s="138">
        <f ca="1">OFFSET(B19,0,$G$17)</f>
        <v>215</v>
      </c>
    </row>
    <row r="20" spans="1:9">
      <c r="A20" s="122" t="s">
        <v>84</v>
      </c>
      <c r="B20" s="123">
        <v>400</v>
      </c>
      <c r="C20" s="123">
        <f t="shared" ref="C20:C24" si="1">0.88*B20</f>
        <v>352</v>
      </c>
      <c r="D20" s="123">
        <f t="shared" ref="D20:D24" si="2">0.77*B20</f>
        <v>308</v>
      </c>
      <c r="E20" s="124">
        <v>264</v>
      </c>
      <c r="G20" s="138">
        <f t="shared" ref="G20:G24" ca="1" si="3">OFFSET(B20,0,$G$17)</f>
        <v>264</v>
      </c>
    </row>
    <row r="21" spans="1:9">
      <c r="A21" s="122" t="s">
        <v>85</v>
      </c>
      <c r="B21" s="123">
        <v>480</v>
      </c>
      <c r="C21" s="123">
        <f t="shared" si="1"/>
        <v>422.4</v>
      </c>
      <c r="D21" s="123">
        <f t="shared" si="2"/>
        <v>369.6</v>
      </c>
      <c r="E21" s="124">
        <v>317</v>
      </c>
      <c r="G21" s="138">
        <f t="shared" ca="1" si="3"/>
        <v>317</v>
      </c>
    </row>
    <row r="22" spans="1:9">
      <c r="A22" s="122" t="s">
        <v>86</v>
      </c>
      <c r="B22" s="123">
        <v>640</v>
      </c>
      <c r="C22" s="123">
        <f t="shared" si="1"/>
        <v>563.20000000000005</v>
      </c>
      <c r="D22" s="123">
        <f t="shared" si="2"/>
        <v>492.8</v>
      </c>
      <c r="E22" s="124">
        <v>422</v>
      </c>
      <c r="G22" s="138">
        <f t="shared" ca="1" si="3"/>
        <v>422</v>
      </c>
    </row>
    <row r="23" spans="1:9">
      <c r="A23" s="122" t="s">
        <v>87</v>
      </c>
      <c r="B23" s="123">
        <v>640</v>
      </c>
      <c r="C23" s="123">
        <f t="shared" si="1"/>
        <v>563.20000000000005</v>
      </c>
      <c r="D23" s="123">
        <f t="shared" si="2"/>
        <v>492.8</v>
      </c>
      <c r="E23" s="124">
        <v>422</v>
      </c>
      <c r="G23" s="138">
        <f t="shared" ca="1" si="3"/>
        <v>422</v>
      </c>
    </row>
    <row r="24" spans="1:9" ht="15.75" thickBot="1">
      <c r="A24" s="125" t="s">
        <v>88</v>
      </c>
      <c r="B24" s="126">
        <v>680</v>
      </c>
      <c r="C24" s="126">
        <f t="shared" si="1"/>
        <v>598.4</v>
      </c>
      <c r="D24" s="126">
        <f t="shared" si="2"/>
        <v>523.6</v>
      </c>
      <c r="E24" s="127">
        <v>449</v>
      </c>
      <c r="G24" s="139">
        <f t="shared" ca="1" si="3"/>
        <v>449</v>
      </c>
    </row>
    <row r="26" spans="1:9">
      <c r="C26" s="436" t="s">
        <v>327</v>
      </c>
      <c r="D26" s="437">
        <v>3000</v>
      </c>
      <c r="E26" s="437">
        <v>5000</v>
      </c>
      <c r="F26" s="437">
        <v>7000</v>
      </c>
      <c r="G26" s="437">
        <v>11000</v>
      </c>
      <c r="H26" s="437">
        <v>18000</v>
      </c>
      <c r="I26" s="437">
        <v>30000</v>
      </c>
    </row>
    <row r="27" spans="1:9" ht="45">
      <c r="A27" s="195" t="s">
        <v>275</v>
      </c>
      <c r="C27" s="438" t="s">
        <v>328</v>
      </c>
      <c r="D27" s="433">
        <v>11</v>
      </c>
      <c r="E27" s="434">
        <v>22</v>
      </c>
      <c r="F27" s="433">
        <v>32</v>
      </c>
      <c r="G27" s="433">
        <v>60</v>
      </c>
      <c r="H27" s="433">
        <v>100</v>
      </c>
      <c r="I27" s="433">
        <v>150</v>
      </c>
    </row>
    <row r="28" spans="1:9">
      <c r="A28">
        <v>2012</v>
      </c>
      <c r="B28" s="196">
        <v>1</v>
      </c>
      <c r="D28" s="435">
        <f>$B28*D$27</f>
        <v>11</v>
      </c>
      <c r="E28" s="435">
        <f t="shared" ref="E28:I28" si="4">$B28*E$27</f>
        <v>22</v>
      </c>
      <c r="F28" s="435">
        <f t="shared" si="4"/>
        <v>32</v>
      </c>
      <c r="G28" s="435">
        <f t="shared" si="4"/>
        <v>60</v>
      </c>
      <c r="H28" s="435">
        <f t="shared" si="4"/>
        <v>100</v>
      </c>
      <c r="I28" s="435">
        <f t="shared" si="4"/>
        <v>150</v>
      </c>
    </row>
    <row r="29" spans="1:9">
      <c r="A29">
        <v>2013</v>
      </c>
      <c r="B29" s="197">
        <v>0.90749999999999997</v>
      </c>
      <c r="D29" s="435">
        <f t="shared" ref="D29:I32" si="5">$B29*D$27</f>
        <v>9.9824999999999999</v>
      </c>
      <c r="E29" s="435">
        <f t="shared" si="5"/>
        <v>19.965</v>
      </c>
      <c r="F29" s="435">
        <f t="shared" si="5"/>
        <v>29.04</v>
      </c>
      <c r="G29" s="435">
        <f t="shared" si="5"/>
        <v>54.449999999999996</v>
      </c>
      <c r="H29" s="435">
        <f t="shared" si="5"/>
        <v>90.75</v>
      </c>
      <c r="I29" s="435">
        <f t="shared" si="5"/>
        <v>136.125</v>
      </c>
    </row>
    <row r="30" spans="1:9">
      <c r="A30">
        <v>2014</v>
      </c>
      <c r="B30" s="197">
        <v>0.81499999999999995</v>
      </c>
      <c r="D30" s="435">
        <f t="shared" si="5"/>
        <v>8.9649999999999999</v>
      </c>
      <c r="E30" s="435">
        <f t="shared" si="5"/>
        <v>17.93</v>
      </c>
      <c r="F30" s="435">
        <f t="shared" si="5"/>
        <v>26.08</v>
      </c>
      <c r="G30" s="435">
        <f t="shared" si="5"/>
        <v>48.9</v>
      </c>
      <c r="H30" s="435">
        <f t="shared" si="5"/>
        <v>81.5</v>
      </c>
      <c r="I30" s="435">
        <f t="shared" si="5"/>
        <v>122.24999999999999</v>
      </c>
    </row>
    <row r="31" spans="1:9">
      <c r="A31">
        <v>2015</v>
      </c>
      <c r="B31" s="197">
        <v>0.72250000000000003</v>
      </c>
      <c r="D31" s="435">
        <f t="shared" si="5"/>
        <v>7.9475000000000007</v>
      </c>
      <c r="E31" s="435">
        <f t="shared" si="5"/>
        <v>15.895000000000001</v>
      </c>
      <c r="F31" s="435">
        <f t="shared" si="5"/>
        <v>23.12</v>
      </c>
      <c r="G31" s="435">
        <f t="shared" si="5"/>
        <v>43.35</v>
      </c>
      <c r="H31" s="435">
        <f t="shared" si="5"/>
        <v>72.25</v>
      </c>
      <c r="I31" s="435">
        <f t="shared" si="5"/>
        <v>108.375</v>
      </c>
    </row>
    <row r="32" spans="1:9">
      <c r="A32">
        <v>2016</v>
      </c>
      <c r="B32" s="197">
        <v>0.63</v>
      </c>
      <c r="D32" s="435">
        <f t="shared" si="5"/>
        <v>6.93</v>
      </c>
      <c r="E32" s="435">
        <f t="shared" si="5"/>
        <v>13.86</v>
      </c>
      <c r="F32" s="435">
        <f t="shared" si="5"/>
        <v>20.16</v>
      </c>
      <c r="G32" s="435">
        <f t="shared" si="5"/>
        <v>37.799999999999997</v>
      </c>
      <c r="H32" s="435">
        <f t="shared" si="5"/>
        <v>63</v>
      </c>
      <c r="I32" s="435">
        <f t="shared" si="5"/>
        <v>94.5</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sheetPr codeName="Sheet_07">
    <tabColor rgb="FFFF0000"/>
  </sheetPr>
  <dimension ref="A1:AU611"/>
  <sheetViews>
    <sheetView topLeftCell="A401" zoomScale="85" zoomScaleNormal="85" workbookViewId="0">
      <selection activeCell="H422" sqref="H422:H427"/>
    </sheetView>
  </sheetViews>
  <sheetFormatPr defaultRowHeight="15"/>
  <cols>
    <col min="1" max="1" width="28.85546875" customWidth="1"/>
    <col min="2" max="2" width="12.85546875" customWidth="1"/>
    <col min="3" max="4" width="11.42578125" customWidth="1"/>
    <col min="5" max="5" width="17.7109375" customWidth="1"/>
    <col min="6" max="6" width="15.7109375" customWidth="1"/>
    <col min="7" max="7" width="11.85546875" customWidth="1"/>
    <col min="8" max="8" width="15.7109375" customWidth="1"/>
    <col min="9" max="9" width="8.28515625" customWidth="1"/>
    <col min="10" max="10" width="5.85546875" customWidth="1"/>
    <col min="11" max="46" width="5.7109375" customWidth="1"/>
    <col min="47" max="47" width="13" customWidth="1"/>
    <col min="48" max="48" width="4.42578125" customWidth="1"/>
  </cols>
  <sheetData>
    <row r="1" spans="1:47">
      <c r="A1" s="204"/>
      <c r="B1" s="204"/>
      <c r="C1" s="204"/>
      <c r="D1" s="204"/>
      <c r="E1" s="204"/>
      <c r="F1" s="204"/>
      <c r="G1" s="204"/>
      <c r="H1" s="204"/>
      <c r="I1" s="212"/>
      <c r="J1" s="212"/>
      <c r="K1" s="212"/>
      <c r="L1" s="212"/>
      <c r="M1" s="212"/>
      <c r="N1" s="213"/>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04"/>
    </row>
    <row r="2" spans="1:47">
      <c r="A2" s="204"/>
      <c r="B2" s="204"/>
      <c r="C2" s="204"/>
      <c r="D2" s="204"/>
      <c r="E2" s="204"/>
      <c r="F2" s="204"/>
      <c r="G2" s="204"/>
      <c r="H2" s="211"/>
      <c r="I2" s="211"/>
      <c r="J2" s="211"/>
      <c r="K2" s="212"/>
      <c r="L2" s="212"/>
      <c r="M2" s="212"/>
      <c r="N2" s="213"/>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04"/>
    </row>
    <row r="3" spans="1:47">
      <c r="A3" s="215" t="s">
        <v>124</v>
      </c>
      <c r="B3" s="215"/>
      <c r="C3" s="215"/>
      <c r="D3" s="215"/>
      <c r="E3" s="215"/>
      <c r="F3" s="215"/>
      <c r="G3" s="215"/>
      <c r="H3" s="215"/>
      <c r="I3" s="216" t="s">
        <v>73</v>
      </c>
      <c r="J3" s="217"/>
      <c r="K3" s="217"/>
      <c r="L3" s="217"/>
      <c r="M3" s="217"/>
      <c r="N3" s="218"/>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5"/>
    </row>
    <row r="4" spans="1:47">
      <c r="A4" s="215"/>
      <c r="B4" s="215"/>
      <c r="C4" s="215"/>
      <c r="D4" s="215"/>
      <c r="E4" s="215"/>
      <c r="F4" s="216"/>
      <c r="G4" s="215"/>
      <c r="H4" s="216"/>
      <c r="I4" s="219">
        <v>0</v>
      </c>
      <c r="J4" s="219">
        <v>2012</v>
      </c>
      <c r="K4" s="219">
        <f>J4+1</f>
        <v>2013</v>
      </c>
      <c r="L4" s="219">
        <f t="shared" ref="L4:AH4" si="0">K4+1</f>
        <v>2014</v>
      </c>
      <c r="M4" s="219">
        <f t="shared" si="0"/>
        <v>2015</v>
      </c>
      <c r="N4" s="220">
        <f t="shared" si="0"/>
        <v>2016</v>
      </c>
      <c r="O4" s="219">
        <f t="shared" si="0"/>
        <v>2017</v>
      </c>
      <c r="P4" s="219">
        <f t="shared" si="0"/>
        <v>2018</v>
      </c>
      <c r="Q4" s="219">
        <f t="shared" si="0"/>
        <v>2019</v>
      </c>
      <c r="R4" s="219">
        <f t="shared" si="0"/>
        <v>2020</v>
      </c>
      <c r="S4" s="219">
        <f t="shared" si="0"/>
        <v>2021</v>
      </c>
      <c r="T4" s="219">
        <f t="shared" si="0"/>
        <v>2022</v>
      </c>
      <c r="U4" s="219">
        <f t="shared" si="0"/>
        <v>2023</v>
      </c>
      <c r="V4" s="219">
        <f t="shared" si="0"/>
        <v>2024</v>
      </c>
      <c r="W4" s="219">
        <f t="shared" si="0"/>
        <v>2025</v>
      </c>
      <c r="X4" s="219">
        <f t="shared" si="0"/>
        <v>2026</v>
      </c>
      <c r="Y4" s="219">
        <f t="shared" si="0"/>
        <v>2027</v>
      </c>
      <c r="Z4" s="219">
        <f t="shared" si="0"/>
        <v>2028</v>
      </c>
      <c r="AA4" s="219">
        <f t="shared" si="0"/>
        <v>2029</v>
      </c>
      <c r="AB4" s="219">
        <f t="shared" si="0"/>
        <v>2030</v>
      </c>
      <c r="AC4" s="219">
        <f t="shared" si="0"/>
        <v>2031</v>
      </c>
      <c r="AD4" s="219">
        <f t="shared" si="0"/>
        <v>2032</v>
      </c>
      <c r="AE4" s="219">
        <f t="shared" si="0"/>
        <v>2033</v>
      </c>
      <c r="AF4" s="219">
        <f t="shared" si="0"/>
        <v>2034</v>
      </c>
      <c r="AG4" s="219">
        <f t="shared" si="0"/>
        <v>2035</v>
      </c>
      <c r="AH4" s="219">
        <f t="shared" si="0"/>
        <v>2036</v>
      </c>
      <c r="AI4" s="219">
        <f t="shared" ref="AI4" si="1">AH4+1</f>
        <v>2037</v>
      </c>
      <c r="AJ4" s="219">
        <f t="shared" ref="AJ4" si="2">AI4+1</f>
        <v>2038</v>
      </c>
      <c r="AK4" s="219">
        <f t="shared" ref="AK4" si="3">AJ4+1</f>
        <v>2039</v>
      </c>
      <c r="AL4" s="219">
        <f t="shared" ref="AL4" si="4">AK4+1</f>
        <v>2040</v>
      </c>
      <c r="AM4" s="219">
        <f t="shared" ref="AM4" si="5">AL4+1</f>
        <v>2041</v>
      </c>
      <c r="AN4" s="219">
        <f t="shared" ref="AN4" si="6">AM4+1</f>
        <v>2042</v>
      </c>
      <c r="AO4" s="219">
        <f t="shared" ref="AO4" si="7">AN4+1</f>
        <v>2043</v>
      </c>
      <c r="AP4" s="219">
        <f t="shared" ref="AP4" si="8">AO4+1</f>
        <v>2044</v>
      </c>
      <c r="AQ4" s="219">
        <f t="shared" ref="AQ4" si="9">AP4+1</f>
        <v>2045</v>
      </c>
      <c r="AR4" s="219">
        <f t="shared" ref="AR4" si="10">AQ4+1</f>
        <v>2046</v>
      </c>
      <c r="AS4" s="219">
        <f t="shared" ref="AS4" si="11">AR4+1</f>
        <v>2047</v>
      </c>
      <c r="AT4" s="219">
        <f t="shared" ref="AT4" si="12">AS4+1</f>
        <v>2048</v>
      </c>
      <c r="AU4" s="215"/>
    </row>
    <row r="5" spans="1:47" ht="45" customHeight="1">
      <c r="A5" s="221" t="s">
        <v>47</v>
      </c>
      <c r="B5" s="221" t="s">
        <v>69</v>
      </c>
      <c r="C5" s="222" t="s">
        <v>72</v>
      </c>
      <c r="D5" s="222" t="s">
        <v>94</v>
      </c>
      <c r="E5" s="223" t="s">
        <v>113</v>
      </c>
      <c r="F5" s="223" t="s">
        <v>274</v>
      </c>
      <c r="G5" s="223" t="s">
        <v>114</v>
      </c>
      <c r="H5" s="223" t="s">
        <v>274</v>
      </c>
      <c r="I5" s="224"/>
      <c r="J5" s="224"/>
      <c r="K5" s="224"/>
      <c r="L5" s="224"/>
      <c r="M5" s="224"/>
      <c r="N5" s="225"/>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6"/>
    </row>
    <row r="6" spans="1:47" ht="9" customHeight="1">
      <c r="A6" s="598" t="s">
        <v>264</v>
      </c>
      <c r="B6" s="227">
        <f>'1 - Existing Inventory'!C29</f>
        <v>35</v>
      </c>
      <c r="C6" s="227">
        <f>'1 - Existing Inventory'!D29</f>
        <v>58</v>
      </c>
      <c r="D6" s="228" t="s">
        <v>264</v>
      </c>
      <c r="E6" s="229">
        <f t="shared" ref="E6:E21" si="13">ANNUAL_OP_HOURS</f>
        <v>4138</v>
      </c>
      <c r="F6" s="229">
        <f>((1-'1 - Existing Inventory'!N29)*'1 - Existing Inventory'!D29*ANNUAL_OP_HOURS)+
('1 - Existing Inventory'!N29*'1 - Existing Inventory'!D29*(ANNUAL_OP_HOURS-(6*365)))+
('1 - Existing Inventory'!N29*('1 - Existing Inventory'!O29)*'1 - Existing Inventory'!D29*(6*365))</f>
        <v>240004</v>
      </c>
      <c r="G6" s="229">
        <f t="shared" ref="G6:G21" si="14">ANNUAL_OP_HOURS_AFTER</f>
        <v>4138</v>
      </c>
      <c r="H6" s="229">
        <f>((1-'3 - Upgrade information'!M53)*'3 - Upgrade information'!D53*ANNUAL_OP_HOURS)+
('3 - Upgrade information'!M53*'3 - Upgrade information'!D53*(ANNUAL_OP_HOURS-(6*365)))+
('3 - Upgrade information'!M53*('3 - Upgrade information'!N53)*'3 - Upgrade information'!D53*(6*365))</f>
        <v>240004</v>
      </c>
      <c r="I6" s="229">
        <f>'1 - Existing Inventory'!$E29</f>
        <v>1000</v>
      </c>
      <c r="J6" s="229">
        <f>I6</f>
        <v>1000</v>
      </c>
      <c r="K6" s="229">
        <f>IF(K$4=UPGRADEYEAR,ENGINE!J6-'3 - Upgrade information'!$H53,ENGINE!J6)</f>
        <v>1000</v>
      </c>
      <c r="L6" s="229">
        <f>IF(L$4=UPGRADEYEAR,ENGINE!K6-'3 - Upgrade information'!$H53,ENGINE!K6)</f>
        <v>1000</v>
      </c>
      <c r="M6" s="229">
        <f>IF(M$4=UPGRADEYEAR,ENGINE!L6-'3 - Upgrade information'!$H53,ENGINE!L6)</f>
        <v>1000</v>
      </c>
      <c r="N6" s="230">
        <f>IF(N$4=UPGRADEYEAR,ENGINE!M6-'3 - Upgrade information'!$H53,ENGINE!M6)</f>
        <v>1000</v>
      </c>
      <c r="O6" s="229">
        <f>IF(O$4=UPGRADEYEAR,ENGINE!N6-'3 - Upgrade information'!$H53,ENGINE!N6)</f>
        <v>1000</v>
      </c>
      <c r="P6" s="229">
        <f>IF(P$4=UPGRADEYEAR,ENGINE!O6-'3 - Upgrade information'!$H53,ENGINE!O6)</f>
        <v>1000</v>
      </c>
      <c r="Q6" s="229">
        <f>IF(Q$4=UPGRADEYEAR,ENGINE!P6-'3 - Upgrade information'!$H53,ENGINE!P6)</f>
        <v>1000</v>
      </c>
      <c r="R6" s="229">
        <f>IF(R$4=UPGRADEYEAR,ENGINE!Q6-'3 - Upgrade information'!$H53,ENGINE!Q6)</f>
        <v>1000</v>
      </c>
      <c r="S6" s="229">
        <f>IF(S$4=UPGRADEYEAR,ENGINE!R6-'3 - Upgrade information'!$H53,ENGINE!R6)</f>
        <v>1000</v>
      </c>
      <c r="T6" s="229">
        <f>IF(T$4=UPGRADEYEAR,ENGINE!S6-'3 - Upgrade information'!$H53,ENGINE!S6)</f>
        <v>1000</v>
      </c>
      <c r="U6" s="229">
        <f>IF(U$4=UPGRADEYEAR,ENGINE!T6-'3 - Upgrade information'!$H53,ENGINE!T6)</f>
        <v>1000</v>
      </c>
      <c r="V6" s="229">
        <f>IF(V$4=UPGRADEYEAR,ENGINE!U6-'3 - Upgrade information'!$H53,ENGINE!U6)</f>
        <v>1000</v>
      </c>
      <c r="W6" s="229">
        <f>IF(W$4=UPGRADEYEAR,ENGINE!V6-'3 - Upgrade information'!$H53,ENGINE!V6)</f>
        <v>1000</v>
      </c>
      <c r="X6" s="229">
        <f>IF(X$4=UPGRADEYEAR,ENGINE!W6-'3 - Upgrade information'!$H53,ENGINE!W6)</f>
        <v>1000</v>
      </c>
      <c r="Y6" s="229">
        <f>IF(Y$4=UPGRADEYEAR,ENGINE!X6-'3 - Upgrade information'!$H53,ENGINE!X6)</f>
        <v>1000</v>
      </c>
      <c r="Z6" s="229">
        <f>IF(Z$4=UPGRADEYEAR,ENGINE!Y6-'3 - Upgrade information'!$H53,ENGINE!Y6)</f>
        <v>1000</v>
      </c>
      <c r="AA6" s="229">
        <f>IF(AA$4=UPGRADEYEAR,ENGINE!Z6-'3 - Upgrade information'!$H53,ENGINE!Z6)</f>
        <v>1000</v>
      </c>
      <c r="AB6" s="229">
        <f>IF(AB$4=UPGRADEYEAR,ENGINE!AA6-'3 - Upgrade information'!$H53,ENGINE!AA6)</f>
        <v>1000</v>
      </c>
      <c r="AC6" s="229">
        <f>IF(AC$4=UPGRADEYEAR,ENGINE!AB6-'3 - Upgrade information'!$H53,ENGINE!AB6)</f>
        <v>1000</v>
      </c>
      <c r="AD6" s="229">
        <f>IF(AD$4=UPGRADEYEAR,ENGINE!AC6-'3 - Upgrade information'!$H53,ENGINE!AC6)</f>
        <v>1000</v>
      </c>
      <c r="AE6" s="229">
        <f>IF(AE$4=UPGRADEYEAR,ENGINE!AD6-'3 - Upgrade information'!$H53,ENGINE!AD6)</f>
        <v>1000</v>
      </c>
      <c r="AF6" s="229">
        <f>IF(AF$4=UPGRADEYEAR,ENGINE!AE6-'3 - Upgrade information'!$H53,ENGINE!AE6)</f>
        <v>1000</v>
      </c>
      <c r="AG6" s="229">
        <f>IF(AG$4=UPGRADEYEAR,ENGINE!AF6-'3 - Upgrade information'!$H53,ENGINE!AF6)</f>
        <v>1000</v>
      </c>
      <c r="AH6" s="229">
        <f>IF(AH$4=UPGRADEYEAR,ENGINE!AG6-'3 - Upgrade information'!$H53,ENGINE!AG6)</f>
        <v>1000</v>
      </c>
      <c r="AI6" s="229">
        <f>IF(AI$4=UPGRADEYEAR,ENGINE!AH6-'3 - Upgrade information'!$H53,ENGINE!AH6)</f>
        <v>1000</v>
      </c>
      <c r="AJ6" s="229">
        <f>IF(AJ$4=UPGRADEYEAR,ENGINE!AH6-'3 - Upgrade information'!$H53,ENGINE!AH6)</f>
        <v>1000</v>
      </c>
      <c r="AK6" s="229">
        <f>IF(AK$4=UPGRADEYEAR,ENGINE!AI6-'3 - Upgrade information'!$H53,ENGINE!AI6)</f>
        <v>1000</v>
      </c>
      <c r="AL6" s="229">
        <f>IF(AL$4=UPGRADEYEAR,ENGINE!AJ6-'3 - Upgrade information'!$H53,ENGINE!AJ6)</f>
        <v>1000</v>
      </c>
      <c r="AM6" s="229">
        <f>IF(AM$4=UPGRADEYEAR,ENGINE!AK6-'3 - Upgrade information'!$H53,ENGINE!AK6)</f>
        <v>1000</v>
      </c>
      <c r="AN6" s="229">
        <f>IF(AN$4=UPGRADEYEAR,ENGINE!AC6-'3 - Upgrade information'!$H53,ENGINE!AC6)</f>
        <v>1000</v>
      </c>
      <c r="AO6" s="229">
        <f>IF(AO$4=UPGRADEYEAR,ENGINE!AD6-'3 - Upgrade information'!$H53,ENGINE!AD6)</f>
        <v>1000</v>
      </c>
      <c r="AP6" s="229">
        <f>IF(AP$4=UPGRADEYEAR,ENGINE!AE6-'3 - Upgrade information'!$H53,ENGINE!AE6)</f>
        <v>1000</v>
      </c>
      <c r="AQ6" s="229">
        <f>IF(AQ$4=UPGRADEYEAR,ENGINE!AF6-'3 - Upgrade information'!$H53,ENGINE!AF6)</f>
        <v>1000</v>
      </c>
      <c r="AR6" s="229">
        <f>IF(AR$4=UPGRADEYEAR,ENGINE!AG6-'3 - Upgrade information'!$H53,ENGINE!AG6)</f>
        <v>1000</v>
      </c>
      <c r="AS6" s="229">
        <f>IF(AS$4=UPGRADEYEAR,ENGINE!AH6-'3 - Upgrade information'!$H53,ENGINE!AH6)</f>
        <v>1000</v>
      </c>
      <c r="AT6" s="229">
        <f>IF(AT$4=UPGRADEYEAR,ENGINE!AI6-'3 - Upgrade information'!$H53,ENGINE!AI6)</f>
        <v>1000</v>
      </c>
      <c r="AU6" s="231"/>
    </row>
    <row r="7" spans="1:47" ht="9" customHeight="1">
      <c r="A7" s="599"/>
      <c r="B7" s="227">
        <f>'1 - Existing Inventory'!C30</f>
        <v>55</v>
      </c>
      <c r="C7" s="227">
        <f>'1 - Existing Inventory'!D30</f>
        <v>74</v>
      </c>
      <c r="D7" s="228" t="s">
        <v>264</v>
      </c>
      <c r="E7" s="229">
        <f t="shared" si="13"/>
        <v>4138</v>
      </c>
      <c r="F7" s="229">
        <f>((1-'1 - Existing Inventory'!N30)*'1 - Existing Inventory'!D30*ANNUAL_OP_HOURS)+
('1 - Existing Inventory'!N30*'1 - Existing Inventory'!D30*(ANNUAL_OP_HOURS-(6*365)))+
('1 - Existing Inventory'!N30*('1 - Existing Inventory'!O30)*'1 - Existing Inventory'!D30*(6*365))</f>
        <v>306212</v>
      </c>
      <c r="G7" s="229">
        <f t="shared" si="14"/>
        <v>4138</v>
      </c>
      <c r="H7" s="229">
        <f>((1-'3 - Upgrade information'!M54)*'3 - Upgrade information'!D54*ANNUAL_OP_HOURS)+
('3 - Upgrade information'!M54*'3 - Upgrade information'!D54*(ANNUAL_OP_HOURS-(6*365)))+
('3 - Upgrade information'!M54*('3 - Upgrade information'!N54)*'3 - Upgrade information'!D54*(6*365))</f>
        <v>306212</v>
      </c>
      <c r="I7" s="229">
        <f>'1 - Existing Inventory'!$E30</f>
        <v>2000</v>
      </c>
      <c r="J7" s="229">
        <f t="shared" ref="J7:J70" si="15">I7</f>
        <v>2000</v>
      </c>
      <c r="K7" s="229">
        <f>IF(K$4=UPGRADEYEAR,ENGINE!J7-'3 - Upgrade information'!$H54,ENGINE!J7)</f>
        <v>2000</v>
      </c>
      <c r="L7" s="229">
        <f>IF(L$4=UPGRADEYEAR,ENGINE!K7-'3 - Upgrade information'!$H54,ENGINE!K7)</f>
        <v>2000</v>
      </c>
      <c r="M7" s="229">
        <f>IF(M$4=UPGRADEYEAR,ENGINE!L7-'3 - Upgrade information'!$H54,ENGINE!L7)</f>
        <v>1500</v>
      </c>
      <c r="N7" s="230">
        <f>IF(N$4=UPGRADEYEAR,ENGINE!M7-'3 - Upgrade information'!$H54,ENGINE!M7)</f>
        <v>1500</v>
      </c>
      <c r="O7" s="229">
        <f>IF(O$4=UPGRADEYEAR,ENGINE!N7-'3 - Upgrade information'!$H54,ENGINE!N7)</f>
        <v>1500</v>
      </c>
      <c r="P7" s="229">
        <f>IF(P$4=UPGRADEYEAR,ENGINE!O7-'3 - Upgrade information'!$H54,ENGINE!O7)</f>
        <v>1500</v>
      </c>
      <c r="Q7" s="229">
        <f>IF(Q$4=UPGRADEYEAR,ENGINE!P7-'3 - Upgrade information'!$H54,ENGINE!P7)</f>
        <v>1500</v>
      </c>
      <c r="R7" s="229">
        <f>IF(R$4=UPGRADEYEAR,ENGINE!Q7-'3 - Upgrade information'!$H54,ENGINE!Q7)</f>
        <v>1500</v>
      </c>
      <c r="S7" s="229">
        <f>IF(S$4=UPGRADEYEAR,ENGINE!R7-'3 - Upgrade information'!$H54,ENGINE!R7)</f>
        <v>1500</v>
      </c>
      <c r="T7" s="229">
        <f>IF(T$4=UPGRADEYEAR,ENGINE!S7-'3 - Upgrade information'!$H54,ENGINE!S7)</f>
        <v>1500</v>
      </c>
      <c r="U7" s="229">
        <f>IF(U$4=UPGRADEYEAR,ENGINE!T7-'3 - Upgrade information'!$H54,ENGINE!T7)</f>
        <v>1500</v>
      </c>
      <c r="V7" s="229">
        <f>IF(V$4=UPGRADEYEAR,ENGINE!U7-'3 - Upgrade information'!$H54,ENGINE!U7)</f>
        <v>1500</v>
      </c>
      <c r="W7" s="229">
        <f>IF(W$4=UPGRADEYEAR,ENGINE!V7-'3 - Upgrade information'!$H54,ENGINE!V7)</f>
        <v>1500</v>
      </c>
      <c r="X7" s="229">
        <f>IF(X$4=UPGRADEYEAR,ENGINE!W7-'3 - Upgrade information'!$H54,ENGINE!W7)</f>
        <v>1500</v>
      </c>
      <c r="Y7" s="229">
        <f>IF(Y$4=UPGRADEYEAR,ENGINE!X7-'3 - Upgrade information'!$H54,ENGINE!X7)</f>
        <v>1500</v>
      </c>
      <c r="Z7" s="229">
        <f>IF(Z$4=UPGRADEYEAR,ENGINE!Y7-'3 - Upgrade information'!$H54,ENGINE!Y7)</f>
        <v>1500</v>
      </c>
      <c r="AA7" s="229">
        <f>IF(AA$4=UPGRADEYEAR,ENGINE!Z7-'3 - Upgrade information'!$H54,ENGINE!Z7)</f>
        <v>1500</v>
      </c>
      <c r="AB7" s="229">
        <f>IF(AB$4=UPGRADEYEAR,ENGINE!AA7-'3 - Upgrade information'!$H54,ENGINE!AA7)</f>
        <v>1500</v>
      </c>
      <c r="AC7" s="229">
        <f>IF(AC$4=UPGRADEYEAR,ENGINE!AB7-'3 - Upgrade information'!$H54,ENGINE!AB7)</f>
        <v>1500</v>
      </c>
      <c r="AD7" s="229">
        <f>IF(AD$4=UPGRADEYEAR,ENGINE!AC7-'3 - Upgrade information'!$H54,ENGINE!AC7)</f>
        <v>1500</v>
      </c>
      <c r="AE7" s="229">
        <f>IF(AE$4=UPGRADEYEAR,ENGINE!AD7-'3 - Upgrade information'!$H54,ENGINE!AD7)</f>
        <v>1500</v>
      </c>
      <c r="AF7" s="229">
        <f>IF(AF$4=UPGRADEYEAR,ENGINE!AE7-'3 - Upgrade information'!$H54,ENGINE!AE7)</f>
        <v>1500</v>
      </c>
      <c r="AG7" s="229">
        <f>IF(AG$4=UPGRADEYEAR,ENGINE!AF7-'3 - Upgrade information'!$H54,ENGINE!AF7)</f>
        <v>1500</v>
      </c>
      <c r="AH7" s="229">
        <f>IF(AH$4=UPGRADEYEAR,ENGINE!AG7-'3 - Upgrade information'!$H54,ENGINE!AG7)</f>
        <v>1500</v>
      </c>
      <c r="AI7" s="229">
        <f>IF(AI$4=UPGRADEYEAR,ENGINE!AH7-'3 - Upgrade information'!$H54,ENGINE!AH7)</f>
        <v>1500</v>
      </c>
      <c r="AJ7" s="229">
        <f>IF(AJ$4=UPGRADEYEAR,ENGINE!AH7-'3 - Upgrade information'!$H54,ENGINE!AH7)</f>
        <v>1500</v>
      </c>
      <c r="AK7" s="229">
        <f>IF(AK$4=UPGRADEYEAR,ENGINE!AI7-'3 - Upgrade information'!$H54,ENGINE!AI7)</f>
        <v>1500</v>
      </c>
      <c r="AL7" s="229">
        <f>IF(AL$4=UPGRADEYEAR,ENGINE!AJ7-'3 - Upgrade information'!$H54,ENGINE!AJ7)</f>
        <v>1500</v>
      </c>
      <c r="AM7" s="229">
        <f>IF(AM$4=UPGRADEYEAR,ENGINE!AK7-'3 - Upgrade information'!$H54,ENGINE!AK7)</f>
        <v>1500</v>
      </c>
      <c r="AN7" s="229">
        <f>IF(AN$4=UPGRADEYEAR,ENGINE!AC7-'3 - Upgrade information'!$H54,ENGINE!AC7)</f>
        <v>1500</v>
      </c>
      <c r="AO7" s="229">
        <f>IF(AO$4=UPGRADEYEAR,ENGINE!AD7-'3 - Upgrade information'!$H54,ENGINE!AD7)</f>
        <v>1500</v>
      </c>
      <c r="AP7" s="229">
        <f>IF(AP$4=UPGRADEYEAR,ENGINE!AE7-'3 - Upgrade information'!$H54,ENGINE!AE7)</f>
        <v>1500</v>
      </c>
      <c r="AQ7" s="229">
        <f>IF(AQ$4=UPGRADEYEAR,ENGINE!AF7-'3 - Upgrade information'!$H54,ENGINE!AF7)</f>
        <v>1500</v>
      </c>
      <c r="AR7" s="229">
        <f>IF(AR$4=UPGRADEYEAR,ENGINE!AG7-'3 - Upgrade information'!$H54,ENGINE!AG7)</f>
        <v>1500</v>
      </c>
      <c r="AS7" s="229">
        <f>IF(AS$4=UPGRADEYEAR,ENGINE!AH7-'3 - Upgrade information'!$H54,ENGINE!AH7)</f>
        <v>1500</v>
      </c>
      <c r="AT7" s="229">
        <f>IF(AT$4=UPGRADEYEAR,ENGINE!AI7-'3 - Upgrade information'!$H54,ENGINE!AI7)</f>
        <v>1500</v>
      </c>
      <c r="AU7" s="231"/>
    </row>
    <row r="8" spans="1:47" ht="9" customHeight="1">
      <c r="A8" s="599"/>
      <c r="B8" s="227">
        <f>'1 - Existing Inventory'!C31</f>
        <v>90</v>
      </c>
      <c r="C8" s="227">
        <f>'1 - Existing Inventory'!D31</f>
        <v>122</v>
      </c>
      <c r="D8" s="228" t="s">
        <v>264</v>
      </c>
      <c r="E8" s="229">
        <f t="shared" si="13"/>
        <v>4138</v>
      </c>
      <c r="F8" s="229">
        <f>((1-'1 - Existing Inventory'!N31)*'1 - Existing Inventory'!D31*ANNUAL_OP_HOURS)+
('1 - Existing Inventory'!N31*'1 - Existing Inventory'!D31*(ANNUAL_OP_HOURS-(6*365)))+
('1 - Existing Inventory'!N31*('1 - Existing Inventory'!O31)*'1 - Existing Inventory'!D31*(6*365))</f>
        <v>504836</v>
      </c>
      <c r="G8" s="229">
        <f t="shared" si="14"/>
        <v>4138</v>
      </c>
      <c r="H8" s="229">
        <f>((1-'3 - Upgrade information'!M55)*'3 - Upgrade information'!D55*ANNUAL_OP_HOURS)+
('3 - Upgrade information'!M55*'3 - Upgrade information'!D55*(ANNUAL_OP_HOURS-(6*365)))+
('3 - Upgrade information'!M55*('3 - Upgrade information'!N55)*'3 - Upgrade information'!D55*(6*365))</f>
        <v>504836</v>
      </c>
      <c r="I8" s="229">
        <f>'1 - Existing Inventory'!$E31</f>
        <v>3000</v>
      </c>
      <c r="J8" s="229">
        <f t="shared" si="15"/>
        <v>3000</v>
      </c>
      <c r="K8" s="229">
        <f>IF(K$4=UPGRADEYEAR,ENGINE!J8-'3 - Upgrade information'!$H55,ENGINE!J8)</f>
        <v>3000</v>
      </c>
      <c r="L8" s="229">
        <f>IF(L$4=UPGRADEYEAR,ENGINE!K8-'3 - Upgrade information'!$H55,ENGINE!K8)</f>
        <v>3000</v>
      </c>
      <c r="M8" s="229">
        <f>IF(M$4=UPGRADEYEAR,ENGINE!L8-'3 - Upgrade information'!$H55,ENGINE!L8)</f>
        <v>0</v>
      </c>
      <c r="N8" s="230">
        <f>IF(N$4=UPGRADEYEAR,ENGINE!M8-'3 - Upgrade information'!$H55,ENGINE!M8)</f>
        <v>0</v>
      </c>
      <c r="O8" s="229">
        <f>IF(O$4=UPGRADEYEAR,ENGINE!N8-'3 - Upgrade information'!$H55,ENGINE!N8)</f>
        <v>0</v>
      </c>
      <c r="P8" s="229">
        <f>IF(P$4=UPGRADEYEAR,ENGINE!O8-'3 - Upgrade information'!$H55,ENGINE!O8)</f>
        <v>0</v>
      </c>
      <c r="Q8" s="229">
        <f>IF(Q$4=UPGRADEYEAR,ENGINE!P8-'3 - Upgrade information'!$H55,ENGINE!P8)</f>
        <v>0</v>
      </c>
      <c r="R8" s="229">
        <f>IF(R$4=UPGRADEYEAR,ENGINE!Q8-'3 - Upgrade information'!$H55,ENGINE!Q8)</f>
        <v>0</v>
      </c>
      <c r="S8" s="229">
        <f>IF(S$4=UPGRADEYEAR,ENGINE!R8-'3 - Upgrade information'!$H55,ENGINE!R8)</f>
        <v>0</v>
      </c>
      <c r="T8" s="229">
        <f>IF(T$4=UPGRADEYEAR,ENGINE!S8-'3 - Upgrade information'!$H55,ENGINE!S8)</f>
        <v>0</v>
      </c>
      <c r="U8" s="229">
        <f>IF(U$4=UPGRADEYEAR,ENGINE!T8-'3 - Upgrade information'!$H55,ENGINE!T8)</f>
        <v>0</v>
      </c>
      <c r="V8" s="229">
        <f>IF(V$4=UPGRADEYEAR,ENGINE!U8-'3 - Upgrade information'!$H55,ENGINE!U8)</f>
        <v>0</v>
      </c>
      <c r="W8" s="229">
        <f>IF(W$4=UPGRADEYEAR,ENGINE!V8-'3 - Upgrade information'!$H55,ENGINE!V8)</f>
        <v>0</v>
      </c>
      <c r="X8" s="229">
        <f>IF(X$4=UPGRADEYEAR,ENGINE!W8-'3 - Upgrade information'!$H55,ENGINE!W8)</f>
        <v>0</v>
      </c>
      <c r="Y8" s="229">
        <f>IF(Y$4=UPGRADEYEAR,ENGINE!X8-'3 - Upgrade information'!$H55,ENGINE!X8)</f>
        <v>0</v>
      </c>
      <c r="Z8" s="229">
        <f>IF(Z$4=UPGRADEYEAR,ENGINE!Y8-'3 - Upgrade information'!$H55,ENGINE!Y8)</f>
        <v>0</v>
      </c>
      <c r="AA8" s="229">
        <f>IF(AA$4=UPGRADEYEAR,ENGINE!Z8-'3 - Upgrade information'!$H55,ENGINE!Z8)</f>
        <v>0</v>
      </c>
      <c r="AB8" s="229">
        <f>IF(AB$4=UPGRADEYEAR,ENGINE!AA8-'3 - Upgrade information'!$H55,ENGINE!AA8)</f>
        <v>0</v>
      </c>
      <c r="AC8" s="229">
        <f>IF(AC$4=UPGRADEYEAR,ENGINE!AB8-'3 - Upgrade information'!$H55,ENGINE!AB8)</f>
        <v>0</v>
      </c>
      <c r="AD8" s="229">
        <f>IF(AD$4=UPGRADEYEAR,ENGINE!AC8-'3 - Upgrade information'!$H55,ENGINE!AC8)</f>
        <v>0</v>
      </c>
      <c r="AE8" s="229">
        <f>IF(AE$4=UPGRADEYEAR,ENGINE!AD8-'3 - Upgrade information'!$H55,ENGINE!AD8)</f>
        <v>0</v>
      </c>
      <c r="AF8" s="229">
        <f>IF(AF$4=UPGRADEYEAR,ENGINE!AE8-'3 - Upgrade information'!$H55,ENGINE!AE8)</f>
        <v>0</v>
      </c>
      <c r="AG8" s="229">
        <f>IF(AG$4=UPGRADEYEAR,ENGINE!AF8-'3 - Upgrade information'!$H55,ENGINE!AF8)</f>
        <v>0</v>
      </c>
      <c r="AH8" s="229">
        <f>IF(AH$4=UPGRADEYEAR,ENGINE!AG8-'3 - Upgrade information'!$H55,ENGINE!AG8)</f>
        <v>0</v>
      </c>
      <c r="AI8" s="229">
        <f>IF(AI$4=UPGRADEYEAR,ENGINE!AH8-'3 - Upgrade information'!$H55,ENGINE!AH8)</f>
        <v>0</v>
      </c>
      <c r="AJ8" s="229">
        <f>IF(AJ$4=UPGRADEYEAR,ENGINE!AH8-'3 - Upgrade information'!$H55,ENGINE!AH8)</f>
        <v>0</v>
      </c>
      <c r="AK8" s="229">
        <f>IF(AK$4=UPGRADEYEAR,ENGINE!AI8-'3 - Upgrade information'!$H55,ENGINE!AI8)</f>
        <v>0</v>
      </c>
      <c r="AL8" s="229">
        <f>IF(AL$4=UPGRADEYEAR,ENGINE!AJ8-'3 - Upgrade information'!$H55,ENGINE!AJ8)</f>
        <v>0</v>
      </c>
      <c r="AM8" s="229">
        <f>IF(AM$4=UPGRADEYEAR,ENGINE!AK8-'3 - Upgrade information'!$H55,ENGINE!AK8)</f>
        <v>0</v>
      </c>
      <c r="AN8" s="229">
        <f>IF(AN$4=UPGRADEYEAR,ENGINE!AC8-'3 - Upgrade information'!$H55,ENGINE!AC8)</f>
        <v>0</v>
      </c>
      <c r="AO8" s="229">
        <f>IF(AO$4=UPGRADEYEAR,ENGINE!AD8-'3 - Upgrade information'!$H55,ENGINE!AD8)</f>
        <v>0</v>
      </c>
      <c r="AP8" s="229">
        <f>IF(AP$4=UPGRADEYEAR,ENGINE!AE8-'3 - Upgrade information'!$H55,ENGINE!AE8)</f>
        <v>0</v>
      </c>
      <c r="AQ8" s="229">
        <f>IF(AQ$4=UPGRADEYEAR,ENGINE!AF8-'3 - Upgrade information'!$H55,ENGINE!AF8)</f>
        <v>0</v>
      </c>
      <c r="AR8" s="229">
        <f>IF(AR$4=UPGRADEYEAR,ENGINE!AG8-'3 - Upgrade information'!$H55,ENGINE!AG8)</f>
        <v>0</v>
      </c>
      <c r="AS8" s="229">
        <f>IF(AS$4=UPGRADEYEAR,ENGINE!AH8-'3 - Upgrade information'!$H55,ENGINE!AH8)</f>
        <v>0</v>
      </c>
      <c r="AT8" s="229">
        <f>IF(AT$4=UPGRADEYEAR,ENGINE!AI8-'3 - Upgrade information'!$H55,ENGINE!AI8)</f>
        <v>0</v>
      </c>
      <c r="AU8" s="231"/>
    </row>
    <row r="9" spans="1:47" ht="9" customHeight="1">
      <c r="A9" s="599"/>
      <c r="B9" s="227">
        <f>'1 - Existing Inventory'!C32</f>
        <v>135</v>
      </c>
      <c r="C9" s="227">
        <f>'1 - Existing Inventory'!D32</f>
        <v>178</v>
      </c>
      <c r="D9" s="228" t="s">
        <v>264</v>
      </c>
      <c r="E9" s="229">
        <f t="shared" si="13"/>
        <v>4138</v>
      </c>
      <c r="F9" s="229">
        <f>((1-'1 - Existing Inventory'!N32)*'1 - Existing Inventory'!D32*ANNUAL_OP_HOURS)+
('1 - Existing Inventory'!N32*'1 - Existing Inventory'!D32*(ANNUAL_OP_HOURS-(6*365)))+
('1 - Existing Inventory'!N32*('1 - Existing Inventory'!O32)*'1 - Existing Inventory'!D32*(6*365))</f>
        <v>736564</v>
      </c>
      <c r="G9" s="229">
        <f t="shared" si="14"/>
        <v>4138</v>
      </c>
      <c r="H9" s="229">
        <f>((1-'3 - Upgrade information'!M56)*'3 - Upgrade information'!D56*ANNUAL_OP_HOURS)+
('3 - Upgrade information'!M56*'3 - Upgrade information'!D56*(ANNUAL_OP_HOURS-(6*365)))+
('3 - Upgrade information'!M56*('3 - Upgrade information'!N56)*'3 - Upgrade information'!D56*(6*365))</f>
        <v>736564</v>
      </c>
      <c r="I9" s="229">
        <f>'1 - Existing Inventory'!$E32</f>
        <v>0</v>
      </c>
      <c r="J9" s="229">
        <f t="shared" si="15"/>
        <v>0</v>
      </c>
      <c r="K9" s="229">
        <f>IF(K$4=UPGRADEYEAR,ENGINE!J9-'3 - Upgrade information'!$H56,ENGINE!J9)</f>
        <v>0</v>
      </c>
      <c r="L9" s="229">
        <f>IF(L$4=UPGRADEYEAR,ENGINE!K9-'3 - Upgrade information'!$H56,ENGINE!K9)</f>
        <v>0</v>
      </c>
      <c r="M9" s="229">
        <f>IF(M$4=UPGRADEYEAR,ENGINE!L9-'3 - Upgrade information'!$H56,ENGINE!L9)</f>
        <v>0</v>
      </c>
      <c r="N9" s="230">
        <f>IF(N$4=UPGRADEYEAR,ENGINE!M9-'3 - Upgrade information'!$H56,ENGINE!M9)</f>
        <v>0</v>
      </c>
      <c r="O9" s="229">
        <f>IF(O$4=UPGRADEYEAR,ENGINE!N9-'3 - Upgrade information'!$H56,ENGINE!N9)</f>
        <v>0</v>
      </c>
      <c r="P9" s="229">
        <f>IF(P$4=UPGRADEYEAR,ENGINE!O9-'3 - Upgrade information'!$H56,ENGINE!O9)</f>
        <v>0</v>
      </c>
      <c r="Q9" s="229">
        <f>IF(Q$4=UPGRADEYEAR,ENGINE!P9-'3 - Upgrade information'!$H56,ENGINE!P9)</f>
        <v>0</v>
      </c>
      <c r="R9" s="229">
        <f>IF(R$4=UPGRADEYEAR,ENGINE!Q9-'3 - Upgrade information'!$H56,ENGINE!Q9)</f>
        <v>0</v>
      </c>
      <c r="S9" s="229">
        <f>IF(S$4=UPGRADEYEAR,ENGINE!R9-'3 - Upgrade information'!$H56,ENGINE!R9)</f>
        <v>0</v>
      </c>
      <c r="T9" s="229">
        <f>IF(T$4=UPGRADEYEAR,ENGINE!S9-'3 - Upgrade information'!$H56,ENGINE!S9)</f>
        <v>0</v>
      </c>
      <c r="U9" s="229">
        <f>IF(U$4=UPGRADEYEAR,ENGINE!T9-'3 - Upgrade information'!$H56,ENGINE!T9)</f>
        <v>0</v>
      </c>
      <c r="V9" s="229">
        <f>IF(V$4=UPGRADEYEAR,ENGINE!U9-'3 - Upgrade information'!$H56,ENGINE!U9)</f>
        <v>0</v>
      </c>
      <c r="W9" s="229">
        <f>IF(W$4=UPGRADEYEAR,ENGINE!V9-'3 - Upgrade information'!$H56,ENGINE!V9)</f>
        <v>0</v>
      </c>
      <c r="X9" s="229">
        <f>IF(X$4=UPGRADEYEAR,ENGINE!W9-'3 - Upgrade information'!$H56,ENGINE!W9)</f>
        <v>0</v>
      </c>
      <c r="Y9" s="229">
        <f>IF(Y$4=UPGRADEYEAR,ENGINE!X9-'3 - Upgrade information'!$H56,ENGINE!X9)</f>
        <v>0</v>
      </c>
      <c r="Z9" s="229">
        <f>IF(Z$4=UPGRADEYEAR,ENGINE!Y9-'3 - Upgrade information'!$H56,ENGINE!Y9)</f>
        <v>0</v>
      </c>
      <c r="AA9" s="229">
        <f>IF(AA$4=UPGRADEYEAR,ENGINE!Z9-'3 - Upgrade information'!$H56,ENGINE!Z9)</f>
        <v>0</v>
      </c>
      <c r="AB9" s="229">
        <f>IF(AB$4=UPGRADEYEAR,ENGINE!AA9-'3 - Upgrade information'!$H56,ENGINE!AA9)</f>
        <v>0</v>
      </c>
      <c r="AC9" s="229">
        <f>IF(AC$4=UPGRADEYEAR,ENGINE!AB9-'3 - Upgrade information'!$H56,ENGINE!AB9)</f>
        <v>0</v>
      </c>
      <c r="AD9" s="229">
        <f>IF(AD$4=UPGRADEYEAR,ENGINE!AC9-'3 - Upgrade information'!$H56,ENGINE!AC9)</f>
        <v>0</v>
      </c>
      <c r="AE9" s="229">
        <f>IF(AE$4=UPGRADEYEAR,ENGINE!AD9-'3 - Upgrade information'!$H56,ENGINE!AD9)</f>
        <v>0</v>
      </c>
      <c r="AF9" s="229">
        <f>IF(AF$4=UPGRADEYEAR,ENGINE!AE9-'3 - Upgrade information'!$H56,ENGINE!AE9)</f>
        <v>0</v>
      </c>
      <c r="AG9" s="229">
        <f>IF(AG$4=UPGRADEYEAR,ENGINE!AF9-'3 - Upgrade information'!$H56,ENGINE!AF9)</f>
        <v>0</v>
      </c>
      <c r="AH9" s="229">
        <f>IF(AH$4=UPGRADEYEAR,ENGINE!AG9-'3 - Upgrade information'!$H56,ENGINE!AG9)</f>
        <v>0</v>
      </c>
      <c r="AI9" s="229">
        <f>IF(AI$4=UPGRADEYEAR,ENGINE!AH9-'3 - Upgrade information'!$H56,ENGINE!AH9)</f>
        <v>0</v>
      </c>
      <c r="AJ9" s="229">
        <f>IF(AJ$4=UPGRADEYEAR,ENGINE!AH9-'3 - Upgrade information'!$H56,ENGINE!AH9)</f>
        <v>0</v>
      </c>
      <c r="AK9" s="229">
        <f>IF(AK$4=UPGRADEYEAR,ENGINE!AI9-'3 - Upgrade information'!$H56,ENGINE!AI9)</f>
        <v>0</v>
      </c>
      <c r="AL9" s="229">
        <f>IF(AL$4=UPGRADEYEAR,ENGINE!AJ9-'3 - Upgrade information'!$H56,ENGINE!AJ9)</f>
        <v>0</v>
      </c>
      <c r="AM9" s="229">
        <f>IF(AM$4=UPGRADEYEAR,ENGINE!AK9-'3 - Upgrade information'!$H56,ENGINE!AK9)</f>
        <v>0</v>
      </c>
      <c r="AN9" s="229">
        <f>IF(AN$4=UPGRADEYEAR,ENGINE!AC9-'3 - Upgrade information'!$H56,ENGINE!AC9)</f>
        <v>0</v>
      </c>
      <c r="AO9" s="229">
        <f>IF(AO$4=UPGRADEYEAR,ENGINE!AD9-'3 - Upgrade information'!$H56,ENGINE!AD9)</f>
        <v>0</v>
      </c>
      <c r="AP9" s="229">
        <f>IF(AP$4=UPGRADEYEAR,ENGINE!AE9-'3 - Upgrade information'!$H56,ENGINE!AE9)</f>
        <v>0</v>
      </c>
      <c r="AQ9" s="229">
        <f>IF(AQ$4=UPGRADEYEAR,ENGINE!AF9-'3 - Upgrade information'!$H56,ENGINE!AF9)</f>
        <v>0</v>
      </c>
      <c r="AR9" s="229">
        <f>IF(AR$4=UPGRADEYEAR,ENGINE!AG9-'3 - Upgrade information'!$H56,ENGINE!AG9)</f>
        <v>0</v>
      </c>
      <c r="AS9" s="229">
        <f>IF(AS$4=UPGRADEYEAR,ENGINE!AH9-'3 - Upgrade information'!$H56,ENGINE!AH9)</f>
        <v>0</v>
      </c>
      <c r="AT9" s="229">
        <f>IF(AT$4=UPGRADEYEAR,ENGINE!AI9-'3 - Upgrade information'!$H56,ENGINE!AI9)</f>
        <v>0</v>
      </c>
      <c r="AU9" s="231"/>
    </row>
    <row r="10" spans="1:47" ht="9" customHeight="1">
      <c r="A10" s="599"/>
      <c r="B10" s="227">
        <f>'1 - Existing Inventory'!C33</f>
        <v>180</v>
      </c>
      <c r="C10" s="227">
        <f>'1 - Existing Inventory'!D33</f>
        <v>223</v>
      </c>
      <c r="D10" s="228" t="s">
        <v>264</v>
      </c>
      <c r="E10" s="229">
        <f t="shared" si="13"/>
        <v>4138</v>
      </c>
      <c r="F10" s="229">
        <f>((1-'1 - Existing Inventory'!N33)*'1 - Existing Inventory'!D33*ANNUAL_OP_HOURS)+
('1 - Existing Inventory'!N33*'1 - Existing Inventory'!D33*(ANNUAL_OP_HOURS-(6*365)))+
('1 - Existing Inventory'!N33*('1 - Existing Inventory'!O33)*'1 - Existing Inventory'!D33*(6*365))</f>
        <v>922774</v>
      </c>
      <c r="G10" s="229">
        <f t="shared" si="14"/>
        <v>4138</v>
      </c>
      <c r="H10" s="229">
        <f>((1-'3 - Upgrade information'!M57)*'3 - Upgrade information'!D57*ANNUAL_OP_HOURS)+
('3 - Upgrade information'!M57*'3 - Upgrade information'!D57*(ANNUAL_OP_HOURS-(6*365)))+
('3 - Upgrade information'!M57*('3 - Upgrade information'!N57)*'3 - Upgrade information'!D57*(6*365))</f>
        <v>922774</v>
      </c>
      <c r="I10" s="229">
        <f>'1 - Existing Inventory'!$E33</f>
        <v>0</v>
      </c>
      <c r="J10" s="229">
        <f t="shared" si="15"/>
        <v>0</v>
      </c>
      <c r="K10" s="229">
        <f>IF(K$4=UPGRADEYEAR,ENGINE!J10-'3 - Upgrade information'!$H57,ENGINE!J10)</f>
        <v>0</v>
      </c>
      <c r="L10" s="229">
        <f>IF(L$4=UPGRADEYEAR,ENGINE!K10-'3 - Upgrade information'!$H57,ENGINE!K10)</f>
        <v>0</v>
      </c>
      <c r="M10" s="229">
        <f>IF(M$4=UPGRADEYEAR,ENGINE!L10-'3 - Upgrade information'!$H57,ENGINE!L10)</f>
        <v>0</v>
      </c>
      <c r="N10" s="230">
        <f>IF(N$4=UPGRADEYEAR,ENGINE!M10-'3 - Upgrade information'!$H57,ENGINE!M10)</f>
        <v>0</v>
      </c>
      <c r="O10" s="229">
        <f>IF(O$4=UPGRADEYEAR,ENGINE!N10-'3 - Upgrade information'!$H57,ENGINE!N10)</f>
        <v>0</v>
      </c>
      <c r="P10" s="229">
        <f>IF(P$4=UPGRADEYEAR,ENGINE!O10-'3 - Upgrade information'!$H57,ENGINE!O10)</f>
        <v>0</v>
      </c>
      <c r="Q10" s="229">
        <f>IF(Q$4=UPGRADEYEAR,ENGINE!P10-'3 - Upgrade information'!$H57,ENGINE!P10)</f>
        <v>0</v>
      </c>
      <c r="R10" s="229">
        <f>IF(R$4=UPGRADEYEAR,ENGINE!Q10-'3 - Upgrade information'!$H57,ENGINE!Q10)</f>
        <v>0</v>
      </c>
      <c r="S10" s="229">
        <f>IF(S$4=UPGRADEYEAR,ENGINE!R10-'3 - Upgrade information'!$H57,ENGINE!R10)</f>
        <v>0</v>
      </c>
      <c r="T10" s="229">
        <f>IF(T$4=UPGRADEYEAR,ENGINE!S10-'3 - Upgrade information'!$H57,ENGINE!S10)</f>
        <v>0</v>
      </c>
      <c r="U10" s="229">
        <f>IF(U$4=UPGRADEYEAR,ENGINE!T10-'3 - Upgrade information'!$H57,ENGINE!T10)</f>
        <v>0</v>
      </c>
      <c r="V10" s="229">
        <f>IF(V$4=UPGRADEYEAR,ENGINE!U10-'3 - Upgrade information'!$H57,ENGINE!U10)</f>
        <v>0</v>
      </c>
      <c r="W10" s="229">
        <f>IF(W$4=UPGRADEYEAR,ENGINE!V10-'3 - Upgrade information'!$H57,ENGINE!V10)</f>
        <v>0</v>
      </c>
      <c r="X10" s="229">
        <f>IF(X$4=UPGRADEYEAR,ENGINE!W10-'3 - Upgrade information'!$H57,ENGINE!W10)</f>
        <v>0</v>
      </c>
      <c r="Y10" s="229">
        <f>IF(Y$4=UPGRADEYEAR,ENGINE!X10-'3 - Upgrade information'!$H57,ENGINE!X10)</f>
        <v>0</v>
      </c>
      <c r="Z10" s="229">
        <f>IF(Z$4=UPGRADEYEAR,ENGINE!Y10-'3 - Upgrade information'!$H57,ENGINE!Y10)</f>
        <v>0</v>
      </c>
      <c r="AA10" s="229">
        <f>IF(AA$4=UPGRADEYEAR,ENGINE!Z10-'3 - Upgrade information'!$H57,ENGINE!Z10)</f>
        <v>0</v>
      </c>
      <c r="AB10" s="229">
        <f>IF(AB$4=UPGRADEYEAR,ENGINE!AA10-'3 - Upgrade information'!$H57,ENGINE!AA10)</f>
        <v>0</v>
      </c>
      <c r="AC10" s="229">
        <f>IF(AC$4=UPGRADEYEAR,ENGINE!AB10-'3 - Upgrade information'!$H57,ENGINE!AB10)</f>
        <v>0</v>
      </c>
      <c r="AD10" s="229">
        <f>IF(AD$4=UPGRADEYEAR,ENGINE!AC10-'3 - Upgrade information'!$H57,ENGINE!AC10)</f>
        <v>0</v>
      </c>
      <c r="AE10" s="229">
        <f>IF(AE$4=UPGRADEYEAR,ENGINE!AD10-'3 - Upgrade information'!$H57,ENGINE!AD10)</f>
        <v>0</v>
      </c>
      <c r="AF10" s="229">
        <f>IF(AF$4=UPGRADEYEAR,ENGINE!AE10-'3 - Upgrade information'!$H57,ENGINE!AE10)</f>
        <v>0</v>
      </c>
      <c r="AG10" s="229">
        <f>IF(AG$4=UPGRADEYEAR,ENGINE!AF10-'3 - Upgrade information'!$H57,ENGINE!AF10)</f>
        <v>0</v>
      </c>
      <c r="AH10" s="229">
        <f>IF(AH$4=UPGRADEYEAR,ENGINE!AG10-'3 - Upgrade information'!$H57,ENGINE!AG10)</f>
        <v>0</v>
      </c>
      <c r="AI10" s="229">
        <f>IF(AI$4=UPGRADEYEAR,ENGINE!AH10-'3 - Upgrade information'!$H57,ENGINE!AH10)</f>
        <v>0</v>
      </c>
      <c r="AJ10" s="229">
        <f>IF(AJ$4=UPGRADEYEAR,ENGINE!AH10-'3 - Upgrade information'!$H57,ENGINE!AH10)</f>
        <v>0</v>
      </c>
      <c r="AK10" s="229">
        <f>IF(AK$4=UPGRADEYEAR,ENGINE!AI10-'3 - Upgrade information'!$H57,ENGINE!AI10)</f>
        <v>0</v>
      </c>
      <c r="AL10" s="229">
        <f>IF(AL$4=UPGRADEYEAR,ENGINE!AJ10-'3 - Upgrade information'!$H57,ENGINE!AJ10)</f>
        <v>0</v>
      </c>
      <c r="AM10" s="229">
        <f>IF(AM$4=UPGRADEYEAR,ENGINE!AK10-'3 - Upgrade information'!$H57,ENGINE!AK10)</f>
        <v>0</v>
      </c>
      <c r="AN10" s="229">
        <f>IF(AN$4=UPGRADEYEAR,ENGINE!AC10-'3 - Upgrade information'!$H57,ENGINE!AC10)</f>
        <v>0</v>
      </c>
      <c r="AO10" s="229">
        <f>IF(AO$4=UPGRADEYEAR,ENGINE!AD10-'3 - Upgrade information'!$H57,ENGINE!AD10)</f>
        <v>0</v>
      </c>
      <c r="AP10" s="229">
        <f>IF(AP$4=UPGRADEYEAR,ENGINE!AE10-'3 - Upgrade information'!$H57,ENGINE!AE10)</f>
        <v>0</v>
      </c>
      <c r="AQ10" s="229">
        <f>IF(AQ$4=UPGRADEYEAR,ENGINE!AF10-'3 - Upgrade information'!$H57,ENGINE!AF10)</f>
        <v>0</v>
      </c>
      <c r="AR10" s="229">
        <f>IF(AR$4=UPGRADEYEAR,ENGINE!AG10-'3 - Upgrade information'!$H57,ENGINE!AG10)</f>
        <v>0</v>
      </c>
      <c r="AS10" s="229">
        <f>IF(AS$4=UPGRADEYEAR,ENGINE!AH10-'3 - Upgrade information'!$H57,ENGINE!AH10)</f>
        <v>0</v>
      </c>
      <c r="AT10" s="229">
        <f>IF(AT$4=UPGRADEYEAR,ENGINE!AI10-'3 - Upgrade information'!$H57,ENGINE!AI10)</f>
        <v>0</v>
      </c>
      <c r="AU10" s="231"/>
    </row>
    <row r="11" spans="1:47" ht="9" customHeight="1">
      <c r="A11" s="599"/>
      <c r="B11" s="227">
        <f>'1 - Existing Inventory'!C34</f>
        <v>0</v>
      </c>
      <c r="C11" s="227">
        <f>'1 - Existing Inventory'!D34</f>
        <v>0</v>
      </c>
      <c r="D11" s="228" t="s">
        <v>264</v>
      </c>
      <c r="E11" s="229">
        <f t="shared" si="13"/>
        <v>4138</v>
      </c>
      <c r="F11" s="229">
        <f>((1-'1 - Existing Inventory'!N34)*'1 - Existing Inventory'!D34*ANNUAL_OP_HOURS)+
('1 - Existing Inventory'!N34*'1 - Existing Inventory'!D34*(ANNUAL_OP_HOURS-(6*365)))+
('1 - Existing Inventory'!N34*('1 - Existing Inventory'!O34)*'1 - Existing Inventory'!D34*(6*365))</f>
        <v>0</v>
      </c>
      <c r="G11" s="229">
        <f t="shared" si="14"/>
        <v>4138</v>
      </c>
      <c r="H11" s="229">
        <f>((1-'3 - Upgrade information'!M58)*'3 - Upgrade information'!D58*ANNUAL_OP_HOURS)+
('3 - Upgrade information'!M58*'3 - Upgrade information'!D58*(ANNUAL_OP_HOURS-(6*365)))+
('3 - Upgrade information'!M58*('3 - Upgrade information'!N58)*'3 - Upgrade information'!D58*(6*365))</f>
        <v>0</v>
      </c>
      <c r="I11" s="229">
        <f>'1 - Existing Inventory'!$E34</f>
        <v>0</v>
      </c>
      <c r="J11" s="229">
        <f t="shared" si="15"/>
        <v>0</v>
      </c>
      <c r="K11" s="229">
        <f>IF(K$4=UPGRADEYEAR,ENGINE!J11-'3 - Upgrade information'!$H58,ENGINE!J11)</f>
        <v>0</v>
      </c>
      <c r="L11" s="229">
        <f>IF(L$4=UPGRADEYEAR,ENGINE!K11-'3 - Upgrade information'!$H58,ENGINE!K11)</f>
        <v>0</v>
      </c>
      <c r="M11" s="229">
        <f>IF(M$4=UPGRADEYEAR,ENGINE!L11-'3 - Upgrade information'!$H58,ENGINE!L11)</f>
        <v>0</v>
      </c>
      <c r="N11" s="230">
        <f>IF(N$4=UPGRADEYEAR,ENGINE!M11-'3 - Upgrade information'!$H58,ENGINE!M11)</f>
        <v>0</v>
      </c>
      <c r="O11" s="229">
        <f>IF(O$4=UPGRADEYEAR,ENGINE!N11-'3 - Upgrade information'!$H58,ENGINE!N11)</f>
        <v>0</v>
      </c>
      <c r="P11" s="229">
        <f>IF(P$4=UPGRADEYEAR,ENGINE!O11-'3 - Upgrade information'!$H58,ENGINE!O11)</f>
        <v>0</v>
      </c>
      <c r="Q11" s="229">
        <f>IF(Q$4=UPGRADEYEAR,ENGINE!P11-'3 - Upgrade information'!$H58,ENGINE!P11)</f>
        <v>0</v>
      </c>
      <c r="R11" s="229">
        <f>IF(R$4=UPGRADEYEAR,ENGINE!Q11-'3 - Upgrade information'!$H58,ENGINE!Q11)</f>
        <v>0</v>
      </c>
      <c r="S11" s="229">
        <f>IF(S$4=UPGRADEYEAR,ENGINE!R11-'3 - Upgrade information'!$H58,ENGINE!R11)</f>
        <v>0</v>
      </c>
      <c r="T11" s="229">
        <f>IF(T$4=UPGRADEYEAR,ENGINE!S11-'3 - Upgrade information'!$H58,ENGINE!S11)</f>
        <v>0</v>
      </c>
      <c r="U11" s="229">
        <f>IF(U$4=UPGRADEYEAR,ENGINE!T11-'3 - Upgrade information'!$H58,ENGINE!T11)</f>
        <v>0</v>
      </c>
      <c r="V11" s="229">
        <f>IF(V$4=UPGRADEYEAR,ENGINE!U11-'3 - Upgrade information'!$H58,ENGINE!U11)</f>
        <v>0</v>
      </c>
      <c r="W11" s="229">
        <f>IF(W$4=UPGRADEYEAR,ENGINE!V11-'3 - Upgrade information'!$H58,ENGINE!V11)</f>
        <v>0</v>
      </c>
      <c r="X11" s="229">
        <f>IF(X$4=UPGRADEYEAR,ENGINE!W11-'3 - Upgrade information'!$H58,ENGINE!W11)</f>
        <v>0</v>
      </c>
      <c r="Y11" s="229">
        <f>IF(Y$4=UPGRADEYEAR,ENGINE!X11-'3 - Upgrade information'!$H58,ENGINE!X11)</f>
        <v>0</v>
      </c>
      <c r="Z11" s="229">
        <f>IF(Z$4=UPGRADEYEAR,ENGINE!Y11-'3 - Upgrade information'!$H58,ENGINE!Y11)</f>
        <v>0</v>
      </c>
      <c r="AA11" s="229">
        <f>IF(AA$4=UPGRADEYEAR,ENGINE!Z11-'3 - Upgrade information'!$H58,ENGINE!Z11)</f>
        <v>0</v>
      </c>
      <c r="AB11" s="229">
        <f>IF(AB$4=UPGRADEYEAR,ENGINE!AA11-'3 - Upgrade information'!$H58,ENGINE!AA11)</f>
        <v>0</v>
      </c>
      <c r="AC11" s="229">
        <f>IF(AC$4=UPGRADEYEAR,ENGINE!AB11-'3 - Upgrade information'!$H58,ENGINE!AB11)</f>
        <v>0</v>
      </c>
      <c r="AD11" s="229">
        <f>IF(AD$4=UPGRADEYEAR,ENGINE!AC11-'3 - Upgrade information'!$H58,ENGINE!AC11)</f>
        <v>0</v>
      </c>
      <c r="AE11" s="229">
        <f>IF(AE$4=UPGRADEYEAR,ENGINE!AD11-'3 - Upgrade information'!$H58,ENGINE!AD11)</f>
        <v>0</v>
      </c>
      <c r="AF11" s="229">
        <f>IF(AF$4=UPGRADEYEAR,ENGINE!AE11-'3 - Upgrade information'!$H58,ENGINE!AE11)</f>
        <v>0</v>
      </c>
      <c r="AG11" s="229">
        <f>IF(AG$4=UPGRADEYEAR,ENGINE!AF11-'3 - Upgrade information'!$H58,ENGINE!AF11)</f>
        <v>0</v>
      </c>
      <c r="AH11" s="229">
        <f>IF(AH$4=UPGRADEYEAR,ENGINE!AG11-'3 - Upgrade information'!$H58,ENGINE!AG11)</f>
        <v>0</v>
      </c>
      <c r="AI11" s="229">
        <f>IF(AI$4=UPGRADEYEAR,ENGINE!AH11-'3 - Upgrade information'!$H58,ENGINE!AH11)</f>
        <v>0</v>
      </c>
      <c r="AJ11" s="229">
        <f>IF(AJ$4=UPGRADEYEAR,ENGINE!AH11-'3 - Upgrade information'!$H58,ENGINE!AH11)</f>
        <v>0</v>
      </c>
      <c r="AK11" s="229">
        <f>IF(AK$4=UPGRADEYEAR,ENGINE!AI11-'3 - Upgrade information'!$H58,ENGINE!AI11)</f>
        <v>0</v>
      </c>
      <c r="AL11" s="229">
        <f>IF(AL$4=UPGRADEYEAR,ENGINE!AJ11-'3 - Upgrade information'!$H58,ENGINE!AJ11)</f>
        <v>0</v>
      </c>
      <c r="AM11" s="229">
        <f>IF(AM$4=UPGRADEYEAR,ENGINE!AK11-'3 - Upgrade information'!$H58,ENGINE!AK11)</f>
        <v>0</v>
      </c>
      <c r="AN11" s="229">
        <f>IF(AN$4=UPGRADEYEAR,ENGINE!AC11-'3 - Upgrade information'!$H58,ENGINE!AC11)</f>
        <v>0</v>
      </c>
      <c r="AO11" s="229">
        <f>IF(AO$4=UPGRADEYEAR,ENGINE!AD11-'3 - Upgrade information'!$H58,ENGINE!AD11)</f>
        <v>0</v>
      </c>
      <c r="AP11" s="229">
        <f>IF(AP$4=UPGRADEYEAR,ENGINE!AE11-'3 - Upgrade information'!$H58,ENGINE!AE11)</f>
        <v>0</v>
      </c>
      <c r="AQ11" s="229">
        <f>IF(AQ$4=UPGRADEYEAR,ENGINE!AF11-'3 - Upgrade information'!$H58,ENGINE!AF11)</f>
        <v>0</v>
      </c>
      <c r="AR11" s="229">
        <f>IF(AR$4=UPGRADEYEAR,ENGINE!AG11-'3 - Upgrade information'!$H58,ENGINE!AG11)</f>
        <v>0</v>
      </c>
      <c r="AS11" s="229">
        <f>IF(AS$4=UPGRADEYEAR,ENGINE!AH11-'3 - Upgrade information'!$H58,ENGINE!AH11)</f>
        <v>0</v>
      </c>
      <c r="AT11" s="229">
        <f>IF(AT$4=UPGRADEYEAR,ENGINE!AI11-'3 - Upgrade information'!$H58,ENGINE!AI11)</f>
        <v>0</v>
      </c>
      <c r="AU11" s="231"/>
    </row>
    <row r="12" spans="1:47" ht="9" customHeight="1">
      <c r="A12" s="599"/>
      <c r="B12" s="227">
        <f>'1 - Existing Inventory'!C35</f>
        <v>0</v>
      </c>
      <c r="C12" s="227">
        <f>'1 - Existing Inventory'!D35</f>
        <v>0</v>
      </c>
      <c r="D12" s="228" t="s">
        <v>264</v>
      </c>
      <c r="E12" s="229">
        <f t="shared" si="13"/>
        <v>4138</v>
      </c>
      <c r="F12" s="229">
        <f>((1-'1 - Existing Inventory'!N35)*'1 - Existing Inventory'!D35*ANNUAL_OP_HOURS)+
('1 - Existing Inventory'!N35*'1 - Existing Inventory'!D35*(ANNUAL_OP_HOURS-(6*365)))+
('1 - Existing Inventory'!N35*('1 - Existing Inventory'!O35)*'1 - Existing Inventory'!D35*(6*365))</f>
        <v>0</v>
      </c>
      <c r="G12" s="229">
        <f t="shared" si="14"/>
        <v>4138</v>
      </c>
      <c r="H12" s="229">
        <f>((1-'3 - Upgrade information'!M59)*'3 - Upgrade information'!D59*ANNUAL_OP_HOURS)+
('3 - Upgrade information'!M59*'3 - Upgrade information'!D59*(ANNUAL_OP_HOURS-(6*365)))+
('3 - Upgrade information'!M59*('3 - Upgrade information'!N59)*'3 - Upgrade information'!D59*(6*365))</f>
        <v>0</v>
      </c>
      <c r="I12" s="229">
        <f>'1 - Existing Inventory'!$E35</f>
        <v>0</v>
      </c>
      <c r="J12" s="229">
        <f t="shared" si="15"/>
        <v>0</v>
      </c>
      <c r="K12" s="229">
        <f>IF(K$4=UPGRADEYEAR,ENGINE!J12-'3 - Upgrade information'!$H59,ENGINE!J12)</f>
        <v>0</v>
      </c>
      <c r="L12" s="229">
        <f>IF(L$4=UPGRADEYEAR,ENGINE!K12-'3 - Upgrade information'!$H59,ENGINE!K12)</f>
        <v>0</v>
      </c>
      <c r="M12" s="229">
        <f>IF(M$4=UPGRADEYEAR,ENGINE!L12-'3 - Upgrade information'!$H59,ENGINE!L12)</f>
        <v>0</v>
      </c>
      <c r="N12" s="230">
        <f>IF(N$4=UPGRADEYEAR,ENGINE!M12-'3 - Upgrade information'!$H59,ENGINE!M12)</f>
        <v>0</v>
      </c>
      <c r="O12" s="229">
        <f>IF(O$4=UPGRADEYEAR,ENGINE!N12-'3 - Upgrade information'!$H59,ENGINE!N12)</f>
        <v>0</v>
      </c>
      <c r="P12" s="229">
        <f>IF(P$4=UPGRADEYEAR,ENGINE!O12-'3 - Upgrade information'!$H59,ENGINE!O12)</f>
        <v>0</v>
      </c>
      <c r="Q12" s="229">
        <f>IF(Q$4=UPGRADEYEAR,ENGINE!P12-'3 - Upgrade information'!$H59,ENGINE!P12)</f>
        <v>0</v>
      </c>
      <c r="R12" s="229">
        <f>IF(R$4=UPGRADEYEAR,ENGINE!Q12-'3 - Upgrade information'!$H59,ENGINE!Q12)</f>
        <v>0</v>
      </c>
      <c r="S12" s="229">
        <f>IF(S$4=UPGRADEYEAR,ENGINE!R12-'3 - Upgrade information'!$H59,ENGINE!R12)</f>
        <v>0</v>
      </c>
      <c r="T12" s="229">
        <f>IF(T$4=UPGRADEYEAR,ENGINE!S12-'3 - Upgrade information'!$H59,ENGINE!S12)</f>
        <v>0</v>
      </c>
      <c r="U12" s="229">
        <f>IF(U$4=UPGRADEYEAR,ENGINE!T12-'3 - Upgrade information'!$H59,ENGINE!T12)</f>
        <v>0</v>
      </c>
      <c r="V12" s="229">
        <f>IF(V$4=UPGRADEYEAR,ENGINE!U12-'3 - Upgrade information'!$H59,ENGINE!U12)</f>
        <v>0</v>
      </c>
      <c r="W12" s="229">
        <f>IF(W$4=UPGRADEYEAR,ENGINE!V12-'3 - Upgrade information'!$H59,ENGINE!V12)</f>
        <v>0</v>
      </c>
      <c r="X12" s="229">
        <f>IF(X$4=UPGRADEYEAR,ENGINE!W12-'3 - Upgrade information'!$H59,ENGINE!W12)</f>
        <v>0</v>
      </c>
      <c r="Y12" s="229">
        <f>IF(Y$4=UPGRADEYEAR,ENGINE!X12-'3 - Upgrade information'!$H59,ENGINE!X12)</f>
        <v>0</v>
      </c>
      <c r="Z12" s="229">
        <f>IF(Z$4=UPGRADEYEAR,ENGINE!Y12-'3 - Upgrade information'!$H59,ENGINE!Y12)</f>
        <v>0</v>
      </c>
      <c r="AA12" s="229">
        <f>IF(AA$4=UPGRADEYEAR,ENGINE!Z12-'3 - Upgrade information'!$H59,ENGINE!Z12)</f>
        <v>0</v>
      </c>
      <c r="AB12" s="229">
        <f>IF(AB$4=UPGRADEYEAR,ENGINE!AA12-'3 - Upgrade information'!$H59,ENGINE!AA12)</f>
        <v>0</v>
      </c>
      <c r="AC12" s="229">
        <f>IF(AC$4=UPGRADEYEAR,ENGINE!AB12-'3 - Upgrade information'!$H59,ENGINE!AB12)</f>
        <v>0</v>
      </c>
      <c r="AD12" s="229">
        <f>IF(AD$4=UPGRADEYEAR,ENGINE!AC12-'3 - Upgrade information'!$H59,ENGINE!AC12)</f>
        <v>0</v>
      </c>
      <c r="AE12" s="229">
        <f>IF(AE$4=UPGRADEYEAR,ENGINE!AD12-'3 - Upgrade information'!$H59,ENGINE!AD12)</f>
        <v>0</v>
      </c>
      <c r="AF12" s="229">
        <f>IF(AF$4=UPGRADEYEAR,ENGINE!AE12-'3 - Upgrade information'!$H59,ENGINE!AE12)</f>
        <v>0</v>
      </c>
      <c r="AG12" s="229">
        <f>IF(AG$4=UPGRADEYEAR,ENGINE!AF12-'3 - Upgrade information'!$H59,ENGINE!AF12)</f>
        <v>0</v>
      </c>
      <c r="AH12" s="229">
        <f>IF(AH$4=UPGRADEYEAR,ENGINE!AG12-'3 - Upgrade information'!$H59,ENGINE!AG12)</f>
        <v>0</v>
      </c>
      <c r="AI12" s="229">
        <f>IF(AI$4=UPGRADEYEAR,ENGINE!AH12-'3 - Upgrade information'!$H59,ENGINE!AH12)</f>
        <v>0</v>
      </c>
      <c r="AJ12" s="229">
        <f>IF(AJ$4=UPGRADEYEAR,ENGINE!AH12-'3 - Upgrade information'!$H59,ENGINE!AH12)</f>
        <v>0</v>
      </c>
      <c r="AK12" s="229">
        <f>IF(AK$4=UPGRADEYEAR,ENGINE!AI12-'3 - Upgrade information'!$H59,ENGINE!AI12)</f>
        <v>0</v>
      </c>
      <c r="AL12" s="229">
        <f>IF(AL$4=UPGRADEYEAR,ENGINE!AJ12-'3 - Upgrade information'!$H59,ENGINE!AJ12)</f>
        <v>0</v>
      </c>
      <c r="AM12" s="229">
        <f>IF(AM$4=UPGRADEYEAR,ENGINE!AK12-'3 - Upgrade information'!$H59,ENGINE!AK12)</f>
        <v>0</v>
      </c>
      <c r="AN12" s="229">
        <f>IF(AN$4=UPGRADEYEAR,ENGINE!AC12-'3 - Upgrade information'!$H59,ENGINE!AC12)</f>
        <v>0</v>
      </c>
      <c r="AO12" s="229">
        <f>IF(AO$4=UPGRADEYEAR,ENGINE!AD12-'3 - Upgrade information'!$H59,ENGINE!AD12)</f>
        <v>0</v>
      </c>
      <c r="AP12" s="229">
        <f>IF(AP$4=UPGRADEYEAR,ENGINE!AE12-'3 - Upgrade information'!$H59,ENGINE!AE12)</f>
        <v>0</v>
      </c>
      <c r="AQ12" s="229">
        <f>IF(AQ$4=UPGRADEYEAR,ENGINE!AF12-'3 - Upgrade information'!$H59,ENGINE!AF12)</f>
        <v>0</v>
      </c>
      <c r="AR12" s="229">
        <f>IF(AR$4=UPGRADEYEAR,ENGINE!AG12-'3 - Upgrade information'!$H59,ENGINE!AG12)</f>
        <v>0</v>
      </c>
      <c r="AS12" s="229">
        <f>IF(AS$4=UPGRADEYEAR,ENGINE!AH12-'3 - Upgrade information'!$H59,ENGINE!AH12)</f>
        <v>0</v>
      </c>
      <c r="AT12" s="229">
        <f>IF(AT$4=UPGRADEYEAR,ENGINE!AI12-'3 - Upgrade information'!$H59,ENGINE!AI12)</f>
        <v>0</v>
      </c>
      <c r="AU12" s="231"/>
    </row>
    <row r="13" spans="1:47" ht="9" customHeight="1">
      <c r="A13" s="600"/>
      <c r="B13" s="227">
        <f>'1 - Existing Inventory'!C36</f>
        <v>0</v>
      </c>
      <c r="C13" s="227">
        <f>'1 - Existing Inventory'!D36</f>
        <v>0</v>
      </c>
      <c r="D13" s="228" t="s">
        <v>264</v>
      </c>
      <c r="E13" s="229">
        <f t="shared" si="13"/>
        <v>4138</v>
      </c>
      <c r="F13" s="229">
        <f>((1-'1 - Existing Inventory'!N36)*'1 - Existing Inventory'!D36*ANNUAL_OP_HOURS)+
('1 - Existing Inventory'!N36*'1 - Existing Inventory'!D36*(ANNUAL_OP_HOURS-(6*365)))+
('1 - Existing Inventory'!N36*('1 - Existing Inventory'!O36)*'1 - Existing Inventory'!D36*(6*365))</f>
        <v>0</v>
      </c>
      <c r="G13" s="229">
        <f t="shared" si="14"/>
        <v>4138</v>
      </c>
      <c r="H13" s="229">
        <f>((1-'3 - Upgrade information'!M60)*'3 - Upgrade information'!D60*ANNUAL_OP_HOURS)+
('3 - Upgrade information'!M60*'3 - Upgrade information'!D60*(ANNUAL_OP_HOURS-(6*365)))+
('3 - Upgrade information'!M60*('3 - Upgrade information'!N60)*'3 - Upgrade information'!D60*(6*365))</f>
        <v>0</v>
      </c>
      <c r="I13" s="229">
        <f>'1 - Existing Inventory'!$E36</f>
        <v>0</v>
      </c>
      <c r="J13" s="229">
        <f t="shared" si="15"/>
        <v>0</v>
      </c>
      <c r="K13" s="229">
        <f>IF(K$4=UPGRADEYEAR,ENGINE!J13-'3 - Upgrade information'!$H60,ENGINE!J13)</f>
        <v>0</v>
      </c>
      <c r="L13" s="229">
        <f>IF(L$4=UPGRADEYEAR,ENGINE!K13-'3 - Upgrade information'!$H60,ENGINE!K13)</f>
        <v>0</v>
      </c>
      <c r="M13" s="229">
        <f>IF(M$4=UPGRADEYEAR,ENGINE!L13-'3 - Upgrade information'!$H60,ENGINE!L13)</f>
        <v>0</v>
      </c>
      <c r="N13" s="230">
        <f>IF(N$4=UPGRADEYEAR,ENGINE!M13-'3 - Upgrade information'!$H60,ENGINE!M13)</f>
        <v>0</v>
      </c>
      <c r="O13" s="229">
        <f>IF(O$4=UPGRADEYEAR,ENGINE!N13-'3 - Upgrade information'!$H60,ENGINE!N13)</f>
        <v>0</v>
      </c>
      <c r="P13" s="229">
        <f>IF(P$4=UPGRADEYEAR,ENGINE!O13-'3 - Upgrade information'!$H60,ENGINE!O13)</f>
        <v>0</v>
      </c>
      <c r="Q13" s="229">
        <f>IF(Q$4=UPGRADEYEAR,ENGINE!P13-'3 - Upgrade information'!$H60,ENGINE!P13)</f>
        <v>0</v>
      </c>
      <c r="R13" s="229">
        <f>IF(R$4=UPGRADEYEAR,ENGINE!Q13-'3 - Upgrade information'!$H60,ENGINE!Q13)</f>
        <v>0</v>
      </c>
      <c r="S13" s="229">
        <f>IF(S$4=UPGRADEYEAR,ENGINE!R13-'3 - Upgrade information'!$H60,ENGINE!R13)</f>
        <v>0</v>
      </c>
      <c r="T13" s="229">
        <f>IF(T$4=UPGRADEYEAR,ENGINE!S13-'3 - Upgrade information'!$H60,ENGINE!S13)</f>
        <v>0</v>
      </c>
      <c r="U13" s="229">
        <f>IF(U$4=UPGRADEYEAR,ENGINE!T13-'3 - Upgrade information'!$H60,ENGINE!T13)</f>
        <v>0</v>
      </c>
      <c r="V13" s="229">
        <f>IF(V$4=UPGRADEYEAR,ENGINE!U13-'3 - Upgrade information'!$H60,ENGINE!U13)</f>
        <v>0</v>
      </c>
      <c r="W13" s="229">
        <f>IF(W$4=UPGRADEYEAR,ENGINE!V13-'3 - Upgrade information'!$H60,ENGINE!V13)</f>
        <v>0</v>
      </c>
      <c r="X13" s="229">
        <f>IF(X$4=UPGRADEYEAR,ENGINE!W13-'3 - Upgrade information'!$H60,ENGINE!W13)</f>
        <v>0</v>
      </c>
      <c r="Y13" s="229">
        <f>IF(Y$4=UPGRADEYEAR,ENGINE!X13-'3 - Upgrade information'!$H60,ENGINE!X13)</f>
        <v>0</v>
      </c>
      <c r="Z13" s="229">
        <f>IF(Z$4=UPGRADEYEAR,ENGINE!Y13-'3 - Upgrade information'!$H60,ENGINE!Y13)</f>
        <v>0</v>
      </c>
      <c r="AA13" s="229">
        <f>IF(AA$4=UPGRADEYEAR,ENGINE!Z13-'3 - Upgrade information'!$H60,ENGINE!Z13)</f>
        <v>0</v>
      </c>
      <c r="AB13" s="229">
        <f>IF(AB$4=UPGRADEYEAR,ENGINE!AA13-'3 - Upgrade information'!$H60,ENGINE!AA13)</f>
        <v>0</v>
      </c>
      <c r="AC13" s="229">
        <f>IF(AC$4=UPGRADEYEAR,ENGINE!AB13-'3 - Upgrade information'!$H60,ENGINE!AB13)</f>
        <v>0</v>
      </c>
      <c r="AD13" s="229">
        <f>IF(AD$4=UPGRADEYEAR,ENGINE!AC13-'3 - Upgrade information'!$H60,ENGINE!AC13)</f>
        <v>0</v>
      </c>
      <c r="AE13" s="229">
        <f>IF(AE$4=UPGRADEYEAR,ENGINE!AD13-'3 - Upgrade information'!$H60,ENGINE!AD13)</f>
        <v>0</v>
      </c>
      <c r="AF13" s="229">
        <f>IF(AF$4=UPGRADEYEAR,ENGINE!AE13-'3 - Upgrade information'!$H60,ENGINE!AE13)</f>
        <v>0</v>
      </c>
      <c r="AG13" s="229">
        <f>IF(AG$4=UPGRADEYEAR,ENGINE!AF13-'3 - Upgrade information'!$H60,ENGINE!AF13)</f>
        <v>0</v>
      </c>
      <c r="AH13" s="229">
        <f>IF(AH$4=UPGRADEYEAR,ENGINE!AG13-'3 - Upgrade information'!$H60,ENGINE!AG13)</f>
        <v>0</v>
      </c>
      <c r="AI13" s="229">
        <f>IF(AI$4=UPGRADEYEAR,ENGINE!AH13-'3 - Upgrade information'!$H60,ENGINE!AH13)</f>
        <v>0</v>
      </c>
      <c r="AJ13" s="229">
        <f>IF(AJ$4=UPGRADEYEAR,ENGINE!AH13-'3 - Upgrade information'!$H60,ENGINE!AH13)</f>
        <v>0</v>
      </c>
      <c r="AK13" s="229">
        <f>IF(AK$4=UPGRADEYEAR,ENGINE!AI13-'3 - Upgrade information'!$H60,ENGINE!AI13)</f>
        <v>0</v>
      </c>
      <c r="AL13" s="229">
        <f>IF(AL$4=UPGRADEYEAR,ENGINE!AJ13-'3 - Upgrade information'!$H60,ENGINE!AJ13)</f>
        <v>0</v>
      </c>
      <c r="AM13" s="229">
        <f>IF(AM$4=UPGRADEYEAR,ENGINE!AK13-'3 - Upgrade information'!$H60,ENGINE!AK13)</f>
        <v>0</v>
      </c>
      <c r="AN13" s="229">
        <f>IF(AN$4=UPGRADEYEAR,ENGINE!AC13-'3 - Upgrade information'!$H60,ENGINE!AC13)</f>
        <v>0</v>
      </c>
      <c r="AO13" s="229">
        <f>IF(AO$4=UPGRADEYEAR,ENGINE!AD13-'3 - Upgrade information'!$H60,ENGINE!AD13)</f>
        <v>0</v>
      </c>
      <c r="AP13" s="229">
        <f>IF(AP$4=UPGRADEYEAR,ENGINE!AE13-'3 - Upgrade information'!$H60,ENGINE!AE13)</f>
        <v>0</v>
      </c>
      <c r="AQ13" s="229">
        <f>IF(AQ$4=UPGRADEYEAR,ENGINE!AF13-'3 - Upgrade information'!$H60,ENGINE!AF13)</f>
        <v>0</v>
      </c>
      <c r="AR13" s="229">
        <f>IF(AR$4=UPGRADEYEAR,ENGINE!AG13-'3 - Upgrade information'!$H60,ENGINE!AG13)</f>
        <v>0</v>
      </c>
      <c r="AS13" s="229">
        <f>IF(AS$4=UPGRADEYEAR,ENGINE!AH13-'3 - Upgrade information'!$H60,ENGINE!AH13)</f>
        <v>0</v>
      </c>
      <c r="AT13" s="229">
        <f>IF(AT$4=UPGRADEYEAR,ENGINE!AI13-'3 - Upgrade information'!$H60,ENGINE!AI13)</f>
        <v>0</v>
      </c>
      <c r="AU13" s="231"/>
    </row>
    <row r="14" spans="1:47" ht="9" customHeight="1">
      <c r="A14" s="598" t="s">
        <v>264</v>
      </c>
      <c r="B14" s="227">
        <f>'1 - Existing Inventory'!C38</f>
        <v>55</v>
      </c>
      <c r="C14" s="227">
        <f>'1 - Existing Inventory'!D38</f>
        <v>77</v>
      </c>
      <c r="D14" s="228" t="s">
        <v>264</v>
      </c>
      <c r="E14" s="229">
        <f t="shared" si="13"/>
        <v>4138</v>
      </c>
      <c r="F14" s="229">
        <f>((1-'1 - Existing Inventory'!N38)*'1 - Existing Inventory'!D38*ANNUAL_OP_HOURS)+
('1 - Existing Inventory'!N38*'1 - Existing Inventory'!D38*(ANNUAL_OP_HOURS-(6*365)))+
('1 - Existing Inventory'!N38*('1 - Existing Inventory'!O38)*'1 - Existing Inventory'!D38*(6*365))</f>
        <v>318626</v>
      </c>
      <c r="G14" s="229">
        <f t="shared" si="14"/>
        <v>4138</v>
      </c>
      <c r="H14" s="229">
        <f>((1-'3 - Upgrade information'!M62)*'3 - Upgrade information'!D62*ANNUAL_OP_HOURS)+
('3 - Upgrade information'!M62*'3 - Upgrade information'!D62*(ANNUAL_OP_HOURS-(6*365)))+
('3 - Upgrade information'!M62*('3 - Upgrade information'!N62)*'3 - Upgrade information'!D62*(6*365))</f>
        <v>318626</v>
      </c>
      <c r="I14" s="229">
        <f>'1 - Existing Inventory'!$E38</f>
        <v>0</v>
      </c>
      <c r="J14" s="229">
        <f t="shared" si="15"/>
        <v>0</v>
      </c>
      <c r="K14" s="229">
        <f>IF(K$4=UPGRADEYEAR,ENGINE!J14-'3 - Upgrade information'!$H62,ENGINE!J14)</f>
        <v>0</v>
      </c>
      <c r="L14" s="229">
        <f>IF(L$4=UPGRADEYEAR,ENGINE!K14-'3 - Upgrade information'!$H62,ENGINE!K14)</f>
        <v>0</v>
      </c>
      <c r="M14" s="229">
        <f>IF(M$4=UPGRADEYEAR,ENGINE!L14-'3 - Upgrade information'!$H62,ENGINE!L14)</f>
        <v>0</v>
      </c>
      <c r="N14" s="230">
        <f>IF(N$4=UPGRADEYEAR,ENGINE!M14-'3 - Upgrade information'!$H62,ENGINE!M14)</f>
        <v>0</v>
      </c>
      <c r="O14" s="229">
        <f>IF(O$4=UPGRADEYEAR,ENGINE!N14-'3 - Upgrade information'!$H62,ENGINE!N14)</f>
        <v>0</v>
      </c>
      <c r="P14" s="229">
        <f>IF(P$4=UPGRADEYEAR,ENGINE!O14-'3 - Upgrade information'!$H62,ENGINE!O14)</f>
        <v>0</v>
      </c>
      <c r="Q14" s="229">
        <f>IF(Q$4=UPGRADEYEAR,ENGINE!P14-'3 - Upgrade information'!$H62,ENGINE!P14)</f>
        <v>0</v>
      </c>
      <c r="R14" s="229">
        <f>IF(R$4=UPGRADEYEAR,ENGINE!Q14-'3 - Upgrade information'!$H62,ENGINE!Q14)</f>
        <v>0</v>
      </c>
      <c r="S14" s="229">
        <f>IF(S$4=UPGRADEYEAR,ENGINE!R14-'3 - Upgrade information'!$H62,ENGINE!R14)</f>
        <v>0</v>
      </c>
      <c r="T14" s="229">
        <f>IF(T$4=UPGRADEYEAR,ENGINE!S14-'3 - Upgrade information'!$H62,ENGINE!S14)</f>
        <v>0</v>
      </c>
      <c r="U14" s="229">
        <f>IF(U$4=UPGRADEYEAR,ENGINE!T14-'3 - Upgrade information'!$H62,ENGINE!T14)</f>
        <v>0</v>
      </c>
      <c r="V14" s="229">
        <f>IF(V$4=UPGRADEYEAR,ENGINE!U14-'3 - Upgrade information'!$H62,ENGINE!U14)</f>
        <v>0</v>
      </c>
      <c r="W14" s="229">
        <f>IF(W$4=UPGRADEYEAR,ENGINE!V14-'3 - Upgrade information'!$H62,ENGINE!V14)</f>
        <v>0</v>
      </c>
      <c r="X14" s="229">
        <f>IF(X$4=UPGRADEYEAR,ENGINE!W14-'3 - Upgrade information'!$H62,ENGINE!W14)</f>
        <v>0</v>
      </c>
      <c r="Y14" s="229">
        <f>IF(Y$4=UPGRADEYEAR,ENGINE!X14-'3 - Upgrade information'!$H62,ENGINE!X14)</f>
        <v>0</v>
      </c>
      <c r="Z14" s="229">
        <f>IF(Z$4=UPGRADEYEAR,ENGINE!Y14-'3 - Upgrade information'!$H62,ENGINE!Y14)</f>
        <v>0</v>
      </c>
      <c r="AA14" s="229">
        <f>IF(AA$4=UPGRADEYEAR,ENGINE!Z14-'3 - Upgrade information'!$H62,ENGINE!Z14)</f>
        <v>0</v>
      </c>
      <c r="AB14" s="229">
        <f>IF(AB$4=UPGRADEYEAR,ENGINE!AA14-'3 - Upgrade information'!$H62,ENGINE!AA14)</f>
        <v>0</v>
      </c>
      <c r="AC14" s="229">
        <f>IF(AC$4=UPGRADEYEAR,ENGINE!AB14-'3 - Upgrade information'!$H62,ENGINE!AB14)</f>
        <v>0</v>
      </c>
      <c r="AD14" s="229">
        <f>IF(AD$4=UPGRADEYEAR,ENGINE!AC14-'3 - Upgrade information'!$H62,ENGINE!AC14)</f>
        <v>0</v>
      </c>
      <c r="AE14" s="229">
        <f>IF(AE$4=UPGRADEYEAR,ENGINE!AD14-'3 - Upgrade information'!$H62,ENGINE!AD14)</f>
        <v>0</v>
      </c>
      <c r="AF14" s="229">
        <f>IF(AF$4=UPGRADEYEAR,ENGINE!AE14-'3 - Upgrade information'!$H62,ENGINE!AE14)</f>
        <v>0</v>
      </c>
      <c r="AG14" s="229">
        <f>IF(AG$4=UPGRADEYEAR,ENGINE!AF14-'3 - Upgrade information'!$H62,ENGINE!AF14)</f>
        <v>0</v>
      </c>
      <c r="AH14" s="229">
        <f>IF(AH$4=UPGRADEYEAR,ENGINE!AG14-'3 - Upgrade information'!$H62,ENGINE!AG14)</f>
        <v>0</v>
      </c>
      <c r="AI14" s="229">
        <f>IF(AI$4=UPGRADEYEAR,ENGINE!AH14-'3 - Upgrade information'!$H62,ENGINE!AH14)</f>
        <v>0</v>
      </c>
      <c r="AJ14" s="229">
        <f>IF(AJ$4=UPGRADEYEAR,ENGINE!AH14-'3 - Upgrade information'!$H62,ENGINE!AH14)</f>
        <v>0</v>
      </c>
      <c r="AK14" s="229">
        <f>IF(AK$4=UPGRADEYEAR,ENGINE!AI14-'3 - Upgrade information'!$H62,ENGINE!AI14)</f>
        <v>0</v>
      </c>
      <c r="AL14" s="229">
        <f>IF(AL$4=UPGRADEYEAR,ENGINE!AJ14-'3 - Upgrade information'!$H62,ENGINE!AJ14)</f>
        <v>0</v>
      </c>
      <c r="AM14" s="229">
        <f>IF(AM$4=UPGRADEYEAR,ENGINE!AK14-'3 - Upgrade information'!$H62,ENGINE!AK14)</f>
        <v>0</v>
      </c>
      <c r="AN14" s="229">
        <f>IF(AN$4=UPGRADEYEAR,ENGINE!AC14-'3 - Upgrade information'!$H62,ENGINE!AC14)</f>
        <v>0</v>
      </c>
      <c r="AO14" s="229">
        <f>IF(AO$4=UPGRADEYEAR,ENGINE!AD14-'3 - Upgrade information'!$H62,ENGINE!AD14)</f>
        <v>0</v>
      </c>
      <c r="AP14" s="229">
        <f>IF(AP$4=UPGRADEYEAR,ENGINE!AE14-'3 - Upgrade information'!$H62,ENGINE!AE14)</f>
        <v>0</v>
      </c>
      <c r="AQ14" s="229">
        <f>IF(AQ$4=UPGRADEYEAR,ENGINE!AF14-'3 - Upgrade information'!$H62,ENGINE!AF14)</f>
        <v>0</v>
      </c>
      <c r="AR14" s="229">
        <f>IF(AR$4=UPGRADEYEAR,ENGINE!AG14-'3 - Upgrade information'!$H62,ENGINE!AG14)</f>
        <v>0</v>
      </c>
      <c r="AS14" s="229">
        <f>IF(AS$4=UPGRADEYEAR,ENGINE!AH14-'3 - Upgrade information'!$H62,ENGINE!AH14)</f>
        <v>0</v>
      </c>
      <c r="AT14" s="229">
        <f>IF(AT$4=UPGRADEYEAR,ENGINE!AI14-'3 - Upgrade information'!$H62,ENGINE!AI14)</f>
        <v>0</v>
      </c>
      <c r="AU14" s="231"/>
    </row>
    <row r="15" spans="1:47" ht="9" customHeight="1">
      <c r="A15" s="599"/>
      <c r="B15" s="227">
        <f>'1 - Existing Inventory'!C39</f>
        <v>90</v>
      </c>
      <c r="C15" s="227">
        <f>'1 - Existing Inventory'!D39</f>
        <v>130</v>
      </c>
      <c r="D15" s="228" t="s">
        <v>264</v>
      </c>
      <c r="E15" s="229">
        <f t="shared" si="13"/>
        <v>4138</v>
      </c>
      <c r="F15" s="229">
        <f>((1-'1 - Existing Inventory'!N39)*'1 - Existing Inventory'!D39*ANNUAL_OP_HOURS)+
('1 - Existing Inventory'!N39*'1 - Existing Inventory'!D39*(ANNUAL_OP_HOURS-(6*365)))+
('1 - Existing Inventory'!N39*('1 - Existing Inventory'!O39)*'1 - Existing Inventory'!D39*(6*365))</f>
        <v>537940</v>
      </c>
      <c r="G15" s="229">
        <f t="shared" si="14"/>
        <v>4138</v>
      </c>
      <c r="H15" s="229">
        <f>((1-'3 - Upgrade information'!M63)*'3 - Upgrade information'!D63*ANNUAL_OP_HOURS)+
('3 - Upgrade information'!M63*'3 - Upgrade information'!D63*(ANNUAL_OP_HOURS-(6*365)))+
('3 - Upgrade information'!M63*('3 - Upgrade information'!N63)*'3 - Upgrade information'!D63*(6*365))</f>
        <v>537940</v>
      </c>
      <c r="I15" s="229">
        <f>'1 - Existing Inventory'!$E39</f>
        <v>1500</v>
      </c>
      <c r="J15" s="229">
        <f t="shared" si="15"/>
        <v>1500</v>
      </c>
      <c r="K15" s="229">
        <f>IF(K$4=UPGRADEYEAR,ENGINE!J15-'3 - Upgrade information'!$H63,ENGINE!J15)</f>
        <v>1500</v>
      </c>
      <c r="L15" s="229">
        <f>IF(L$4=UPGRADEYEAR,ENGINE!K15-'3 - Upgrade information'!$H63,ENGINE!K15)</f>
        <v>1500</v>
      </c>
      <c r="M15" s="229">
        <f>IF(M$4=UPGRADEYEAR,ENGINE!L15-'3 - Upgrade information'!$H63,ENGINE!L15)</f>
        <v>500</v>
      </c>
      <c r="N15" s="230">
        <f>IF(N$4=UPGRADEYEAR,ENGINE!M15-'3 - Upgrade information'!$H63,ENGINE!M15)</f>
        <v>500</v>
      </c>
      <c r="O15" s="229">
        <f>IF(O$4=UPGRADEYEAR,ENGINE!N15-'3 - Upgrade information'!$H63,ENGINE!N15)</f>
        <v>500</v>
      </c>
      <c r="P15" s="229">
        <f>IF(P$4=UPGRADEYEAR,ENGINE!O15-'3 - Upgrade information'!$H63,ENGINE!O15)</f>
        <v>500</v>
      </c>
      <c r="Q15" s="229">
        <f>IF(Q$4=UPGRADEYEAR,ENGINE!P15-'3 - Upgrade information'!$H63,ENGINE!P15)</f>
        <v>500</v>
      </c>
      <c r="R15" s="229">
        <f>IF(R$4=UPGRADEYEAR,ENGINE!Q15-'3 - Upgrade information'!$H63,ENGINE!Q15)</f>
        <v>500</v>
      </c>
      <c r="S15" s="229">
        <f>IF(S$4=UPGRADEYEAR,ENGINE!R15-'3 - Upgrade information'!$H63,ENGINE!R15)</f>
        <v>500</v>
      </c>
      <c r="T15" s="229">
        <f>IF(T$4=UPGRADEYEAR,ENGINE!S15-'3 - Upgrade information'!$H63,ENGINE!S15)</f>
        <v>500</v>
      </c>
      <c r="U15" s="229">
        <f>IF(U$4=UPGRADEYEAR,ENGINE!T15-'3 - Upgrade information'!$H63,ENGINE!T15)</f>
        <v>500</v>
      </c>
      <c r="V15" s="229">
        <f>IF(V$4=UPGRADEYEAR,ENGINE!U15-'3 - Upgrade information'!$H63,ENGINE!U15)</f>
        <v>500</v>
      </c>
      <c r="W15" s="229">
        <f>IF(W$4=UPGRADEYEAR,ENGINE!V15-'3 - Upgrade information'!$H63,ENGINE!V15)</f>
        <v>500</v>
      </c>
      <c r="X15" s="229">
        <f>IF(X$4=UPGRADEYEAR,ENGINE!W15-'3 - Upgrade information'!$H63,ENGINE!W15)</f>
        <v>500</v>
      </c>
      <c r="Y15" s="229">
        <f>IF(Y$4=UPGRADEYEAR,ENGINE!X15-'3 - Upgrade information'!$H63,ENGINE!X15)</f>
        <v>500</v>
      </c>
      <c r="Z15" s="229">
        <f>IF(Z$4=UPGRADEYEAR,ENGINE!Y15-'3 - Upgrade information'!$H63,ENGINE!Y15)</f>
        <v>500</v>
      </c>
      <c r="AA15" s="229">
        <f>IF(AA$4=UPGRADEYEAR,ENGINE!Z15-'3 - Upgrade information'!$H63,ENGINE!Z15)</f>
        <v>500</v>
      </c>
      <c r="AB15" s="229">
        <f>IF(AB$4=UPGRADEYEAR,ENGINE!AA15-'3 - Upgrade information'!$H63,ENGINE!AA15)</f>
        <v>500</v>
      </c>
      <c r="AC15" s="229">
        <f>IF(AC$4=UPGRADEYEAR,ENGINE!AB15-'3 - Upgrade information'!$H63,ENGINE!AB15)</f>
        <v>500</v>
      </c>
      <c r="AD15" s="229">
        <f>IF(AD$4=UPGRADEYEAR,ENGINE!AC15-'3 - Upgrade information'!$H63,ENGINE!AC15)</f>
        <v>500</v>
      </c>
      <c r="AE15" s="229">
        <f>IF(AE$4=UPGRADEYEAR,ENGINE!AD15-'3 - Upgrade information'!$H63,ENGINE!AD15)</f>
        <v>500</v>
      </c>
      <c r="AF15" s="229">
        <f>IF(AF$4=UPGRADEYEAR,ENGINE!AE15-'3 - Upgrade information'!$H63,ENGINE!AE15)</f>
        <v>500</v>
      </c>
      <c r="AG15" s="229">
        <f>IF(AG$4=UPGRADEYEAR,ENGINE!AF15-'3 - Upgrade information'!$H63,ENGINE!AF15)</f>
        <v>500</v>
      </c>
      <c r="AH15" s="229">
        <f>IF(AH$4=UPGRADEYEAR,ENGINE!AG15-'3 - Upgrade information'!$H63,ENGINE!AG15)</f>
        <v>500</v>
      </c>
      <c r="AI15" s="229">
        <f>IF(AI$4=UPGRADEYEAR,ENGINE!AH15-'3 - Upgrade information'!$H63,ENGINE!AH15)</f>
        <v>500</v>
      </c>
      <c r="AJ15" s="229">
        <f>IF(AJ$4=UPGRADEYEAR,ENGINE!AH15-'3 - Upgrade information'!$H63,ENGINE!AH15)</f>
        <v>500</v>
      </c>
      <c r="AK15" s="229">
        <f>IF(AK$4=UPGRADEYEAR,ENGINE!AI15-'3 - Upgrade information'!$H63,ENGINE!AI15)</f>
        <v>500</v>
      </c>
      <c r="AL15" s="229">
        <f>IF(AL$4=UPGRADEYEAR,ENGINE!AJ15-'3 - Upgrade information'!$H63,ENGINE!AJ15)</f>
        <v>500</v>
      </c>
      <c r="AM15" s="229">
        <f>IF(AM$4=UPGRADEYEAR,ENGINE!AK15-'3 - Upgrade information'!$H63,ENGINE!AK15)</f>
        <v>500</v>
      </c>
      <c r="AN15" s="229">
        <f>IF(AN$4=UPGRADEYEAR,ENGINE!AC15-'3 - Upgrade information'!$H63,ENGINE!AC15)</f>
        <v>500</v>
      </c>
      <c r="AO15" s="229">
        <f>IF(AO$4=UPGRADEYEAR,ENGINE!AD15-'3 - Upgrade information'!$H63,ENGINE!AD15)</f>
        <v>500</v>
      </c>
      <c r="AP15" s="229">
        <f>IF(AP$4=UPGRADEYEAR,ENGINE!AE15-'3 - Upgrade information'!$H63,ENGINE!AE15)</f>
        <v>500</v>
      </c>
      <c r="AQ15" s="229">
        <f>IF(AQ$4=UPGRADEYEAR,ENGINE!AF15-'3 - Upgrade information'!$H63,ENGINE!AF15)</f>
        <v>500</v>
      </c>
      <c r="AR15" s="229">
        <f>IF(AR$4=UPGRADEYEAR,ENGINE!AG15-'3 - Upgrade information'!$H63,ENGINE!AG15)</f>
        <v>500</v>
      </c>
      <c r="AS15" s="229">
        <f>IF(AS$4=UPGRADEYEAR,ENGINE!AH15-'3 - Upgrade information'!$H63,ENGINE!AH15)</f>
        <v>500</v>
      </c>
      <c r="AT15" s="229">
        <f>IF(AT$4=UPGRADEYEAR,ENGINE!AI15-'3 - Upgrade information'!$H63,ENGINE!AI15)</f>
        <v>500</v>
      </c>
      <c r="AU15" s="231"/>
    </row>
    <row r="16" spans="1:47" ht="9" customHeight="1">
      <c r="A16" s="599"/>
      <c r="B16" s="227">
        <f>'1 - Existing Inventory'!C40</f>
        <v>135</v>
      </c>
      <c r="C16" s="227">
        <f>'1 - Existing Inventory'!D40</f>
        <v>190</v>
      </c>
      <c r="D16" s="228" t="s">
        <v>264</v>
      </c>
      <c r="E16" s="229">
        <f t="shared" si="13"/>
        <v>4138</v>
      </c>
      <c r="F16" s="229">
        <f>((1-'1 - Existing Inventory'!N40)*'1 - Existing Inventory'!D40*ANNUAL_OP_HOURS)+
('1 - Existing Inventory'!N40*'1 - Existing Inventory'!D40*(ANNUAL_OP_HOURS-(6*365)))+
('1 - Existing Inventory'!N40*('1 - Existing Inventory'!O40)*'1 - Existing Inventory'!D40*(6*365))</f>
        <v>786220</v>
      </c>
      <c r="G16" s="229">
        <f t="shared" si="14"/>
        <v>4138</v>
      </c>
      <c r="H16" s="229">
        <f>((1-'3 - Upgrade information'!M64)*'3 - Upgrade information'!D64*ANNUAL_OP_HOURS)+
('3 - Upgrade information'!M64*'3 - Upgrade information'!D64*(ANNUAL_OP_HOURS-(6*365)))+
('3 - Upgrade information'!M64*('3 - Upgrade information'!N64)*'3 - Upgrade information'!D64*(6*365))</f>
        <v>786220</v>
      </c>
      <c r="I16" s="229">
        <f>'1 - Existing Inventory'!$E40</f>
        <v>500</v>
      </c>
      <c r="J16" s="229">
        <f t="shared" si="15"/>
        <v>500</v>
      </c>
      <c r="K16" s="229">
        <f>IF(K$4=UPGRADEYEAR,ENGINE!J16-'3 - Upgrade information'!$H64,ENGINE!J16)</f>
        <v>500</v>
      </c>
      <c r="L16" s="229">
        <f>IF(L$4=UPGRADEYEAR,ENGINE!K16-'3 - Upgrade information'!$H64,ENGINE!K16)</f>
        <v>500</v>
      </c>
      <c r="M16" s="229">
        <f>IF(M$4=UPGRADEYEAR,ENGINE!L16-'3 - Upgrade information'!$H64,ENGINE!L16)</f>
        <v>0</v>
      </c>
      <c r="N16" s="230">
        <f>IF(N$4=UPGRADEYEAR,ENGINE!M16-'3 - Upgrade information'!$H64,ENGINE!M16)</f>
        <v>0</v>
      </c>
      <c r="O16" s="229">
        <f>IF(O$4=UPGRADEYEAR,ENGINE!N16-'3 - Upgrade information'!$H64,ENGINE!N16)</f>
        <v>0</v>
      </c>
      <c r="P16" s="229">
        <f>IF(P$4=UPGRADEYEAR,ENGINE!O16-'3 - Upgrade information'!$H64,ENGINE!O16)</f>
        <v>0</v>
      </c>
      <c r="Q16" s="229">
        <f>IF(Q$4=UPGRADEYEAR,ENGINE!P16-'3 - Upgrade information'!$H64,ENGINE!P16)</f>
        <v>0</v>
      </c>
      <c r="R16" s="229">
        <f>IF(R$4=UPGRADEYEAR,ENGINE!Q16-'3 - Upgrade information'!$H64,ENGINE!Q16)</f>
        <v>0</v>
      </c>
      <c r="S16" s="229">
        <f>IF(S$4=UPGRADEYEAR,ENGINE!R16-'3 - Upgrade information'!$H64,ENGINE!R16)</f>
        <v>0</v>
      </c>
      <c r="T16" s="229">
        <f>IF(T$4=UPGRADEYEAR,ENGINE!S16-'3 - Upgrade information'!$H64,ENGINE!S16)</f>
        <v>0</v>
      </c>
      <c r="U16" s="229">
        <f>IF(U$4=UPGRADEYEAR,ENGINE!T16-'3 - Upgrade information'!$H64,ENGINE!T16)</f>
        <v>0</v>
      </c>
      <c r="V16" s="229">
        <f>IF(V$4=UPGRADEYEAR,ENGINE!U16-'3 - Upgrade information'!$H64,ENGINE!U16)</f>
        <v>0</v>
      </c>
      <c r="W16" s="229">
        <f>IF(W$4=UPGRADEYEAR,ENGINE!V16-'3 - Upgrade information'!$H64,ENGINE!V16)</f>
        <v>0</v>
      </c>
      <c r="X16" s="229">
        <f>IF(X$4=UPGRADEYEAR,ENGINE!W16-'3 - Upgrade information'!$H64,ENGINE!W16)</f>
        <v>0</v>
      </c>
      <c r="Y16" s="229">
        <f>IF(Y$4=UPGRADEYEAR,ENGINE!X16-'3 - Upgrade information'!$H64,ENGINE!X16)</f>
        <v>0</v>
      </c>
      <c r="Z16" s="229">
        <f>IF(Z$4=UPGRADEYEAR,ENGINE!Y16-'3 - Upgrade information'!$H64,ENGINE!Y16)</f>
        <v>0</v>
      </c>
      <c r="AA16" s="229">
        <f>IF(AA$4=UPGRADEYEAR,ENGINE!Z16-'3 - Upgrade information'!$H64,ENGINE!Z16)</f>
        <v>0</v>
      </c>
      <c r="AB16" s="229">
        <f>IF(AB$4=UPGRADEYEAR,ENGINE!AA16-'3 - Upgrade information'!$H64,ENGINE!AA16)</f>
        <v>0</v>
      </c>
      <c r="AC16" s="229">
        <f>IF(AC$4=UPGRADEYEAR,ENGINE!AB16-'3 - Upgrade information'!$H64,ENGINE!AB16)</f>
        <v>0</v>
      </c>
      <c r="AD16" s="229">
        <f>IF(AD$4=UPGRADEYEAR,ENGINE!AC16-'3 - Upgrade information'!$H64,ENGINE!AC16)</f>
        <v>0</v>
      </c>
      <c r="AE16" s="229">
        <f>IF(AE$4=UPGRADEYEAR,ENGINE!AD16-'3 - Upgrade information'!$H64,ENGINE!AD16)</f>
        <v>0</v>
      </c>
      <c r="AF16" s="229">
        <f>IF(AF$4=UPGRADEYEAR,ENGINE!AE16-'3 - Upgrade information'!$H64,ENGINE!AE16)</f>
        <v>0</v>
      </c>
      <c r="AG16" s="229">
        <f>IF(AG$4=UPGRADEYEAR,ENGINE!AF16-'3 - Upgrade information'!$H64,ENGINE!AF16)</f>
        <v>0</v>
      </c>
      <c r="AH16" s="229">
        <f>IF(AH$4=UPGRADEYEAR,ENGINE!AG16-'3 - Upgrade information'!$H64,ENGINE!AG16)</f>
        <v>0</v>
      </c>
      <c r="AI16" s="229">
        <f>IF(AI$4=UPGRADEYEAR,ENGINE!AH16-'3 - Upgrade information'!$H64,ENGINE!AH16)</f>
        <v>0</v>
      </c>
      <c r="AJ16" s="229">
        <f>IF(AJ$4=UPGRADEYEAR,ENGINE!AH16-'3 - Upgrade information'!$H64,ENGINE!AH16)</f>
        <v>0</v>
      </c>
      <c r="AK16" s="229">
        <f>IF(AK$4=UPGRADEYEAR,ENGINE!AI16-'3 - Upgrade information'!$H64,ENGINE!AI16)</f>
        <v>0</v>
      </c>
      <c r="AL16" s="229">
        <f>IF(AL$4=UPGRADEYEAR,ENGINE!AJ16-'3 - Upgrade information'!$H64,ENGINE!AJ16)</f>
        <v>0</v>
      </c>
      <c r="AM16" s="229">
        <f>IF(AM$4=UPGRADEYEAR,ENGINE!AK16-'3 - Upgrade information'!$H64,ENGINE!AK16)</f>
        <v>0</v>
      </c>
      <c r="AN16" s="229">
        <f>IF(AN$4=UPGRADEYEAR,ENGINE!AC16-'3 - Upgrade information'!$H64,ENGINE!AC16)</f>
        <v>0</v>
      </c>
      <c r="AO16" s="229">
        <f>IF(AO$4=UPGRADEYEAR,ENGINE!AD16-'3 - Upgrade information'!$H64,ENGINE!AD16)</f>
        <v>0</v>
      </c>
      <c r="AP16" s="229">
        <f>IF(AP$4=UPGRADEYEAR,ENGINE!AE16-'3 - Upgrade information'!$H64,ENGINE!AE16)</f>
        <v>0</v>
      </c>
      <c r="AQ16" s="229">
        <f>IF(AQ$4=UPGRADEYEAR,ENGINE!AF16-'3 - Upgrade information'!$H64,ENGINE!AF16)</f>
        <v>0</v>
      </c>
      <c r="AR16" s="229">
        <f>IF(AR$4=UPGRADEYEAR,ENGINE!AG16-'3 - Upgrade information'!$H64,ENGINE!AG16)</f>
        <v>0</v>
      </c>
      <c r="AS16" s="229">
        <f>IF(AS$4=UPGRADEYEAR,ENGINE!AH16-'3 - Upgrade information'!$H64,ENGINE!AH16)</f>
        <v>0</v>
      </c>
      <c r="AT16" s="229">
        <f>IF(AT$4=UPGRADEYEAR,ENGINE!AI16-'3 - Upgrade information'!$H64,ENGINE!AI16)</f>
        <v>0</v>
      </c>
      <c r="AU16" s="231"/>
    </row>
    <row r="17" spans="1:47" ht="9" customHeight="1">
      <c r="A17" s="599"/>
      <c r="B17" s="227">
        <f>'1 - Existing Inventory'!C41</f>
        <v>180</v>
      </c>
      <c r="C17" s="227">
        <f>'1 - Existing Inventory'!D41</f>
        <v>223</v>
      </c>
      <c r="D17" s="228" t="s">
        <v>264</v>
      </c>
      <c r="E17" s="229">
        <f t="shared" si="13"/>
        <v>4138</v>
      </c>
      <c r="F17" s="229">
        <f>((1-'1 - Existing Inventory'!N41)*'1 - Existing Inventory'!D41*ANNUAL_OP_HOURS)+
('1 - Existing Inventory'!N41*'1 - Existing Inventory'!D41*(ANNUAL_OP_HOURS-(6*365)))+
('1 - Existing Inventory'!N41*('1 - Existing Inventory'!O41)*'1 - Existing Inventory'!D41*(6*365))</f>
        <v>922774</v>
      </c>
      <c r="G17" s="229">
        <f t="shared" si="14"/>
        <v>4138</v>
      </c>
      <c r="H17" s="229">
        <f>((1-'3 - Upgrade information'!M65)*'3 - Upgrade information'!D65*ANNUAL_OP_HOURS)+
('3 - Upgrade information'!M65*'3 - Upgrade information'!D65*(ANNUAL_OP_HOURS-(6*365)))+
('3 - Upgrade information'!M65*('3 - Upgrade information'!N65)*'3 - Upgrade information'!D65*(6*365))</f>
        <v>922774</v>
      </c>
      <c r="I17" s="229">
        <f>'1 - Existing Inventory'!$E41</f>
        <v>0</v>
      </c>
      <c r="J17" s="229">
        <f t="shared" si="15"/>
        <v>0</v>
      </c>
      <c r="K17" s="229">
        <f>IF(K$4=UPGRADEYEAR,ENGINE!J17-'3 - Upgrade information'!$H65,ENGINE!J17)</f>
        <v>0</v>
      </c>
      <c r="L17" s="229">
        <f>IF(L$4=UPGRADEYEAR,ENGINE!K17-'3 - Upgrade information'!$H65,ENGINE!K17)</f>
        <v>0</v>
      </c>
      <c r="M17" s="229">
        <f>IF(M$4=UPGRADEYEAR,ENGINE!L17-'3 - Upgrade information'!$H65,ENGINE!L17)</f>
        <v>0</v>
      </c>
      <c r="N17" s="230">
        <f>IF(N$4=UPGRADEYEAR,ENGINE!M17-'3 - Upgrade information'!$H65,ENGINE!M17)</f>
        <v>0</v>
      </c>
      <c r="O17" s="229">
        <f>IF(O$4=UPGRADEYEAR,ENGINE!N17-'3 - Upgrade information'!$H65,ENGINE!N17)</f>
        <v>0</v>
      </c>
      <c r="P17" s="229">
        <f>IF(P$4=UPGRADEYEAR,ENGINE!O17-'3 - Upgrade information'!$H65,ENGINE!O17)</f>
        <v>0</v>
      </c>
      <c r="Q17" s="229">
        <f>IF(Q$4=UPGRADEYEAR,ENGINE!P17-'3 - Upgrade information'!$H65,ENGINE!P17)</f>
        <v>0</v>
      </c>
      <c r="R17" s="229">
        <f>IF(R$4=UPGRADEYEAR,ENGINE!Q17-'3 - Upgrade information'!$H65,ENGINE!Q17)</f>
        <v>0</v>
      </c>
      <c r="S17" s="229">
        <f>IF(S$4=UPGRADEYEAR,ENGINE!R17-'3 - Upgrade information'!$H65,ENGINE!R17)</f>
        <v>0</v>
      </c>
      <c r="T17" s="229">
        <f>IF(T$4=UPGRADEYEAR,ENGINE!S17-'3 - Upgrade information'!$H65,ENGINE!S17)</f>
        <v>0</v>
      </c>
      <c r="U17" s="229">
        <f>IF(U$4=UPGRADEYEAR,ENGINE!T17-'3 - Upgrade information'!$H65,ENGINE!T17)</f>
        <v>0</v>
      </c>
      <c r="V17" s="229">
        <f>IF(V$4=UPGRADEYEAR,ENGINE!U17-'3 - Upgrade information'!$H65,ENGINE!U17)</f>
        <v>0</v>
      </c>
      <c r="W17" s="229">
        <f>IF(W$4=UPGRADEYEAR,ENGINE!V17-'3 - Upgrade information'!$H65,ENGINE!V17)</f>
        <v>0</v>
      </c>
      <c r="X17" s="229">
        <f>IF(X$4=UPGRADEYEAR,ENGINE!W17-'3 - Upgrade information'!$H65,ENGINE!W17)</f>
        <v>0</v>
      </c>
      <c r="Y17" s="229">
        <f>IF(Y$4=UPGRADEYEAR,ENGINE!X17-'3 - Upgrade information'!$H65,ENGINE!X17)</f>
        <v>0</v>
      </c>
      <c r="Z17" s="229">
        <f>IF(Z$4=UPGRADEYEAR,ENGINE!Y17-'3 - Upgrade information'!$H65,ENGINE!Y17)</f>
        <v>0</v>
      </c>
      <c r="AA17" s="229">
        <f>IF(AA$4=UPGRADEYEAR,ENGINE!Z17-'3 - Upgrade information'!$H65,ENGINE!Z17)</f>
        <v>0</v>
      </c>
      <c r="AB17" s="229">
        <f>IF(AB$4=UPGRADEYEAR,ENGINE!AA17-'3 - Upgrade information'!$H65,ENGINE!AA17)</f>
        <v>0</v>
      </c>
      <c r="AC17" s="229">
        <f>IF(AC$4=UPGRADEYEAR,ENGINE!AB17-'3 - Upgrade information'!$H65,ENGINE!AB17)</f>
        <v>0</v>
      </c>
      <c r="AD17" s="229">
        <f>IF(AD$4=UPGRADEYEAR,ENGINE!AC17-'3 - Upgrade information'!$H65,ENGINE!AC17)</f>
        <v>0</v>
      </c>
      <c r="AE17" s="229">
        <f>IF(AE$4=UPGRADEYEAR,ENGINE!AD17-'3 - Upgrade information'!$H65,ENGINE!AD17)</f>
        <v>0</v>
      </c>
      <c r="AF17" s="229">
        <f>IF(AF$4=UPGRADEYEAR,ENGINE!AE17-'3 - Upgrade information'!$H65,ENGINE!AE17)</f>
        <v>0</v>
      </c>
      <c r="AG17" s="229">
        <f>IF(AG$4=UPGRADEYEAR,ENGINE!AF17-'3 - Upgrade information'!$H65,ENGINE!AF17)</f>
        <v>0</v>
      </c>
      <c r="AH17" s="229">
        <f>IF(AH$4=UPGRADEYEAR,ENGINE!AG17-'3 - Upgrade information'!$H65,ENGINE!AG17)</f>
        <v>0</v>
      </c>
      <c r="AI17" s="229">
        <f>IF(AI$4=UPGRADEYEAR,ENGINE!AH17-'3 - Upgrade information'!$H65,ENGINE!AH17)</f>
        <v>0</v>
      </c>
      <c r="AJ17" s="229">
        <f>IF(AJ$4=UPGRADEYEAR,ENGINE!AH17-'3 - Upgrade information'!$H65,ENGINE!AH17)</f>
        <v>0</v>
      </c>
      <c r="AK17" s="229">
        <f>IF(AK$4=UPGRADEYEAR,ENGINE!AI17-'3 - Upgrade information'!$H65,ENGINE!AI17)</f>
        <v>0</v>
      </c>
      <c r="AL17" s="229">
        <f>IF(AL$4=UPGRADEYEAR,ENGINE!AJ17-'3 - Upgrade information'!$H65,ENGINE!AJ17)</f>
        <v>0</v>
      </c>
      <c r="AM17" s="229">
        <f>IF(AM$4=UPGRADEYEAR,ENGINE!AK17-'3 - Upgrade information'!$H65,ENGINE!AK17)</f>
        <v>0</v>
      </c>
      <c r="AN17" s="229">
        <f>IF(AN$4=UPGRADEYEAR,ENGINE!AC17-'3 - Upgrade information'!$H65,ENGINE!AC17)</f>
        <v>0</v>
      </c>
      <c r="AO17" s="229">
        <f>IF(AO$4=UPGRADEYEAR,ENGINE!AD17-'3 - Upgrade information'!$H65,ENGINE!AD17)</f>
        <v>0</v>
      </c>
      <c r="AP17" s="229">
        <f>IF(AP$4=UPGRADEYEAR,ENGINE!AE17-'3 - Upgrade information'!$H65,ENGINE!AE17)</f>
        <v>0</v>
      </c>
      <c r="AQ17" s="229">
        <f>IF(AQ$4=UPGRADEYEAR,ENGINE!AF17-'3 - Upgrade information'!$H65,ENGINE!AF17)</f>
        <v>0</v>
      </c>
      <c r="AR17" s="229">
        <f>IF(AR$4=UPGRADEYEAR,ENGINE!AG17-'3 - Upgrade information'!$H65,ENGINE!AG17)</f>
        <v>0</v>
      </c>
      <c r="AS17" s="229">
        <f>IF(AS$4=UPGRADEYEAR,ENGINE!AH17-'3 - Upgrade information'!$H65,ENGINE!AH17)</f>
        <v>0</v>
      </c>
      <c r="AT17" s="229">
        <f>IF(AT$4=UPGRADEYEAR,ENGINE!AI17-'3 - Upgrade information'!$H65,ENGINE!AI17)</f>
        <v>0</v>
      </c>
      <c r="AU17" s="231"/>
    </row>
    <row r="18" spans="1:47" ht="9" customHeight="1">
      <c r="A18" s="599"/>
      <c r="B18" s="227">
        <f>'1 - Existing Inventory'!C42</f>
        <v>0</v>
      </c>
      <c r="C18" s="227">
        <f>'1 - Existing Inventory'!D42</f>
        <v>0</v>
      </c>
      <c r="D18" s="228" t="s">
        <v>264</v>
      </c>
      <c r="E18" s="229">
        <f t="shared" si="13"/>
        <v>4138</v>
      </c>
      <c r="F18" s="229">
        <f>((1-'1 - Existing Inventory'!N42)*'1 - Existing Inventory'!D42*ANNUAL_OP_HOURS)+
('1 - Existing Inventory'!N42*'1 - Existing Inventory'!D42*(ANNUAL_OP_HOURS-(6*365)))+
('1 - Existing Inventory'!N42*('1 - Existing Inventory'!O42)*'1 - Existing Inventory'!D42*(6*365))</f>
        <v>0</v>
      </c>
      <c r="G18" s="229">
        <f t="shared" si="14"/>
        <v>4138</v>
      </c>
      <c r="H18" s="229">
        <f>((1-'3 - Upgrade information'!M66)*'3 - Upgrade information'!D66*ANNUAL_OP_HOURS)+
('3 - Upgrade information'!M66*'3 - Upgrade information'!D66*(ANNUAL_OP_HOURS-(6*365)))+
('3 - Upgrade information'!M66*('3 - Upgrade information'!N66)*'3 - Upgrade information'!D66*(6*365))</f>
        <v>0</v>
      </c>
      <c r="I18" s="229">
        <f>'1 - Existing Inventory'!$E42</f>
        <v>0</v>
      </c>
      <c r="J18" s="229">
        <f t="shared" si="15"/>
        <v>0</v>
      </c>
      <c r="K18" s="229">
        <f>IF(K$4=UPGRADEYEAR,ENGINE!J18-'3 - Upgrade information'!$H66,ENGINE!J18)</f>
        <v>0</v>
      </c>
      <c r="L18" s="229">
        <f>IF(L$4=UPGRADEYEAR,ENGINE!K18-'3 - Upgrade information'!$H66,ENGINE!K18)</f>
        <v>0</v>
      </c>
      <c r="M18" s="229">
        <f>IF(M$4=UPGRADEYEAR,ENGINE!L18-'3 - Upgrade information'!$H66,ENGINE!L18)</f>
        <v>0</v>
      </c>
      <c r="N18" s="230">
        <f>IF(N$4=UPGRADEYEAR,ENGINE!M18-'3 - Upgrade information'!$H66,ENGINE!M18)</f>
        <v>0</v>
      </c>
      <c r="O18" s="229">
        <f>IF(O$4=UPGRADEYEAR,ENGINE!N18-'3 - Upgrade information'!$H66,ENGINE!N18)</f>
        <v>0</v>
      </c>
      <c r="P18" s="229">
        <f>IF(P$4=UPGRADEYEAR,ENGINE!O18-'3 - Upgrade information'!$H66,ENGINE!O18)</f>
        <v>0</v>
      </c>
      <c r="Q18" s="229">
        <f>IF(Q$4=UPGRADEYEAR,ENGINE!P18-'3 - Upgrade information'!$H66,ENGINE!P18)</f>
        <v>0</v>
      </c>
      <c r="R18" s="229">
        <f>IF(R$4=UPGRADEYEAR,ENGINE!Q18-'3 - Upgrade information'!$H66,ENGINE!Q18)</f>
        <v>0</v>
      </c>
      <c r="S18" s="229">
        <f>IF(S$4=UPGRADEYEAR,ENGINE!R18-'3 - Upgrade information'!$H66,ENGINE!R18)</f>
        <v>0</v>
      </c>
      <c r="T18" s="229">
        <f>IF(T$4=UPGRADEYEAR,ENGINE!S18-'3 - Upgrade information'!$H66,ENGINE!S18)</f>
        <v>0</v>
      </c>
      <c r="U18" s="229">
        <f>IF(U$4=UPGRADEYEAR,ENGINE!T18-'3 - Upgrade information'!$H66,ENGINE!T18)</f>
        <v>0</v>
      </c>
      <c r="V18" s="229">
        <f>IF(V$4=UPGRADEYEAR,ENGINE!U18-'3 - Upgrade information'!$H66,ENGINE!U18)</f>
        <v>0</v>
      </c>
      <c r="W18" s="229">
        <f>IF(W$4=UPGRADEYEAR,ENGINE!V18-'3 - Upgrade information'!$H66,ENGINE!V18)</f>
        <v>0</v>
      </c>
      <c r="X18" s="229">
        <f>IF(X$4=UPGRADEYEAR,ENGINE!W18-'3 - Upgrade information'!$H66,ENGINE!W18)</f>
        <v>0</v>
      </c>
      <c r="Y18" s="229">
        <f>IF(Y$4=UPGRADEYEAR,ENGINE!X18-'3 - Upgrade information'!$H66,ENGINE!X18)</f>
        <v>0</v>
      </c>
      <c r="Z18" s="229">
        <f>IF(Z$4=UPGRADEYEAR,ENGINE!Y18-'3 - Upgrade information'!$H66,ENGINE!Y18)</f>
        <v>0</v>
      </c>
      <c r="AA18" s="229">
        <f>IF(AA$4=UPGRADEYEAR,ENGINE!Z18-'3 - Upgrade information'!$H66,ENGINE!Z18)</f>
        <v>0</v>
      </c>
      <c r="AB18" s="229">
        <f>IF(AB$4=UPGRADEYEAR,ENGINE!AA18-'3 - Upgrade information'!$H66,ENGINE!AA18)</f>
        <v>0</v>
      </c>
      <c r="AC18" s="229">
        <f>IF(AC$4=UPGRADEYEAR,ENGINE!AB18-'3 - Upgrade information'!$H66,ENGINE!AB18)</f>
        <v>0</v>
      </c>
      <c r="AD18" s="229">
        <f>IF(AD$4=UPGRADEYEAR,ENGINE!AC18-'3 - Upgrade information'!$H66,ENGINE!AC18)</f>
        <v>0</v>
      </c>
      <c r="AE18" s="229">
        <f>IF(AE$4=UPGRADEYEAR,ENGINE!AD18-'3 - Upgrade information'!$H66,ENGINE!AD18)</f>
        <v>0</v>
      </c>
      <c r="AF18" s="229">
        <f>IF(AF$4=UPGRADEYEAR,ENGINE!AE18-'3 - Upgrade information'!$H66,ENGINE!AE18)</f>
        <v>0</v>
      </c>
      <c r="AG18" s="229">
        <f>IF(AG$4=UPGRADEYEAR,ENGINE!AF18-'3 - Upgrade information'!$H66,ENGINE!AF18)</f>
        <v>0</v>
      </c>
      <c r="AH18" s="229">
        <f>IF(AH$4=UPGRADEYEAR,ENGINE!AG18-'3 - Upgrade information'!$H66,ENGINE!AG18)</f>
        <v>0</v>
      </c>
      <c r="AI18" s="229">
        <f>IF(AI$4=UPGRADEYEAR,ENGINE!AH18-'3 - Upgrade information'!$H66,ENGINE!AH18)</f>
        <v>0</v>
      </c>
      <c r="AJ18" s="229">
        <f>IF(AJ$4=UPGRADEYEAR,ENGINE!AH18-'3 - Upgrade information'!$H66,ENGINE!AH18)</f>
        <v>0</v>
      </c>
      <c r="AK18" s="229">
        <f>IF(AK$4=UPGRADEYEAR,ENGINE!AI18-'3 - Upgrade information'!$H66,ENGINE!AI18)</f>
        <v>0</v>
      </c>
      <c r="AL18" s="229">
        <f>IF(AL$4=UPGRADEYEAR,ENGINE!AJ18-'3 - Upgrade information'!$H66,ENGINE!AJ18)</f>
        <v>0</v>
      </c>
      <c r="AM18" s="229">
        <f>IF(AM$4=UPGRADEYEAR,ENGINE!AK18-'3 - Upgrade information'!$H66,ENGINE!AK18)</f>
        <v>0</v>
      </c>
      <c r="AN18" s="229">
        <f>IF(AN$4=UPGRADEYEAR,ENGINE!AC18-'3 - Upgrade information'!$H66,ENGINE!AC18)</f>
        <v>0</v>
      </c>
      <c r="AO18" s="229">
        <f>IF(AO$4=UPGRADEYEAR,ENGINE!AD18-'3 - Upgrade information'!$H66,ENGINE!AD18)</f>
        <v>0</v>
      </c>
      <c r="AP18" s="229">
        <f>IF(AP$4=UPGRADEYEAR,ENGINE!AE18-'3 - Upgrade information'!$H66,ENGINE!AE18)</f>
        <v>0</v>
      </c>
      <c r="AQ18" s="229">
        <f>IF(AQ$4=UPGRADEYEAR,ENGINE!AF18-'3 - Upgrade information'!$H66,ENGINE!AF18)</f>
        <v>0</v>
      </c>
      <c r="AR18" s="229">
        <f>IF(AR$4=UPGRADEYEAR,ENGINE!AG18-'3 - Upgrade information'!$H66,ENGINE!AG18)</f>
        <v>0</v>
      </c>
      <c r="AS18" s="229">
        <f>IF(AS$4=UPGRADEYEAR,ENGINE!AH18-'3 - Upgrade information'!$H66,ENGINE!AH18)</f>
        <v>0</v>
      </c>
      <c r="AT18" s="229">
        <f>IF(AT$4=UPGRADEYEAR,ENGINE!AI18-'3 - Upgrade information'!$H66,ENGINE!AI18)</f>
        <v>0</v>
      </c>
      <c r="AU18" s="231"/>
    </row>
    <row r="19" spans="1:47" ht="9" customHeight="1">
      <c r="A19" s="599"/>
      <c r="B19" s="227">
        <f>'1 - Existing Inventory'!C43</f>
        <v>0</v>
      </c>
      <c r="C19" s="227">
        <f>'1 - Existing Inventory'!D43</f>
        <v>0</v>
      </c>
      <c r="D19" s="228" t="s">
        <v>264</v>
      </c>
      <c r="E19" s="229">
        <f t="shared" si="13"/>
        <v>4138</v>
      </c>
      <c r="F19" s="229">
        <f>((1-'1 - Existing Inventory'!N43)*'1 - Existing Inventory'!D43*ANNUAL_OP_HOURS)+
('1 - Existing Inventory'!N43*'1 - Existing Inventory'!D43*(ANNUAL_OP_HOURS-(6*365)))+
('1 - Existing Inventory'!N43*('1 - Existing Inventory'!O43)*'1 - Existing Inventory'!D43*(6*365))</f>
        <v>0</v>
      </c>
      <c r="G19" s="229">
        <f t="shared" si="14"/>
        <v>4138</v>
      </c>
      <c r="H19" s="229">
        <f>((1-'3 - Upgrade information'!M67)*'3 - Upgrade information'!D67*ANNUAL_OP_HOURS)+
('3 - Upgrade information'!M67*'3 - Upgrade information'!D67*(ANNUAL_OP_HOURS-(6*365)))+
('3 - Upgrade information'!M67*('3 - Upgrade information'!N67)*'3 - Upgrade information'!D67*(6*365))</f>
        <v>0</v>
      </c>
      <c r="I19" s="229">
        <f>'1 - Existing Inventory'!$E43</f>
        <v>0</v>
      </c>
      <c r="J19" s="229">
        <f t="shared" si="15"/>
        <v>0</v>
      </c>
      <c r="K19" s="229">
        <f>IF(K$4=UPGRADEYEAR,ENGINE!J19-'3 - Upgrade information'!$H67,ENGINE!J19)</f>
        <v>0</v>
      </c>
      <c r="L19" s="229">
        <f>IF(L$4=UPGRADEYEAR,ENGINE!K19-'3 - Upgrade information'!$H67,ENGINE!K19)</f>
        <v>0</v>
      </c>
      <c r="M19" s="229">
        <f>IF(M$4=UPGRADEYEAR,ENGINE!L19-'3 - Upgrade information'!$H67,ENGINE!L19)</f>
        <v>0</v>
      </c>
      <c r="N19" s="230">
        <f>IF(N$4=UPGRADEYEAR,ENGINE!M19-'3 - Upgrade information'!$H67,ENGINE!M19)</f>
        <v>0</v>
      </c>
      <c r="O19" s="229">
        <f>IF(O$4=UPGRADEYEAR,ENGINE!N19-'3 - Upgrade information'!$H67,ENGINE!N19)</f>
        <v>0</v>
      </c>
      <c r="P19" s="229">
        <f>IF(P$4=UPGRADEYEAR,ENGINE!O19-'3 - Upgrade information'!$H67,ENGINE!O19)</f>
        <v>0</v>
      </c>
      <c r="Q19" s="229">
        <f>IF(Q$4=UPGRADEYEAR,ENGINE!P19-'3 - Upgrade information'!$H67,ENGINE!P19)</f>
        <v>0</v>
      </c>
      <c r="R19" s="229">
        <f>IF(R$4=UPGRADEYEAR,ENGINE!Q19-'3 - Upgrade information'!$H67,ENGINE!Q19)</f>
        <v>0</v>
      </c>
      <c r="S19" s="229">
        <f>IF(S$4=UPGRADEYEAR,ENGINE!R19-'3 - Upgrade information'!$H67,ENGINE!R19)</f>
        <v>0</v>
      </c>
      <c r="T19" s="229">
        <f>IF(T$4=UPGRADEYEAR,ENGINE!S19-'3 - Upgrade information'!$H67,ENGINE!S19)</f>
        <v>0</v>
      </c>
      <c r="U19" s="229">
        <f>IF(U$4=UPGRADEYEAR,ENGINE!T19-'3 - Upgrade information'!$H67,ENGINE!T19)</f>
        <v>0</v>
      </c>
      <c r="V19" s="229">
        <f>IF(V$4=UPGRADEYEAR,ENGINE!U19-'3 - Upgrade information'!$H67,ENGINE!U19)</f>
        <v>0</v>
      </c>
      <c r="W19" s="229">
        <f>IF(W$4=UPGRADEYEAR,ENGINE!V19-'3 - Upgrade information'!$H67,ENGINE!V19)</f>
        <v>0</v>
      </c>
      <c r="X19" s="229">
        <f>IF(X$4=UPGRADEYEAR,ENGINE!W19-'3 - Upgrade information'!$H67,ENGINE!W19)</f>
        <v>0</v>
      </c>
      <c r="Y19" s="229">
        <f>IF(Y$4=UPGRADEYEAR,ENGINE!X19-'3 - Upgrade information'!$H67,ENGINE!X19)</f>
        <v>0</v>
      </c>
      <c r="Z19" s="229">
        <f>IF(Z$4=UPGRADEYEAR,ENGINE!Y19-'3 - Upgrade information'!$H67,ENGINE!Y19)</f>
        <v>0</v>
      </c>
      <c r="AA19" s="229">
        <f>IF(AA$4=UPGRADEYEAR,ENGINE!Z19-'3 - Upgrade information'!$H67,ENGINE!Z19)</f>
        <v>0</v>
      </c>
      <c r="AB19" s="229">
        <f>IF(AB$4=UPGRADEYEAR,ENGINE!AA19-'3 - Upgrade information'!$H67,ENGINE!AA19)</f>
        <v>0</v>
      </c>
      <c r="AC19" s="229">
        <f>IF(AC$4=UPGRADEYEAR,ENGINE!AB19-'3 - Upgrade information'!$H67,ENGINE!AB19)</f>
        <v>0</v>
      </c>
      <c r="AD19" s="229">
        <f>IF(AD$4=UPGRADEYEAR,ENGINE!AC19-'3 - Upgrade information'!$H67,ENGINE!AC19)</f>
        <v>0</v>
      </c>
      <c r="AE19" s="229">
        <f>IF(AE$4=UPGRADEYEAR,ENGINE!AD19-'3 - Upgrade information'!$H67,ENGINE!AD19)</f>
        <v>0</v>
      </c>
      <c r="AF19" s="229">
        <f>IF(AF$4=UPGRADEYEAR,ENGINE!AE19-'3 - Upgrade information'!$H67,ENGINE!AE19)</f>
        <v>0</v>
      </c>
      <c r="AG19" s="229">
        <f>IF(AG$4=UPGRADEYEAR,ENGINE!AF19-'3 - Upgrade information'!$H67,ENGINE!AF19)</f>
        <v>0</v>
      </c>
      <c r="AH19" s="229">
        <f>IF(AH$4=UPGRADEYEAR,ENGINE!AG19-'3 - Upgrade information'!$H67,ENGINE!AG19)</f>
        <v>0</v>
      </c>
      <c r="AI19" s="229">
        <f>IF(AI$4=UPGRADEYEAR,ENGINE!AH19-'3 - Upgrade information'!$H67,ENGINE!AH19)</f>
        <v>0</v>
      </c>
      <c r="AJ19" s="229">
        <f>IF(AJ$4=UPGRADEYEAR,ENGINE!AH19-'3 - Upgrade information'!$H67,ENGINE!AH19)</f>
        <v>0</v>
      </c>
      <c r="AK19" s="229">
        <f>IF(AK$4=UPGRADEYEAR,ENGINE!AI19-'3 - Upgrade information'!$H67,ENGINE!AI19)</f>
        <v>0</v>
      </c>
      <c r="AL19" s="229">
        <f>IF(AL$4=UPGRADEYEAR,ENGINE!AJ19-'3 - Upgrade information'!$H67,ENGINE!AJ19)</f>
        <v>0</v>
      </c>
      <c r="AM19" s="229">
        <f>IF(AM$4=UPGRADEYEAR,ENGINE!AK19-'3 - Upgrade information'!$H67,ENGINE!AK19)</f>
        <v>0</v>
      </c>
      <c r="AN19" s="229">
        <f>IF(AN$4=UPGRADEYEAR,ENGINE!AC19-'3 - Upgrade information'!$H67,ENGINE!AC19)</f>
        <v>0</v>
      </c>
      <c r="AO19" s="229">
        <f>IF(AO$4=UPGRADEYEAR,ENGINE!AD19-'3 - Upgrade information'!$H67,ENGINE!AD19)</f>
        <v>0</v>
      </c>
      <c r="AP19" s="229">
        <f>IF(AP$4=UPGRADEYEAR,ENGINE!AE19-'3 - Upgrade information'!$H67,ENGINE!AE19)</f>
        <v>0</v>
      </c>
      <c r="AQ19" s="229">
        <f>IF(AQ$4=UPGRADEYEAR,ENGINE!AF19-'3 - Upgrade information'!$H67,ENGINE!AF19)</f>
        <v>0</v>
      </c>
      <c r="AR19" s="229">
        <f>IF(AR$4=UPGRADEYEAR,ENGINE!AG19-'3 - Upgrade information'!$H67,ENGINE!AG19)</f>
        <v>0</v>
      </c>
      <c r="AS19" s="229">
        <f>IF(AS$4=UPGRADEYEAR,ENGINE!AH19-'3 - Upgrade information'!$H67,ENGINE!AH19)</f>
        <v>0</v>
      </c>
      <c r="AT19" s="229">
        <f>IF(AT$4=UPGRADEYEAR,ENGINE!AI19-'3 - Upgrade information'!$H67,ENGINE!AI19)</f>
        <v>0</v>
      </c>
      <c r="AU19" s="231"/>
    </row>
    <row r="20" spans="1:47" ht="9" customHeight="1">
      <c r="A20" s="599"/>
      <c r="B20" s="227">
        <f>'1 - Existing Inventory'!C44</f>
        <v>0</v>
      </c>
      <c r="C20" s="227">
        <f>'1 - Existing Inventory'!D44</f>
        <v>0</v>
      </c>
      <c r="D20" s="228" t="s">
        <v>264</v>
      </c>
      <c r="E20" s="229">
        <f t="shared" si="13"/>
        <v>4138</v>
      </c>
      <c r="F20" s="229">
        <f>((1-'1 - Existing Inventory'!N43)*'1 - Existing Inventory'!D43*ANNUAL_OP_HOURS)+
('1 - Existing Inventory'!N43*'1 - Existing Inventory'!D43*(ANNUAL_OP_HOURS-(6*365)))+
('1 - Existing Inventory'!N43*('1 - Existing Inventory'!O43)*'1 - Existing Inventory'!D43*(6*365))</f>
        <v>0</v>
      </c>
      <c r="G20" s="229">
        <f t="shared" si="14"/>
        <v>4138</v>
      </c>
      <c r="H20" s="229">
        <f>((1-'3 - Upgrade information'!M67)*'3 - Upgrade information'!D67*ANNUAL_OP_HOURS)+
('3 - Upgrade information'!M67*'3 - Upgrade information'!D67*(ANNUAL_OP_HOURS-(6*365)))+
('3 - Upgrade information'!M67*('3 - Upgrade information'!N67)*'3 - Upgrade information'!D67*(6*365))</f>
        <v>0</v>
      </c>
      <c r="I20" s="229">
        <f>'1 - Existing Inventory'!$E44</f>
        <v>0</v>
      </c>
      <c r="J20" s="229">
        <f t="shared" si="15"/>
        <v>0</v>
      </c>
      <c r="K20" s="229">
        <f>IF(K$4=UPGRADEYEAR,ENGINE!J20-'3 - Upgrade information'!$H68,ENGINE!J20)</f>
        <v>0</v>
      </c>
      <c r="L20" s="229">
        <f>IF(L$4=UPGRADEYEAR,ENGINE!K20-'3 - Upgrade information'!$H68,ENGINE!K20)</f>
        <v>0</v>
      </c>
      <c r="M20" s="229">
        <f>IF(M$4=UPGRADEYEAR,ENGINE!L20-'3 - Upgrade information'!$H68,ENGINE!L20)</f>
        <v>0</v>
      </c>
      <c r="N20" s="230">
        <f>IF(N$4=UPGRADEYEAR,ENGINE!M20-'3 - Upgrade information'!$H68,ENGINE!M20)</f>
        <v>0</v>
      </c>
      <c r="O20" s="229">
        <f>IF(O$4=UPGRADEYEAR,ENGINE!N20-'3 - Upgrade information'!$H68,ENGINE!N20)</f>
        <v>0</v>
      </c>
      <c r="P20" s="229">
        <f>IF(P$4=UPGRADEYEAR,ENGINE!O20-'3 - Upgrade information'!$H68,ENGINE!O20)</f>
        <v>0</v>
      </c>
      <c r="Q20" s="229">
        <f>IF(Q$4=UPGRADEYEAR,ENGINE!P20-'3 - Upgrade information'!$H68,ENGINE!P20)</f>
        <v>0</v>
      </c>
      <c r="R20" s="229">
        <f>IF(R$4=UPGRADEYEAR,ENGINE!Q20-'3 - Upgrade information'!$H68,ENGINE!Q20)</f>
        <v>0</v>
      </c>
      <c r="S20" s="229">
        <f>IF(S$4=UPGRADEYEAR,ENGINE!R20-'3 - Upgrade information'!$H68,ENGINE!R20)</f>
        <v>0</v>
      </c>
      <c r="T20" s="229">
        <f>IF(T$4=UPGRADEYEAR,ENGINE!S20-'3 - Upgrade information'!$H68,ENGINE!S20)</f>
        <v>0</v>
      </c>
      <c r="U20" s="229">
        <f>IF(U$4=UPGRADEYEAR,ENGINE!T20-'3 - Upgrade information'!$H68,ENGINE!T20)</f>
        <v>0</v>
      </c>
      <c r="V20" s="229">
        <f>IF(V$4=UPGRADEYEAR,ENGINE!U20-'3 - Upgrade information'!$H68,ENGINE!U20)</f>
        <v>0</v>
      </c>
      <c r="W20" s="229">
        <f>IF(W$4=UPGRADEYEAR,ENGINE!V20-'3 - Upgrade information'!$H68,ENGINE!V20)</f>
        <v>0</v>
      </c>
      <c r="X20" s="229">
        <f>IF(X$4=UPGRADEYEAR,ENGINE!W20-'3 - Upgrade information'!$H68,ENGINE!W20)</f>
        <v>0</v>
      </c>
      <c r="Y20" s="229">
        <f>IF(Y$4=UPGRADEYEAR,ENGINE!X20-'3 - Upgrade information'!$H68,ENGINE!X20)</f>
        <v>0</v>
      </c>
      <c r="Z20" s="229">
        <f>IF(Z$4=UPGRADEYEAR,ENGINE!Y20-'3 - Upgrade information'!$H68,ENGINE!Y20)</f>
        <v>0</v>
      </c>
      <c r="AA20" s="229">
        <f>IF(AA$4=UPGRADEYEAR,ENGINE!Z20-'3 - Upgrade information'!$H68,ENGINE!Z20)</f>
        <v>0</v>
      </c>
      <c r="AB20" s="229">
        <f>IF(AB$4=UPGRADEYEAR,ENGINE!AA20-'3 - Upgrade information'!$H68,ENGINE!AA20)</f>
        <v>0</v>
      </c>
      <c r="AC20" s="229">
        <f>IF(AC$4=UPGRADEYEAR,ENGINE!AB20-'3 - Upgrade information'!$H68,ENGINE!AB20)</f>
        <v>0</v>
      </c>
      <c r="AD20" s="229">
        <f>IF(AD$4=UPGRADEYEAR,ENGINE!AC20-'3 - Upgrade information'!$H68,ENGINE!AC20)</f>
        <v>0</v>
      </c>
      <c r="AE20" s="229">
        <f>IF(AE$4=UPGRADEYEAR,ENGINE!AD20-'3 - Upgrade information'!$H68,ENGINE!AD20)</f>
        <v>0</v>
      </c>
      <c r="AF20" s="229">
        <f>IF(AF$4=UPGRADEYEAR,ENGINE!AE20-'3 - Upgrade information'!$H68,ENGINE!AE20)</f>
        <v>0</v>
      </c>
      <c r="AG20" s="229">
        <f>IF(AG$4=UPGRADEYEAR,ENGINE!AF20-'3 - Upgrade information'!$H68,ENGINE!AF20)</f>
        <v>0</v>
      </c>
      <c r="AH20" s="229">
        <f>IF(AH$4=UPGRADEYEAR,ENGINE!AG20-'3 - Upgrade information'!$H68,ENGINE!AG20)</f>
        <v>0</v>
      </c>
      <c r="AI20" s="229">
        <f>IF(AI$4=UPGRADEYEAR,ENGINE!AH20-'3 - Upgrade information'!$H68,ENGINE!AH20)</f>
        <v>0</v>
      </c>
      <c r="AJ20" s="229">
        <f>IF(AJ$4=UPGRADEYEAR,ENGINE!AH20-'3 - Upgrade information'!$H68,ENGINE!AH20)</f>
        <v>0</v>
      </c>
      <c r="AK20" s="229">
        <f>IF(AK$4=UPGRADEYEAR,ENGINE!AI20-'3 - Upgrade information'!$H68,ENGINE!AI20)</f>
        <v>0</v>
      </c>
      <c r="AL20" s="229">
        <f>IF(AL$4=UPGRADEYEAR,ENGINE!AJ20-'3 - Upgrade information'!$H68,ENGINE!AJ20)</f>
        <v>0</v>
      </c>
      <c r="AM20" s="229">
        <f>IF(AM$4=UPGRADEYEAR,ENGINE!AK20-'3 - Upgrade information'!$H68,ENGINE!AK20)</f>
        <v>0</v>
      </c>
      <c r="AN20" s="229">
        <f>IF(AN$4=UPGRADEYEAR,ENGINE!AC20-'3 - Upgrade information'!$H68,ENGINE!AC20)</f>
        <v>0</v>
      </c>
      <c r="AO20" s="229">
        <f>IF(AO$4=UPGRADEYEAR,ENGINE!AD20-'3 - Upgrade information'!$H68,ENGINE!AD20)</f>
        <v>0</v>
      </c>
      <c r="AP20" s="229">
        <f>IF(AP$4=UPGRADEYEAR,ENGINE!AE20-'3 - Upgrade information'!$H68,ENGINE!AE20)</f>
        <v>0</v>
      </c>
      <c r="AQ20" s="229">
        <f>IF(AQ$4=UPGRADEYEAR,ENGINE!AF20-'3 - Upgrade information'!$H68,ENGINE!AF20)</f>
        <v>0</v>
      </c>
      <c r="AR20" s="229">
        <f>IF(AR$4=UPGRADEYEAR,ENGINE!AG20-'3 - Upgrade information'!$H68,ENGINE!AG20)</f>
        <v>0</v>
      </c>
      <c r="AS20" s="229">
        <f>IF(AS$4=UPGRADEYEAR,ENGINE!AH20-'3 - Upgrade information'!$H68,ENGINE!AH20)</f>
        <v>0</v>
      </c>
      <c r="AT20" s="229">
        <f>IF(AT$4=UPGRADEYEAR,ENGINE!AI20-'3 - Upgrade information'!$H68,ENGINE!AI20)</f>
        <v>0</v>
      </c>
      <c r="AU20" s="231"/>
    </row>
    <row r="21" spans="1:47" ht="9" customHeight="1">
      <c r="A21" s="600"/>
      <c r="B21" s="232">
        <f>'1 - Existing Inventory'!C45</f>
        <v>0</v>
      </c>
      <c r="C21" s="232">
        <f>'1 - Existing Inventory'!D45</f>
        <v>0</v>
      </c>
      <c r="D21" s="228" t="s">
        <v>264</v>
      </c>
      <c r="E21" s="229">
        <f t="shared" si="13"/>
        <v>4138</v>
      </c>
      <c r="F21" s="229">
        <f>((1-'1 - Existing Inventory'!N44)*'1 - Existing Inventory'!D44*ANNUAL_OP_HOURS)+
('1 - Existing Inventory'!N44*'1 - Existing Inventory'!D44*(ANNUAL_OP_HOURS-(6*365)))+
('1 - Existing Inventory'!N44*('1 - Existing Inventory'!O44)*'1 - Existing Inventory'!D44*(6*365))</f>
        <v>0</v>
      </c>
      <c r="G21" s="229">
        <f t="shared" si="14"/>
        <v>4138</v>
      </c>
      <c r="H21" s="229">
        <f>((1-'3 - Upgrade information'!M68)*'3 - Upgrade information'!D68*ANNUAL_OP_HOURS)+
('3 - Upgrade information'!M68*'3 - Upgrade information'!D68*(ANNUAL_OP_HOURS-(6*365)))+
('3 - Upgrade information'!M68*('3 - Upgrade information'!N68)*'3 - Upgrade information'!D68*(6*365))</f>
        <v>0</v>
      </c>
      <c r="I21" s="229">
        <f>'1 - Existing Inventory'!$E45</f>
        <v>0</v>
      </c>
      <c r="J21" s="229">
        <f t="shared" si="15"/>
        <v>0</v>
      </c>
      <c r="K21" s="229">
        <f>IF(K$4=UPGRADEYEAR,ENGINE!J21-'3 - Upgrade information'!$H69,ENGINE!J21)</f>
        <v>0</v>
      </c>
      <c r="L21" s="229">
        <f>IF(L$4=UPGRADEYEAR,ENGINE!K21-'3 - Upgrade information'!$H69,ENGINE!K21)</f>
        <v>0</v>
      </c>
      <c r="M21" s="229">
        <f>IF(M$4=UPGRADEYEAR,ENGINE!L21-'3 - Upgrade information'!$H69,ENGINE!L21)</f>
        <v>0</v>
      </c>
      <c r="N21" s="230">
        <f>IF(N$4=UPGRADEYEAR,ENGINE!M21-'3 - Upgrade information'!$H69,ENGINE!M21)</f>
        <v>0</v>
      </c>
      <c r="O21" s="229">
        <f>IF(O$4=UPGRADEYEAR,ENGINE!N21-'3 - Upgrade information'!$H69,ENGINE!N21)</f>
        <v>0</v>
      </c>
      <c r="P21" s="229">
        <f>IF(P$4=UPGRADEYEAR,ENGINE!O21-'3 - Upgrade information'!$H69,ENGINE!O21)</f>
        <v>0</v>
      </c>
      <c r="Q21" s="229">
        <f>IF(Q$4=UPGRADEYEAR,ENGINE!P21-'3 - Upgrade information'!$H69,ENGINE!P21)</f>
        <v>0</v>
      </c>
      <c r="R21" s="229">
        <f>IF(R$4=UPGRADEYEAR,ENGINE!Q21-'3 - Upgrade information'!$H69,ENGINE!Q21)</f>
        <v>0</v>
      </c>
      <c r="S21" s="229">
        <f>IF(S$4=UPGRADEYEAR,ENGINE!R21-'3 - Upgrade information'!$H69,ENGINE!R21)</f>
        <v>0</v>
      </c>
      <c r="T21" s="229">
        <f>IF(T$4=UPGRADEYEAR,ENGINE!S21-'3 - Upgrade information'!$H69,ENGINE!S21)</f>
        <v>0</v>
      </c>
      <c r="U21" s="229">
        <f>IF(U$4=UPGRADEYEAR,ENGINE!T21-'3 - Upgrade information'!$H69,ENGINE!T21)</f>
        <v>0</v>
      </c>
      <c r="V21" s="229">
        <f>IF(V$4=UPGRADEYEAR,ENGINE!U21-'3 - Upgrade information'!$H69,ENGINE!U21)</f>
        <v>0</v>
      </c>
      <c r="W21" s="229">
        <f>IF(W$4=UPGRADEYEAR,ENGINE!V21-'3 - Upgrade information'!$H69,ENGINE!V21)</f>
        <v>0</v>
      </c>
      <c r="X21" s="229">
        <f>IF(X$4=UPGRADEYEAR,ENGINE!W21-'3 - Upgrade information'!$H69,ENGINE!W21)</f>
        <v>0</v>
      </c>
      <c r="Y21" s="229">
        <f>IF(Y$4=UPGRADEYEAR,ENGINE!X21-'3 - Upgrade information'!$H69,ENGINE!X21)</f>
        <v>0</v>
      </c>
      <c r="Z21" s="229">
        <f>IF(Z$4=UPGRADEYEAR,ENGINE!Y21-'3 - Upgrade information'!$H69,ENGINE!Y21)</f>
        <v>0</v>
      </c>
      <c r="AA21" s="229">
        <f>IF(AA$4=UPGRADEYEAR,ENGINE!Z21-'3 - Upgrade information'!$H69,ENGINE!Z21)</f>
        <v>0</v>
      </c>
      <c r="AB21" s="229">
        <f>IF(AB$4=UPGRADEYEAR,ENGINE!AA21-'3 - Upgrade information'!$H69,ENGINE!AA21)</f>
        <v>0</v>
      </c>
      <c r="AC21" s="229">
        <f>IF(AC$4=UPGRADEYEAR,ENGINE!AB21-'3 - Upgrade information'!$H69,ENGINE!AB21)</f>
        <v>0</v>
      </c>
      <c r="AD21" s="229">
        <f>IF(AD$4=UPGRADEYEAR,ENGINE!AC21-'3 - Upgrade information'!$H69,ENGINE!AC21)</f>
        <v>0</v>
      </c>
      <c r="AE21" s="229">
        <f>IF(AE$4=UPGRADEYEAR,ENGINE!AD21-'3 - Upgrade information'!$H69,ENGINE!AD21)</f>
        <v>0</v>
      </c>
      <c r="AF21" s="229">
        <f>IF(AF$4=UPGRADEYEAR,ENGINE!AE21-'3 - Upgrade information'!$H69,ENGINE!AE21)</f>
        <v>0</v>
      </c>
      <c r="AG21" s="229">
        <f>IF(AG$4=UPGRADEYEAR,ENGINE!AF21-'3 - Upgrade information'!$H69,ENGINE!AF21)</f>
        <v>0</v>
      </c>
      <c r="AH21" s="229">
        <f>IF(AH$4=UPGRADEYEAR,ENGINE!AG21-'3 - Upgrade information'!$H69,ENGINE!AG21)</f>
        <v>0</v>
      </c>
      <c r="AI21" s="229">
        <f>IF(AI$4=UPGRADEYEAR,ENGINE!AH21-'3 - Upgrade information'!$H69,ENGINE!AH21)</f>
        <v>0</v>
      </c>
      <c r="AJ21" s="229">
        <f>IF(AJ$4=UPGRADEYEAR,ENGINE!AH21-'3 - Upgrade information'!$H69,ENGINE!AH21)</f>
        <v>0</v>
      </c>
      <c r="AK21" s="229">
        <f>IF(AK$4=UPGRADEYEAR,ENGINE!AI21-'3 - Upgrade information'!$H69,ENGINE!AI21)</f>
        <v>0</v>
      </c>
      <c r="AL21" s="229">
        <f>IF(AL$4=UPGRADEYEAR,ENGINE!AJ21-'3 - Upgrade information'!$H69,ENGINE!AJ21)</f>
        <v>0</v>
      </c>
      <c r="AM21" s="229">
        <f>IF(AM$4=UPGRADEYEAR,ENGINE!AK21-'3 - Upgrade information'!$H69,ENGINE!AK21)</f>
        <v>0</v>
      </c>
      <c r="AN21" s="229">
        <f>IF(AN$4=UPGRADEYEAR,ENGINE!AC21-'3 - Upgrade information'!$H69,ENGINE!AC21)</f>
        <v>0</v>
      </c>
      <c r="AO21" s="229">
        <f>IF(AO$4=UPGRADEYEAR,ENGINE!AD21-'3 - Upgrade information'!$H69,ENGINE!AD21)</f>
        <v>0</v>
      </c>
      <c r="AP21" s="229">
        <f>IF(AP$4=UPGRADEYEAR,ENGINE!AE21-'3 - Upgrade information'!$H69,ENGINE!AE21)</f>
        <v>0</v>
      </c>
      <c r="AQ21" s="229">
        <f>IF(AQ$4=UPGRADEYEAR,ENGINE!AF21-'3 - Upgrade information'!$H69,ENGINE!AF21)</f>
        <v>0</v>
      </c>
      <c r="AR21" s="229">
        <f>IF(AR$4=UPGRADEYEAR,ENGINE!AG21-'3 - Upgrade information'!$H69,ENGINE!AG21)</f>
        <v>0</v>
      </c>
      <c r="AS21" s="229">
        <f>IF(AS$4=UPGRADEYEAR,ENGINE!AH21-'3 - Upgrade information'!$H69,ENGINE!AH21)</f>
        <v>0</v>
      </c>
      <c r="AT21" s="229">
        <f>IF(AT$4=UPGRADEYEAR,ENGINE!AI21-'3 - Upgrade information'!$H69,ENGINE!AI21)</f>
        <v>0</v>
      </c>
      <c r="AU21" s="231"/>
    </row>
    <row r="22" spans="1:47" ht="9" customHeight="1">
      <c r="A22" s="233"/>
      <c r="B22" s="234"/>
      <c r="C22" s="234"/>
      <c r="D22" s="234"/>
      <c r="E22" s="234"/>
      <c r="F22" s="235"/>
      <c r="G22" s="234"/>
      <c r="H22" s="235"/>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6"/>
    </row>
    <row r="23" spans="1:47" ht="9" customHeight="1">
      <c r="A23" s="598" t="s">
        <v>265</v>
      </c>
      <c r="B23" s="237">
        <f>'1 - Existing Inventory'!C52</f>
        <v>50</v>
      </c>
      <c r="C23" s="237">
        <f>'1 - Existing Inventory'!D52</f>
        <v>57</v>
      </c>
      <c r="D23" s="228" t="s">
        <v>343</v>
      </c>
      <c r="E23" s="229">
        <f t="shared" ref="E23:E46" si="16">ANNUAL_OP_HOURS</f>
        <v>4138</v>
      </c>
      <c r="F23" s="229">
        <f>((1-'1 - Existing Inventory'!N52)*'1 - Existing Inventory'!D52*ANNUAL_OP_HOURS)+
('1 - Existing Inventory'!N52*'1 - Existing Inventory'!D52*(ANNUAL_OP_HOURS-(6*365)))+
('1 - Existing Inventory'!N52*('1 - Existing Inventory'!O52)*'1 - Existing Inventory'!D52*(6*365))</f>
        <v>235866</v>
      </c>
      <c r="G23" s="229">
        <f t="shared" ref="G23:G46" si="17">ANNUAL_OP_HOURS_AFTER</f>
        <v>4138</v>
      </c>
      <c r="H23" s="229">
        <f>((1-'3 - Upgrade information'!M76)*'3 - Upgrade information'!D76*ANNUAL_OP_HOURS)+
('3 - Upgrade information'!M76*'3 - Upgrade information'!D76*(ANNUAL_OP_HOURS-(6*365)))+
('3 - Upgrade information'!M76*('3 - Upgrade information'!N76)*'3 - Upgrade information'!D76*(6*365))</f>
        <v>235866</v>
      </c>
      <c r="I23" s="229">
        <f>'1 - Existing Inventory'!E52</f>
        <v>0</v>
      </c>
      <c r="J23" s="229">
        <f t="shared" si="15"/>
        <v>0</v>
      </c>
      <c r="K23" s="229">
        <f>IF(K$4=UPGRADEYEAR,ENGINE!J23-'3 - Upgrade information'!$H76,ENGINE!J23)</f>
        <v>0</v>
      </c>
      <c r="L23" s="229">
        <f>IF(L$4=UPGRADEYEAR,ENGINE!K23-'3 - Upgrade information'!$H76,ENGINE!K23)</f>
        <v>0</v>
      </c>
      <c r="M23" s="229">
        <f>IF(M$4=UPGRADEYEAR,ENGINE!L23-'3 - Upgrade information'!$H76,ENGINE!L23)</f>
        <v>0</v>
      </c>
      <c r="N23" s="230">
        <f>IF(N$4=UPGRADEYEAR,ENGINE!M23-'3 - Upgrade information'!$H76,ENGINE!M23)</f>
        <v>0</v>
      </c>
      <c r="O23" s="229">
        <f>IF(O$4=UPGRADEYEAR,ENGINE!N23-'3 - Upgrade information'!$H76,ENGINE!N23)</f>
        <v>0</v>
      </c>
      <c r="P23" s="229">
        <f>IF(P$4=UPGRADEYEAR,ENGINE!O23-'3 - Upgrade information'!$H76,ENGINE!O23)</f>
        <v>0</v>
      </c>
      <c r="Q23" s="229">
        <f>IF(Q$4=UPGRADEYEAR,ENGINE!P23-'3 - Upgrade information'!$H76,ENGINE!P23)</f>
        <v>0</v>
      </c>
      <c r="R23" s="229">
        <f>IF(R$4=UPGRADEYEAR,ENGINE!Q23-'3 - Upgrade information'!$H76,ENGINE!Q23)</f>
        <v>0</v>
      </c>
      <c r="S23" s="229">
        <f>IF(S$4=UPGRADEYEAR,ENGINE!R23-'3 - Upgrade information'!$H76,ENGINE!R23)</f>
        <v>0</v>
      </c>
      <c r="T23" s="229">
        <f>IF(T$4=UPGRADEYEAR,ENGINE!S23-'3 - Upgrade information'!$H76,ENGINE!S23)</f>
        <v>0</v>
      </c>
      <c r="U23" s="229">
        <f>IF(U$4=UPGRADEYEAR,ENGINE!T23-'3 - Upgrade information'!$H76,ENGINE!T23)</f>
        <v>0</v>
      </c>
      <c r="V23" s="229">
        <f>IF(V$4=UPGRADEYEAR,ENGINE!U23-'3 - Upgrade information'!$H76,ENGINE!U23)</f>
        <v>0</v>
      </c>
      <c r="W23" s="229">
        <f>IF(W$4=UPGRADEYEAR,ENGINE!V23-'3 - Upgrade information'!$H76,ENGINE!V23)</f>
        <v>0</v>
      </c>
      <c r="X23" s="229">
        <f>IF(X$4=UPGRADEYEAR,ENGINE!W23-'3 - Upgrade information'!$H76,ENGINE!W23)</f>
        <v>0</v>
      </c>
      <c r="Y23" s="229">
        <f>IF(Y$4=UPGRADEYEAR,ENGINE!X23-'3 - Upgrade information'!$H76,ENGINE!X23)</f>
        <v>0</v>
      </c>
      <c r="Z23" s="229">
        <f>IF(Z$4=UPGRADEYEAR,ENGINE!Y23-'3 - Upgrade information'!$H76,ENGINE!Y23)</f>
        <v>0</v>
      </c>
      <c r="AA23" s="229">
        <f>IF(AA$4=UPGRADEYEAR,ENGINE!Z23-'3 - Upgrade information'!$H76,ENGINE!Z23)</f>
        <v>0</v>
      </c>
      <c r="AB23" s="229">
        <f>IF(AB$4=UPGRADEYEAR,ENGINE!AA23-'3 - Upgrade information'!$H76,ENGINE!AA23)</f>
        <v>0</v>
      </c>
      <c r="AC23" s="229">
        <f>IF(AC$4=UPGRADEYEAR,ENGINE!AB23-'3 - Upgrade information'!$H76,ENGINE!AB23)</f>
        <v>0</v>
      </c>
      <c r="AD23" s="229">
        <f>IF(AD$4=UPGRADEYEAR,ENGINE!AC23-'3 - Upgrade information'!$H76,ENGINE!AC23)</f>
        <v>0</v>
      </c>
      <c r="AE23" s="229">
        <f>IF(AE$4=UPGRADEYEAR,ENGINE!AD23-'3 - Upgrade information'!$H76,ENGINE!AD23)</f>
        <v>0</v>
      </c>
      <c r="AF23" s="229">
        <f>IF(AF$4=UPGRADEYEAR,ENGINE!AE23-'3 - Upgrade information'!$H76,ENGINE!AE23)</f>
        <v>0</v>
      </c>
      <c r="AG23" s="229">
        <f>IF(AG$4=UPGRADEYEAR,ENGINE!AF23-'3 - Upgrade information'!$H76,ENGINE!AF23)</f>
        <v>0</v>
      </c>
      <c r="AH23" s="229">
        <f>IF(AH$4=UPGRADEYEAR,ENGINE!AG23-'3 - Upgrade information'!$H76,ENGINE!AG23)</f>
        <v>0</v>
      </c>
      <c r="AI23" s="229">
        <f>IF(AI$4=UPGRADEYEAR,ENGINE!AH23-'3 - Upgrade information'!$H76,ENGINE!AH23)</f>
        <v>0</v>
      </c>
      <c r="AJ23" s="229">
        <f>IF(AJ$4=UPGRADEYEAR,ENGINE!AH23-'3 - Upgrade information'!$H76,ENGINE!AH23)</f>
        <v>0</v>
      </c>
      <c r="AK23" s="229">
        <f>IF(AK$4=UPGRADEYEAR,ENGINE!AI23-'3 - Upgrade information'!$H76,ENGINE!AI23)</f>
        <v>0</v>
      </c>
      <c r="AL23" s="229">
        <f>IF(AL$4=UPGRADEYEAR,ENGINE!AJ23-'3 - Upgrade information'!$H76,ENGINE!AJ23)</f>
        <v>0</v>
      </c>
      <c r="AM23" s="229">
        <f>IF(AM$4=UPGRADEYEAR,ENGINE!AK23-'3 - Upgrade information'!$H76,ENGINE!AK23)</f>
        <v>0</v>
      </c>
      <c r="AN23" s="229">
        <f>IF(AN$4=UPGRADEYEAR,ENGINE!AC23-'3 - Upgrade information'!$H76,ENGINE!AC23)</f>
        <v>0</v>
      </c>
      <c r="AO23" s="229">
        <f>IF(AO$4=UPGRADEYEAR,ENGINE!AD23-'3 - Upgrade information'!$H76,ENGINE!AD23)</f>
        <v>0</v>
      </c>
      <c r="AP23" s="229">
        <f>IF(AP$4=UPGRADEYEAR,ENGINE!AE23-'3 - Upgrade information'!$H76,ENGINE!AE23)</f>
        <v>0</v>
      </c>
      <c r="AQ23" s="229">
        <f>IF(AQ$4=UPGRADEYEAR,ENGINE!AF23-'3 - Upgrade information'!$H76,ENGINE!AF23)</f>
        <v>0</v>
      </c>
      <c r="AR23" s="229">
        <f>IF(AR$4=UPGRADEYEAR,ENGINE!AG23-'3 - Upgrade information'!$H76,ENGINE!AG23)</f>
        <v>0</v>
      </c>
      <c r="AS23" s="229">
        <f>IF(AS$4=UPGRADEYEAR,ENGINE!AH23-'3 - Upgrade information'!$H76,ENGINE!AH23)</f>
        <v>0</v>
      </c>
      <c r="AT23" s="229">
        <f>IF(AT$4=UPGRADEYEAR,ENGINE!AI23-'3 - Upgrade information'!$H76,ENGINE!AI23)</f>
        <v>0</v>
      </c>
      <c r="AU23" s="231"/>
    </row>
    <row r="24" spans="1:47" ht="9" customHeight="1">
      <c r="A24" s="599"/>
      <c r="B24" s="237">
        <f>'1 - Existing Inventory'!C53</f>
        <v>70</v>
      </c>
      <c r="C24" s="237">
        <f>'1 - Existing Inventory'!D53</f>
        <v>77</v>
      </c>
      <c r="D24" s="228" t="s">
        <v>343</v>
      </c>
      <c r="E24" s="229">
        <f t="shared" si="16"/>
        <v>4138</v>
      </c>
      <c r="F24" s="229">
        <f>((1-'1 - Existing Inventory'!N53)*'1 - Existing Inventory'!D53*ANNUAL_OP_HOURS)+
('1 - Existing Inventory'!N53*'1 - Existing Inventory'!D53*(ANNUAL_OP_HOURS-(6*365)))+
('1 - Existing Inventory'!N53*('1 - Existing Inventory'!O53)*'1 - Existing Inventory'!D53*(6*365))</f>
        <v>318626</v>
      </c>
      <c r="G24" s="229">
        <f t="shared" si="17"/>
        <v>4138</v>
      </c>
      <c r="H24" s="229">
        <f>((1-'3 - Upgrade information'!M77)*'3 - Upgrade information'!D77*ANNUAL_OP_HOURS)+
('3 - Upgrade information'!M77*'3 - Upgrade information'!D77*(ANNUAL_OP_HOURS-(6*365)))+
('3 - Upgrade information'!M77*('3 - Upgrade information'!N77)*'3 - Upgrade information'!D77*(6*365))</f>
        <v>318626</v>
      </c>
      <c r="I24" s="229">
        <f>'1 - Existing Inventory'!E53</f>
        <v>0</v>
      </c>
      <c r="J24" s="229">
        <f t="shared" si="15"/>
        <v>0</v>
      </c>
      <c r="K24" s="229">
        <f>IF(K$4=UPGRADEYEAR,ENGINE!J24-'3 - Upgrade information'!$H77,ENGINE!J24)</f>
        <v>0</v>
      </c>
      <c r="L24" s="229">
        <f>IF(L$4=UPGRADEYEAR,ENGINE!K24-'3 - Upgrade information'!$H77,ENGINE!K24)</f>
        <v>0</v>
      </c>
      <c r="M24" s="229">
        <f>IF(M$4=UPGRADEYEAR,ENGINE!L24-'3 - Upgrade information'!$H77,ENGINE!L24)</f>
        <v>0</v>
      </c>
      <c r="N24" s="230">
        <f>IF(N$4=UPGRADEYEAR,ENGINE!M24-'3 - Upgrade information'!$H77,ENGINE!M24)</f>
        <v>0</v>
      </c>
      <c r="O24" s="229">
        <f>IF(O$4=UPGRADEYEAR,ENGINE!N24-'3 - Upgrade information'!$H77,ENGINE!N24)</f>
        <v>0</v>
      </c>
      <c r="P24" s="229">
        <f>IF(P$4=UPGRADEYEAR,ENGINE!O24-'3 - Upgrade information'!$H77,ENGINE!O24)</f>
        <v>0</v>
      </c>
      <c r="Q24" s="229">
        <f>IF(Q$4=UPGRADEYEAR,ENGINE!P24-'3 - Upgrade information'!$H77,ENGINE!P24)</f>
        <v>0</v>
      </c>
      <c r="R24" s="229">
        <f>IF(R$4=UPGRADEYEAR,ENGINE!Q24-'3 - Upgrade information'!$H77,ENGINE!Q24)</f>
        <v>0</v>
      </c>
      <c r="S24" s="229">
        <f>IF(S$4=UPGRADEYEAR,ENGINE!R24-'3 - Upgrade information'!$H77,ENGINE!R24)</f>
        <v>0</v>
      </c>
      <c r="T24" s="229">
        <f>IF(T$4=UPGRADEYEAR,ENGINE!S24-'3 - Upgrade information'!$H77,ENGINE!S24)</f>
        <v>0</v>
      </c>
      <c r="U24" s="229">
        <f>IF(U$4=UPGRADEYEAR,ENGINE!T24-'3 - Upgrade information'!$H77,ENGINE!T24)</f>
        <v>0</v>
      </c>
      <c r="V24" s="229">
        <f>IF(V$4=UPGRADEYEAR,ENGINE!U24-'3 - Upgrade information'!$H77,ENGINE!U24)</f>
        <v>0</v>
      </c>
      <c r="W24" s="229">
        <f>IF(W$4=UPGRADEYEAR,ENGINE!V24-'3 - Upgrade information'!$H77,ENGINE!V24)</f>
        <v>0</v>
      </c>
      <c r="X24" s="229">
        <f>IF(X$4=UPGRADEYEAR,ENGINE!W24-'3 - Upgrade information'!$H77,ENGINE!W24)</f>
        <v>0</v>
      </c>
      <c r="Y24" s="229">
        <f>IF(Y$4=UPGRADEYEAR,ENGINE!X24-'3 - Upgrade information'!$H77,ENGINE!X24)</f>
        <v>0</v>
      </c>
      <c r="Z24" s="229">
        <f>IF(Z$4=UPGRADEYEAR,ENGINE!Y24-'3 - Upgrade information'!$H77,ENGINE!Y24)</f>
        <v>0</v>
      </c>
      <c r="AA24" s="229">
        <f>IF(AA$4=UPGRADEYEAR,ENGINE!Z24-'3 - Upgrade information'!$H77,ENGINE!Z24)</f>
        <v>0</v>
      </c>
      <c r="AB24" s="229">
        <f>IF(AB$4=UPGRADEYEAR,ENGINE!AA24-'3 - Upgrade information'!$H77,ENGINE!AA24)</f>
        <v>0</v>
      </c>
      <c r="AC24" s="229">
        <f>IF(AC$4=UPGRADEYEAR,ENGINE!AB24-'3 - Upgrade information'!$H77,ENGINE!AB24)</f>
        <v>0</v>
      </c>
      <c r="AD24" s="229">
        <f>IF(AD$4=UPGRADEYEAR,ENGINE!AC24-'3 - Upgrade information'!$H77,ENGINE!AC24)</f>
        <v>0</v>
      </c>
      <c r="AE24" s="229">
        <f>IF(AE$4=UPGRADEYEAR,ENGINE!AD24-'3 - Upgrade information'!$H77,ENGINE!AD24)</f>
        <v>0</v>
      </c>
      <c r="AF24" s="229">
        <f>IF(AF$4=UPGRADEYEAR,ENGINE!AE24-'3 - Upgrade information'!$H77,ENGINE!AE24)</f>
        <v>0</v>
      </c>
      <c r="AG24" s="229">
        <f>IF(AG$4=UPGRADEYEAR,ENGINE!AF24-'3 - Upgrade information'!$H77,ENGINE!AF24)</f>
        <v>0</v>
      </c>
      <c r="AH24" s="229">
        <f>IF(AH$4=UPGRADEYEAR,ENGINE!AG24-'3 - Upgrade information'!$H77,ENGINE!AG24)</f>
        <v>0</v>
      </c>
      <c r="AI24" s="229">
        <f>IF(AI$4=UPGRADEYEAR,ENGINE!AH24-'3 - Upgrade information'!$H77,ENGINE!AH24)</f>
        <v>0</v>
      </c>
      <c r="AJ24" s="229">
        <f>IF(AJ$4=UPGRADEYEAR,ENGINE!AH24-'3 - Upgrade information'!$H77,ENGINE!AH24)</f>
        <v>0</v>
      </c>
      <c r="AK24" s="229">
        <f>IF(AK$4=UPGRADEYEAR,ENGINE!AI24-'3 - Upgrade information'!$H77,ENGINE!AI24)</f>
        <v>0</v>
      </c>
      <c r="AL24" s="229">
        <f>IF(AL$4=UPGRADEYEAR,ENGINE!AJ24-'3 - Upgrade information'!$H77,ENGINE!AJ24)</f>
        <v>0</v>
      </c>
      <c r="AM24" s="229">
        <f>IF(AM$4=UPGRADEYEAR,ENGINE!AK24-'3 - Upgrade information'!$H77,ENGINE!AK24)</f>
        <v>0</v>
      </c>
      <c r="AN24" s="229">
        <f>IF(AN$4=UPGRADEYEAR,ENGINE!AC24-'3 - Upgrade information'!$H77,ENGINE!AC24)</f>
        <v>0</v>
      </c>
      <c r="AO24" s="229">
        <f>IF(AO$4=UPGRADEYEAR,ENGINE!AD24-'3 - Upgrade information'!$H77,ENGINE!AD24)</f>
        <v>0</v>
      </c>
      <c r="AP24" s="229">
        <f>IF(AP$4=UPGRADEYEAR,ENGINE!AE24-'3 - Upgrade information'!$H77,ENGINE!AE24)</f>
        <v>0</v>
      </c>
      <c r="AQ24" s="229">
        <f>IF(AQ$4=UPGRADEYEAR,ENGINE!AF24-'3 - Upgrade information'!$H77,ENGINE!AF24)</f>
        <v>0</v>
      </c>
      <c r="AR24" s="229">
        <f>IF(AR$4=UPGRADEYEAR,ENGINE!AG24-'3 - Upgrade information'!$H77,ENGINE!AG24)</f>
        <v>0</v>
      </c>
      <c r="AS24" s="229">
        <f>IF(AS$4=UPGRADEYEAR,ENGINE!AH24-'3 - Upgrade information'!$H77,ENGINE!AH24)</f>
        <v>0</v>
      </c>
      <c r="AT24" s="229">
        <f>IF(AT$4=UPGRADEYEAR,ENGINE!AI24-'3 - Upgrade information'!$H77,ENGINE!AI24)</f>
        <v>0</v>
      </c>
      <c r="AU24" s="231"/>
    </row>
    <row r="25" spans="1:47" ht="9" customHeight="1">
      <c r="A25" s="599"/>
      <c r="B25" s="237">
        <f>'1 - Existing Inventory'!C54</f>
        <v>100</v>
      </c>
      <c r="C25" s="237">
        <f>'1 - Existing Inventory'!D54</f>
        <v>105</v>
      </c>
      <c r="D25" s="228" t="s">
        <v>343</v>
      </c>
      <c r="E25" s="229">
        <f t="shared" si="16"/>
        <v>4138</v>
      </c>
      <c r="F25" s="229">
        <f>((1-'1 - Existing Inventory'!N54)*'1 - Existing Inventory'!D54*ANNUAL_OP_HOURS)+
('1 - Existing Inventory'!N54*'1 - Existing Inventory'!D54*(ANNUAL_OP_HOURS-(6*365)))+
('1 - Existing Inventory'!N54*('1 - Existing Inventory'!O54)*'1 - Existing Inventory'!D54*(6*365))</f>
        <v>434490</v>
      </c>
      <c r="G25" s="229">
        <f t="shared" si="17"/>
        <v>4138</v>
      </c>
      <c r="H25" s="229">
        <f>((1-'3 - Upgrade information'!M78)*'3 - Upgrade information'!D78*ANNUAL_OP_HOURS)+
('3 - Upgrade information'!M78*'3 - Upgrade information'!D78*(ANNUAL_OP_HOURS-(6*365)))+
('3 - Upgrade information'!M78*('3 - Upgrade information'!N78)*'3 - Upgrade information'!D78*(6*365))</f>
        <v>434490</v>
      </c>
      <c r="I25" s="229">
        <f>'1 - Existing Inventory'!E54</f>
        <v>0</v>
      </c>
      <c r="J25" s="229">
        <f t="shared" si="15"/>
        <v>0</v>
      </c>
      <c r="K25" s="229">
        <f>IF(K$4=UPGRADEYEAR,ENGINE!J25-'3 - Upgrade information'!$H78,ENGINE!J25)</f>
        <v>0</v>
      </c>
      <c r="L25" s="229">
        <f>IF(L$4=UPGRADEYEAR,ENGINE!K25-'3 - Upgrade information'!$H78,ENGINE!K25)</f>
        <v>0</v>
      </c>
      <c r="M25" s="229">
        <f>IF(M$4=UPGRADEYEAR,ENGINE!L25-'3 - Upgrade information'!$H78,ENGINE!L25)</f>
        <v>0</v>
      </c>
      <c r="N25" s="230">
        <f>IF(N$4=UPGRADEYEAR,ENGINE!M25-'3 - Upgrade information'!$H78,ENGINE!M25)</f>
        <v>0</v>
      </c>
      <c r="O25" s="229">
        <f>IF(O$4=UPGRADEYEAR,ENGINE!N25-'3 - Upgrade information'!$H78,ENGINE!N25)</f>
        <v>0</v>
      </c>
      <c r="P25" s="229">
        <f>IF(P$4=UPGRADEYEAR,ENGINE!O25-'3 - Upgrade information'!$H78,ENGINE!O25)</f>
        <v>0</v>
      </c>
      <c r="Q25" s="229">
        <f>IF(Q$4=UPGRADEYEAR,ENGINE!P25-'3 - Upgrade information'!$H78,ENGINE!P25)</f>
        <v>0</v>
      </c>
      <c r="R25" s="229">
        <f>IF(R$4=UPGRADEYEAR,ENGINE!Q25-'3 - Upgrade information'!$H78,ENGINE!Q25)</f>
        <v>0</v>
      </c>
      <c r="S25" s="229">
        <f>IF(S$4=UPGRADEYEAR,ENGINE!R25-'3 - Upgrade information'!$H78,ENGINE!R25)</f>
        <v>0</v>
      </c>
      <c r="T25" s="229">
        <f>IF(T$4=UPGRADEYEAR,ENGINE!S25-'3 - Upgrade information'!$H78,ENGINE!S25)</f>
        <v>0</v>
      </c>
      <c r="U25" s="229">
        <f>IF(U$4=UPGRADEYEAR,ENGINE!T25-'3 - Upgrade information'!$H78,ENGINE!T25)</f>
        <v>0</v>
      </c>
      <c r="V25" s="229">
        <f>IF(V$4=UPGRADEYEAR,ENGINE!U25-'3 - Upgrade information'!$H78,ENGINE!U25)</f>
        <v>0</v>
      </c>
      <c r="W25" s="229">
        <f>IF(W$4=UPGRADEYEAR,ENGINE!V25-'3 - Upgrade information'!$H78,ENGINE!V25)</f>
        <v>0</v>
      </c>
      <c r="X25" s="229">
        <f>IF(X$4=UPGRADEYEAR,ENGINE!W25-'3 - Upgrade information'!$H78,ENGINE!W25)</f>
        <v>0</v>
      </c>
      <c r="Y25" s="229">
        <f>IF(Y$4=UPGRADEYEAR,ENGINE!X25-'3 - Upgrade information'!$H78,ENGINE!X25)</f>
        <v>0</v>
      </c>
      <c r="Z25" s="229">
        <f>IF(Z$4=UPGRADEYEAR,ENGINE!Y25-'3 - Upgrade information'!$H78,ENGINE!Y25)</f>
        <v>0</v>
      </c>
      <c r="AA25" s="229">
        <f>IF(AA$4=UPGRADEYEAR,ENGINE!Z25-'3 - Upgrade information'!$H78,ENGINE!Z25)</f>
        <v>0</v>
      </c>
      <c r="AB25" s="229">
        <f>IF(AB$4=UPGRADEYEAR,ENGINE!AA25-'3 - Upgrade information'!$H78,ENGINE!AA25)</f>
        <v>0</v>
      </c>
      <c r="AC25" s="229">
        <f>IF(AC$4=UPGRADEYEAR,ENGINE!AB25-'3 - Upgrade information'!$H78,ENGINE!AB25)</f>
        <v>0</v>
      </c>
      <c r="AD25" s="229">
        <f>IF(AD$4=UPGRADEYEAR,ENGINE!AC25-'3 - Upgrade information'!$H78,ENGINE!AC25)</f>
        <v>0</v>
      </c>
      <c r="AE25" s="229">
        <f>IF(AE$4=UPGRADEYEAR,ENGINE!AD25-'3 - Upgrade information'!$H78,ENGINE!AD25)</f>
        <v>0</v>
      </c>
      <c r="AF25" s="229">
        <f>IF(AF$4=UPGRADEYEAR,ENGINE!AE25-'3 - Upgrade information'!$H78,ENGINE!AE25)</f>
        <v>0</v>
      </c>
      <c r="AG25" s="229">
        <f>IF(AG$4=UPGRADEYEAR,ENGINE!AF25-'3 - Upgrade information'!$H78,ENGINE!AF25)</f>
        <v>0</v>
      </c>
      <c r="AH25" s="229">
        <f>IF(AH$4=UPGRADEYEAR,ENGINE!AG25-'3 - Upgrade information'!$H78,ENGINE!AG25)</f>
        <v>0</v>
      </c>
      <c r="AI25" s="229">
        <f>IF(AI$4=UPGRADEYEAR,ENGINE!AH25-'3 - Upgrade information'!$H78,ENGINE!AH25)</f>
        <v>0</v>
      </c>
      <c r="AJ25" s="229">
        <f>IF(AJ$4=UPGRADEYEAR,ENGINE!AH25-'3 - Upgrade information'!$H78,ENGINE!AH25)</f>
        <v>0</v>
      </c>
      <c r="AK25" s="229">
        <f>IF(AK$4=UPGRADEYEAR,ENGINE!AI25-'3 - Upgrade information'!$H78,ENGINE!AI25)</f>
        <v>0</v>
      </c>
      <c r="AL25" s="229">
        <f>IF(AL$4=UPGRADEYEAR,ENGINE!AJ25-'3 - Upgrade information'!$H78,ENGINE!AJ25)</f>
        <v>0</v>
      </c>
      <c r="AM25" s="229">
        <f>IF(AM$4=UPGRADEYEAR,ENGINE!AK25-'3 - Upgrade information'!$H78,ENGINE!AK25)</f>
        <v>0</v>
      </c>
      <c r="AN25" s="229">
        <f>IF(AN$4=UPGRADEYEAR,ENGINE!AC25-'3 - Upgrade information'!$H78,ENGINE!AC25)</f>
        <v>0</v>
      </c>
      <c r="AO25" s="229">
        <f>IF(AO$4=UPGRADEYEAR,ENGINE!AD25-'3 - Upgrade information'!$H78,ENGINE!AD25)</f>
        <v>0</v>
      </c>
      <c r="AP25" s="229">
        <f>IF(AP$4=UPGRADEYEAR,ENGINE!AE25-'3 - Upgrade information'!$H78,ENGINE!AE25)</f>
        <v>0</v>
      </c>
      <c r="AQ25" s="229">
        <f>IF(AQ$4=UPGRADEYEAR,ENGINE!AF25-'3 - Upgrade information'!$H78,ENGINE!AF25)</f>
        <v>0</v>
      </c>
      <c r="AR25" s="229">
        <f>IF(AR$4=UPGRADEYEAR,ENGINE!AG25-'3 - Upgrade information'!$H78,ENGINE!AG25)</f>
        <v>0</v>
      </c>
      <c r="AS25" s="229">
        <f>IF(AS$4=UPGRADEYEAR,ENGINE!AH25-'3 - Upgrade information'!$H78,ENGINE!AH25)</f>
        <v>0</v>
      </c>
      <c r="AT25" s="229">
        <f>IF(AT$4=UPGRADEYEAR,ENGINE!AI25-'3 - Upgrade information'!$H78,ENGINE!AI25)</f>
        <v>0</v>
      </c>
      <c r="AU25" s="231"/>
    </row>
    <row r="26" spans="1:47" ht="9" customHeight="1">
      <c r="A26" s="599"/>
      <c r="B26" s="237">
        <f>'1 - Existing Inventory'!C55</f>
        <v>150</v>
      </c>
      <c r="C26" s="237">
        <f>'1 - Existing Inventory'!D55</f>
        <v>159</v>
      </c>
      <c r="D26" s="228" t="s">
        <v>343</v>
      </c>
      <c r="E26" s="229">
        <f t="shared" si="16"/>
        <v>4138</v>
      </c>
      <c r="F26" s="229">
        <f>((1-'1 - Existing Inventory'!N55)*'1 - Existing Inventory'!D55*ANNUAL_OP_HOURS)+
('1 - Existing Inventory'!N55*'1 - Existing Inventory'!D55*(ANNUAL_OP_HOURS-(6*365)))+
('1 - Existing Inventory'!N55*('1 - Existing Inventory'!O55)*'1 - Existing Inventory'!D55*(6*365))</f>
        <v>657942</v>
      </c>
      <c r="G26" s="229">
        <f t="shared" si="17"/>
        <v>4138</v>
      </c>
      <c r="H26" s="229">
        <f>((1-'3 - Upgrade information'!M79)*'3 - Upgrade information'!D79*ANNUAL_OP_HOURS)+
('3 - Upgrade information'!M79*'3 - Upgrade information'!D79*(ANNUAL_OP_HOURS-(6*365)))+
('3 - Upgrade information'!M79*('3 - Upgrade information'!N79)*'3 - Upgrade information'!D79*(6*365))</f>
        <v>657942</v>
      </c>
      <c r="I26" s="229">
        <f>'1 - Existing Inventory'!E55</f>
        <v>0</v>
      </c>
      <c r="J26" s="229">
        <f t="shared" si="15"/>
        <v>0</v>
      </c>
      <c r="K26" s="229">
        <f>IF(K$4=UPGRADEYEAR,ENGINE!J26-'3 - Upgrade information'!$H79,ENGINE!J26)</f>
        <v>0</v>
      </c>
      <c r="L26" s="229">
        <f>IF(L$4=UPGRADEYEAR,ENGINE!K26-'3 - Upgrade information'!$H79,ENGINE!K26)</f>
        <v>0</v>
      </c>
      <c r="M26" s="229">
        <f>IF(M$4=UPGRADEYEAR,ENGINE!L26-'3 - Upgrade information'!$H79,ENGINE!L26)</f>
        <v>0</v>
      </c>
      <c r="N26" s="230">
        <f>IF(N$4=UPGRADEYEAR,ENGINE!M26-'3 - Upgrade information'!$H79,ENGINE!M26)</f>
        <v>0</v>
      </c>
      <c r="O26" s="229">
        <f>IF(O$4=UPGRADEYEAR,ENGINE!N26-'3 - Upgrade information'!$H79,ENGINE!N26)</f>
        <v>0</v>
      </c>
      <c r="P26" s="229">
        <f>IF(P$4=UPGRADEYEAR,ENGINE!O26-'3 - Upgrade information'!$H79,ENGINE!O26)</f>
        <v>0</v>
      </c>
      <c r="Q26" s="229">
        <f>IF(Q$4=UPGRADEYEAR,ENGINE!P26-'3 - Upgrade information'!$H79,ENGINE!P26)</f>
        <v>0</v>
      </c>
      <c r="R26" s="229">
        <f>IF(R$4=UPGRADEYEAR,ENGINE!Q26-'3 - Upgrade information'!$H79,ENGINE!Q26)</f>
        <v>0</v>
      </c>
      <c r="S26" s="229">
        <f>IF(S$4=UPGRADEYEAR,ENGINE!R26-'3 - Upgrade information'!$H79,ENGINE!R26)</f>
        <v>0</v>
      </c>
      <c r="T26" s="229">
        <f>IF(T$4=UPGRADEYEAR,ENGINE!S26-'3 - Upgrade information'!$H79,ENGINE!S26)</f>
        <v>0</v>
      </c>
      <c r="U26" s="229">
        <f>IF(U$4=UPGRADEYEAR,ENGINE!T26-'3 - Upgrade information'!$H79,ENGINE!T26)</f>
        <v>0</v>
      </c>
      <c r="V26" s="229">
        <f>IF(V$4=UPGRADEYEAR,ENGINE!U26-'3 - Upgrade information'!$H79,ENGINE!U26)</f>
        <v>0</v>
      </c>
      <c r="W26" s="229">
        <f>IF(W$4=UPGRADEYEAR,ENGINE!V26-'3 - Upgrade information'!$H79,ENGINE!V26)</f>
        <v>0</v>
      </c>
      <c r="X26" s="229">
        <f>IF(X$4=UPGRADEYEAR,ENGINE!W26-'3 - Upgrade information'!$H79,ENGINE!W26)</f>
        <v>0</v>
      </c>
      <c r="Y26" s="229">
        <f>IF(Y$4=UPGRADEYEAR,ENGINE!X26-'3 - Upgrade information'!$H79,ENGINE!X26)</f>
        <v>0</v>
      </c>
      <c r="Z26" s="229">
        <f>IF(Z$4=UPGRADEYEAR,ENGINE!Y26-'3 - Upgrade information'!$H79,ENGINE!Y26)</f>
        <v>0</v>
      </c>
      <c r="AA26" s="229">
        <f>IF(AA$4=UPGRADEYEAR,ENGINE!Z26-'3 - Upgrade information'!$H79,ENGINE!Z26)</f>
        <v>0</v>
      </c>
      <c r="AB26" s="229">
        <f>IF(AB$4=UPGRADEYEAR,ENGINE!AA26-'3 - Upgrade information'!$H79,ENGINE!AA26)</f>
        <v>0</v>
      </c>
      <c r="AC26" s="229">
        <f>IF(AC$4=UPGRADEYEAR,ENGINE!AB26-'3 - Upgrade information'!$H79,ENGINE!AB26)</f>
        <v>0</v>
      </c>
      <c r="AD26" s="229">
        <f>IF(AD$4=UPGRADEYEAR,ENGINE!AC26-'3 - Upgrade information'!$H79,ENGINE!AC26)</f>
        <v>0</v>
      </c>
      <c r="AE26" s="229">
        <f>IF(AE$4=UPGRADEYEAR,ENGINE!AD26-'3 - Upgrade information'!$H79,ENGINE!AD26)</f>
        <v>0</v>
      </c>
      <c r="AF26" s="229">
        <f>IF(AF$4=UPGRADEYEAR,ENGINE!AE26-'3 - Upgrade information'!$H79,ENGINE!AE26)</f>
        <v>0</v>
      </c>
      <c r="AG26" s="229">
        <f>IF(AG$4=UPGRADEYEAR,ENGINE!AF26-'3 - Upgrade information'!$H79,ENGINE!AF26)</f>
        <v>0</v>
      </c>
      <c r="AH26" s="229">
        <f>IF(AH$4=UPGRADEYEAR,ENGINE!AG26-'3 - Upgrade information'!$H79,ENGINE!AG26)</f>
        <v>0</v>
      </c>
      <c r="AI26" s="229">
        <f>IF(AI$4=UPGRADEYEAR,ENGINE!AH26-'3 - Upgrade information'!$H79,ENGINE!AH26)</f>
        <v>0</v>
      </c>
      <c r="AJ26" s="229">
        <f>IF(AJ$4=UPGRADEYEAR,ENGINE!AH26-'3 - Upgrade information'!$H79,ENGINE!AH26)</f>
        <v>0</v>
      </c>
      <c r="AK26" s="229">
        <f>IF(AK$4=UPGRADEYEAR,ENGINE!AI26-'3 - Upgrade information'!$H79,ENGINE!AI26)</f>
        <v>0</v>
      </c>
      <c r="AL26" s="229">
        <f>IF(AL$4=UPGRADEYEAR,ENGINE!AJ26-'3 - Upgrade information'!$H79,ENGINE!AJ26)</f>
        <v>0</v>
      </c>
      <c r="AM26" s="229">
        <f>IF(AM$4=UPGRADEYEAR,ENGINE!AK26-'3 - Upgrade information'!$H79,ENGINE!AK26)</f>
        <v>0</v>
      </c>
      <c r="AN26" s="229">
        <f>IF(AN$4=UPGRADEYEAR,ENGINE!AC26-'3 - Upgrade information'!$H79,ENGINE!AC26)</f>
        <v>0</v>
      </c>
      <c r="AO26" s="229">
        <f>IF(AO$4=UPGRADEYEAR,ENGINE!AD26-'3 - Upgrade information'!$H79,ENGINE!AD26)</f>
        <v>0</v>
      </c>
      <c r="AP26" s="229">
        <f>IF(AP$4=UPGRADEYEAR,ENGINE!AE26-'3 - Upgrade information'!$H79,ENGINE!AE26)</f>
        <v>0</v>
      </c>
      <c r="AQ26" s="229">
        <f>IF(AQ$4=UPGRADEYEAR,ENGINE!AF26-'3 - Upgrade information'!$H79,ENGINE!AF26)</f>
        <v>0</v>
      </c>
      <c r="AR26" s="229">
        <f>IF(AR$4=UPGRADEYEAR,ENGINE!AG26-'3 - Upgrade information'!$H79,ENGINE!AG26)</f>
        <v>0</v>
      </c>
      <c r="AS26" s="229">
        <f>IF(AS$4=UPGRADEYEAR,ENGINE!AH26-'3 - Upgrade information'!$H79,ENGINE!AH26)</f>
        <v>0</v>
      </c>
      <c r="AT26" s="229">
        <f>IF(AT$4=UPGRADEYEAR,ENGINE!AI26-'3 - Upgrade information'!$H79,ENGINE!AI26)</f>
        <v>0</v>
      </c>
      <c r="AU26" s="231"/>
    </row>
    <row r="27" spans="1:47" ht="9" customHeight="1">
      <c r="A27" s="599"/>
      <c r="B27" s="237">
        <f>'1 - Existing Inventory'!C56</f>
        <v>250</v>
      </c>
      <c r="C27" s="237">
        <f>'1 - Existing Inventory'!D56</f>
        <v>267</v>
      </c>
      <c r="D27" s="228" t="s">
        <v>343</v>
      </c>
      <c r="E27" s="229">
        <f t="shared" si="16"/>
        <v>4138</v>
      </c>
      <c r="F27" s="229">
        <f>((1-'1 - Existing Inventory'!N56)*'1 - Existing Inventory'!D56*ANNUAL_OP_HOURS)+
('1 - Existing Inventory'!N56*'1 - Existing Inventory'!D56*(ANNUAL_OP_HOURS-(6*365)))+
('1 - Existing Inventory'!N56*('1 - Existing Inventory'!O56)*'1 - Existing Inventory'!D56*(6*365))</f>
        <v>1104846</v>
      </c>
      <c r="G27" s="229">
        <f t="shared" si="17"/>
        <v>4138</v>
      </c>
      <c r="H27" s="229">
        <f>((1-'3 - Upgrade information'!M80)*'3 - Upgrade information'!D80*ANNUAL_OP_HOURS)+
('3 - Upgrade information'!M80*'3 - Upgrade information'!D80*(ANNUAL_OP_HOURS-(6*365)))+
('3 - Upgrade information'!M80*('3 - Upgrade information'!N80)*'3 - Upgrade information'!D80*(6*365))</f>
        <v>1104846</v>
      </c>
      <c r="I27" s="229">
        <f>'1 - Existing Inventory'!E56</f>
        <v>0</v>
      </c>
      <c r="J27" s="229">
        <f t="shared" si="15"/>
        <v>0</v>
      </c>
      <c r="K27" s="229">
        <f>IF(K$4=UPGRADEYEAR,ENGINE!J27-'3 - Upgrade information'!$H80,ENGINE!J27)</f>
        <v>0</v>
      </c>
      <c r="L27" s="229">
        <f>IF(L$4=UPGRADEYEAR,ENGINE!K27-'3 - Upgrade information'!$H80,ENGINE!K27)</f>
        <v>0</v>
      </c>
      <c r="M27" s="229">
        <f>IF(M$4=UPGRADEYEAR,ENGINE!L27-'3 - Upgrade information'!$H80,ENGINE!L27)</f>
        <v>0</v>
      </c>
      <c r="N27" s="230">
        <f>IF(N$4=UPGRADEYEAR,ENGINE!M27-'3 - Upgrade information'!$H80,ENGINE!M27)</f>
        <v>0</v>
      </c>
      <c r="O27" s="229">
        <f>IF(O$4=UPGRADEYEAR,ENGINE!N27-'3 - Upgrade information'!$H80,ENGINE!N27)</f>
        <v>0</v>
      </c>
      <c r="P27" s="229">
        <f>IF(P$4=UPGRADEYEAR,ENGINE!O27-'3 - Upgrade information'!$H80,ENGINE!O27)</f>
        <v>0</v>
      </c>
      <c r="Q27" s="229">
        <f>IF(Q$4=UPGRADEYEAR,ENGINE!P27-'3 - Upgrade information'!$H80,ENGINE!P27)</f>
        <v>0</v>
      </c>
      <c r="R27" s="229">
        <f>IF(R$4=UPGRADEYEAR,ENGINE!Q27-'3 - Upgrade information'!$H80,ENGINE!Q27)</f>
        <v>0</v>
      </c>
      <c r="S27" s="229">
        <f>IF(S$4=UPGRADEYEAR,ENGINE!R27-'3 - Upgrade information'!$H80,ENGINE!R27)</f>
        <v>0</v>
      </c>
      <c r="T27" s="229">
        <f>IF(T$4=UPGRADEYEAR,ENGINE!S27-'3 - Upgrade information'!$H80,ENGINE!S27)</f>
        <v>0</v>
      </c>
      <c r="U27" s="229">
        <f>IF(U$4=UPGRADEYEAR,ENGINE!T27-'3 - Upgrade information'!$H80,ENGINE!T27)</f>
        <v>0</v>
      </c>
      <c r="V27" s="229">
        <f>IF(V$4=UPGRADEYEAR,ENGINE!U27-'3 - Upgrade information'!$H80,ENGINE!U27)</f>
        <v>0</v>
      </c>
      <c r="W27" s="229">
        <f>IF(W$4=UPGRADEYEAR,ENGINE!V27-'3 - Upgrade information'!$H80,ENGINE!V27)</f>
        <v>0</v>
      </c>
      <c r="X27" s="229">
        <f>IF(X$4=UPGRADEYEAR,ENGINE!W27-'3 - Upgrade information'!$H80,ENGINE!W27)</f>
        <v>0</v>
      </c>
      <c r="Y27" s="229">
        <f>IF(Y$4=UPGRADEYEAR,ENGINE!X27-'3 - Upgrade information'!$H80,ENGINE!X27)</f>
        <v>0</v>
      </c>
      <c r="Z27" s="229">
        <f>IF(Z$4=UPGRADEYEAR,ENGINE!Y27-'3 - Upgrade information'!$H80,ENGINE!Y27)</f>
        <v>0</v>
      </c>
      <c r="AA27" s="229">
        <f>IF(AA$4=UPGRADEYEAR,ENGINE!Z27-'3 - Upgrade information'!$H80,ENGINE!Z27)</f>
        <v>0</v>
      </c>
      <c r="AB27" s="229">
        <f>IF(AB$4=UPGRADEYEAR,ENGINE!AA27-'3 - Upgrade information'!$H80,ENGINE!AA27)</f>
        <v>0</v>
      </c>
      <c r="AC27" s="229">
        <f>IF(AC$4=UPGRADEYEAR,ENGINE!AB27-'3 - Upgrade information'!$H80,ENGINE!AB27)</f>
        <v>0</v>
      </c>
      <c r="AD27" s="229">
        <f>IF(AD$4=UPGRADEYEAR,ENGINE!AC27-'3 - Upgrade information'!$H80,ENGINE!AC27)</f>
        <v>0</v>
      </c>
      <c r="AE27" s="229">
        <f>IF(AE$4=UPGRADEYEAR,ENGINE!AD27-'3 - Upgrade information'!$H80,ENGINE!AD27)</f>
        <v>0</v>
      </c>
      <c r="AF27" s="229">
        <f>IF(AF$4=UPGRADEYEAR,ENGINE!AE27-'3 - Upgrade information'!$H80,ENGINE!AE27)</f>
        <v>0</v>
      </c>
      <c r="AG27" s="229">
        <f>IF(AG$4=UPGRADEYEAR,ENGINE!AF27-'3 - Upgrade information'!$H80,ENGINE!AF27)</f>
        <v>0</v>
      </c>
      <c r="AH27" s="229">
        <f>IF(AH$4=UPGRADEYEAR,ENGINE!AG27-'3 - Upgrade information'!$H80,ENGINE!AG27)</f>
        <v>0</v>
      </c>
      <c r="AI27" s="229">
        <f>IF(AI$4=UPGRADEYEAR,ENGINE!AH27-'3 - Upgrade information'!$H80,ENGINE!AH27)</f>
        <v>0</v>
      </c>
      <c r="AJ27" s="229">
        <f>IF(AJ$4=UPGRADEYEAR,ENGINE!AH27-'3 - Upgrade information'!$H80,ENGINE!AH27)</f>
        <v>0</v>
      </c>
      <c r="AK27" s="229">
        <f>IF(AK$4=UPGRADEYEAR,ENGINE!AI27-'3 - Upgrade information'!$H80,ENGINE!AI27)</f>
        <v>0</v>
      </c>
      <c r="AL27" s="229">
        <f>IF(AL$4=UPGRADEYEAR,ENGINE!AJ27-'3 - Upgrade information'!$H80,ENGINE!AJ27)</f>
        <v>0</v>
      </c>
      <c r="AM27" s="229">
        <f>IF(AM$4=UPGRADEYEAR,ENGINE!AK27-'3 - Upgrade information'!$H80,ENGINE!AK27)</f>
        <v>0</v>
      </c>
      <c r="AN27" s="229">
        <f>IF(AN$4=UPGRADEYEAR,ENGINE!AC27-'3 - Upgrade information'!$H80,ENGINE!AC27)</f>
        <v>0</v>
      </c>
      <c r="AO27" s="229">
        <f>IF(AO$4=UPGRADEYEAR,ENGINE!AD27-'3 - Upgrade information'!$H80,ENGINE!AD27)</f>
        <v>0</v>
      </c>
      <c r="AP27" s="229">
        <f>IF(AP$4=UPGRADEYEAR,ENGINE!AE27-'3 - Upgrade information'!$H80,ENGINE!AE27)</f>
        <v>0</v>
      </c>
      <c r="AQ27" s="229">
        <f>IF(AQ$4=UPGRADEYEAR,ENGINE!AF27-'3 - Upgrade information'!$H80,ENGINE!AF27)</f>
        <v>0</v>
      </c>
      <c r="AR27" s="229">
        <f>IF(AR$4=UPGRADEYEAR,ENGINE!AG27-'3 - Upgrade information'!$H80,ENGINE!AG27)</f>
        <v>0</v>
      </c>
      <c r="AS27" s="229">
        <f>IF(AS$4=UPGRADEYEAR,ENGINE!AH27-'3 - Upgrade information'!$H80,ENGINE!AH27)</f>
        <v>0</v>
      </c>
      <c r="AT27" s="229">
        <f>IF(AT$4=UPGRADEYEAR,ENGINE!AI27-'3 - Upgrade information'!$H80,ENGINE!AI27)</f>
        <v>0</v>
      </c>
      <c r="AU27" s="231"/>
    </row>
    <row r="28" spans="1:47" ht="9" customHeight="1">
      <c r="A28" s="599"/>
      <c r="B28" s="237">
        <f>'1 - Existing Inventory'!C57</f>
        <v>400</v>
      </c>
      <c r="C28" s="237">
        <f>'1 - Existing Inventory'!D57</f>
        <v>434</v>
      </c>
      <c r="D28" s="228" t="s">
        <v>343</v>
      </c>
      <c r="E28" s="229">
        <f t="shared" si="16"/>
        <v>4138</v>
      </c>
      <c r="F28" s="229">
        <f>((1-'1 - Existing Inventory'!N57)*'1 - Existing Inventory'!D57*ANNUAL_OP_HOURS)+
('1 - Existing Inventory'!N57*'1 - Existing Inventory'!D57*(ANNUAL_OP_HOURS-(6*365)))+
('1 - Existing Inventory'!N57*('1 - Existing Inventory'!O57)*'1 - Existing Inventory'!D57*(6*365))</f>
        <v>1795892</v>
      </c>
      <c r="G28" s="229">
        <f t="shared" si="17"/>
        <v>4138</v>
      </c>
      <c r="H28" s="229">
        <f>((1-'3 - Upgrade information'!M81)*'3 - Upgrade information'!D81*ANNUAL_OP_HOURS)+
('3 - Upgrade information'!M81*'3 - Upgrade information'!D81*(ANNUAL_OP_HOURS-(6*365)))+
('3 - Upgrade information'!M81*('3 - Upgrade information'!N81)*'3 - Upgrade information'!D81*(6*365))</f>
        <v>1795892</v>
      </c>
      <c r="I28" s="229">
        <f>'1 - Existing Inventory'!E57</f>
        <v>0</v>
      </c>
      <c r="J28" s="229">
        <f t="shared" si="15"/>
        <v>0</v>
      </c>
      <c r="K28" s="229">
        <f>IF(K$4=UPGRADEYEAR,ENGINE!J28-'3 - Upgrade information'!$H81,ENGINE!J28)</f>
        <v>0</v>
      </c>
      <c r="L28" s="229">
        <f>IF(L$4=UPGRADEYEAR,ENGINE!K28-'3 - Upgrade information'!$H81,ENGINE!K28)</f>
        <v>0</v>
      </c>
      <c r="M28" s="229">
        <f>IF(M$4=UPGRADEYEAR,ENGINE!L28-'3 - Upgrade information'!$H81,ENGINE!L28)</f>
        <v>0</v>
      </c>
      <c r="N28" s="230">
        <f>IF(N$4=UPGRADEYEAR,ENGINE!M28-'3 - Upgrade information'!$H81,ENGINE!M28)</f>
        <v>0</v>
      </c>
      <c r="O28" s="229">
        <f>IF(O$4=UPGRADEYEAR,ENGINE!N28-'3 - Upgrade information'!$H81,ENGINE!N28)</f>
        <v>0</v>
      </c>
      <c r="P28" s="229">
        <f>IF(P$4=UPGRADEYEAR,ENGINE!O28-'3 - Upgrade information'!$H81,ENGINE!O28)</f>
        <v>0</v>
      </c>
      <c r="Q28" s="229">
        <f>IF(Q$4=UPGRADEYEAR,ENGINE!P28-'3 - Upgrade information'!$H81,ENGINE!P28)</f>
        <v>0</v>
      </c>
      <c r="R28" s="229">
        <f>IF(R$4=UPGRADEYEAR,ENGINE!Q28-'3 - Upgrade information'!$H81,ENGINE!Q28)</f>
        <v>0</v>
      </c>
      <c r="S28" s="229">
        <f>IF(S$4=UPGRADEYEAR,ENGINE!R28-'3 - Upgrade information'!$H81,ENGINE!R28)</f>
        <v>0</v>
      </c>
      <c r="T28" s="229">
        <f>IF(T$4=UPGRADEYEAR,ENGINE!S28-'3 - Upgrade information'!$H81,ENGINE!S28)</f>
        <v>0</v>
      </c>
      <c r="U28" s="229">
        <f>IF(U$4=UPGRADEYEAR,ENGINE!T28-'3 - Upgrade information'!$H81,ENGINE!T28)</f>
        <v>0</v>
      </c>
      <c r="V28" s="229">
        <f>IF(V$4=UPGRADEYEAR,ENGINE!U28-'3 - Upgrade information'!$H81,ENGINE!U28)</f>
        <v>0</v>
      </c>
      <c r="W28" s="229">
        <f>IF(W$4=UPGRADEYEAR,ENGINE!V28-'3 - Upgrade information'!$H81,ENGINE!V28)</f>
        <v>0</v>
      </c>
      <c r="X28" s="229">
        <f>IF(X$4=UPGRADEYEAR,ENGINE!W28-'3 - Upgrade information'!$H81,ENGINE!W28)</f>
        <v>0</v>
      </c>
      <c r="Y28" s="229">
        <f>IF(Y$4=UPGRADEYEAR,ENGINE!X28-'3 - Upgrade information'!$H81,ENGINE!X28)</f>
        <v>0</v>
      </c>
      <c r="Z28" s="229">
        <f>IF(Z$4=UPGRADEYEAR,ENGINE!Y28-'3 - Upgrade information'!$H81,ENGINE!Y28)</f>
        <v>0</v>
      </c>
      <c r="AA28" s="229">
        <f>IF(AA$4=UPGRADEYEAR,ENGINE!Z28-'3 - Upgrade information'!$H81,ENGINE!Z28)</f>
        <v>0</v>
      </c>
      <c r="AB28" s="229">
        <f>IF(AB$4=UPGRADEYEAR,ENGINE!AA28-'3 - Upgrade information'!$H81,ENGINE!AA28)</f>
        <v>0</v>
      </c>
      <c r="AC28" s="229">
        <f>IF(AC$4=UPGRADEYEAR,ENGINE!AB28-'3 - Upgrade information'!$H81,ENGINE!AB28)</f>
        <v>0</v>
      </c>
      <c r="AD28" s="229">
        <f>IF(AD$4=UPGRADEYEAR,ENGINE!AC28-'3 - Upgrade information'!$H81,ENGINE!AC28)</f>
        <v>0</v>
      </c>
      <c r="AE28" s="229">
        <f>IF(AE$4=UPGRADEYEAR,ENGINE!AD28-'3 - Upgrade information'!$H81,ENGINE!AD28)</f>
        <v>0</v>
      </c>
      <c r="AF28" s="229">
        <f>IF(AF$4=UPGRADEYEAR,ENGINE!AE28-'3 - Upgrade information'!$H81,ENGINE!AE28)</f>
        <v>0</v>
      </c>
      <c r="AG28" s="229">
        <f>IF(AG$4=UPGRADEYEAR,ENGINE!AF28-'3 - Upgrade information'!$H81,ENGINE!AF28)</f>
        <v>0</v>
      </c>
      <c r="AH28" s="229">
        <f>IF(AH$4=UPGRADEYEAR,ENGINE!AG28-'3 - Upgrade information'!$H81,ENGINE!AG28)</f>
        <v>0</v>
      </c>
      <c r="AI28" s="229">
        <f>IF(AI$4=UPGRADEYEAR,ENGINE!AH28-'3 - Upgrade information'!$H81,ENGINE!AH28)</f>
        <v>0</v>
      </c>
      <c r="AJ28" s="229">
        <f>IF(AJ$4=UPGRADEYEAR,ENGINE!AH28-'3 - Upgrade information'!$H81,ENGINE!AH28)</f>
        <v>0</v>
      </c>
      <c r="AK28" s="229">
        <f>IF(AK$4=UPGRADEYEAR,ENGINE!AI28-'3 - Upgrade information'!$H81,ENGINE!AI28)</f>
        <v>0</v>
      </c>
      <c r="AL28" s="229">
        <f>IF(AL$4=UPGRADEYEAR,ENGINE!AJ28-'3 - Upgrade information'!$H81,ENGINE!AJ28)</f>
        <v>0</v>
      </c>
      <c r="AM28" s="229">
        <f>IF(AM$4=UPGRADEYEAR,ENGINE!AK28-'3 - Upgrade information'!$H81,ENGINE!AK28)</f>
        <v>0</v>
      </c>
      <c r="AN28" s="229">
        <f>IF(AN$4=UPGRADEYEAR,ENGINE!AC28-'3 - Upgrade information'!$H81,ENGINE!AC28)</f>
        <v>0</v>
      </c>
      <c r="AO28" s="229">
        <f>IF(AO$4=UPGRADEYEAR,ENGINE!AD28-'3 - Upgrade information'!$H81,ENGINE!AD28)</f>
        <v>0</v>
      </c>
      <c r="AP28" s="229">
        <f>IF(AP$4=UPGRADEYEAR,ENGINE!AE28-'3 - Upgrade information'!$H81,ENGINE!AE28)</f>
        <v>0</v>
      </c>
      <c r="AQ28" s="229">
        <f>IF(AQ$4=UPGRADEYEAR,ENGINE!AF28-'3 - Upgrade information'!$H81,ENGINE!AF28)</f>
        <v>0</v>
      </c>
      <c r="AR28" s="229">
        <f>IF(AR$4=UPGRADEYEAR,ENGINE!AG28-'3 - Upgrade information'!$H81,ENGINE!AG28)</f>
        <v>0</v>
      </c>
      <c r="AS28" s="229">
        <f>IF(AS$4=UPGRADEYEAR,ENGINE!AH28-'3 - Upgrade information'!$H81,ENGINE!AH28)</f>
        <v>0</v>
      </c>
      <c r="AT28" s="229">
        <f>IF(AT$4=UPGRADEYEAR,ENGINE!AI28-'3 - Upgrade information'!$H81,ENGINE!AI28)</f>
        <v>0</v>
      </c>
      <c r="AU28" s="231"/>
    </row>
    <row r="29" spans="1:47" ht="9" customHeight="1">
      <c r="A29" s="599"/>
      <c r="B29" s="237">
        <f>'1 - Existing Inventory'!C58</f>
        <v>0</v>
      </c>
      <c r="C29" s="237">
        <f>'1 - Existing Inventory'!D58</f>
        <v>0</v>
      </c>
      <c r="D29" s="228" t="s">
        <v>343</v>
      </c>
      <c r="E29" s="229">
        <f t="shared" si="16"/>
        <v>4138</v>
      </c>
      <c r="F29" s="229">
        <f>((1-'1 - Existing Inventory'!N58)*'1 - Existing Inventory'!D58*ANNUAL_OP_HOURS)+
('1 - Existing Inventory'!N58*'1 - Existing Inventory'!D58*(ANNUAL_OP_HOURS-(6*365)))+
('1 - Existing Inventory'!N58*('1 - Existing Inventory'!O58)*'1 - Existing Inventory'!D58*(6*365))</f>
        <v>0</v>
      </c>
      <c r="G29" s="229">
        <f t="shared" si="17"/>
        <v>4138</v>
      </c>
      <c r="H29" s="229">
        <f>((1-'3 - Upgrade information'!M82)*'3 - Upgrade information'!D82*ANNUAL_OP_HOURS)+
('3 - Upgrade information'!M82*'3 - Upgrade information'!D82*(ANNUAL_OP_HOURS-(6*365)))+
('3 - Upgrade information'!M82*('3 - Upgrade information'!N82)*'3 - Upgrade information'!D82*(6*365))</f>
        <v>0</v>
      </c>
      <c r="I29" s="229">
        <f>'1 - Existing Inventory'!E58</f>
        <v>0</v>
      </c>
      <c r="J29" s="229">
        <f t="shared" si="15"/>
        <v>0</v>
      </c>
      <c r="K29" s="229">
        <f>IF(K$4=UPGRADEYEAR,ENGINE!J29-'3 - Upgrade information'!$H82,ENGINE!J29)</f>
        <v>0</v>
      </c>
      <c r="L29" s="229">
        <f>IF(L$4=UPGRADEYEAR,ENGINE!K29-'3 - Upgrade information'!$H82,ENGINE!K29)</f>
        <v>0</v>
      </c>
      <c r="M29" s="229">
        <f>IF(M$4=UPGRADEYEAR,ENGINE!L29-'3 - Upgrade information'!$H82,ENGINE!L29)</f>
        <v>0</v>
      </c>
      <c r="N29" s="230">
        <f>IF(N$4=UPGRADEYEAR,ENGINE!M29-'3 - Upgrade information'!$H82,ENGINE!M29)</f>
        <v>0</v>
      </c>
      <c r="O29" s="229">
        <f>IF(O$4=UPGRADEYEAR,ENGINE!N29-'3 - Upgrade information'!$H82,ENGINE!N29)</f>
        <v>0</v>
      </c>
      <c r="P29" s="229">
        <f>IF(P$4=UPGRADEYEAR,ENGINE!O29-'3 - Upgrade information'!$H82,ENGINE!O29)</f>
        <v>0</v>
      </c>
      <c r="Q29" s="229">
        <f>IF(Q$4=UPGRADEYEAR,ENGINE!P29-'3 - Upgrade information'!$H82,ENGINE!P29)</f>
        <v>0</v>
      </c>
      <c r="R29" s="229">
        <f>IF(R$4=UPGRADEYEAR,ENGINE!Q29-'3 - Upgrade information'!$H82,ENGINE!Q29)</f>
        <v>0</v>
      </c>
      <c r="S29" s="229">
        <f>IF(S$4=UPGRADEYEAR,ENGINE!R29-'3 - Upgrade information'!$H82,ENGINE!R29)</f>
        <v>0</v>
      </c>
      <c r="T29" s="229">
        <f>IF(T$4=UPGRADEYEAR,ENGINE!S29-'3 - Upgrade information'!$H82,ENGINE!S29)</f>
        <v>0</v>
      </c>
      <c r="U29" s="229">
        <f>IF(U$4=UPGRADEYEAR,ENGINE!T29-'3 - Upgrade information'!$H82,ENGINE!T29)</f>
        <v>0</v>
      </c>
      <c r="V29" s="229">
        <f>IF(V$4=UPGRADEYEAR,ENGINE!U29-'3 - Upgrade information'!$H82,ENGINE!U29)</f>
        <v>0</v>
      </c>
      <c r="W29" s="229">
        <f>IF(W$4=UPGRADEYEAR,ENGINE!V29-'3 - Upgrade information'!$H82,ENGINE!V29)</f>
        <v>0</v>
      </c>
      <c r="X29" s="229">
        <f>IF(X$4=UPGRADEYEAR,ENGINE!W29-'3 - Upgrade information'!$H82,ENGINE!W29)</f>
        <v>0</v>
      </c>
      <c r="Y29" s="229">
        <f>IF(Y$4=UPGRADEYEAR,ENGINE!X29-'3 - Upgrade information'!$H82,ENGINE!X29)</f>
        <v>0</v>
      </c>
      <c r="Z29" s="229">
        <f>IF(Z$4=UPGRADEYEAR,ENGINE!Y29-'3 - Upgrade information'!$H82,ENGINE!Y29)</f>
        <v>0</v>
      </c>
      <c r="AA29" s="229">
        <f>IF(AA$4=UPGRADEYEAR,ENGINE!Z29-'3 - Upgrade information'!$H82,ENGINE!Z29)</f>
        <v>0</v>
      </c>
      <c r="AB29" s="229">
        <f>IF(AB$4=UPGRADEYEAR,ENGINE!AA29-'3 - Upgrade information'!$H82,ENGINE!AA29)</f>
        <v>0</v>
      </c>
      <c r="AC29" s="229">
        <f>IF(AC$4=UPGRADEYEAR,ENGINE!AB29-'3 - Upgrade information'!$H82,ENGINE!AB29)</f>
        <v>0</v>
      </c>
      <c r="AD29" s="229">
        <f>IF(AD$4=UPGRADEYEAR,ENGINE!AC29-'3 - Upgrade information'!$H82,ENGINE!AC29)</f>
        <v>0</v>
      </c>
      <c r="AE29" s="229">
        <f>IF(AE$4=UPGRADEYEAR,ENGINE!AD29-'3 - Upgrade information'!$H82,ENGINE!AD29)</f>
        <v>0</v>
      </c>
      <c r="AF29" s="229">
        <f>IF(AF$4=UPGRADEYEAR,ENGINE!AE29-'3 - Upgrade information'!$H82,ENGINE!AE29)</f>
        <v>0</v>
      </c>
      <c r="AG29" s="229">
        <f>IF(AG$4=UPGRADEYEAR,ENGINE!AF29-'3 - Upgrade information'!$H82,ENGINE!AF29)</f>
        <v>0</v>
      </c>
      <c r="AH29" s="229">
        <f>IF(AH$4=UPGRADEYEAR,ENGINE!AG29-'3 - Upgrade information'!$H82,ENGINE!AG29)</f>
        <v>0</v>
      </c>
      <c r="AI29" s="229">
        <f>IF(AI$4=UPGRADEYEAR,ENGINE!AH29-'3 - Upgrade information'!$H82,ENGINE!AH29)</f>
        <v>0</v>
      </c>
      <c r="AJ29" s="229">
        <f>IF(AJ$4=UPGRADEYEAR,ENGINE!AH29-'3 - Upgrade information'!$H82,ENGINE!AH29)</f>
        <v>0</v>
      </c>
      <c r="AK29" s="229">
        <f>IF(AK$4=UPGRADEYEAR,ENGINE!AI29-'3 - Upgrade information'!$H82,ENGINE!AI29)</f>
        <v>0</v>
      </c>
      <c r="AL29" s="229">
        <f>IF(AL$4=UPGRADEYEAR,ENGINE!AJ29-'3 - Upgrade information'!$H82,ENGINE!AJ29)</f>
        <v>0</v>
      </c>
      <c r="AM29" s="229">
        <f>IF(AM$4=UPGRADEYEAR,ENGINE!AK29-'3 - Upgrade information'!$H82,ENGINE!AK29)</f>
        <v>0</v>
      </c>
      <c r="AN29" s="229">
        <f>IF(AN$4=UPGRADEYEAR,ENGINE!AC29-'3 - Upgrade information'!$H82,ENGINE!AC29)</f>
        <v>0</v>
      </c>
      <c r="AO29" s="229">
        <f>IF(AO$4=UPGRADEYEAR,ENGINE!AD29-'3 - Upgrade information'!$H82,ENGINE!AD29)</f>
        <v>0</v>
      </c>
      <c r="AP29" s="229">
        <f>IF(AP$4=UPGRADEYEAR,ENGINE!AE29-'3 - Upgrade information'!$H82,ENGINE!AE29)</f>
        <v>0</v>
      </c>
      <c r="AQ29" s="229">
        <f>IF(AQ$4=UPGRADEYEAR,ENGINE!AF29-'3 - Upgrade information'!$H82,ENGINE!AF29)</f>
        <v>0</v>
      </c>
      <c r="AR29" s="229">
        <f>IF(AR$4=UPGRADEYEAR,ENGINE!AG29-'3 - Upgrade information'!$H82,ENGINE!AG29)</f>
        <v>0</v>
      </c>
      <c r="AS29" s="229">
        <f>IF(AS$4=UPGRADEYEAR,ENGINE!AH29-'3 - Upgrade information'!$H82,ENGINE!AH29)</f>
        <v>0</v>
      </c>
      <c r="AT29" s="229">
        <f>IF(AT$4=UPGRADEYEAR,ENGINE!AI29-'3 - Upgrade information'!$H82,ENGINE!AI29)</f>
        <v>0</v>
      </c>
      <c r="AU29" s="231"/>
    </row>
    <row r="30" spans="1:47" ht="9" customHeight="1">
      <c r="A30" s="600"/>
      <c r="B30" s="237">
        <f>'1 - Existing Inventory'!C59</f>
        <v>0</v>
      </c>
      <c r="C30" s="237">
        <f>'1 - Existing Inventory'!D59</f>
        <v>0</v>
      </c>
      <c r="D30" s="228" t="s">
        <v>343</v>
      </c>
      <c r="E30" s="229">
        <f t="shared" si="16"/>
        <v>4138</v>
      </c>
      <c r="F30" s="229">
        <f>((1-'1 - Existing Inventory'!N59)*'1 - Existing Inventory'!D59*ANNUAL_OP_HOURS)+
('1 - Existing Inventory'!N59*'1 - Existing Inventory'!D59*(ANNUAL_OP_HOURS-(6*365)))+
('1 - Existing Inventory'!N59*('1 - Existing Inventory'!O59)*'1 - Existing Inventory'!D59*(6*365))</f>
        <v>0</v>
      </c>
      <c r="G30" s="229">
        <f t="shared" si="17"/>
        <v>4138</v>
      </c>
      <c r="H30" s="229">
        <f>((1-'3 - Upgrade information'!M83)*'3 - Upgrade information'!D83*ANNUAL_OP_HOURS)+
('3 - Upgrade information'!M83*'3 - Upgrade information'!D83*(ANNUAL_OP_HOURS-(6*365)))+
('3 - Upgrade information'!M83*('3 - Upgrade information'!N83)*'3 - Upgrade information'!D83*(6*365))</f>
        <v>0</v>
      </c>
      <c r="I30" s="229">
        <f>'1 - Existing Inventory'!E59</f>
        <v>0</v>
      </c>
      <c r="J30" s="229">
        <f t="shared" si="15"/>
        <v>0</v>
      </c>
      <c r="K30" s="229">
        <f>IF(K$4=UPGRADEYEAR,ENGINE!J30-'3 - Upgrade information'!$H83,ENGINE!J30)</f>
        <v>0</v>
      </c>
      <c r="L30" s="229">
        <f>IF(L$4=UPGRADEYEAR,ENGINE!K30-'3 - Upgrade information'!$H83,ENGINE!K30)</f>
        <v>0</v>
      </c>
      <c r="M30" s="229">
        <f>IF(M$4=UPGRADEYEAR,ENGINE!L30-'3 - Upgrade information'!$H83,ENGINE!L30)</f>
        <v>0</v>
      </c>
      <c r="N30" s="230">
        <f>IF(N$4=UPGRADEYEAR,ENGINE!M30-'3 - Upgrade information'!$H83,ENGINE!M30)</f>
        <v>0</v>
      </c>
      <c r="O30" s="229">
        <f>IF(O$4=UPGRADEYEAR,ENGINE!N30-'3 - Upgrade information'!$H83,ENGINE!N30)</f>
        <v>0</v>
      </c>
      <c r="P30" s="229">
        <f>IF(P$4=UPGRADEYEAR,ENGINE!O30-'3 - Upgrade information'!$H83,ENGINE!O30)</f>
        <v>0</v>
      </c>
      <c r="Q30" s="229">
        <f>IF(Q$4=UPGRADEYEAR,ENGINE!P30-'3 - Upgrade information'!$H83,ENGINE!P30)</f>
        <v>0</v>
      </c>
      <c r="R30" s="229">
        <f>IF(R$4=UPGRADEYEAR,ENGINE!Q30-'3 - Upgrade information'!$H83,ENGINE!Q30)</f>
        <v>0</v>
      </c>
      <c r="S30" s="229">
        <f>IF(S$4=UPGRADEYEAR,ENGINE!R30-'3 - Upgrade information'!$H83,ENGINE!R30)</f>
        <v>0</v>
      </c>
      <c r="T30" s="229">
        <f>IF(T$4=UPGRADEYEAR,ENGINE!S30-'3 - Upgrade information'!$H83,ENGINE!S30)</f>
        <v>0</v>
      </c>
      <c r="U30" s="229">
        <f>IF(U$4=UPGRADEYEAR,ENGINE!T30-'3 - Upgrade information'!$H83,ENGINE!T30)</f>
        <v>0</v>
      </c>
      <c r="V30" s="229">
        <f>IF(V$4=UPGRADEYEAR,ENGINE!U30-'3 - Upgrade information'!$H83,ENGINE!U30)</f>
        <v>0</v>
      </c>
      <c r="W30" s="229">
        <f>IF(W$4=UPGRADEYEAR,ENGINE!V30-'3 - Upgrade information'!$H83,ENGINE!V30)</f>
        <v>0</v>
      </c>
      <c r="X30" s="229">
        <f>IF(X$4=UPGRADEYEAR,ENGINE!W30-'3 - Upgrade information'!$H83,ENGINE!W30)</f>
        <v>0</v>
      </c>
      <c r="Y30" s="229">
        <f>IF(Y$4=UPGRADEYEAR,ENGINE!X30-'3 - Upgrade information'!$H83,ENGINE!X30)</f>
        <v>0</v>
      </c>
      <c r="Z30" s="229">
        <f>IF(Z$4=UPGRADEYEAR,ENGINE!Y30-'3 - Upgrade information'!$H83,ENGINE!Y30)</f>
        <v>0</v>
      </c>
      <c r="AA30" s="229">
        <f>IF(AA$4=UPGRADEYEAR,ENGINE!Z30-'3 - Upgrade information'!$H83,ENGINE!Z30)</f>
        <v>0</v>
      </c>
      <c r="AB30" s="229">
        <f>IF(AB$4=UPGRADEYEAR,ENGINE!AA30-'3 - Upgrade information'!$H83,ENGINE!AA30)</f>
        <v>0</v>
      </c>
      <c r="AC30" s="229">
        <f>IF(AC$4=UPGRADEYEAR,ENGINE!AB30-'3 - Upgrade information'!$H83,ENGINE!AB30)</f>
        <v>0</v>
      </c>
      <c r="AD30" s="229">
        <f>IF(AD$4=UPGRADEYEAR,ENGINE!AC30-'3 - Upgrade information'!$H83,ENGINE!AC30)</f>
        <v>0</v>
      </c>
      <c r="AE30" s="229">
        <f>IF(AE$4=UPGRADEYEAR,ENGINE!AD30-'3 - Upgrade information'!$H83,ENGINE!AD30)</f>
        <v>0</v>
      </c>
      <c r="AF30" s="229">
        <f>IF(AF$4=UPGRADEYEAR,ENGINE!AE30-'3 - Upgrade information'!$H83,ENGINE!AE30)</f>
        <v>0</v>
      </c>
      <c r="AG30" s="229">
        <f>IF(AG$4=UPGRADEYEAR,ENGINE!AF30-'3 - Upgrade information'!$H83,ENGINE!AF30)</f>
        <v>0</v>
      </c>
      <c r="AH30" s="229">
        <f>IF(AH$4=UPGRADEYEAR,ENGINE!AG30-'3 - Upgrade information'!$H83,ENGINE!AG30)</f>
        <v>0</v>
      </c>
      <c r="AI30" s="229">
        <f>IF(AI$4=UPGRADEYEAR,ENGINE!AH30-'3 - Upgrade information'!$H83,ENGINE!AH30)</f>
        <v>0</v>
      </c>
      <c r="AJ30" s="229">
        <f>IF(AJ$4=UPGRADEYEAR,ENGINE!AH30-'3 - Upgrade information'!$H83,ENGINE!AH30)</f>
        <v>0</v>
      </c>
      <c r="AK30" s="229">
        <f>IF(AK$4=UPGRADEYEAR,ENGINE!AI30-'3 - Upgrade information'!$H83,ENGINE!AI30)</f>
        <v>0</v>
      </c>
      <c r="AL30" s="229">
        <f>IF(AL$4=UPGRADEYEAR,ENGINE!AJ30-'3 - Upgrade information'!$H83,ENGINE!AJ30)</f>
        <v>0</v>
      </c>
      <c r="AM30" s="229">
        <f>IF(AM$4=UPGRADEYEAR,ENGINE!AK30-'3 - Upgrade information'!$H83,ENGINE!AK30)</f>
        <v>0</v>
      </c>
      <c r="AN30" s="229">
        <f>IF(AN$4=UPGRADEYEAR,ENGINE!AC30-'3 - Upgrade information'!$H83,ENGINE!AC30)</f>
        <v>0</v>
      </c>
      <c r="AO30" s="229">
        <f>IF(AO$4=UPGRADEYEAR,ENGINE!AD30-'3 - Upgrade information'!$H83,ENGINE!AD30)</f>
        <v>0</v>
      </c>
      <c r="AP30" s="229">
        <f>IF(AP$4=UPGRADEYEAR,ENGINE!AE30-'3 - Upgrade information'!$H83,ENGINE!AE30)</f>
        <v>0</v>
      </c>
      <c r="AQ30" s="229">
        <f>IF(AQ$4=UPGRADEYEAR,ENGINE!AF30-'3 - Upgrade information'!$H83,ENGINE!AF30)</f>
        <v>0</v>
      </c>
      <c r="AR30" s="229">
        <f>IF(AR$4=UPGRADEYEAR,ENGINE!AG30-'3 - Upgrade information'!$H83,ENGINE!AG30)</f>
        <v>0</v>
      </c>
      <c r="AS30" s="229">
        <f>IF(AS$4=UPGRADEYEAR,ENGINE!AH30-'3 - Upgrade information'!$H83,ENGINE!AH30)</f>
        <v>0</v>
      </c>
      <c r="AT30" s="229">
        <f>IF(AT$4=UPGRADEYEAR,ENGINE!AI30-'3 - Upgrade information'!$H83,ENGINE!AI30)</f>
        <v>0</v>
      </c>
      <c r="AU30" s="231"/>
    </row>
    <row r="31" spans="1:47" ht="9" customHeight="1">
      <c r="A31" s="598" t="s">
        <v>265</v>
      </c>
      <c r="B31" s="227">
        <f>'1 - Existing Inventory'!C61</f>
        <v>50</v>
      </c>
      <c r="C31" s="227">
        <f>'1 - Existing Inventory'!D61</f>
        <v>62</v>
      </c>
      <c r="D31" s="228" t="s">
        <v>344</v>
      </c>
      <c r="E31" s="229">
        <f t="shared" si="16"/>
        <v>4138</v>
      </c>
      <c r="F31" s="229">
        <f>((1-'1 - Existing Inventory'!N61)*'1 - Existing Inventory'!D61*ANNUAL_OP_HOURS)+
('1 - Existing Inventory'!N61*'1 - Existing Inventory'!D61*(ANNUAL_OP_HOURS-(6*365)))+
('1 - Existing Inventory'!N61*('1 - Existing Inventory'!O61)*'1 - Existing Inventory'!D61*(6*365))</f>
        <v>256556</v>
      </c>
      <c r="G31" s="229">
        <f t="shared" si="17"/>
        <v>4138</v>
      </c>
      <c r="H31" s="229">
        <f>((1-'3 - Upgrade information'!M85)*'3 - Upgrade information'!D85*ANNUAL_OP_HOURS)+
('3 - Upgrade information'!M85*'3 - Upgrade information'!D85*(ANNUAL_OP_HOURS-(6*365)))+
('3 - Upgrade information'!M85*('3 - Upgrade information'!N85)*'3 - Upgrade information'!D85*(6*365))</f>
        <v>256556</v>
      </c>
      <c r="I31" s="229">
        <f>'1 - Existing Inventory'!E61</f>
        <v>0</v>
      </c>
      <c r="J31" s="229">
        <f t="shared" si="15"/>
        <v>0</v>
      </c>
      <c r="K31" s="229">
        <f>IF(K$4=UPGRADEYEAR,ENGINE!J31-'3 - Upgrade information'!$H85,ENGINE!J31)</f>
        <v>0</v>
      </c>
      <c r="L31" s="229">
        <f>IF(L$4=UPGRADEYEAR,ENGINE!K31-'3 - Upgrade information'!$H85,ENGINE!K31)</f>
        <v>0</v>
      </c>
      <c r="M31" s="229">
        <f>IF(M$4=UPGRADEYEAR,ENGINE!L31-'3 - Upgrade information'!$H85,ENGINE!L31)</f>
        <v>0</v>
      </c>
      <c r="N31" s="230">
        <f>IF(N$4=UPGRADEYEAR,ENGINE!M31-'3 - Upgrade information'!$H85,ENGINE!M31)</f>
        <v>0</v>
      </c>
      <c r="O31" s="229">
        <f>IF(O$4=UPGRADEYEAR,ENGINE!N31-'3 - Upgrade information'!$H85,ENGINE!N31)</f>
        <v>0</v>
      </c>
      <c r="P31" s="229">
        <f>IF(P$4=UPGRADEYEAR,ENGINE!O31-'3 - Upgrade information'!$H85,ENGINE!O31)</f>
        <v>0</v>
      </c>
      <c r="Q31" s="229">
        <f>IF(Q$4=UPGRADEYEAR,ENGINE!P31-'3 - Upgrade information'!$H85,ENGINE!P31)</f>
        <v>0</v>
      </c>
      <c r="R31" s="229">
        <f>IF(R$4=UPGRADEYEAR,ENGINE!Q31-'3 - Upgrade information'!$H85,ENGINE!Q31)</f>
        <v>0</v>
      </c>
      <c r="S31" s="229">
        <f>IF(S$4=UPGRADEYEAR,ENGINE!R31-'3 - Upgrade information'!$H85,ENGINE!R31)</f>
        <v>0</v>
      </c>
      <c r="T31" s="229">
        <f>IF(T$4=UPGRADEYEAR,ENGINE!S31-'3 - Upgrade information'!$H85,ENGINE!S31)</f>
        <v>0</v>
      </c>
      <c r="U31" s="229">
        <f>IF(U$4=UPGRADEYEAR,ENGINE!T31-'3 - Upgrade information'!$H85,ENGINE!T31)</f>
        <v>0</v>
      </c>
      <c r="V31" s="229">
        <f>IF(V$4=UPGRADEYEAR,ENGINE!U31-'3 - Upgrade information'!$H85,ENGINE!U31)</f>
        <v>0</v>
      </c>
      <c r="W31" s="229">
        <f>IF(W$4=UPGRADEYEAR,ENGINE!V31-'3 - Upgrade information'!$H85,ENGINE!V31)</f>
        <v>0</v>
      </c>
      <c r="X31" s="229">
        <f>IF(X$4=UPGRADEYEAR,ENGINE!W31-'3 - Upgrade information'!$H85,ENGINE!W31)</f>
        <v>0</v>
      </c>
      <c r="Y31" s="229">
        <f>IF(Y$4=UPGRADEYEAR,ENGINE!X31-'3 - Upgrade information'!$H85,ENGINE!X31)</f>
        <v>0</v>
      </c>
      <c r="Z31" s="229">
        <f>IF(Z$4=UPGRADEYEAR,ENGINE!Y31-'3 - Upgrade information'!$H85,ENGINE!Y31)</f>
        <v>0</v>
      </c>
      <c r="AA31" s="229">
        <f>IF(AA$4=UPGRADEYEAR,ENGINE!Z31-'3 - Upgrade information'!$H85,ENGINE!Z31)</f>
        <v>0</v>
      </c>
      <c r="AB31" s="229">
        <f>IF(AB$4=UPGRADEYEAR,ENGINE!AA31-'3 - Upgrade information'!$H85,ENGINE!AA31)</f>
        <v>0</v>
      </c>
      <c r="AC31" s="229">
        <f>IF(AC$4=UPGRADEYEAR,ENGINE!AB31-'3 - Upgrade information'!$H85,ENGINE!AB31)</f>
        <v>0</v>
      </c>
      <c r="AD31" s="229">
        <f>IF(AD$4=UPGRADEYEAR,ENGINE!AC31-'3 - Upgrade information'!$H85,ENGINE!AC31)</f>
        <v>0</v>
      </c>
      <c r="AE31" s="229">
        <f>IF(AE$4=UPGRADEYEAR,ENGINE!AD31-'3 - Upgrade information'!$H85,ENGINE!AD31)</f>
        <v>0</v>
      </c>
      <c r="AF31" s="229">
        <f>IF(AF$4=UPGRADEYEAR,ENGINE!AE31-'3 - Upgrade information'!$H85,ENGINE!AE31)</f>
        <v>0</v>
      </c>
      <c r="AG31" s="229">
        <f>IF(AG$4=UPGRADEYEAR,ENGINE!AF31-'3 - Upgrade information'!$H85,ENGINE!AF31)</f>
        <v>0</v>
      </c>
      <c r="AH31" s="229">
        <f>IF(AH$4=UPGRADEYEAR,ENGINE!AG31-'3 - Upgrade information'!$H85,ENGINE!AG31)</f>
        <v>0</v>
      </c>
      <c r="AI31" s="229">
        <f>IF(AI$4=UPGRADEYEAR,ENGINE!AH31-'3 - Upgrade information'!$H85,ENGINE!AH31)</f>
        <v>0</v>
      </c>
      <c r="AJ31" s="229">
        <f>IF(AJ$4=UPGRADEYEAR,ENGINE!AH31-'3 - Upgrade information'!$H85,ENGINE!AH31)</f>
        <v>0</v>
      </c>
      <c r="AK31" s="229">
        <f>IF(AK$4=UPGRADEYEAR,ENGINE!AI31-'3 - Upgrade information'!$H85,ENGINE!AI31)</f>
        <v>0</v>
      </c>
      <c r="AL31" s="229">
        <f>IF(AL$4=UPGRADEYEAR,ENGINE!AJ31-'3 - Upgrade information'!$H85,ENGINE!AJ31)</f>
        <v>0</v>
      </c>
      <c r="AM31" s="229">
        <f>IF(AM$4=UPGRADEYEAR,ENGINE!AK31-'3 - Upgrade information'!$H85,ENGINE!AK31)</f>
        <v>0</v>
      </c>
      <c r="AN31" s="229">
        <f>IF(AN$4=UPGRADEYEAR,ENGINE!AC31-'3 - Upgrade information'!$H85,ENGINE!AC31)</f>
        <v>0</v>
      </c>
      <c r="AO31" s="229">
        <f>IF(AO$4=UPGRADEYEAR,ENGINE!AD31-'3 - Upgrade information'!$H85,ENGINE!AD31)</f>
        <v>0</v>
      </c>
      <c r="AP31" s="229">
        <f>IF(AP$4=UPGRADEYEAR,ENGINE!AE31-'3 - Upgrade information'!$H85,ENGINE!AE31)</f>
        <v>0</v>
      </c>
      <c r="AQ31" s="229">
        <f>IF(AQ$4=UPGRADEYEAR,ENGINE!AF31-'3 - Upgrade information'!$H85,ENGINE!AF31)</f>
        <v>0</v>
      </c>
      <c r="AR31" s="229">
        <f>IF(AR$4=UPGRADEYEAR,ENGINE!AG31-'3 - Upgrade information'!$H85,ENGINE!AG31)</f>
        <v>0</v>
      </c>
      <c r="AS31" s="229">
        <f>IF(AS$4=UPGRADEYEAR,ENGINE!AH31-'3 - Upgrade information'!$H85,ENGINE!AH31)</f>
        <v>0</v>
      </c>
      <c r="AT31" s="229">
        <f>IF(AT$4=UPGRADEYEAR,ENGINE!AI31-'3 - Upgrade information'!$H85,ENGINE!AI31)</f>
        <v>0</v>
      </c>
      <c r="AU31" s="231"/>
    </row>
    <row r="32" spans="1:47" ht="9" customHeight="1">
      <c r="A32" s="599"/>
      <c r="B32" s="227">
        <f>'1 - Existing Inventory'!C62</f>
        <v>70</v>
      </c>
      <c r="C32" s="227">
        <f>'1 - Existing Inventory'!D62</f>
        <v>79</v>
      </c>
      <c r="D32" s="228" t="s">
        <v>344</v>
      </c>
      <c r="E32" s="229">
        <f t="shared" si="16"/>
        <v>4138</v>
      </c>
      <c r="F32" s="229">
        <f>((1-'1 - Existing Inventory'!N62)*'1 - Existing Inventory'!D62*ANNUAL_OP_HOURS)+
('1 - Existing Inventory'!N62*'1 - Existing Inventory'!D62*(ANNUAL_OP_HOURS-(6*365)))+
('1 - Existing Inventory'!N62*('1 - Existing Inventory'!O62)*'1 - Existing Inventory'!D62*(6*365))</f>
        <v>326902</v>
      </c>
      <c r="G32" s="229">
        <f t="shared" si="17"/>
        <v>4138</v>
      </c>
      <c r="H32" s="229">
        <f>((1-'3 - Upgrade information'!M86)*'3 - Upgrade information'!D86*ANNUAL_OP_HOURS)+
('3 - Upgrade information'!M86*'3 - Upgrade information'!D86*(ANNUAL_OP_HOURS-(6*365)))+
('3 - Upgrade information'!M86*('3 - Upgrade information'!N86)*'3 - Upgrade information'!D86*(6*365))</f>
        <v>326902</v>
      </c>
      <c r="I32" s="229">
        <f>'1 - Existing Inventory'!E62</f>
        <v>1000</v>
      </c>
      <c r="J32" s="229">
        <f t="shared" si="15"/>
        <v>1000</v>
      </c>
      <c r="K32" s="229">
        <f>IF(K$4=UPGRADEYEAR,ENGINE!J32-'3 - Upgrade information'!$H86,ENGINE!J32)</f>
        <v>1000</v>
      </c>
      <c r="L32" s="229">
        <f>IF(L$4=UPGRADEYEAR,ENGINE!K32-'3 - Upgrade information'!$H86,ENGINE!K32)</f>
        <v>1000</v>
      </c>
      <c r="M32" s="229">
        <f>IF(M$4=UPGRADEYEAR,ENGINE!L32-'3 - Upgrade information'!$H86,ENGINE!L32)</f>
        <v>1000</v>
      </c>
      <c r="N32" s="230">
        <f>IF(N$4=UPGRADEYEAR,ENGINE!M32-'3 - Upgrade information'!$H86,ENGINE!M32)</f>
        <v>1000</v>
      </c>
      <c r="O32" s="229">
        <f>IF(O$4=UPGRADEYEAR,ENGINE!N32-'3 - Upgrade information'!$H86,ENGINE!N32)</f>
        <v>1000</v>
      </c>
      <c r="P32" s="229">
        <f>IF(P$4=UPGRADEYEAR,ENGINE!O32-'3 - Upgrade information'!$H86,ENGINE!O32)</f>
        <v>1000</v>
      </c>
      <c r="Q32" s="229">
        <f>IF(Q$4=UPGRADEYEAR,ENGINE!P32-'3 - Upgrade information'!$H86,ENGINE!P32)</f>
        <v>1000</v>
      </c>
      <c r="R32" s="229">
        <f>IF(R$4=UPGRADEYEAR,ENGINE!Q32-'3 - Upgrade information'!$H86,ENGINE!Q32)</f>
        <v>1000</v>
      </c>
      <c r="S32" s="229">
        <f>IF(S$4=UPGRADEYEAR,ENGINE!R32-'3 - Upgrade information'!$H86,ENGINE!R32)</f>
        <v>1000</v>
      </c>
      <c r="T32" s="229">
        <f>IF(T$4=UPGRADEYEAR,ENGINE!S32-'3 - Upgrade information'!$H86,ENGINE!S32)</f>
        <v>1000</v>
      </c>
      <c r="U32" s="229">
        <f>IF(U$4=UPGRADEYEAR,ENGINE!T32-'3 - Upgrade information'!$H86,ENGINE!T32)</f>
        <v>1000</v>
      </c>
      <c r="V32" s="229">
        <f>IF(V$4=UPGRADEYEAR,ENGINE!U32-'3 - Upgrade information'!$H86,ENGINE!U32)</f>
        <v>1000</v>
      </c>
      <c r="W32" s="229">
        <f>IF(W$4=UPGRADEYEAR,ENGINE!V32-'3 - Upgrade information'!$H86,ENGINE!V32)</f>
        <v>1000</v>
      </c>
      <c r="X32" s="229">
        <f>IF(X$4=UPGRADEYEAR,ENGINE!W32-'3 - Upgrade information'!$H86,ENGINE!W32)</f>
        <v>1000</v>
      </c>
      <c r="Y32" s="229">
        <f>IF(Y$4=UPGRADEYEAR,ENGINE!X32-'3 - Upgrade information'!$H86,ENGINE!X32)</f>
        <v>1000</v>
      </c>
      <c r="Z32" s="229">
        <f>IF(Z$4=UPGRADEYEAR,ENGINE!Y32-'3 - Upgrade information'!$H86,ENGINE!Y32)</f>
        <v>1000</v>
      </c>
      <c r="AA32" s="229">
        <f>IF(AA$4=UPGRADEYEAR,ENGINE!Z32-'3 - Upgrade information'!$H86,ENGINE!Z32)</f>
        <v>1000</v>
      </c>
      <c r="AB32" s="229">
        <f>IF(AB$4=UPGRADEYEAR,ENGINE!AA32-'3 - Upgrade information'!$H86,ENGINE!AA32)</f>
        <v>1000</v>
      </c>
      <c r="AC32" s="229">
        <f>IF(AC$4=UPGRADEYEAR,ENGINE!AB32-'3 - Upgrade information'!$H86,ENGINE!AB32)</f>
        <v>1000</v>
      </c>
      <c r="AD32" s="229">
        <f>IF(AD$4=UPGRADEYEAR,ENGINE!AC32-'3 - Upgrade information'!$H86,ENGINE!AC32)</f>
        <v>1000</v>
      </c>
      <c r="AE32" s="229">
        <f>IF(AE$4=UPGRADEYEAR,ENGINE!AD32-'3 - Upgrade information'!$H86,ENGINE!AD32)</f>
        <v>1000</v>
      </c>
      <c r="AF32" s="229">
        <f>IF(AF$4=UPGRADEYEAR,ENGINE!AE32-'3 - Upgrade information'!$H86,ENGINE!AE32)</f>
        <v>1000</v>
      </c>
      <c r="AG32" s="229">
        <f>IF(AG$4=UPGRADEYEAR,ENGINE!AF32-'3 - Upgrade information'!$H86,ENGINE!AF32)</f>
        <v>1000</v>
      </c>
      <c r="AH32" s="229">
        <f>IF(AH$4=UPGRADEYEAR,ENGINE!AG32-'3 - Upgrade information'!$H86,ENGINE!AG32)</f>
        <v>1000</v>
      </c>
      <c r="AI32" s="229">
        <f>IF(AI$4=UPGRADEYEAR,ENGINE!AH32-'3 - Upgrade information'!$H86,ENGINE!AH32)</f>
        <v>1000</v>
      </c>
      <c r="AJ32" s="229">
        <f>IF(AJ$4=UPGRADEYEAR,ENGINE!AH32-'3 - Upgrade information'!$H86,ENGINE!AH32)</f>
        <v>1000</v>
      </c>
      <c r="AK32" s="229">
        <f>IF(AK$4=UPGRADEYEAR,ENGINE!AI32-'3 - Upgrade information'!$H86,ENGINE!AI32)</f>
        <v>1000</v>
      </c>
      <c r="AL32" s="229">
        <f>IF(AL$4=UPGRADEYEAR,ENGINE!AJ32-'3 - Upgrade information'!$H86,ENGINE!AJ32)</f>
        <v>1000</v>
      </c>
      <c r="AM32" s="229">
        <f>IF(AM$4=UPGRADEYEAR,ENGINE!AK32-'3 - Upgrade information'!$H86,ENGINE!AK32)</f>
        <v>1000</v>
      </c>
      <c r="AN32" s="229">
        <f>IF(AN$4=UPGRADEYEAR,ENGINE!AC32-'3 - Upgrade information'!$H86,ENGINE!AC32)</f>
        <v>1000</v>
      </c>
      <c r="AO32" s="229">
        <f>IF(AO$4=UPGRADEYEAR,ENGINE!AD32-'3 - Upgrade information'!$H86,ENGINE!AD32)</f>
        <v>1000</v>
      </c>
      <c r="AP32" s="229">
        <f>IF(AP$4=UPGRADEYEAR,ENGINE!AE32-'3 - Upgrade information'!$H86,ENGINE!AE32)</f>
        <v>1000</v>
      </c>
      <c r="AQ32" s="229">
        <f>IF(AQ$4=UPGRADEYEAR,ENGINE!AF32-'3 - Upgrade information'!$H86,ENGINE!AF32)</f>
        <v>1000</v>
      </c>
      <c r="AR32" s="229">
        <f>IF(AR$4=UPGRADEYEAR,ENGINE!AG32-'3 - Upgrade information'!$H86,ENGINE!AG32)</f>
        <v>1000</v>
      </c>
      <c r="AS32" s="229">
        <f>IF(AS$4=UPGRADEYEAR,ENGINE!AH32-'3 - Upgrade information'!$H86,ENGINE!AH32)</f>
        <v>1000</v>
      </c>
      <c r="AT32" s="229">
        <f>IF(AT$4=UPGRADEYEAR,ENGINE!AI32-'3 - Upgrade information'!$H86,ENGINE!AI32)</f>
        <v>1000</v>
      </c>
      <c r="AU32" s="231"/>
    </row>
    <row r="33" spans="1:47" ht="9" customHeight="1">
      <c r="A33" s="599"/>
      <c r="B33" s="227">
        <f>'1 - Existing Inventory'!C63</f>
        <v>100</v>
      </c>
      <c r="C33" s="227">
        <f>'1 - Existing Inventory'!D63</f>
        <v>114</v>
      </c>
      <c r="D33" s="228" t="s">
        <v>344</v>
      </c>
      <c r="E33" s="229">
        <f t="shared" si="16"/>
        <v>4138</v>
      </c>
      <c r="F33" s="229">
        <f>((1-'1 - Existing Inventory'!N63)*'1 - Existing Inventory'!D63*ANNUAL_OP_HOURS)+
('1 - Existing Inventory'!N63*'1 - Existing Inventory'!D63*(ANNUAL_OP_HOURS-(6*365)))+
('1 - Existing Inventory'!N63*('1 - Existing Inventory'!O63)*'1 - Existing Inventory'!D63*(6*365))</f>
        <v>471732</v>
      </c>
      <c r="G33" s="229">
        <f t="shared" si="17"/>
        <v>4138</v>
      </c>
      <c r="H33" s="229">
        <f>((1-'3 - Upgrade information'!M87)*'3 - Upgrade information'!D87*ANNUAL_OP_HOURS)+
('3 - Upgrade information'!M87*'3 - Upgrade information'!D87*(ANNUAL_OP_HOURS-(6*365)))+
('3 - Upgrade information'!M87*('3 - Upgrade information'!N87)*'3 - Upgrade information'!D87*(6*365))</f>
        <v>471732</v>
      </c>
      <c r="I33" s="229">
        <f>'1 - Existing Inventory'!E63</f>
        <v>1000</v>
      </c>
      <c r="J33" s="229">
        <f t="shared" si="15"/>
        <v>1000</v>
      </c>
      <c r="K33" s="229">
        <f>IF(K$4=UPGRADEYEAR,ENGINE!J33-'3 - Upgrade information'!$H87,ENGINE!J33)</f>
        <v>1000</v>
      </c>
      <c r="L33" s="229">
        <f>IF(L$4=UPGRADEYEAR,ENGINE!K33-'3 - Upgrade information'!$H87,ENGINE!K33)</f>
        <v>1000</v>
      </c>
      <c r="M33" s="229">
        <f>IF(M$4=UPGRADEYEAR,ENGINE!L33-'3 - Upgrade information'!$H87,ENGINE!L33)</f>
        <v>0</v>
      </c>
      <c r="N33" s="230">
        <f>IF(N$4=UPGRADEYEAR,ENGINE!M33-'3 - Upgrade information'!$H87,ENGINE!M33)</f>
        <v>0</v>
      </c>
      <c r="O33" s="229">
        <f>IF(O$4=UPGRADEYEAR,ENGINE!N33-'3 - Upgrade information'!$H87,ENGINE!N33)</f>
        <v>0</v>
      </c>
      <c r="P33" s="229">
        <f>IF(P$4=UPGRADEYEAR,ENGINE!O33-'3 - Upgrade information'!$H87,ENGINE!O33)</f>
        <v>0</v>
      </c>
      <c r="Q33" s="229">
        <f>IF(Q$4=UPGRADEYEAR,ENGINE!P33-'3 - Upgrade information'!$H87,ENGINE!P33)</f>
        <v>0</v>
      </c>
      <c r="R33" s="229">
        <f>IF(R$4=UPGRADEYEAR,ENGINE!Q33-'3 - Upgrade information'!$H87,ENGINE!Q33)</f>
        <v>0</v>
      </c>
      <c r="S33" s="229">
        <f>IF(S$4=UPGRADEYEAR,ENGINE!R33-'3 - Upgrade information'!$H87,ENGINE!R33)</f>
        <v>0</v>
      </c>
      <c r="T33" s="229">
        <f>IF(T$4=UPGRADEYEAR,ENGINE!S33-'3 - Upgrade information'!$H87,ENGINE!S33)</f>
        <v>0</v>
      </c>
      <c r="U33" s="229">
        <f>IF(U$4=UPGRADEYEAR,ENGINE!T33-'3 - Upgrade information'!$H87,ENGINE!T33)</f>
        <v>0</v>
      </c>
      <c r="V33" s="229">
        <f>IF(V$4=UPGRADEYEAR,ENGINE!U33-'3 - Upgrade information'!$H87,ENGINE!U33)</f>
        <v>0</v>
      </c>
      <c r="W33" s="229">
        <f>IF(W$4=UPGRADEYEAR,ENGINE!V33-'3 - Upgrade information'!$H87,ENGINE!V33)</f>
        <v>0</v>
      </c>
      <c r="X33" s="229">
        <f>IF(X$4=UPGRADEYEAR,ENGINE!W33-'3 - Upgrade information'!$H87,ENGINE!W33)</f>
        <v>0</v>
      </c>
      <c r="Y33" s="229">
        <f>IF(Y$4=UPGRADEYEAR,ENGINE!X33-'3 - Upgrade information'!$H87,ENGINE!X33)</f>
        <v>0</v>
      </c>
      <c r="Z33" s="229">
        <f>IF(Z$4=UPGRADEYEAR,ENGINE!Y33-'3 - Upgrade information'!$H87,ENGINE!Y33)</f>
        <v>0</v>
      </c>
      <c r="AA33" s="229">
        <f>IF(AA$4=UPGRADEYEAR,ENGINE!Z33-'3 - Upgrade information'!$H87,ENGINE!Z33)</f>
        <v>0</v>
      </c>
      <c r="AB33" s="229">
        <f>IF(AB$4=UPGRADEYEAR,ENGINE!AA33-'3 - Upgrade information'!$H87,ENGINE!AA33)</f>
        <v>0</v>
      </c>
      <c r="AC33" s="229">
        <f>IF(AC$4=UPGRADEYEAR,ENGINE!AB33-'3 - Upgrade information'!$H87,ENGINE!AB33)</f>
        <v>0</v>
      </c>
      <c r="AD33" s="229">
        <f>IF(AD$4=UPGRADEYEAR,ENGINE!AC33-'3 - Upgrade information'!$H87,ENGINE!AC33)</f>
        <v>0</v>
      </c>
      <c r="AE33" s="229">
        <f>IF(AE$4=UPGRADEYEAR,ENGINE!AD33-'3 - Upgrade information'!$H87,ENGINE!AD33)</f>
        <v>0</v>
      </c>
      <c r="AF33" s="229">
        <f>IF(AF$4=UPGRADEYEAR,ENGINE!AE33-'3 - Upgrade information'!$H87,ENGINE!AE33)</f>
        <v>0</v>
      </c>
      <c r="AG33" s="229">
        <f>IF(AG$4=UPGRADEYEAR,ENGINE!AF33-'3 - Upgrade information'!$H87,ENGINE!AF33)</f>
        <v>0</v>
      </c>
      <c r="AH33" s="229">
        <f>IF(AH$4=UPGRADEYEAR,ENGINE!AG33-'3 - Upgrade information'!$H87,ENGINE!AG33)</f>
        <v>0</v>
      </c>
      <c r="AI33" s="229">
        <f>IF(AI$4=UPGRADEYEAR,ENGINE!AH33-'3 - Upgrade information'!$H87,ENGINE!AH33)</f>
        <v>0</v>
      </c>
      <c r="AJ33" s="229">
        <f>IF(AJ$4=UPGRADEYEAR,ENGINE!AH33-'3 - Upgrade information'!$H87,ENGINE!AH33)</f>
        <v>0</v>
      </c>
      <c r="AK33" s="229">
        <f>IF(AK$4=UPGRADEYEAR,ENGINE!AI33-'3 - Upgrade information'!$H87,ENGINE!AI33)</f>
        <v>0</v>
      </c>
      <c r="AL33" s="229">
        <f>IF(AL$4=UPGRADEYEAR,ENGINE!AJ33-'3 - Upgrade information'!$H87,ENGINE!AJ33)</f>
        <v>0</v>
      </c>
      <c r="AM33" s="229">
        <f>IF(AM$4=UPGRADEYEAR,ENGINE!AK33-'3 - Upgrade information'!$H87,ENGINE!AK33)</f>
        <v>0</v>
      </c>
      <c r="AN33" s="229">
        <f>IF(AN$4=UPGRADEYEAR,ENGINE!AC33-'3 - Upgrade information'!$H87,ENGINE!AC33)</f>
        <v>0</v>
      </c>
      <c r="AO33" s="229">
        <f>IF(AO$4=UPGRADEYEAR,ENGINE!AD33-'3 - Upgrade information'!$H87,ENGINE!AD33)</f>
        <v>0</v>
      </c>
      <c r="AP33" s="229">
        <f>IF(AP$4=UPGRADEYEAR,ENGINE!AE33-'3 - Upgrade information'!$H87,ENGINE!AE33)</f>
        <v>0</v>
      </c>
      <c r="AQ33" s="229">
        <f>IF(AQ$4=UPGRADEYEAR,ENGINE!AF33-'3 - Upgrade information'!$H87,ENGINE!AF33)</f>
        <v>0</v>
      </c>
      <c r="AR33" s="229">
        <f>IF(AR$4=UPGRADEYEAR,ENGINE!AG33-'3 - Upgrade information'!$H87,ENGINE!AG33)</f>
        <v>0</v>
      </c>
      <c r="AS33" s="229">
        <f>IF(AS$4=UPGRADEYEAR,ENGINE!AH33-'3 - Upgrade information'!$H87,ENGINE!AH33)</f>
        <v>0</v>
      </c>
      <c r="AT33" s="229">
        <f>IF(AT$4=UPGRADEYEAR,ENGINE!AI33-'3 - Upgrade information'!$H87,ENGINE!AI33)</f>
        <v>0</v>
      </c>
      <c r="AU33" s="231"/>
    </row>
    <row r="34" spans="1:47" ht="9" customHeight="1">
      <c r="A34" s="599"/>
      <c r="B34" s="227">
        <f>'1 - Existing Inventory'!C64</f>
        <v>150</v>
      </c>
      <c r="C34" s="227">
        <f>'1 - Existing Inventory'!D64</f>
        <v>190</v>
      </c>
      <c r="D34" s="228" t="s">
        <v>344</v>
      </c>
      <c r="E34" s="229">
        <f t="shared" si="16"/>
        <v>4138</v>
      </c>
      <c r="F34" s="229">
        <f>((1-'1 - Existing Inventory'!N64)*'1 - Existing Inventory'!D64*ANNUAL_OP_HOURS)+
('1 - Existing Inventory'!N64*'1 - Existing Inventory'!D64*(ANNUAL_OP_HOURS-(6*365)))+
('1 - Existing Inventory'!N64*('1 - Existing Inventory'!O64)*'1 - Existing Inventory'!D64*(6*365))</f>
        <v>786220</v>
      </c>
      <c r="G34" s="229">
        <f t="shared" si="17"/>
        <v>4138</v>
      </c>
      <c r="H34" s="229">
        <f>((1-'3 - Upgrade information'!M88)*'3 - Upgrade information'!D88*ANNUAL_OP_HOURS)+
('3 - Upgrade information'!M88*'3 - Upgrade information'!D88*(ANNUAL_OP_HOURS-(6*365)))+
('3 - Upgrade information'!M88*('3 - Upgrade information'!N88)*'3 - Upgrade information'!D88*(6*365))</f>
        <v>786220</v>
      </c>
      <c r="I34" s="229">
        <f>'1 - Existing Inventory'!E64</f>
        <v>0</v>
      </c>
      <c r="J34" s="229">
        <f t="shared" si="15"/>
        <v>0</v>
      </c>
      <c r="K34" s="229">
        <f>IF(K$4=UPGRADEYEAR,ENGINE!J34-'3 - Upgrade information'!$H88,ENGINE!J34)</f>
        <v>0</v>
      </c>
      <c r="L34" s="229">
        <f>IF(L$4=UPGRADEYEAR,ENGINE!K34-'3 - Upgrade information'!$H88,ENGINE!K34)</f>
        <v>0</v>
      </c>
      <c r="M34" s="229">
        <f>IF(M$4=UPGRADEYEAR,ENGINE!L34-'3 - Upgrade information'!$H88,ENGINE!L34)</f>
        <v>0</v>
      </c>
      <c r="N34" s="230">
        <f>IF(N$4=UPGRADEYEAR,ENGINE!M34-'3 - Upgrade information'!$H88,ENGINE!M34)</f>
        <v>0</v>
      </c>
      <c r="O34" s="229">
        <f>IF(O$4=UPGRADEYEAR,ENGINE!N34-'3 - Upgrade information'!$H88,ENGINE!N34)</f>
        <v>0</v>
      </c>
      <c r="P34" s="229">
        <f>IF(P$4=UPGRADEYEAR,ENGINE!O34-'3 - Upgrade information'!$H88,ENGINE!O34)</f>
        <v>0</v>
      </c>
      <c r="Q34" s="229">
        <f>IF(Q$4=UPGRADEYEAR,ENGINE!P34-'3 - Upgrade information'!$H88,ENGINE!P34)</f>
        <v>0</v>
      </c>
      <c r="R34" s="229">
        <f>IF(R$4=UPGRADEYEAR,ENGINE!Q34-'3 - Upgrade information'!$H88,ENGINE!Q34)</f>
        <v>0</v>
      </c>
      <c r="S34" s="229">
        <f>IF(S$4=UPGRADEYEAR,ENGINE!R34-'3 - Upgrade information'!$H88,ENGINE!R34)</f>
        <v>0</v>
      </c>
      <c r="T34" s="229">
        <f>IF(T$4=UPGRADEYEAR,ENGINE!S34-'3 - Upgrade information'!$H88,ENGINE!S34)</f>
        <v>0</v>
      </c>
      <c r="U34" s="229">
        <f>IF(U$4=UPGRADEYEAR,ENGINE!T34-'3 - Upgrade information'!$H88,ENGINE!T34)</f>
        <v>0</v>
      </c>
      <c r="V34" s="229">
        <f>IF(V$4=UPGRADEYEAR,ENGINE!U34-'3 - Upgrade information'!$H88,ENGINE!U34)</f>
        <v>0</v>
      </c>
      <c r="W34" s="229">
        <f>IF(W$4=UPGRADEYEAR,ENGINE!V34-'3 - Upgrade information'!$H88,ENGINE!V34)</f>
        <v>0</v>
      </c>
      <c r="X34" s="229">
        <f>IF(X$4=UPGRADEYEAR,ENGINE!W34-'3 - Upgrade information'!$H88,ENGINE!W34)</f>
        <v>0</v>
      </c>
      <c r="Y34" s="229">
        <f>IF(Y$4=UPGRADEYEAR,ENGINE!X34-'3 - Upgrade information'!$H88,ENGINE!X34)</f>
        <v>0</v>
      </c>
      <c r="Z34" s="229">
        <f>IF(Z$4=UPGRADEYEAR,ENGINE!Y34-'3 - Upgrade information'!$H88,ENGINE!Y34)</f>
        <v>0</v>
      </c>
      <c r="AA34" s="229">
        <f>IF(AA$4=UPGRADEYEAR,ENGINE!Z34-'3 - Upgrade information'!$H88,ENGINE!Z34)</f>
        <v>0</v>
      </c>
      <c r="AB34" s="229">
        <f>IF(AB$4=UPGRADEYEAR,ENGINE!AA34-'3 - Upgrade information'!$H88,ENGINE!AA34)</f>
        <v>0</v>
      </c>
      <c r="AC34" s="229">
        <f>IF(AC$4=UPGRADEYEAR,ENGINE!AB34-'3 - Upgrade information'!$H88,ENGINE!AB34)</f>
        <v>0</v>
      </c>
      <c r="AD34" s="229">
        <f>IF(AD$4=UPGRADEYEAR,ENGINE!AC34-'3 - Upgrade information'!$H88,ENGINE!AC34)</f>
        <v>0</v>
      </c>
      <c r="AE34" s="229">
        <f>IF(AE$4=UPGRADEYEAR,ENGINE!AD34-'3 - Upgrade information'!$H88,ENGINE!AD34)</f>
        <v>0</v>
      </c>
      <c r="AF34" s="229">
        <f>IF(AF$4=UPGRADEYEAR,ENGINE!AE34-'3 - Upgrade information'!$H88,ENGINE!AE34)</f>
        <v>0</v>
      </c>
      <c r="AG34" s="229">
        <f>IF(AG$4=UPGRADEYEAR,ENGINE!AF34-'3 - Upgrade information'!$H88,ENGINE!AF34)</f>
        <v>0</v>
      </c>
      <c r="AH34" s="229">
        <f>IF(AH$4=UPGRADEYEAR,ENGINE!AG34-'3 - Upgrade information'!$H88,ENGINE!AG34)</f>
        <v>0</v>
      </c>
      <c r="AI34" s="229">
        <f>IF(AI$4=UPGRADEYEAR,ENGINE!AH34-'3 - Upgrade information'!$H88,ENGINE!AH34)</f>
        <v>0</v>
      </c>
      <c r="AJ34" s="229">
        <f>IF(AJ$4=UPGRADEYEAR,ENGINE!AH34-'3 - Upgrade information'!$H88,ENGINE!AH34)</f>
        <v>0</v>
      </c>
      <c r="AK34" s="229">
        <f>IF(AK$4=UPGRADEYEAR,ENGINE!AI34-'3 - Upgrade information'!$H88,ENGINE!AI34)</f>
        <v>0</v>
      </c>
      <c r="AL34" s="229">
        <f>IF(AL$4=UPGRADEYEAR,ENGINE!AJ34-'3 - Upgrade information'!$H88,ENGINE!AJ34)</f>
        <v>0</v>
      </c>
      <c r="AM34" s="229">
        <f>IF(AM$4=UPGRADEYEAR,ENGINE!AK34-'3 - Upgrade information'!$H88,ENGINE!AK34)</f>
        <v>0</v>
      </c>
      <c r="AN34" s="229">
        <f>IF(AN$4=UPGRADEYEAR,ENGINE!AC34-'3 - Upgrade information'!$H88,ENGINE!AC34)</f>
        <v>0</v>
      </c>
      <c r="AO34" s="229">
        <f>IF(AO$4=UPGRADEYEAR,ENGINE!AD34-'3 - Upgrade information'!$H88,ENGINE!AD34)</f>
        <v>0</v>
      </c>
      <c r="AP34" s="229">
        <f>IF(AP$4=UPGRADEYEAR,ENGINE!AE34-'3 - Upgrade information'!$H88,ENGINE!AE34)</f>
        <v>0</v>
      </c>
      <c r="AQ34" s="229">
        <f>IF(AQ$4=UPGRADEYEAR,ENGINE!AF34-'3 - Upgrade information'!$H88,ENGINE!AF34)</f>
        <v>0</v>
      </c>
      <c r="AR34" s="229">
        <f>IF(AR$4=UPGRADEYEAR,ENGINE!AG34-'3 - Upgrade information'!$H88,ENGINE!AG34)</f>
        <v>0</v>
      </c>
      <c r="AS34" s="229">
        <f>IF(AS$4=UPGRADEYEAR,ENGINE!AH34-'3 - Upgrade information'!$H88,ENGINE!AH34)</f>
        <v>0</v>
      </c>
      <c r="AT34" s="229">
        <f>IF(AT$4=UPGRADEYEAR,ENGINE!AI34-'3 - Upgrade information'!$H88,ENGINE!AI34)</f>
        <v>0</v>
      </c>
      <c r="AU34" s="231"/>
    </row>
    <row r="35" spans="1:47" ht="9" customHeight="1">
      <c r="A35" s="599"/>
      <c r="B35" s="227">
        <f>'1 - Existing Inventory'!C65</f>
        <v>250</v>
      </c>
      <c r="C35" s="227">
        <f>'1 - Existing Inventory'!D65</f>
        <v>301</v>
      </c>
      <c r="D35" s="228" t="s">
        <v>344</v>
      </c>
      <c r="E35" s="229">
        <f t="shared" si="16"/>
        <v>4138</v>
      </c>
      <c r="F35" s="229">
        <f>((1-'1 - Existing Inventory'!N65)*'1 - Existing Inventory'!D65*ANNUAL_OP_HOURS)+
('1 - Existing Inventory'!N65*'1 - Existing Inventory'!D65*(ANNUAL_OP_HOURS-(6*365)))+
('1 - Existing Inventory'!N65*('1 - Existing Inventory'!O65)*'1 - Existing Inventory'!D65*(6*365))</f>
        <v>1245538</v>
      </c>
      <c r="G35" s="229">
        <f t="shared" si="17"/>
        <v>4138</v>
      </c>
      <c r="H35" s="229">
        <f>((1-'3 - Upgrade information'!M89)*'3 - Upgrade information'!D89*ANNUAL_OP_HOURS)+
('3 - Upgrade information'!M89*'3 - Upgrade information'!D89*(ANNUAL_OP_HOURS-(6*365)))+
('3 - Upgrade information'!M89*('3 - Upgrade information'!N89)*'3 - Upgrade information'!D89*(6*365))</f>
        <v>1245538</v>
      </c>
      <c r="I35" s="229">
        <f>'1 - Existing Inventory'!E65</f>
        <v>0</v>
      </c>
      <c r="J35" s="229">
        <f t="shared" si="15"/>
        <v>0</v>
      </c>
      <c r="K35" s="229">
        <f>IF(K$4=UPGRADEYEAR,ENGINE!J35-'3 - Upgrade information'!$H89,ENGINE!J35)</f>
        <v>0</v>
      </c>
      <c r="L35" s="229">
        <f>IF(L$4=UPGRADEYEAR,ENGINE!K35-'3 - Upgrade information'!$H89,ENGINE!K35)</f>
        <v>0</v>
      </c>
      <c r="M35" s="229">
        <f>IF(M$4=UPGRADEYEAR,ENGINE!L35-'3 - Upgrade information'!$H89,ENGINE!L35)</f>
        <v>0</v>
      </c>
      <c r="N35" s="230">
        <f>IF(N$4=UPGRADEYEAR,ENGINE!M35-'3 - Upgrade information'!$H89,ENGINE!M35)</f>
        <v>0</v>
      </c>
      <c r="O35" s="229">
        <f>IF(O$4=UPGRADEYEAR,ENGINE!N35-'3 - Upgrade information'!$H89,ENGINE!N35)</f>
        <v>0</v>
      </c>
      <c r="P35" s="229">
        <f>IF(P$4=UPGRADEYEAR,ENGINE!O35-'3 - Upgrade information'!$H89,ENGINE!O35)</f>
        <v>0</v>
      </c>
      <c r="Q35" s="229">
        <f>IF(Q$4=UPGRADEYEAR,ENGINE!P35-'3 - Upgrade information'!$H89,ENGINE!P35)</f>
        <v>0</v>
      </c>
      <c r="R35" s="229">
        <f>IF(R$4=UPGRADEYEAR,ENGINE!Q35-'3 - Upgrade information'!$H89,ENGINE!Q35)</f>
        <v>0</v>
      </c>
      <c r="S35" s="229">
        <f>IF(S$4=UPGRADEYEAR,ENGINE!R35-'3 - Upgrade information'!$H89,ENGINE!R35)</f>
        <v>0</v>
      </c>
      <c r="T35" s="229">
        <f>IF(T$4=UPGRADEYEAR,ENGINE!S35-'3 - Upgrade information'!$H89,ENGINE!S35)</f>
        <v>0</v>
      </c>
      <c r="U35" s="229">
        <f>IF(U$4=UPGRADEYEAR,ENGINE!T35-'3 - Upgrade information'!$H89,ENGINE!T35)</f>
        <v>0</v>
      </c>
      <c r="V35" s="229">
        <f>IF(V$4=UPGRADEYEAR,ENGINE!U35-'3 - Upgrade information'!$H89,ENGINE!U35)</f>
        <v>0</v>
      </c>
      <c r="W35" s="229">
        <f>IF(W$4=UPGRADEYEAR,ENGINE!V35-'3 - Upgrade information'!$H89,ENGINE!V35)</f>
        <v>0</v>
      </c>
      <c r="X35" s="229">
        <f>IF(X$4=UPGRADEYEAR,ENGINE!W35-'3 - Upgrade information'!$H89,ENGINE!W35)</f>
        <v>0</v>
      </c>
      <c r="Y35" s="229">
        <f>IF(Y$4=UPGRADEYEAR,ENGINE!X35-'3 - Upgrade information'!$H89,ENGINE!X35)</f>
        <v>0</v>
      </c>
      <c r="Z35" s="229">
        <f>IF(Z$4=UPGRADEYEAR,ENGINE!Y35-'3 - Upgrade information'!$H89,ENGINE!Y35)</f>
        <v>0</v>
      </c>
      <c r="AA35" s="229">
        <f>IF(AA$4=UPGRADEYEAR,ENGINE!Z35-'3 - Upgrade information'!$H89,ENGINE!Z35)</f>
        <v>0</v>
      </c>
      <c r="AB35" s="229">
        <f>IF(AB$4=UPGRADEYEAR,ENGINE!AA35-'3 - Upgrade information'!$H89,ENGINE!AA35)</f>
        <v>0</v>
      </c>
      <c r="AC35" s="229">
        <f>IF(AC$4=UPGRADEYEAR,ENGINE!AB35-'3 - Upgrade information'!$H89,ENGINE!AB35)</f>
        <v>0</v>
      </c>
      <c r="AD35" s="229">
        <f>IF(AD$4=UPGRADEYEAR,ENGINE!AC35-'3 - Upgrade information'!$H89,ENGINE!AC35)</f>
        <v>0</v>
      </c>
      <c r="AE35" s="229">
        <f>IF(AE$4=UPGRADEYEAR,ENGINE!AD35-'3 - Upgrade information'!$H89,ENGINE!AD35)</f>
        <v>0</v>
      </c>
      <c r="AF35" s="229">
        <f>IF(AF$4=UPGRADEYEAR,ENGINE!AE35-'3 - Upgrade information'!$H89,ENGINE!AE35)</f>
        <v>0</v>
      </c>
      <c r="AG35" s="229">
        <f>IF(AG$4=UPGRADEYEAR,ENGINE!AF35-'3 - Upgrade information'!$H89,ENGINE!AF35)</f>
        <v>0</v>
      </c>
      <c r="AH35" s="229">
        <f>IF(AH$4=UPGRADEYEAR,ENGINE!AG35-'3 - Upgrade information'!$H89,ENGINE!AG35)</f>
        <v>0</v>
      </c>
      <c r="AI35" s="229">
        <f>IF(AI$4=UPGRADEYEAR,ENGINE!AH35-'3 - Upgrade information'!$H89,ENGINE!AH35)</f>
        <v>0</v>
      </c>
      <c r="AJ35" s="229">
        <f>IF(AJ$4=UPGRADEYEAR,ENGINE!AH35-'3 - Upgrade information'!$H89,ENGINE!AH35)</f>
        <v>0</v>
      </c>
      <c r="AK35" s="229">
        <f>IF(AK$4=UPGRADEYEAR,ENGINE!AI35-'3 - Upgrade information'!$H89,ENGINE!AI35)</f>
        <v>0</v>
      </c>
      <c r="AL35" s="229">
        <f>IF(AL$4=UPGRADEYEAR,ENGINE!AJ35-'3 - Upgrade information'!$H89,ENGINE!AJ35)</f>
        <v>0</v>
      </c>
      <c r="AM35" s="229">
        <f>IF(AM$4=UPGRADEYEAR,ENGINE!AK35-'3 - Upgrade information'!$H89,ENGINE!AK35)</f>
        <v>0</v>
      </c>
      <c r="AN35" s="229">
        <f>IF(AN$4=UPGRADEYEAR,ENGINE!AC35-'3 - Upgrade information'!$H89,ENGINE!AC35)</f>
        <v>0</v>
      </c>
      <c r="AO35" s="229">
        <f>IF(AO$4=UPGRADEYEAR,ENGINE!AD35-'3 - Upgrade information'!$H89,ENGINE!AD35)</f>
        <v>0</v>
      </c>
      <c r="AP35" s="229">
        <f>IF(AP$4=UPGRADEYEAR,ENGINE!AE35-'3 - Upgrade information'!$H89,ENGINE!AE35)</f>
        <v>0</v>
      </c>
      <c r="AQ35" s="229">
        <f>IF(AQ$4=UPGRADEYEAR,ENGINE!AF35-'3 - Upgrade information'!$H89,ENGINE!AF35)</f>
        <v>0</v>
      </c>
      <c r="AR35" s="229">
        <f>IF(AR$4=UPGRADEYEAR,ENGINE!AG35-'3 - Upgrade information'!$H89,ENGINE!AG35)</f>
        <v>0</v>
      </c>
      <c r="AS35" s="229">
        <f>IF(AS$4=UPGRADEYEAR,ENGINE!AH35-'3 - Upgrade information'!$H89,ENGINE!AH35)</f>
        <v>0</v>
      </c>
      <c r="AT35" s="229">
        <f>IF(AT$4=UPGRADEYEAR,ENGINE!AI35-'3 - Upgrade information'!$H89,ENGINE!AI35)</f>
        <v>0</v>
      </c>
      <c r="AU35" s="231"/>
    </row>
    <row r="36" spans="1:47" ht="9" customHeight="1">
      <c r="A36" s="599"/>
      <c r="B36" s="227">
        <f>'1 - Existing Inventory'!C66</f>
        <v>400</v>
      </c>
      <c r="C36" s="227">
        <f>'1 - Existing Inventory'!D66</f>
        <v>434</v>
      </c>
      <c r="D36" s="228" t="s">
        <v>344</v>
      </c>
      <c r="E36" s="229">
        <f t="shared" si="16"/>
        <v>4138</v>
      </c>
      <c r="F36" s="229">
        <f>((1-'1 - Existing Inventory'!N66)*'1 - Existing Inventory'!D66*ANNUAL_OP_HOURS)+
('1 - Existing Inventory'!N66*'1 - Existing Inventory'!D66*(ANNUAL_OP_HOURS-(6*365)))+
('1 - Existing Inventory'!N66*('1 - Existing Inventory'!O66)*'1 - Existing Inventory'!D66*(6*365))</f>
        <v>1795892</v>
      </c>
      <c r="G36" s="229">
        <f t="shared" si="17"/>
        <v>4138</v>
      </c>
      <c r="H36" s="229">
        <f>((1-'3 - Upgrade information'!M90)*'3 - Upgrade information'!D90*ANNUAL_OP_HOURS)+
('3 - Upgrade information'!M90*'3 - Upgrade information'!D90*(ANNUAL_OP_HOURS-(6*365)))+
('3 - Upgrade information'!M90*('3 - Upgrade information'!N90)*'3 - Upgrade information'!D90*(6*365))</f>
        <v>1795892</v>
      </c>
      <c r="I36" s="229">
        <f>'1 - Existing Inventory'!E66</f>
        <v>0</v>
      </c>
      <c r="J36" s="229">
        <f t="shared" si="15"/>
        <v>0</v>
      </c>
      <c r="K36" s="229">
        <f>IF(K$4=UPGRADEYEAR,ENGINE!J36-'3 - Upgrade information'!$H90,ENGINE!J36)</f>
        <v>0</v>
      </c>
      <c r="L36" s="229">
        <f>IF(L$4=UPGRADEYEAR,ENGINE!K36-'3 - Upgrade information'!$H90,ENGINE!K36)</f>
        <v>0</v>
      </c>
      <c r="M36" s="229">
        <f>IF(M$4=UPGRADEYEAR,ENGINE!L36-'3 - Upgrade information'!$H90,ENGINE!L36)</f>
        <v>0</v>
      </c>
      <c r="N36" s="230">
        <f>IF(N$4=UPGRADEYEAR,ENGINE!M36-'3 - Upgrade information'!$H90,ENGINE!M36)</f>
        <v>0</v>
      </c>
      <c r="O36" s="229">
        <f>IF(O$4=UPGRADEYEAR,ENGINE!N36-'3 - Upgrade information'!$H90,ENGINE!N36)</f>
        <v>0</v>
      </c>
      <c r="P36" s="229">
        <f>IF(P$4=UPGRADEYEAR,ENGINE!O36-'3 - Upgrade information'!$H90,ENGINE!O36)</f>
        <v>0</v>
      </c>
      <c r="Q36" s="229">
        <f>IF(Q$4=UPGRADEYEAR,ENGINE!P36-'3 - Upgrade information'!$H90,ENGINE!P36)</f>
        <v>0</v>
      </c>
      <c r="R36" s="229">
        <f>IF(R$4=UPGRADEYEAR,ENGINE!Q36-'3 - Upgrade information'!$H90,ENGINE!Q36)</f>
        <v>0</v>
      </c>
      <c r="S36" s="229">
        <f>IF(S$4=UPGRADEYEAR,ENGINE!R36-'3 - Upgrade information'!$H90,ENGINE!R36)</f>
        <v>0</v>
      </c>
      <c r="T36" s="229">
        <f>IF(T$4=UPGRADEYEAR,ENGINE!S36-'3 - Upgrade information'!$H90,ENGINE!S36)</f>
        <v>0</v>
      </c>
      <c r="U36" s="229">
        <f>IF(U$4=UPGRADEYEAR,ENGINE!T36-'3 - Upgrade information'!$H90,ENGINE!T36)</f>
        <v>0</v>
      </c>
      <c r="V36" s="229">
        <f>IF(V$4=UPGRADEYEAR,ENGINE!U36-'3 - Upgrade information'!$H90,ENGINE!U36)</f>
        <v>0</v>
      </c>
      <c r="W36" s="229">
        <f>IF(W$4=UPGRADEYEAR,ENGINE!V36-'3 - Upgrade information'!$H90,ENGINE!V36)</f>
        <v>0</v>
      </c>
      <c r="X36" s="229">
        <f>IF(X$4=UPGRADEYEAR,ENGINE!W36-'3 - Upgrade information'!$H90,ENGINE!W36)</f>
        <v>0</v>
      </c>
      <c r="Y36" s="229">
        <f>IF(Y$4=UPGRADEYEAR,ENGINE!X36-'3 - Upgrade information'!$H90,ENGINE!X36)</f>
        <v>0</v>
      </c>
      <c r="Z36" s="229">
        <f>IF(Z$4=UPGRADEYEAR,ENGINE!Y36-'3 - Upgrade information'!$H90,ENGINE!Y36)</f>
        <v>0</v>
      </c>
      <c r="AA36" s="229">
        <f>IF(AA$4=UPGRADEYEAR,ENGINE!Z36-'3 - Upgrade information'!$H90,ENGINE!Z36)</f>
        <v>0</v>
      </c>
      <c r="AB36" s="229">
        <f>IF(AB$4=UPGRADEYEAR,ENGINE!AA36-'3 - Upgrade information'!$H90,ENGINE!AA36)</f>
        <v>0</v>
      </c>
      <c r="AC36" s="229">
        <f>IF(AC$4=UPGRADEYEAR,ENGINE!AB36-'3 - Upgrade information'!$H90,ENGINE!AB36)</f>
        <v>0</v>
      </c>
      <c r="AD36" s="229">
        <f>IF(AD$4=UPGRADEYEAR,ENGINE!AC36-'3 - Upgrade information'!$H90,ENGINE!AC36)</f>
        <v>0</v>
      </c>
      <c r="AE36" s="229">
        <f>IF(AE$4=UPGRADEYEAR,ENGINE!AD36-'3 - Upgrade information'!$H90,ENGINE!AD36)</f>
        <v>0</v>
      </c>
      <c r="AF36" s="229">
        <f>IF(AF$4=UPGRADEYEAR,ENGINE!AE36-'3 - Upgrade information'!$H90,ENGINE!AE36)</f>
        <v>0</v>
      </c>
      <c r="AG36" s="229">
        <f>IF(AG$4=UPGRADEYEAR,ENGINE!AF36-'3 - Upgrade information'!$H90,ENGINE!AF36)</f>
        <v>0</v>
      </c>
      <c r="AH36" s="229">
        <f>IF(AH$4=UPGRADEYEAR,ENGINE!AG36-'3 - Upgrade information'!$H90,ENGINE!AG36)</f>
        <v>0</v>
      </c>
      <c r="AI36" s="229">
        <f>IF(AI$4=UPGRADEYEAR,ENGINE!AH36-'3 - Upgrade information'!$H90,ENGINE!AH36)</f>
        <v>0</v>
      </c>
      <c r="AJ36" s="229">
        <f>IF(AJ$4=UPGRADEYEAR,ENGINE!AH36-'3 - Upgrade information'!$H90,ENGINE!AH36)</f>
        <v>0</v>
      </c>
      <c r="AK36" s="229">
        <f>IF(AK$4=UPGRADEYEAR,ENGINE!AI36-'3 - Upgrade information'!$H90,ENGINE!AI36)</f>
        <v>0</v>
      </c>
      <c r="AL36" s="229">
        <f>IF(AL$4=UPGRADEYEAR,ENGINE!AJ36-'3 - Upgrade information'!$H90,ENGINE!AJ36)</f>
        <v>0</v>
      </c>
      <c r="AM36" s="229">
        <f>IF(AM$4=UPGRADEYEAR,ENGINE!AK36-'3 - Upgrade information'!$H90,ENGINE!AK36)</f>
        <v>0</v>
      </c>
      <c r="AN36" s="229">
        <f>IF(AN$4=UPGRADEYEAR,ENGINE!AC36-'3 - Upgrade information'!$H90,ENGINE!AC36)</f>
        <v>0</v>
      </c>
      <c r="AO36" s="229">
        <f>IF(AO$4=UPGRADEYEAR,ENGINE!AD36-'3 - Upgrade information'!$H90,ENGINE!AD36)</f>
        <v>0</v>
      </c>
      <c r="AP36" s="229">
        <f>IF(AP$4=UPGRADEYEAR,ENGINE!AE36-'3 - Upgrade information'!$H90,ENGINE!AE36)</f>
        <v>0</v>
      </c>
      <c r="AQ36" s="229">
        <f>IF(AQ$4=UPGRADEYEAR,ENGINE!AF36-'3 - Upgrade information'!$H90,ENGINE!AF36)</f>
        <v>0</v>
      </c>
      <c r="AR36" s="229">
        <f>IF(AR$4=UPGRADEYEAR,ENGINE!AG36-'3 - Upgrade information'!$H90,ENGINE!AG36)</f>
        <v>0</v>
      </c>
      <c r="AS36" s="229">
        <f>IF(AS$4=UPGRADEYEAR,ENGINE!AH36-'3 - Upgrade information'!$H90,ENGINE!AH36)</f>
        <v>0</v>
      </c>
      <c r="AT36" s="229">
        <f>IF(AT$4=UPGRADEYEAR,ENGINE!AI36-'3 - Upgrade information'!$H90,ENGINE!AI36)</f>
        <v>0</v>
      </c>
      <c r="AU36" s="231"/>
    </row>
    <row r="37" spans="1:47" ht="9" customHeight="1">
      <c r="A37" s="599"/>
      <c r="B37" s="227">
        <f>'1 - Existing Inventory'!C67</f>
        <v>0</v>
      </c>
      <c r="C37" s="227">
        <f>'1 - Existing Inventory'!D67</f>
        <v>0</v>
      </c>
      <c r="D37" s="228" t="s">
        <v>344</v>
      </c>
      <c r="E37" s="229">
        <f t="shared" si="16"/>
        <v>4138</v>
      </c>
      <c r="F37" s="229">
        <f>((1-'1 - Existing Inventory'!N67)*'1 - Existing Inventory'!D67*ANNUAL_OP_HOURS)+
('1 - Existing Inventory'!N67*'1 - Existing Inventory'!D67*(ANNUAL_OP_HOURS-(6*365)))+
('1 - Existing Inventory'!N67*('1 - Existing Inventory'!O67)*'1 - Existing Inventory'!D67*(6*365))</f>
        <v>0</v>
      </c>
      <c r="G37" s="229">
        <f t="shared" si="17"/>
        <v>4138</v>
      </c>
      <c r="H37" s="229">
        <f>((1-'3 - Upgrade information'!M91)*'3 - Upgrade information'!D91*ANNUAL_OP_HOURS)+
('3 - Upgrade information'!M91*'3 - Upgrade information'!D91*(ANNUAL_OP_HOURS-(6*365)))+
('3 - Upgrade information'!M91*('3 - Upgrade information'!N91)*'3 - Upgrade information'!D91*(6*365))</f>
        <v>0</v>
      </c>
      <c r="I37" s="229">
        <f>'1 - Existing Inventory'!E67</f>
        <v>0</v>
      </c>
      <c r="J37" s="229">
        <f t="shared" si="15"/>
        <v>0</v>
      </c>
      <c r="K37" s="229">
        <f>IF(K$4=UPGRADEYEAR,ENGINE!J37-'3 - Upgrade information'!$H91,ENGINE!J37)</f>
        <v>0</v>
      </c>
      <c r="L37" s="229">
        <f>IF(L$4=UPGRADEYEAR,ENGINE!K37-'3 - Upgrade information'!$H91,ENGINE!K37)</f>
        <v>0</v>
      </c>
      <c r="M37" s="229">
        <f>IF(M$4=UPGRADEYEAR,ENGINE!L37-'3 - Upgrade information'!$H91,ENGINE!L37)</f>
        <v>0</v>
      </c>
      <c r="N37" s="230">
        <f>IF(N$4=UPGRADEYEAR,ENGINE!M37-'3 - Upgrade information'!$H91,ENGINE!M37)</f>
        <v>0</v>
      </c>
      <c r="O37" s="229">
        <f>IF(O$4=UPGRADEYEAR,ENGINE!N37-'3 - Upgrade information'!$H91,ENGINE!N37)</f>
        <v>0</v>
      </c>
      <c r="P37" s="229">
        <f>IF(P$4=UPGRADEYEAR,ENGINE!O37-'3 - Upgrade information'!$H91,ENGINE!O37)</f>
        <v>0</v>
      </c>
      <c r="Q37" s="229">
        <f>IF(Q$4=UPGRADEYEAR,ENGINE!P37-'3 - Upgrade information'!$H91,ENGINE!P37)</f>
        <v>0</v>
      </c>
      <c r="R37" s="229">
        <f>IF(R$4=UPGRADEYEAR,ENGINE!Q37-'3 - Upgrade information'!$H91,ENGINE!Q37)</f>
        <v>0</v>
      </c>
      <c r="S37" s="229">
        <f>IF(S$4=UPGRADEYEAR,ENGINE!R37-'3 - Upgrade information'!$H91,ENGINE!R37)</f>
        <v>0</v>
      </c>
      <c r="T37" s="229">
        <f>IF(T$4=UPGRADEYEAR,ENGINE!S37-'3 - Upgrade information'!$H91,ENGINE!S37)</f>
        <v>0</v>
      </c>
      <c r="U37" s="229">
        <f>IF(U$4=UPGRADEYEAR,ENGINE!T37-'3 - Upgrade information'!$H91,ENGINE!T37)</f>
        <v>0</v>
      </c>
      <c r="V37" s="229">
        <f>IF(V$4=UPGRADEYEAR,ENGINE!U37-'3 - Upgrade information'!$H91,ENGINE!U37)</f>
        <v>0</v>
      </c>
      <c r="W37" s="229">
        <f>IF(W$4=UPGRADEYEAR,ENGINE!V37-'3 - Upgrade information'!$H91,ENGINE!V37)</f>
        <v>0</v>
      </c>
      <c r="X37" s="229">
        <f>IF(X$4=UPGRADEYEAR,ENGINE!W37-'3 - Upgrade information'!$H91,ENGINE!W37)</f>
        <v>0</v>
      </c>
      <c r="Y37" s="229">
        <f>IF(Y$4=UPGRADEYEAR,ENGINE!X37-'3 - Upgrade information'!$H91,ENGINE!X37)</f>
        <v>0</v>
      </c>
      <c r="Z37" s="229">
        <f>IF(Z$4=UPGRADEYEAR,ENGINE!Y37-'3 - Upgrade information'!$H91,ENGINE!Y37)</f>
        <v>0</v>
      </c>
      <c r="AA37" s="229">
        <f>IF(AA$4=UPGRADEYEAR,ENGINE!Z37-'3 - Upgrade information'!$H91,ENGINE!Z37)</f>
        <v>0</v>
      </c>
      <c r="AB37" s="229">
        <f>IF(AB$4=UPGRADEYEAR,ENGINE!AA37-'3 - Upgrade information'!$H91,ENGINE!AA37)</f>
        <v>0</v>
      </c>
      <c r="AC37" s="229">
        <f>IF(AC$4=UPGRADEYEAR,ENGINE!AB37-'3 - Upgrade information'!$H91,ENGINE!AB37)</f>
        <v>0</v>
      </c>
      <c r="AD37" s="229">
        <f>IF(AD$4=UPGRADEYEAR,ENGINE!AC37-'3 - Upgrade information'!$H91,ENGINE!AC37)</f>
        <v>0</v>
      </c>
      <c r="AE37" s="229">
        <f>IF(AE$4=UPGRADEYEAR,ENGINE!AD37-'3 - Upgrade information'!$H91,ENGINE!AD37)</f>
        <v>0</v>
      </c>
      <c r="AF37" s="229">
        <f>IF(AF$4=UPGRADEYEAR,ENGINE!AE37-'3 - Upgrade information'!$H91,ENGINE!AE37)</f>
        <v>0</v>
      </c>
      <c r="AG37" s="229">
        <f>IF(AG$4=UPGRADEYEAR,ENGINE!AF37-'3 - Upgrade information'!$H91,ENGINE!AF37)</f>
        <v>0</v>
      </c>
      <c r="AH37" s="229">
        <f>IF(AH$4=UPGRADEYEAR,ENGINE!AG37-'3 - Upgrade information'!$H91,ENGINE!AG37)</f>
        <v>0</v>
      </c>
      <c r="AI37" s="229">
        <f>IF(AI$4=UPGRADEYEAR,ENGINE!AH37-'3 - Upgrade information'!$H91,ENGINE!AH37)</f>
        <v>0</v>
      </c>
      <c r="AJ37" s="229">
        <f>IF(AJ$4=UPGRADEYEAR,ENGINE!AH37-'3 - Upgrade information'!$H91,ENGINE!AH37)</f>
        <v>0</v>
      </c>
      <c r="AK37" s="229">
        <f>IF(AK$4=UPGRADEYEAR,ENGINE!AI37-'3 - Upgrade information'!$H91,ENGINE!AI37)</f>
        <v>0</v>
      </c>
      <c r="AL37" s="229">
        <f>IF(AL$4=UPGRADEYEAR,ENGINE!AJ37-'3 - Upgrade information'!$H91,ENGINE!AJ37)</f>
        <v>0</v>
      </c>
      <c r="AM37" s="229">
        <f>IF(AM$4=UPGRADEYEAR,ENGINE!AK37-'3 - Upgrade information'!$H91,ENGINE!AK37)</f>
        <v>0</v>
      </c>
      <c r="AN37" s="229">
        <f>IF(AN$4=UPGRADEYEAR,ENGINE!AC37-'3 - Upgrade information'!$H91,ENGINE!AC37)</f>
        <v>0</v>
      </c>
      <c r="AO37" s="229">
        <f>IF(AO$4=UPGRADEYEAR,ENGINE!AD37-'3 - Upgrade information'!$H91,ENGINE!AD37)</f>
        <v>0</v>
      </c>
      <c r="AP37" s="229">
        <f>IF(AP$4=UPGRADEYEAR,ENGINE!AE37-'3 - Upgrade information'!$H91,ENGINE!AE37)</f>
        <v>0</v>
      </c>
      <c r="AQ37" s="229">
        <f>IF(AQ$4=UPGRADEYEAR,ENGINE!AF37-'3 - Upgrade information'!$H91,ENGINE!AF37)</f>
        <v>0</v>
      </c>
      <c r="AR37" s="229">
        <f>IF(AR$4=UPGRADEYEAR,ENGINE!AG37-'3 - Upgrade information'!$H91,ENGINE!AG37)</f>
        <v>0</v>
      </c>
      <c r="AS37" s="229">
        <f>IF(AS$4=UPGRADEYEAR,ENGINE!AH37-'3 - Upgrade information'!$H91,ENGINE!AH37)</f>
        <v>0</v>
      </c>
      <c r="AT37" s="229">
        <f>IF(AT$4=UPGRADEYEAR,ENGINE!AI37-'3 - Upgrade information'!$H91,ENGINE!AI37)</f>
        <v>0</v>
      </c>
      <c r="AU37" s="231"/>
    </row>
    <row r="38" spans="1:47" ht="9" customHeight="1">
      <c r="A38" s="600"/>
      <c r="B38" s="227">
        <f>'1 - Existing Inventory'!C68</f>
        <v>0</v>
      </c>
      <c r="C38" s="227">
        <f>'1 - Existing Inventory'!D68</f>
        <v>0</v>
      </c>
      <c r="D38" s="228" t="s">
        <v>344</v>
      </c>
      <c r="E38" s="229">
        <f t="shared" si="16"/>
        <v>4138</v>
      </c>
      <c r="F38" s="229">
        <f>((1-'1 - Existing Inventory'!N68)*'1 - Existing Inventory'!D68*ANNUAL_OP_HOURS)+
('1 - Existing Inventory'!N68*'1 - Existing Inventory'!D68*(ANNUAL_OP_HOURS-(6*365)))+
('1 - Existing Inventory'!N68*('1 - Existing Inventory'!O68)*'1 - Existing Inventory'!D68*(6*365))</f>
        <v>0</v>
      </c>
      <c r="G38" s="229">
        <f t="shared" si="17"/>
        <v>4138</v>
      </c>
      <c r="H38" s="229">
        <f>((1-'3 - Upgrade information'!M92)*'3 - Upgrade information'!D92*ANNUAL_OP_HOURS)+
('3 - Upgrade information'!M92*'3 - Upgrade information'!D92*(ANNUAL_OP_HOURS-(6*365)))+
('3 - Upgrade information'!M92*('3 - Upgrade information'!N92)*'3 - Upgrade information'!D92*(6*365))</f>
        <v>0</v>
      </c>
      <c r="I38" s="229">
        <f>'1 - Existing Inventory'!E68</f>
        <v>0</v>
      </c>
      <c r="J38" s="229">
        <f t="shared" si="15"/>
        <v>0</v>
      </c>
      <c r="K38" s="229">
        <f>IF(K$4=UPGRADEYEAR,ENGINE!J38-'3 - Upgrade information'!$H92,ENGINE!J38)</f>
        <v>0</v>
      </c>
      <c r="L38" s="229">
        <f>IF(L$4=UPGRADEYEAR,ENGINE!K38-'3 - Upgrade information'!$H92,ENGINE!K38)</f>
        <v>0</v>
      </c>
      <c r="M38" s="229">
        <f>IF(M$4=UPGRADEYEAR,ENGINE!L38-'3 - Upgrade information'!$H92,ENGINE!L38)</f>
        <v>0</v>
      </c>
      <c r="N38" s="230">
        <f>IF(N$4=UPGRADEYEAR,ENGINE!M38-'3 - Upgrade information'!$H92,ENGINE!M38)</f>
        <v>0</v>
      </c>
      <c r="O38" s="229">
        <f>IF(O$4=UPGRADEYEAR,ENGINE!N38-'3 - Upgrade information'!$H92,ENGINE!N38)</f>
        <v>0</v>
      </c>
      <c r="P38" s="229">
        <f>IF(P$4=UPGRADEYEAR,ENGINE!O38-'3 - Upgrade information'!$H92,ENGINE!O38)</f>
        <v>0</v>
      </c>
      <c r="Q38" s="229">
        <f>IF(Q$4=UPGRADEYEAR,ENGINE!P38-'3 - Upgrade information'!$H92,ENGINE!P38)</f>
        <v>0</v>
      </c>
      <c r="R38" s="229">
        <f>IF(R$4=UPGRADEYEAR,ENGINE!Q38-'3 - Upgrade information'!$H92,ENGINE!Q38)</f>
        <v>0</v>
      </c>
      <c r="S38" s="229">
        <f>IF(S$4=UPGRADEYEAR,ENGINE!R38-'3 - Upgrade information'!$H92,ENGINE!R38)</f>
        <v>0</v>
      </c>
      <c r="T38" s="229">
        <f>IF(T$4=UPGRADEYEAR,ENGINE!S38-'3 - Upgrade information'!$H92,ENGINE!S38)</f>
        <v>0</v>
      </c>
      <c r="U38" s="229">
        <f>IF(U$4=UPGRADEYEAR,ENGINE!T38-'3 - Upgrade information'!$H92,ENGINE!T38)</f>
        <v>0</v>
      </c>
      <c r="V38" s="229">
        <f>IF(V$4=UPGRADEYEAR,ENGINE!U38-'3 - Upgrade information'!$H92,ENGINE!U38)</f>
        <v>0</v>
      </c>
      <c r="W38" s="229">
        <f>IF(W$4=UPGRADEYEAR,ENGINE!V38-'3 - Upgrade information'!$H92,ENGINE!V38)</f>
        <v>0</v>
      </c>
      <c r="X38" s="229">
        <f>IF(X$4=UPGRADEYEAR,ENGINE!W38-'3 - Upgrade information'!$H92,ENGINE!W38)</f>
        <v>0</v>
      </c>
      <c r="Y38" s="229">
        <f>IF(Y$4=UPGRADEYEAR,ENGINE!X38-'3 - Upgrade information'!$H92,ENGINE!X38)</f>
        <v>0</v>
      </c>
      <c r="Z38" s="229">
        <f>IF(Z$4=UPGRADEYEAR,ENGINE!Y38-'3 - Upgrade information'!$H92,ENGINE!Y38)</f>
        <v>0</v>
      </c>
      <c r="AA38" s="229">
        <f>IF(AA$4=UPGRADEYEAR,ENGINE!Z38-'3 - Upgrade information'!$H92,ENGINE!Z38)</f>
        <v>0</v>
      </c>
      <c r="AB38" s="229">
        <f>IF(AB$4=UPGRADEYEAR,ENGINE!AA38-'3 - Upgrade information'!$H92,ENGINE!AA38)</f>
        <v>0</v>
      </c>
      <c r="AC38" s="229">
        <f>IF(AC$4=UPGRADEYEAR,ENGINE!AB38-'3 - Upgrade information'!$H92,ENGINE!AB38)</f>
        <v>0</v>
      </c>
      <c r="AD38" s="229">
        <f>IF(AD$4=UPGRADEYEAR,ENGINE!AC38-'3 - Upgrade information'!$H92,ENGINE!AC38)</f>
        <v>0</v>
      </c>
      <c r="AE38" s="229">
        <f>IF(AE$4=UPGRADEYEAR,ENGINE!AD38-'3 - Upgrade information'!$H92,ENGINE!AD38)</f>
        <v>0</v>
      </c>
      <c r="AF38" s="229">
        <f>IF(AF$4=UPGRADEYEAR,ENGINE!AE38-'3 - Upgrade information'!$H92,ENGINE!AE38)</f>
        <v>0</v>
      </c>
      <c r="AG38" s="229">
        <f>IF(AG$4=UPGRADEYEAR,ENGINE!AF38-'3 - Upgrade information'!$H92,ENGINE!AF38)</f>
        <v>0</v>
      </c>
      <c r="AH38" s="229">
        <f>IF(AH$4=UPGRADEYEAR,ENGINE!AG38-'3 - Upgrade information'!$H92,ENGINE!AG38)</f>
        <v>0</v>
      </c>
      <c r="AI38" s="229">
        <f>IF(AI$4=UPGRADEYEAR,ENGINE!AH38-'3 - Upgrade information'!$H92,ENGINE!AH38)</f>
        <v>0</v>
      </c>
      <c r="AJ38" s="229">
        <f>IF(AJ$4=UPGRADEYEAR,ENGINE!AH38-'3 - Upgrade information'!$H92,ENGINE!AH38)</f>
        <v>0</v>
      </c>
      <c r="AK38" s="229">
        <f>IF(AK$4=UPGRADEYEAR,ENGINE!AI38-'3 - Upgrade information'!$H92,ENGINE!AI38)</f>
        <v>0</v>
      </c>
      <c r="AL38" s="229">
        <f>IF(AL$4=UPGRADEYEAR,ENGINE!AJ38-'3 - Upgrade information'!$H92,ENGINE!AJ38)</f>
        <v>0</v>
      </c>
      <c r="AM38" s="229">
        <f>IF(AM$4=UPGRADEYEAR,ENGINE!AK38-'3 - Upgrade information'!$H92,ENGINE!AK38)</f>
        <v>0</v>
      </c>
      <c r="AN38" s="229">
        <f>IF(AN$4=UPGRADEYEAR,ENGINE!AC38-'3 - Upgrade information'!$H92,ENGINE!AC38)</f>
        <v>0</v>
      </c>
      <c r="AO38" s="229">
        <f>IF(AO$4=UPGRADEYEAR,ENGINE!AD38-'3 - Upgrade information'!$H92,ENGINE!AD38)</f>
        <v>0</v>
      </c>
      <c r="AP38" s="229">
        <f>IF(AP$4=UPGRADEYEAR,ENGINE!AE38-'3 - Upgrade information'!$H92,ENGINE!AE38)</f>
        <v>0</v>
      </c>
      <c r="AQ38" s="229">
        <f>IF(AQ$4=UPGRADEYEAR,ENGINE!AF38-'3 - Upgrade information'!$H92,ENGINE!AF38)</f>
        <v>0</v>
      </c>
      <c r="AR38" s="229">
        <f>IF(AR$4=UPGRADEYEAR,ENGINE!AG38-'3 - Upgrade information'!$H92,ENGINE!AG38)</f>
        <v>0</v>
      </c>
      <c r="AS38" s="229">
        <f>IF(AS$4=UPGRADEYEAR,ENGINE!AH38-'3 - Upgrade information'!$H92,ENGINE!AH38)</f>
        <v>0</v>
      </c>
      <c r="AT38" s="229">
        <f>IF(AT$4=UPGRADEYEAR,ENGINE!AI38-'3 - Upgrade information'!$H92,ENGINE!AI38)</f>
        <v>0</v>
      </c>
      <c r="AU38" s="231"/>
    </row>
    <row r="39" spans="1:47" ht="9" customHeight="1">
      <c r="A39" s="598" t="s">
        <v>266</v>
      </c>
      <c r="B39" s="227">
        <f>'1 - Existing Inventory'!C70</f>
        <v>70</v>
      </c>
      <c r="C39" s="227">
        <f>'1 - Existing Inventory'!D70</f>
        <v>79</v>
      </c>
      <c r="D39" s="228" t="s">
        <v>266</v>
      </c>
      <c r="E39" s="229">
        <f t="shared" si="16"/>
        <v>4138</v>
      </c>
      <c r="F39" s="229">
        <f>((1-'1 - Existing Inventory'!N70)*'1 - Existing Inventory'!D70*ANNUAL_OP_HOURS)+
('1 - Existing Inventory'!N70*'1 - Existing Inventory'!D70*(ANNUAL_OP_HOURS-(6*365)))+
('1 - Existing Inventory'!N70*('1 - Existing Inventory'!O70)*'1 - Existing Inventory'!D70*(6*365))</f>
        <v>326902</v>
      </c>
      <c r="G39" s="229">
        <f t="shared" si="17"/>
        <v>4138</v>
      </c>
      <c r="H39" s="229">
        <f>((1-'3 - Upgrade information'!M94)*'3 - Upgrade information'!D94*ANNUAL_OP_HOURS)+
('3 - Upgrade information'!M94*'3 - Upgrade information'!D94*(ANNUAL_OP_HOURS-(6*365)))+
('3 - Upgrade information'!M94*('3 - Upgrade information'!N94)*'3 - Upgrade information'!D94*(6*365))</f>
        <v>326902</v>
      </c>
      <c r="I39" s="229">
        <f>'1 - Existing Inventory'!E70</f>
        <v>0</v>
      </c>
      <c r="J39" s="229">
        <f t="shared" si="15"/>
        <v>0</v>
      </c>
      <c r="K39" s="229">
        <f>IF(K$4=UPGRADEYEAR,ENGINE!J39-'3 - Upgrade information'!$H94,ENGINE!J39)</f>
        <v>0</v>
      </c>
      <c r="L39" s="229">
        <f>IF(L$4=UPGRADEYEAR,ENGINE!K39-'3 - Upgrade information'!$H94,ENGINE!K39)</f>
        <v>0</v>
      </c>
      <c r="M39" s="229">
        <f>IF(M$4=UPGRADEYEAR,ENGINE!L39-'3 - Upgrade information'!$H94,ENGINE!L39)</f>
        <v>0</v>
      </c>
      <c r="N39" s="230">
        <f>IF(N$4=UPGRADEYEAR,ENGINE!M39-'3 - Upgrade information'!$H94,ENGINE!M39)</f>
        <v>0</v>
      </c>
      <c r="O39" s="229">
        <f>IF(O$4=UPGRADEYEAR,ENGINE!N39-'3 - Upgrade information'!$H94,ENGINE!N39)</f>
        <v>0</v>
      </c>
      <c r="P39" s="229">
        <f>IF(P$4=UPGRADEYEAR,ENGINE!O39-'3 - Upgrade information'!$H94,ENGINE!O39)</f>
        <v>0</v>
      </c>
      <c r="Q39" s="229">
        <f>IF(Q$4=UPGRADEYEAR,ENGINE!P39-'3 - Upgrade information'!$H94,ENGINE!P39)</f>
        <v>0</v>
      </c>
      <c r="R39" s="229">
        <f>IF(R$4=UPGRADEYEAR,ENGINE!Q39-'3 - Upgrade information'!$H94,ENGINE!Q39)</f>
        <v>0</v>
      </c>
      <c r="S39" s="229">
        <f>IF(S$4=UPGRADEYEAR,ENGINE!R39-'3 - Upgrade information'!$H94,ENGINE!R39)</f>
        <v>0</v>
      </c>
      <c r="T39" s="229">
        <f>IF(T$4=UPGRADEYEAR,ENGINE!S39-'3 - Upgrade information'!$H94,ENGINE!S39)</f>
        <v>0</v>
      </c>
      <c r="U39" s="229">
        <f>IF(U$4=UPGRADEYEAR,ENGINE!T39-'3 - Upgrade information'!$H94,ENGINE!T39)</f>
        <v>0</v>
      </c>
      <c r="V39" s="229">
        <f>IF(V$4=UPGRADEYEAR,ENGINE!U39-'3 - Upgrade information'!$H94,ENGINE!U39)</f>
        <v>0</v>
      </c>
      <c r="W39" s="229">
        <f>IF(W$4=UPGRADEYEAR,ENGINE!V39-'3 - Upgrade information'!$H94,ENGINE!V39)</f>
        <v>0</v>
      </c>
      <c r="X39" s="229">
        <f>IF(X$4=UPGRADEYEAR,ENGINE!W39-'3 - Upgrade information'!$H94,ENGINE!W39)</f>
        <v>0</v>
      </c>
      <c r="Y39" s="229">
        <f>IF(Y$4=UPGRADEYEAR,ENGINE!X39-'3 - Upgrade information'!$H94,ENGINE!X39)</f>
        <v>0</v>
      </c>
      <c r="Z39" s="229">
        <f>IF(Z$4=UPGRADEYEAR,ENGINE!Y39-'3 - Upgrade information'!$H94,ENGINE!Y39)</f>
        <v>0</v>
      </c>
      <c r="AA39" s="229">
        <f>IF(AA$4=UPGRADEYEAR,ENGINE!Z39-'3 - Upgrade information'!$H94,ENGINE!Z39)</f>
        <v>0</v>
      </c>
      <c r="AB39" s="229">
        <f>IF(AB$4=UPGRADEYEAR,ENGINE!AA39-'3 - Upgrade information'!$H94,ENGINE!AA39)</f>
        <v>0</v>
      </c>
      <c r="AC39" s="229">
        <f>IF(AC$4=UPGRADEYEAR,ENGINE!AB39-'3 - Upgrade information'!$H94,ENGINE!AB39)</f>
        <v>0</v>
      </c>
      <c r="AD39" s="229">
        <f>IF(AD$4=UPGRADEYEAR,ENGINE!AC39-'3 - Upgrade information'!$H94,ENGINE!AC39)</f>
        <v>0</v>
      </c>
      <c r="AE39" s="229">
        <f>IF(AE$4=UPGRADEYEAR,ENGINE!AD39-'3 - Upgrade information'!$H94,ENGINE!AD39)</f>
        <v>0</v>
      </c>
      <c r="AF39" s="229">
        <f>IF(AF$4=UPGRADEYEAR,ENGINE!AE39-'3 - Upgrade information'!$H94,ENGINE!AE39)</f>
        <v>0</v>
      </c>
      <c r="AG39" s="229">
        <f>IF(AG$4=UPGRADEYEAR,ENGINE!AF39-'3 - Upgrade information'!$H94,ENGINE!AF39)</f>
        <v>0</v>
      </c>
      <c r="AH39" s="229">
        <f>IF(AH$4=UPGRADEYEAR,ENGINE!AG39-'3 - Upgrade information'!$H94,ENGINE!AG39)</f>
        <v>0</v>
      </c>
      <c r="AI39" s="229">
        <f>IF(AI$4=UPGRADEYEAR,ENGINE!AH39-'3 - Upgrade information'!$H94,ENGINE!AH39)</f>
        <v>0</v>
      </c>
      <c r="AJ39" s="229">
        <f>IF(AJ$4=UPGRADEYEAR,ENGINE!AH39-'3 - Upgrade information'!$H94,ENGINE!AH39)</f>
        <v>0</v>
      </c>
      <c r="AK39" s="229">
        <f>IF(AK$4=UPGRADEYEAR,ENGINE!AI39-'3 - Upgrade information'!$H94,ENGINE!AI39)</f>
        <v>0</v>
      </c>
      <c r="AL39" s="229">
        <f>IF(AL$4=UPGRADEYEAR,ENGINE!AJ39-'3 - Upgrade information'!$H94,ENGINE!AJ39)</f>
        <v>0</v>
      </c>
      <c r="AM39" s="229">
        <f>IF(AM$4=UPGRADEYEAR,ENGINE!AK39-'3 - Upgrade information'!$H94,ENGINE!AK39)</f>
        <v>0</v>
      </c>
      <c r="AN39" s="229">
        <f>IF(AN$4=UPGRADEYEAR,ENGINE!AC39-'3 - Upgrade information'!$H94,ENGINE!AC39)</f>
        <v>0</v>
      </c>
      <c r="AO39" s="229">
        <f>IF(AO$4=UPGRADEYEAR,ENGINE!AD39-'3 - Upgrade information'!$H94,ENGINE!AD39)</f>
        <v>0</v>
      </c>
      <c r="AP39" s="229">
        <f>IF(AP$4=UPGRADEYEAR,ENGINE!AE39-'3 - Upgrade information'!$H94,ENGINE!AE39)</f>
        <v>0</v>
      </c>
      <c r="AQ39" s="229">
        <f>IF(AQ$4=UPGRADEYEAR,ENGINE!AF39-'3 - Upgrade information'!$H94,ENGINE!AF39)</f>
        <v>0</v>
      </c>
      <c r="AR39" s="229">
        <f>IF(AR$4=UPGRADEYEAR,ENGINE!AG39-'3 - Upgrade information'!$H94,ENGINE!AG39)</f>
        <v>0</v>
      </c>
      <c r="AS39" s="229">
        <f>IF(AS$4=UPGRADEYEAR,ENGINE!AH39-'3 - Upgrade information'!$H94,ENGINE!AH39)</f>
        <v>0</v>
      </c>
      <c r="AT39" s="229">
        <f>IF(AT$4=UPGRADEYEAR,ENGINE!AI39-'3 - Upgrade information'!$H94,ENGINE!AI39)</f>
        <v>0</v>
      </c>
      <c r="AU39" s="231"/>
    </row>
    <row r="40" spans="1:47" ht="9" customHeight="1">
      <c r="A40" s="599"/>
      <c r="B40" s="227">
        <f>'1 - Existing Inventory'!C71</f>
        <v>100</v>
      </c>
      <c r="C40" s="227">
        <f>'1 - Existing Inventory'!D71</f>
        <v>114</v>
      </c>
      <c r="D40" s="228" t="s">
        <v>266</v>
      </c>
      <c r="E40" s="229">
        <f t="shared" si="16"/>
        <v>4138</v>
      </c>
      <c r="F40" s="229">
        <f>((1-'1 - Existing Inventory'!N71)*'1 - Existing Inventory'!D71*ANNUAL_OP_HOURS)+
('1 - Existing Inventory'!N71*'1 - Existing Inventory'!D71*(ANNUAL_OP_HOURS-(6*365)))+
('1 - Existing Inventory'!N71*('1 - Existing Inventory'!O71)*'1 - Existing Inventory'!D71*(6*365))</f>
        <v>471732</v>
      </c>
      <c r="G40" s="229">
        <f t="shared" si="17"/>
        <v>4138</v>
      </c>
      <c r="H40" s="229">
        <f>((1-'3 - Upgrade information'!M95)*'3 - Upgrade information'!D95*ANNUAL_OP_HOURS)+
('3 - Upgrade information'!M95*'3 - Upgrade information'!D95*(ANNUAL_OP_HOURS-(6*365)))+
('3 - Upgrade information'!M95*('3 - Upgrade information'!N95)*'3 - Upgrade information'!D95*(6*365))</f>
        <v>471732</v>
      </c>
      <c r="I40" s="229">
        <f>'1 - Existing Inventory'!E71</f>
        <v>0</v>
      </c>
      <c r="J40" s="229">
        <f t="shared" si="15"/>
        <v>0</v>
      </c>
      <c r="K40" s="229">
        <f>IF(K$4=UPGRADEYEAR,ENGINE!J40-'3 - Upgrade information'!$H95,ENGINE!J40)</f>
        <v>0</v>
      </c>
      <c r="L40" s="229">
        <f>IF(L$4=UPGRADEYEAR,ENGINE!K40-'3 - Upgrade information'!$H95,ENGINE!K40)</f>
        <v>0</v>
      </c>
      <c r="M40" s="229">
        <f>IF(M$4=UPGRADEYEAR,ENGINE!L40-'3 - Upgrade information'!$H95,ENGINE!L40)</f>
        <v>0</v>
      </c>
      <c r="N40" s="230">
        <f>IF(N$4=UPGRADEYEAR,ENGINE!M40-'3 - Upgrade information'!$H95,ENGINE!M40)</f>
        <v>0</v>
      </c>
      <c r="O40" s="229">
        <f>IF(O$4=UPGRADEYEAR,ENGINE!N40-'3 - Upgrade information'!$H95,ENGINE!N40)</f>
        <v>0</v>
      </c>
      <c r="P40" s="229">
        <f>IF(P$4=UPGRADEYEAR,ENGINE!O40-'3 - Upgrade information'!$H95,ENGINE!O40)</f>
        <v>0</v>
      </c>
      <c r="Q40" s="229">
        <f>IF(Q$4=UPGRADEYEAR,ENGINE!P40-'3 - Upgrade information'!$H95,ENGINE!P40)</f>
        <v>0</v>
      </c>
      <c r="R40" s="229">
        <f>IF(R$4=UPGRADEYEAR,ENGINE!Q40-'3 - Upgrade information'!$H95,ENGINE!Q40)</f>
        <v>0</v>
      </c>
      <c r="S40" s="229">
        <f>IF(S$4=UPGRADEYEAR,ENGINE!R40-'3 - Upgrade information'!$H95,ENGINE!R40)</f>
        <v>0</v>
      </c>
      <c r="T40" s="229">
        <f>IF(T$4=UPGRADEYEAR,ENGINE!S40-'3 - Upgrade information'!$H95,ENGINE!S40)</f>
        <v>0</v>
      </c>
      <c r="U40" s="229">
        <f>IF(U$4=UPGRADEYEAR,ENGINE!T40-'3 - Upgrade information'!$H95,ENGINE!T40)</f>
        <v>0</v>
      </c>
      <c r="V40" s="229">
        <f>IF(V$4=UPGRADEYEAR,ENGINE!U40-'3 - Upgrade information'!$H95,ENGINE!U40)</f>
        <v>0</v>
      </c>
      <c r="W40" s="229">
        <f>IF(W$4=UPGRADEYEAR,ENGINE!V40-'3 - Upgrade information'!$H95,ENGINE!V40)</f>
        <v>0</v>
      </c>
      <c r="X40" s="229">
        <f>IF(X$4=UPGRADEYEAR,ENGINE!W40-'3 - Upgrade information'!$H95,ENGINE!W40)</f>
        <v>0</v>
      </c>
      <c r="Y40" s="229">
        <f>IF(Y$4=UPGRADEYEAR,ENGINE!X40-'3 - Upgrade information'!$H95,ENGINE!X40)</f>
        <v>0</v>
      </c>
      <c r="Z40" s="229">
        <f>IF(Z$4=UPGRADEYEAR,ENGINE!Y40-'3 - Upgrade information'!$H95,ENGINE!Y40)</f>
        <v>0</v>
      </c>
      <c r="AA40" s="229">
        <f>IF(AA$4=UPGRADEYEAR,ENGINE!Z40-'3 - Upgrade information'!$H95,ENGINE!Z40)</f>
        <v>0</v>
      </c>
      <c r="AB40" s="229">
        <f>IF(AB$4=UPGRADEYEAR,ENGINE!AA40-'3 - Upgrade information'!$H95,ENGINE!AA40)</f>
        <v>0</v>
      </c>
      <c r="AC40" s="229">
        <f>IF(AC$4=UPGRADEYEAR,ENGINE!AB40-'3 - Upgrade information'!$H95,ENGINE!AB40)</f>
        <v>0</v>
      </c>
      <c r="AD40" s="229">
        <f>IF(AD$4=UPGRADEYEAR,ENGINE!AC40-'3 - Upgrade information'!$H95,ENGINE!AC40)</f>
        <v>0</v>
      </c>
      <c r="AE40" s="229">
        <f>IF(AE$4=UPGRADEYEAR,ENGINE!AD40-'3 - Upgrade information'!$H95,ENGINE!AD40)</f>
        <v>0</v>
      </c>
      <c r="AF40" s="229">
        <f>IF(AF$4=UPGRADEYEAR,ENGINE!AE40-'3 - Upgrade information'!$H95,ENGINE!AE40)</f>
        <v>0</v>
      </c>
      <c r="AG40" s="229">
        <f>IF(AG$4=UPGRADEYEAR,ENGINE!AF40-'3 - Upgrade information'!$H95,ENGINE!AF40)</f>
        <v>0</v>
      </c>
      <c r="AH40" s="229">
        <f>IF(AH$4=UPGRADEYEAR,ENGINE!AG40-'3 - Upgrade information'!$H95,ENGINE!AG40)</f>
        <v>0</v>
      </c>
      <c r="AI40" s="229">
        <f>IF(AI$4=UPGRADEYEAR,ENGINE!AH40-'3 - Upgrade information'!$H95,ENGINE!AH40)</f>
        <v>0</v>
      </c>
      <c r="AJ40" s="229">
        <f>IF(AJ$4=UPGRADEYEAR,ENGINE!AH40-'3 - Upgrade information'!$H95,ENGINE!AH40)</f>
        <v>0</v>
      </c>
      <c r="AK40" s="229">
        <f>IF(AK$4=UPGRADEYEAR,ENGINE!AI40-'3 - Upgrade information'!$H95,ENGINE!AI40)</f>
        <v>0</v>
      </c>
      <c r="AL40" s="229">
        <f>IF(AL$4=UPGRADEYEAR,ENGINE!AJ40-'3 - Upgrade information'!$H95,ENGINE!AJ40)</f>
        <v>0</v>
      </c>
      <c r="AM40" s="229">
        <f>IF(AM$4=UPGRADEYEAR,ENGINE!AK40-'3 - Upgrade information'!$H95,ENGINE!AK40)</f>
        <v>0</v>
      </c>
      <c r="AN40" s="229">
        <f>IF(AN$4=UPGRADEYEAR,ENGINE!AC40-'3 - Upgrade information'!$H95,ENGINE!AC40)</f>
        <v>0</v>
      </c>
      <c r="AO40" s="229">
        <f>IF(AO$4=UPGRADEYEAR,ENGINE!AD40-'3 - Upgrade information'!$H95,ENGINE!AD40)</f>
        <v>0</v>
      </c>
      <c r="AP40" s="229">
        <f>IF(AP$4=UPGRADEYEAR,ENGINE!AE40-'3 - Upgrade information'!$H95,ENGINE!AE40)</f>
        <v>0</v>
      </c>
      <c r="AQ40" s="229">
        <f>IF(AQ$4=UPGRADEYEAR,ENGINE!AF40-'3 - Upgrade information'!$H95,ENGINE!AF40)</f>
        <v>0</v>
      </c>
      <c r="AR40" s="229">
        <f>IF(AR$4=UPGRADEYEAR,ENGINE!AG40-'3 - Upgrade information'!$H95,ENGINE!AG40)</f>
        <v>0</v>
      </c>
      <c r="AS40" s="229">
        <f>IF(AS$4=UPGRADEYEAR,ENGINE!AH40-'3 - Upgrade information'!$H95,ENGINE!AH40)</f>
        <v>0</v>
      </c>
      <c r="AT40" s="229">
        <f>IF(AT$4=UPGRADEYEAR,ENGINE!AI40-'3 - Upgrade information'!$H95,ENGINE!AI40)</f>
        <v>0</v>
      </c>
      <c r="AU40" s="231"/>
    </row>
    <row r="41" spans="1:47" ht="9" customHeight="1">
      <c r="A41" s="599"/>
      <c r="B41" s="227">
        <f>'1 - Existing Inventory'!C72</f>
        <v>150</v>
      </c>
      <c r="C41" s="227">
        <f>'1 - Existing Inventory'!D72</f>
        <v>190</v>
      </c>
      <c r="D41" s="228" t="s">
        <v>266</v>
      </c>
      <c r="E41" s="229">
        <f t="shared" si="16"/>
        <v>4138</v>
      </c>
      <c r="F41" s="229">
        <f>((1-'1 - Existing Inventory'!N72)*'1 - Existing Inventory'!D72*ANNUAL_OP_HOURS)+
('1 - Existing Inventory'!N72*'1 - Existing Inventory'!D72*(ANNUAL_OP_HOURS-(6*365)))+
('1 - Existing Inventory'!N72*('1 - Existing Inventory'!O72)*'1 - Existing Inventory'!D72*(6*365))</f>
        <v>786220</v>
      </c>
      <c r="G41" s="229">
        <f t="shared" si="17"/>
        <v>4138</v>
      </c>
      <c r="H41" s="229">
        <f>((1-'3 - Upgrade information'!M96)*'3 - Upgrade information'!D96*ANNUAL_OP_HOURS)+
('3 - Upgrade information'!M96*'3 - Upgrade information'!D96*(ANNUAL_OP_HOURS-(6*365)))+
('3 - Upgrade information'!M96*('3 - Upgrade information'!N96)*'3 - Upgrade information'!D96*(6*365))</f>
        <v>786220</v>
      </c>
      <c r="I41" s="229">
        <f>'1 - Existing Inventory'!E72</f>
        <v>0</v>
      </c>
      <c r="J41" s="229">
        <f t="shared" si="15"/>
        <v>0</v>
      </c>
      <c r="K41" s="229">
        <f>IF(K$4=UPGRADEYEAR,ENGINE!J41-'3 - Upgrade information'!$H96,ENGINE!J41)</f>
        <v>0</v>
      </c>
      <c r="L41" s="229">
        <f>IF(L$4=UPGRADEYEAR,ENGINE!K41-'3 - Upgrade information'!$H96,ENGINE!K41)</f>
        <v>0</v>
      </c>
      <c r="M41" s="229">
        <f>IF(M$4=UPGRADEYEAR,ENGINE!L41-'3 - Upgrade information'!$H96,ENGINE!L41)</f>
        <v>0</v>
      </c>
      <c r="N41" s="230">
        <f>IF(N$4=UPGRADEYEAR,ENGINE!M41-'3 - Upgrade information'!$H96,ENGINE!M41)</f>
        <v>0</v>
      </c>
      <c r="O41" s="229">
        <f>IF(O$4=UPGRADEYEAR,ENGINE!N41-'3 - Upgrade information'!$H96,ENGINE!N41)</f>
        <v>0</v>
      </c>
      <c r="P41" s="229">
        <f>IF(P$4=UPGRADEYEAR,ENGINE!O41-'3 - Upgrade information'!$H96,ENGINE!O41)</f>
        <v>0</v>
      </c>
      <c r="Q41" s="229">
        <f>IF(Q$4=UPGRADEYEAR,ENGINE!P41-'3 - Upgrade information'!$H96,ENGINE!P41)</f>
        <v>0</v>
      </c>
      <c r="R41" s="229">
        <f>IF(R$4=UPGRADEYEAR,ENGINE!Q41-'3 - Upgrade information'!$H96,ENGINE!Q41)</f>
        <v>0</v>
      </c>
      <c r="S41" s="229">
        <f>IF(S$4=UPGRADEYEAR,ENGINE!R41-'3 - Upgrade information'!$H96,ENGINE!R41)</f>
        <v>0</v>
      </c>
      <c r="T41" s="229">
        <f>IF(T$4=UPGRADEYEAR,ENGINE!S41-'3 - Upgrade information'!$H96,ENGINE!S41)</f>
        <v>0</v>
      </c>
      <c r="U41" s="229">
        <f>IF(U$4=UPGRADEYEAR,ENGINE!T41-'3 - Upgrade information'!$H96,ENGINE!T41)</f>
        <v>0</v>
      </c>
      <c r="V41" s="229">
        <f>IF(V$4=UPGRADEYEAR,ENGINE!U41-'3 - Upgrade information'!$H96,ENGINE!U41)</f>
        <v>0</v>
      </c>
      <c r="W41" s="229">
        <f>IF(W$4=UPGRADEYEAR,ENGINE!V41-'3 - Upgrade information'!$H96,ENGINE!V41)</f>
        <v>0</v>
      </c>
      <c r="X41" s="229">
        <f>IF(X$4=UPGRADEYEAR,ENGINE!W41-'3 - Upgrade information'!$H96,ENGINE!W41)</f>
        <v>0</v>
      </c>
      <c r="Y41" s="229">
        <f>IF(Y$4=UPGRADEYEAR,ENGINE!X41-'3 - Upgrade information'!$H96,ENGINE!X41)</f>
        <v>0</v>
      </c>
      <c r="Z41" s="229">
        <f>IF(Z$4=UPGRADEYEAR,ENGINE!Y41-'3 - Upgrade information'!$H96,ENGINE!Y41)</f>
        <v>0</v>
      </c>
      <c r="AA41" s="229">
        <f>IF(AA$4=UPGRADEYEAR,ENGINE!Z41-'3 - Upgrade information'!$H96,ENGINE!Z41)</f>
        <v>0</v>
      </c>
      <c r="AB41" s="229">
        <f>IF(AB$4=UPGRADEYEAR,ENGINE!AA41-'3 - Upgrade information'!$H96,ENGINE!AA41)</f>
        <v>0</v>
      </c>
      <c r="AC41" s="229">
        <f>IF(AC$4=UPGRADEYEAR,ENGINE!AB41-'3 - Upgrade information'!$H96,ENGINE!AB41)</f>
        <v>0</v>
      </c>
      <c r="AD41" s="229">
        <f>IF(AD$4=UPGRADEYEAR,ENGINE!AC41-'3 - Upgrade information'!$H96,ENGINE!AC41)</f>
        <v>0</v>
      </c>
      <c r="AE41" s="229">
        <f>IF(AE$4=UPGRADEYEAR,ENGINE!AD41-'3 - Upgrade information'!$H96,ENGINE!AD41)</f>
        <v>0</v>
      </c>
      <c r="AF41" s="229">
        <f>IF(AF$4=UPGRADEYEAR,ENGINE!AE41-'3 - Upgrade information'!$H96,ENGINE!AE41)</f>
        <v>0</v>
      </c>
      <c r="AG41" s="229">
        <f>IF(AG$4=UPGRADEYEAR,ENGINE!AF41-'3 - Upgrade information'!$H96,ENGINE!AF41)</f>
        <v>0</v>
      </c>
      <c r="AH41" s="229">
        <f>IF(AH$4=UPGRADEYEAR,ENGINE!AG41-'3 - Upgrade information'!$H96,ENGINE!AG41)</f>
        <v>0</v>
      </c>
      <c r="AI41" s="229">
        <f>IF(AI$4=UPGRADEYEAR,ENGINE!AH41-'3 - Upgrade information'!$H96,ENGINE!AH41)</f>
        <v>0</v>
      </c>
      <c r="AJ41" s="229">
        <f>IF(AJ$4=UPGRADEYEAR,ENGINE!AH41-'3 - Upgrade information'!$H96,ENGINE!AH41)</f>
        <v>0</v>
      </c>
      <c r="AK41" s="229">
        <f>IF(AK$4=UPGRADEYEAR,ENGINE!AI41-'3 - Upgrade information'!$H96,ENGINE!AI41)</f>
        <v>0</v>
      </c>
      <c r="AL41" s="229">
        <f>IF(AL$4=UPGRADEYEAR,ENGINE!AJ41-'3 - Upgrade information'!$H96,ENGINE!AJ41)</f>
        <v>0</v>
      </c>
      <c r="AM41" s="229">
        <f>IF(AM$4=UPGRADEYEAR,ENGINE!AK41-'3 - Upgrade information'!$H96,ENGINE!AK41)</f>
        <v>0</v>
      </c>
      <c r="AN41" s="229">
        <f>IF(AN$4=UPGRADEYEAR,ENGINE!AC41-'3 - Upgrade information'!$H96,ENGINE!AC41)</f>
        <v>0</v>
      </c>
      <c r="AO41" s="229">
        <f>IF(AO$4=UPGRADEYEAR,ENGINE!AD41-'3 - Upgrade information'!$H96,ENGINE!AD41)</f>
        <v>0</v>
      </c>
      <c r="AP41" s="229">
        <f>IF(AP$4=UPGRADEYEAR,ENGINE!AE41-'3 - Upgrade information'!$H96,ENGINE!AE41)</f>
        <v>0</v>
      </c>
      <c r="AQ41" s="229">
        <f>IF(AQ$4=UPGRADEYEAR,ENGINE!AF41-'3 - Upgrade information'!$H96,ENGINE!AF41)</f>
        <v>0</v>
      </c>
      <c r="AR41" s="229">
        <f>IF(AR$4=UPGRADEYEAR,ENGINE!AG41-'3 - Upgrade information'!$H96,ENGINE!AG41)</f>
        <v>0</v>
      </c>
      <c r="AS41" s="229">
        <f>IF(AS$4=UPGRADEYEAR,ENGINE!AH41-'3 - Upgrade information'!$H96,ENGINE!AH41)</f>
        <v>0</v>
      </c>
      <c r="AT41" s="229">
        <f>IF(AT$4=UPGRADEYEAR,ENGINE!AI41-'3 - Upgrade information'!$H96,ENGINE!AI41)</f>
        <v>0</v>
      </c>
      <c r="AU41" s="231"/>
    </row>
    <row r="42" spans="1:47" ht="9" customHeight="1">
      <c r="A42" s="599"/>
      <c r="B42" s="227">
        <f>'1 - Existing Inventory'!C73</f>
        <v>250</v>
      </c>
      <c r="C42" s="227">
        <f>'1 - Existing Inventory'!D73</f>
        <v>301</v>
      </c>
      <c r="D42" s="228" t="s">
        <v>266</v>
      </c>
      <c r="E42" s="229">
        <f t="shared" si="16"/>
        <v>4138</v>
      </c>
      <c r="F42" s="229">
        <f>((1-'1 - Existing Inventory'!N73)*'1 - Existing Inventory'!D73*ANNUAL_OP_HOURS)+
('1 - Existing Inventory'!N73*'1 - Existing Inventory'!D73*(ANNUAL_OP_HOURS-(6*365)))+
('1 - Existing Inventory'!N73*('1 - Existing Inventory'!O73)*'1 - Existing Inventory'!D73*(6*365))</f>
        <v>1245538</v>
      </c>
      <c r="G42" s="229">
        <f t="shared" si="17"/>
        <v>4138</v>
      </c>
      <c r="H42" s="229">
        <f>((1-'3 - Upgrade information'!M97)*'3 - Upgrade information'!D97*ANNUAL_OP_HOURS)+
('3 - Upgrade information'!M97*'3 - Upgrade information'!D97*(ANNUAL_OP_HOURS-(6*365)))+
('3 - Upgrade information'!M97*('3 - Upgrade information'!N97)*'3 - Upgrade information'!D97*(6*365))</f>
        <v>1245538</v>
      </c>
      <c r="I42" s="229">
        <f>'1 - Existing Inventory'!E73</f>
        <v>0</v>
      </c>
      <c r="J42" s="229">
        <f t="shared" si="15"/>
        <v>0</v>
      </c>
      <c r="K42" s="229">
        <f>IF(K$4=UPGRADEYEAR,ENGINE!J42-'3 - Upgrade information'!$H97,ENGINE!J42)</f>
        <v>0</v>
      </c>
      <c r="L42" s="229">
        <f>IF(L$4=UPGRADEYEAR,ENGINE!K42-'3 - Upgrade information'!$H97,ENGINE!K42)</f>
        <v>0</v>
      </c>
      <c r="M42" s="229">
        <f>IF(M$4=UPGRADEYEAR,ENGINE!L42-'3 - Upgrade information'!$H97,ENGINE!L42)</f>
        <v>0</v>
      </c>
      <c r="N42" s="230">
        <f>IF(N$4=UPGRADEYEAR,ENGINE!M42-'3 - Upgrade information'!$H97,ENGINE!M42)</f>
        <v>0</v>
      </c>
      <c r="O42" s="229">
        <f>IF(O$4=UPGRADEYEAR,ENGINE!N42-'3 - Upgrade information'!$H97,ENGINE!N42)</f>
        <v>0</v>
      </c>
      <c r="P42" s="229">
        <f>IF(P$4=UPGRADEYEAR,ENGINE!O42-'3 - Upgrade information'!$H97,ENGINE!O42)</f>
        <v>0</v>
      </c>
      <c r="Q42" s="229">
        <f>IF(Q$4=UPGRADEYEAR,ENGINE!P42-'3 - Upgrade information'!$H97,ENGINE!P42)</f>
        <v>0</v>
      </c>
      <c r="R42" s="229">
        <f>IF(R$4=UPGRADEYEAR,ENGINE!Q42-'3 - Upgrade information'!$H97,ENGINE!Q42)</f>
        <v>0</v>
      </c>
      <c r="S42" s="229">
        <f>IF(S$4=UPGRADEYEAR,ENGINE!R42-'3 - Upgrade information'!$H97,ENGINE!R42)</f>
        <v>0</v>
      </c>
      <c r="T42" s="229">
        <f>IF(T$4=UPGRADEYEAR,ENGINE!S42-'3 - Upgrade information'!$H97,ENGINE!S42)</f>
        <v>0</v>
      </c>
      <c r="U42" s="229">
        <f>IF(U$4=UPGRADEYEAR,ENGINE!T42-'3 - Upgrade information'!$H97,ENGINE!T42)</f>
        <v>0</v>
      </c>
      <c r="V42" s="229">
        <f>IF(V$4=UPGRADEYEAR,ENGINE!U42-'3 - Upgrade information'!$H97,ENGINE!U42)</f>
        <v>0</v>
      </c>
      <c r="W42" s="229">
        <f>IF(W$4=UPGRADEYEAR,ENGINE!V42-'3 - Upgrade information'!$H97,ENGINE!V42)</f>
        <v>0</v>
      </c>
      <c r="X42" s="229">
        <f>IF(X$4=UPGRADEYEAR,ENGINE!W42-'3 - Upgrade information'!$H97,ENGINE!W42)</f>
        <v>0</v>
      </c>
      <c r="Y42" s="229">
        <f>IF(Y$4=UPGRADEYEAR,ENGINE!X42-'3 - Upgrade information'!$H97,ENGINE!X42)</f>
        <v>0</v>
      </c>
      <c r="Z42" s="229">
        <f>IF(Z$4=UPGRADEYEAR,ENGINE!Y42-'3 - Upgrade information'!$H97,ENGINE!Y42)</f>
        <v>0</v>
      </c>
      <c r="AA42" s="229">
        <f>IF(AA$4=UPGRADEYEAR,ENGINE!Z42-'3 - Upgrade information'!$H97,ENGINE!Z42)</f>
        <v>0</v>
      </c>
      <c r="AB42" s="229">
        <f>IF(AB$4=UPGRADEYEAR,ENGINE!AA42-'3 - Upgrade information'!$H97,ENGINE!AA42)</f>
        <v>0</v>
      </c>
      <c r="AC42" s="229">
        <f>IF(AC$4=UPGRADEYEAR,ENGINE!AB42-'3 - Upgrade information'!$H97,ENGINE!AB42)</f>
        <v>0</v>
      </c>
      <c r="AD42" s="229">
        <f>IF(AD$4=UPGRADEYEAR,ENGINE!AC42-'3 - Upgrade information'!$H97,ENGINE!AC42)</f>
        <v>0</v>
      </c>
      <c r="AE42" s="229">
        <f>IF(AE$4=UPGRADEYEAR,ENGINE!AD42-'3 - Upgrade information'!$H97,ENGINE!AD42)</f>
        <v>0</v>
      </c>
      <c r="AF42" s="229">
        <f>IF(AF$4=UPGRADEYEAR,ENGINE!AE42-'3 - Upgrade information'!$H97,ENGINE!AE42)</f>
        <v>0</v>
      </c>
      <c r="AG42" s="229">
        <f>IF(AG$4=UPGRADEYEAR,ENGINE!AF42-'3 - Upgrade information'!$H97,ENGINE!AF42)</f>
        <v>0</v>
      </c>
      <c r="AH42" s="229">
        <f>IF(AH$4=UPGRADEYEAR,ENGINE!AG42-'3 - Upgrade information'!$H97,ENGINE!AG42)</f>
        <v>0</v>
      </c>
      <c r="AI42" s="229">
        <f>IF(AI$4=UPGRADEYEAR,ENGINE!AH42-'3 - Upgrade information'!$H97,ENGINE!AH42)</f>
        <v>0</v>
      </c>
      <c r="AJ42" s="229">
        <f>IF(AJ$4=UPGRADEYEAR,ENGINE!AH42-'3 - Upgrade information'!$H97,ENGINE!AH42)</f>
        <v>0</v>
      </c>
      <c r="AK42" s="229">
        <f>IF(AK$4=UPGRADEYEAR,ENGINE!AI42-'3 - Upgrade information'!$H97,ENGINE!AI42)</f>
        <v>0</v>
      </c>
      <c r="AL42" s="229">
        <f>IF(AL$4=UPGRADEYEAR,ENGINE!AJ42-'3 - Upgrade information'!$H97,ENGINE!AJ42)</f>
        <v>0</v>
      </c>
      <c r="AM42" s="229">
        <f>IF(AM$4=UPGRADEYEAR,ENGINE!AK42-'3 - Upgrade information'!$H97,ENGINE!AK42)</f>
        <v>0</v>
      </c>
      <c r="AN42" s="229">
        <f>IF(AN$4=UPGRADEYEAR,ENGINE!AC42-'3 - Upgrade information'!$H97,ENGINE!AC42)</f>
        <v>0</v>
      </c>
      <c r="AO42" s="229">
        <f>IF(AO$4=UPGRADEYEAR,ENGINE!AD42-'3 - Upgrade information'!$H97,ENGINE!AD42)</f>
        <v>0</v>
      </c>
      <c r="AP42" s="229">
        <f>IF(AP$4=UPGRADEYEAR,ENGINE!AE42-'3 - Upgrade information'!$H97,ENGINE!AE42)</f>
        <v>0</v>
      </c>
      <c r="AQ42" s="229">
        <f>IF(AQ$4=UPGRADEYEAR,ENGINE!AF42-'3 - Upgrade information'!$H97,ENGINE!AF42)</f>
        <v>0</v>
      </c>
      <c r="AR42" s="229">
        <f>IF(AR$4=UPGRADEYEAR,ENGINE!AG42-'3 - Upgrade information'!$H97,ENGINE!AG42)</f>
        <v>0</v>
      </c>
      <c r="AS42" s="229">
        <f>IF(AS$4=UPGRADEYEAR,ENGINE!AH42-'3 - Upgrade information'!$H97,ENGINE!AH42)</f>
        <v>0</v>
      </c>
      <c r="AT42" s="229">
        <f>IF(AT$4=UPGRADEYEAR,ENGINE!AI42-'3 - Upgrade information'!$H97,ENGINE!AI42)</f>
        <v>0</v>
      </c>
      <c r="AU42" s="231"/>
    </row>
    <row r="43" spans="1:47" ht="9" customHeight="1">
      <c r="A43" s="599"/>
      <c r="B43" s="227">
        <f>'1 - Existing Inventory'!C74</f>
        <v>70</v>
      </c>
      <c r="C43" s="227">
        <f>'1 - Existing Inventory'!D74</f>
        <v>79</v>
      </c>
      <c r="D43" s="228" t="s">
        <v>266</v>
      </c>
      <c r="E43" s="229">
        <f t="shared" si="16"/>
        <v>4138</v>
      </c>
      <c r="F43" s="229">
        <f>((1-'1 - Existing Inventory'!N74)*'1 - Existing Inventory'!D74*ANNUAL_OP_HOURS)+
('1 - Existing Inventory'!N74*'1 - Existing Inventory'!D74*(ANNUAL_OP_HOURS-(6*365)))+
('1 - Existing Inventory'!N74*('1 - Existing Inventory'!O74)*'1 - Existing Inventory'!D74*(6*365))</f>
        <v>326902</v>
      </c>
      <c r="G43" s="229">
        <f t="shared" si="17"/>
        <v>4138</v>
      </c>
      <c r="H43" s="229">
        <f>((1-'3 - Upgrade information'!M98)*'3 - Upgrade information'!D98*ANNUAL_OP_HOURS)+
('3 - Upgrade information'!M98*'3 - Upgrade information'!D98*(ANNUAL_OP_HOURS-(6*365)))+
('3 - Upgrade information'!M98*('3 - Upgrade information'!N98)*'3 - Upgrade information'!D98*(6*365))</f>
        <v>326902</v>
      </c>
      <c r="I43" s="229">
        <f>'1 - Existing Inventory'!E74</f>
        <v>0</v>
      </c>
      <c r="J43" s="229">
        <f t="shared" si="15"/>
        <v>0</v>
      </c>
      <c r="K43" s="229">
        <f>IF(K$4=UPGRADEYEAR,ENGINE!J43-'3 - Upgrade information'!$H98,ENGINE!J43)</f>
        <v>0</v>
      </c>
      <c r="L43" s="229">
        <f>IF(L$4=UPGRADEYEAR,ENGINE!K43-'3 - Upgrade information'!$H98,ENGINE!K43)</f>
        <v>0</v>
      </c>
      <c r="M43" s="229">
        <f>IF(M$4=UPGRADEYEAR,ENGINE!L43-'3 - Upgrade information'!$H98,ENGINE!L43)</f>
        <v>0</v>
      </c>
      <c r="N43" s="230">
        <f>IF(N$4=UPGRADEYEAR,ENGINE!M43-'3 - Upgrade information'!$H98,ENGINE!M43)</f>
        <v>0</v>
      </c>
      <c r="O43" s="229">
        <f>IF(O$4=UPGRADEYEAR,ENGINE!N43-'3 - Upgrade information'!$H98,ENGINE!N43)</f>
        <v>0</v>
      </c>
      <c r="P43" s="229">
        <f>IF(P$4=UPGRADEYEAR,ENGINE!O43-'3 - Upgrade information'!$H98,ENGINE!O43)</f>
        <v>0</v>
      </c>
      <c r="Q43" s="229">
        <f>IF(Q$4=UPGRADEYEAR,ENGINE!P43-'3 - Upgrade information'!$H98,ENGINE!P43)</f>
        <v>0</v>
      </c>
      <c r="R43" s="229">
        <f>IF(R$4=UPGRADEYEAR,ENGINE!Q43-'3 - Upgrade information'!$H98,ENGINE!Q43)</f>
        <v>0</v>
      </c>
      <c r="S43" s="229">
        <f>IF(S$4=UPGRADEYEAR,ENGINE!R43-'3 - Upgrade information'!$H98,ENGINE!R43)</f>
        <v>0</v>
      </c>
      <c r="T43" s="229">
        <f>IF(T$4=UPGRADEYEAR,ENGINE!S43-'3 - Upgrade information'!$H98,ENGINE!S43)</f>
        <v>0</v>
      </c>
      <c r="U43" s="229">
        <f>IF(U$4=UPGRADEYEAR,ENGINE!T43-'3 - Upgrade information'!$H98,ENGINE!T43)</f>
        <v>0</v>
      </c>
      <c r="V43" s="229">
        <f>IF(V$4=UPGRADEYEAR,ENGINE!U43-'3 - Upgrade information'!$H98,ENGINE!U43)</f>
        <v>0</v>
      </c>
      <c r="W43" s="229">
        <f>IF(W$4=UPGRADEYEAR,ENGINE!V43-'3 - Upgrade information'!$H98,ENGINE!V43)</f>
        <v>0</v>
      </c>
      <c r="X43" s="229">
        <f>IF(X$4=UPGRADEYEAR,ENGINE!W43-'3 - Upgrade information'!$H98,ENGINE!W43)</f>
        <v>0</v>
      </c>
      <c r="Y43" s="229">
        <f>IF(Y$4=UPGRADEYEAR,ENGINE!X43-'3 - Upgrade information'!$H98,ENGINE!X43)</f>
        <v>0</v>
      </c>
      <c r="Z43" s="229">
        <f>IF(Z$4=UPGRADEYEAR,ENGINE!Y43-'3 - Upgrade information'!$H98,ENGINE!Y43)</f>
        <v>0</v>
      </c>
      <c r="AA43" s="229">
        <f>IF(AA$4=UPGRADEYEAR,ENGINE!Z43-'3 - Upgrade information'!$H98,ENGINE!Z43)</f>
        <v>0</v>
      </c>
      <c r="AB43" s="229">
        <f>IF(AB$4=UPGRADEYEAR,ENGINE!AA43-'3 - Upgrade information'!$H98,ENGINE!AA43)</f>
        <v>0</v>
      </c>
      <c r="AC43" s="229">
        <f>IF(AC$4=UPGRADEYEAR,ENGINE!AB43-'3 - Upgrade information'!$H98,ENGINE!AB43)</f>
        <v>0</v>
      </c>
      <c r="AD43" s="229">
        <f>IF(AD$4=UPGRADEYEAR,ENGINE!AC43-'3 - Upgrade information'!$H98,ENGINE!AC43)</f>
        <v>0</v>
      </c>
      <c r="AE43" s="229">
        <f>IF(AE$4=UPGRADEYEAR,ENGINE!AD43-'3 - Upgrade information'!$H98,ENGINE!AD43)</f>
        <v>0</v>
      </c>
      <c r="AF43" s="229">
        <f>IF(AF$4=UPGRADEYEAR,ENGINE!AE43-'3 - Upgrade information'!$H98,ENGINE!AE43)</f>
        <v>0</v>
      </c>
      <c r="AG43" s="229">
        <f>IF(AG$4=UPGRADEYEAR,ENGINE!AF43-'3 - Upgrade information'!$H98,ENGINE!AF43)</f>
        <v>0</v>
      </c>
      <c r="AH43" s="229">
        <f>IF(AH$4=UPGRADEYEAR,ENGINE!AG43-'3 - Upgrade information'!$H98,ENGINE!AG43)</f>
        <v>0</v>
      </c>
      <c r="AI43" s="229">
        <f>IF(AI$4=UPGRADEYEAR,ENGINE!AH43-'3 - Upgrade information'!$H98,ENGINE!AH43)</f>
        <v>0</v>
      </c>
      <c r="AJ43" s="229">
        <f>IF(AJ$4=UPGRADEYEAR,ENGINE!AH43-'3 - Upgrade information'!$H98,ENGINE!AH43)</f>
        <v>0</v>
      </c>
      <c r="AK43" s="229">
        <f>IF(AK$4=UPGRADEYEAR,ENGINE!AI43-'3 - Upgrade information'!$H98,ENGINE!AI43)</f>
        <v>0</v>
      </c>
      <c r="AL43" s="229">
        <f>IF(AL$4=UPGRADEYEAR,ENGINE!AJ43-'3 - Upgrade information'!$H98,ENGINE!AJ43)</f>
        <v>0</v>
      </c>
      <c r="AM43" s="229">
        <f>IF(AM$4=UPGRADEYEAR,ENGINE!AK43-'3 - Upgrade information'!$H98,ENGINE!AK43)</f>
        <v>0</v>
      </c>
      <c r="AN43" s="229">
        <f>IF(AN$4=UPGRADEYEAR,ENGINE!AC43-'3 - Upgrade information'!$H98,ENGINE!AC43)</f>
        <v>0</v>
      </c>
      <c r="AO43" s="229">
        <f>IF(AO$4=UPGRADEYEAR,ENGINE!AD43-'3 - Upgrade information'!$H98,ENGINE!AD43)</f>
        <v>0</v>
      </c>
      <c r="AP43" s="229">
        <f>IF(AP$4=UPGRADEYEAR,ENGINE!AE43-'3 - Upgrade information'!$H98,ENGINE!AE43)</f>
        <v>0</v>
      </c>
      <c r="AQ43" s="229">
        <f>IF(AQ$4=UPGRADEYEAR,ENGINE!AF43-'3 - Upgrade information'!$H98,ENGINE!AF43)</f>
        <v>0</v>
      </c>
      <c r="AR43" s="229">
        <f>IF(AR$4=UPGRADEYEAR,ENGINE!AG43-'3 - Upgrade information'!$H98,ENGINE!AG43)</f>
        <v>0</v>
      </c>
      <c r="AS43" s="229">
        <f>IF(AS$4=UPGRADEYEAR,ENGINE!AH43-'3 - Upgrade information'!$H98,ENGINE!AH43)</f>
        <v>0</v>
      </c>
      <c r="AT43" s="229">
        <f>IF(AT$4=UPGRADEYEAR,ENGINE!AI43-'3 - Upgrade information'!$H98,ENGINE!AI43)</f>
        <v>0</v>
      </c>
      <c r="AU43" s="231"/>
    </row>
    <row r="44" spans="1:47" ht="9" customHeight="1">
      <c r="A44" s="599"/>
      <c r="B44" s="227">
        <f>'1 - Existing Inventory'!C75</f>
        <v>100</v>
      </c>
      <c r="C44" s="227">
        <f>'1 - Existing Inventory'!D75</f>
        <v>106</v>
      </c>
      <c r="D44" s="228" t="s">
        <v>266</v>
      </c>
      <c r="E44" s="229">
        <f t="shared" si="16"/>
        <v>4138</v>
      </c>
      <c r="F44" s="229">
        <f>((1-'1 - Existing Inventory'!N75)*'1 - Existing Inventory'!D75*ANNUAL_OP_HOURS)+
('1 - Existing Inventory'!N75*'1 - Existing Inventory'!D75*(ANNUAL_OP_HOURS-(6*365)))+
('1 - Existing Inventory'!N75*('1 - Existing Inventory'!O75)*'1 - Existing Inventory'!D75*(6*365))</f>
        <v>438628</v>
      </c>
      <c r="G44" s="229">
        <f t="shared" si="17"/>
        <v>4138</v>
      </c>
      <c r="H44" s="229">
        <f>((1-'3 - Upgrade information'!M99)*'3 - Upgrade information'!D99*ANNUAL_OP_HOURS)+
('3 - Upgrade information'!M99*'3 - Upgrade information'!D99*(ANNUAL_OP_HOURS-(6*365)))+
('3 - Upgrade information'!M99*('3 - Upgrade information'!N99)*'3 - Upgrade information'!D99*(6*365))</f>
        <v>438628</v>
      </c>
      <c r="I44" s="229">
        <f>'1 - Existing Inventory'!E75</f>
        <v>0</v>
      </c>
      <c r="J44" s="229">
        <f t="shared" si="15"/>
        <v>0</v>
      </c>
      <c r="K44" s="229">
        <f>IF(K$4=UPGRADEYEAR,ENGINE!J44-'3 - Upgrade information'!$H99,ENGINE!J44)</f>
        <v>0</v>
      </c>
      <c r="L44" s="229">
        <f>IF(L$4=UPGRADEYEAR,ENGINE!K44-'3 - Upgrade information'!$H99,ENGINE!K44)</f>
        <v>0</v>
      </c>
      <c r="M44" s="229">
        <f>IF(M$4=UPGRADEYEAR,ENGINE!L44-'3 - Upgrade information'!$H99,ENGINE!L44)</f>
        <v>0</v>
      </c>
      <c r="N44" s="230">
        <f>IF(N$4=UPGRADEYEAR,ENGINE!M44-'3 - Upgrade information'!$H99,ENGINE!M44)</f>
        <v>0</v>
      </c>
      <c r="O44" s="229">
        <f>IF(O$4=UPGRADEYEAR,ENGINE!N44-'3 - Upgrade information'!$H99,ENGINE!N44)</f>
        <v>0</v>
      </c>
      <c r="P44" s="229">
        <f>IF(P$4=UPGRADEYEAR,ENGINE!O44-'3 - Upgrade information'!$H99,ENGINE!O44)</f>
        <v>0</v>
      </c>
      <c r="Q44" s="229">
        <f>IF(Q$4=UPGRADEYEAR,ENGINE!P44-'3 - Upgrade information'!$H99,ENGINE!P44)</f>
        <v>0</v>
      </c>
      <c r="R44" s="229">
        <f>IF(R$4=UPGRADEYEAR,ENGINE!Q44-'3 - Upgrade information'!$H99,ENGINE!Q44)</f>
        <v>0</v>
      </c>
      <c r="S44" s="229">
        <f>IF(S$4=UPGRADEYEAR,ENGINE!R44-'3 - Upgrade information'!$H99,ENGINE!R44)</f>
        <v>0</v>
      </c>
      <c r="T44" s="229">
        <f>IF(T$4=UPGRADEYEAR,ENGINE!S44-'3 - Upgrade information'!$H99,ENGINE!S44)</f>
        <v>0</v>
      </c>
      <c r="U44" s="229">
        <f>IF(U$4=UPGRADEYEAR,ENGINE!T44-'3 - Upgrade information'!$H99,ENGINE!T44)</f>
        <v>0</v>
      </c>
      <c r="V44" s="229">
        <f>IF(V$4=UPGRADEYEAR,ENGINE!U44-'3 - Upgrade information'!$H99,ENGINE!U44)</f>
        <v>0</v>
      </c>
      <c r="W44" s="229">
        <f>IF(W$4=UPGRADEYEAR,ENGINE!V44-'3 - Upgrade information'!$H99,ENGINE!V44)</f>
        <v>0</v>
      </c>
      <c r="X44" s="229">
        <f>IF(X$4=UPGRADEYEAR,ENGINE!W44-'3 - Upgrade information'!$H99,ENGINE!W44)</f>
        <v>0</v>
      </c>
      <c r="Y44" s="229">
        <f>IF(Y$4=UPGRADEYEAR,ENGINE!X44-'3 - Upgrade information'!$H99,ENGINE!X44)</f>
        <v>0</v>
      </c>
      <c r="Z44" s="229">
        <f>IF(Z$4=UPGRADEYEAR,ENGINE!Y44-'3 - Upgrade information'!$H99,ENGINE!Y44)</f>
        <v>0</v>
      </c>
      <c r="AA44" s="229">
        <f>IF(AA$4=UPGRADEYEAR,ENGINE!Z44-'3 - Upgrade information'!$H99,ENGINE!Z44)</f>
        <v>0</v>
      </c>
      <c r="AB44" s="229">
        <f>IF(AB$4=UPGRADEYEAR,ENGINE!AA44-'3 - Upgrade information'!$H99,ENGINE!AA44)</f>
        <v>0</v>
      </c>
      <c r="AC44" s="229">
        <f>IF(AC$4=UPGRADEYEAR,ENGINE!AB44-'3 - Upgrade information'!$H99,ENGINE!AB44)</f>
        <v>0</v>
      </c>
      <c r="AD44" s="229">
        <f>IF(AD$4=UPGRADEYEAR,ENGINE!AC44-'3 - Upgrade information'!$H99,ENGINE!AC44)</f>
        <v>0</v>
      </c>
      <c r="AE44" s="229">
        <f>IF(AE$4=UPGRADEYEAR,ENGINE!AD44-'3 - Upgrade information'!$H99,ENGINE!AD44)</f>
        <v>0</v>
      </c>
      <c r="AF44" s="229">
        <f>IF(AF$4=UPGRADEYEAR,ENGINE!AE44-'3 - Upgrade information'!$H99,ENGINE!AE44)</f>
        <v>0</v>
      </c>
      <c r="AG44" s="229">
        <f>IF(AG$4=UPGRADEYEAR,ENGINE!AF44-'3 - Upgrade information'!$H99,ENGINE!AF44)</f>
        <v>0</v>
      </c>
      <c r="AH44" s="229">
        <f>IF(AH$4=UPGRADEYEAR,ENGINE!AG44-'3 - Upgrade information'!$H99,ENGINE!AG44)</f>
        <v>0</v>
      </c>
      <c r="AI44" s="229">
        <f>IF(AI$4=UPGRADEYEAR,ENGINE!AH44-'3 - Upgrade information'!$H99,ENGINE!AH44)</f>
        <v>0</v>
      </c>
      <c r="AJ44" s="229">
        <f>IF(AJ$4=UPGRADEYEAR,ENGINE!AH44-'3 - Upgrade information'!$H99,ENGINE!AH44)</f>
        <v>0</v>
      </c>
      <c r="AK44" s="229">
        <f>IF(AK$4=UPGRADEYEAR,ENGINE!AI44-'3 - Upgrade information'!$H99,ENGINE!AI44)</f>
        <v>0</v>
      </c>
      <c r="AL44" s="229">
        <f>IF(AL$4=UPGRADEYEAR,ENGINE!AJ44-'3 - Upgrade information'!$H99,ENGINE!AJ44)</f>
        <v>0</v>
      </c>
      <c r="AM44" s="229">
        <f>IF(AM$4=UPGRADEYEAR,ENGINE!AK44-'3 - Upgrade information'!$H99,ENGINE!AK44)</f>
        <v>0</v>
      </c>
      <c r="AN44" s="229">
        <f>IF(AN$4=UPGRADEYEAR,ENGINE!AC44-'3 - Upgrade information'!$H99,ENGINE!AC44)</f>
        <v>0</v>
      </c>
      <c r="AO44" s="229">
        <f>IF(AO$4=UPGRADEYEAR,ENGINE!AD44-'3 - Upgrade information'!$H99,ENGINE!AD44)</f>
        <v>0</v>
      </c>
      <c r="AP44" s="229">
        <f>IF(AP$4=UPGRADEYEAR,ENGINE!AE44-'3 - Upgrade information'!$H99,ENGINE!AE44)</f>
        <v>0</v>
      </c>
      <c r="AQ44" s="229">
        <f>IF(AQ$4=UPGRADEYEAR,ENGINE!AF44-'3 - Upgrade information'!$H99,ENGINE!AF44)</f>
        <v>0</v>
      </c>
      <c r="AR44" s="229">
        <f>IF(AR$4=UPGRADEYEAR,ENGINE!AG44-'3 - Upgrade information'!$H99,ENGINE!AG44)</f>
        <v>0</v>
      </c>
      <c r="AS44" s="229">
        <f>IF(AS$4=UPGRADEYEAR,ENGINE!AH44-'3 - Upgrade information'!$H99,ENGINE!AH44)</f>
        <v>0</v>
      </c>
      <c r="AT44" s="229">
        <f>IF(AT$4=UPGRADEYEAR,ENGINE!AI44-'3 - Upgrade information'!$H99,ENGINE!AI44)</f>
        <v>0</v>
      </c>
      <c r="AU44" s="231"/>
    </row>
    <row r="45" spans="1:47" ht="9" customHeight="1">
      <c r="A45" s="599"/>
      <c r="B45" s="227">
        <f>'1 - Existing Inventory'!C76</f>
        <v>150</v>
      </c>
      <c r="C45" s="227">
        <f>'1 - Existing Inventory'!D76</f>
        <v>158</v>
      </c>
      <c r="D45" s="228" t="s">
        <v>266</v>
      </c>
      <c r="E45" s="229">
        <f t="shared" si="16"/>
        <v>4138</v>
      </c>
      <c r="F45" s="229">
        <f>((1-'1 - Existing Inventory'!N76)*'1 - Existing Inventory'!D76*ANNUAL_OP_HOURS)+
('1 - Existing Inventory'!N76*'1 - Existing Inventory'!D76*(ANNUAL_OP_HOURS-(6*365)))+
('1 - Existing Inventory'!N76*('1 - Existing Inventory'!O76)*'1 - Existing Inventory'!D76*(6*365))</f>
        <v>653804</v>
      </c>
      <c r="G45" s="229">
        <f t="shared" si="17"/>
        <v>4138</v>
      </c>
      <c r="H45" s="229">
        <f>((1-'3 - Upgrade information'!M100)*'3 - Upgrade information'!D100*ANNUAL_OP_HOURS)+
('3 - Upgrade information'!M100*'3 - Upgrade information'!D100*(ANNUAL_OP_HOURS-(6*365)))+
('3 - Upgrade information'!M100*('3 - Upgrade information'!N100)*'3 - Upgrade information'!D100*(6*365))</f>
        <v>653804</v>
      </c>
      <c r="I45" s="229">
        <f>'1 - Existing Inventory'!E76</f>
        <v>0</v>
      </c>
      <c r="J45" s="229">
        <f t="shared" si="15"/>
        <v>0</v>
      </c>
      <c r="K45" s="229">
        <f>IF(K$4=UPGRADEYEAR,ENGINE!J45-'3 - Upgrade information'!$H100,ENGINE!J45)</f>
        <v>0</v>
      </c>
      <c r="L45" s="229">
        <f>IF(L$4=UPGRADEYEAR,ENGINE!K45-'3 - Upgrade information'!$H100,ENGINE!K45)</f>
        <v>0</v>
      </c>
      <c r="M45" s="229">
        <f>IF(M$4=UPGRADEYEAR,ENGINE!L45-'3 - Upgrade information'!$H100,ENGINE!L45)</f>
        <v>0</v>
      </c>
      <c r="N45" s="230">
        <f>IF(N$4=UPGRADEYEAR,ENGINE!M45-'3 - Upgrade information'!$H100,ENGINE!M45)</f>
        <v>0</v>
      </c>
      <c r="O45" s="229">
        <f>IF(O$4=UPGRADEYEAR,ENGINE!N45-'3 - Upgrade information'!$H100,ENGINE!N45)</f>
        <v>0</v>
      </c>
      <c r="P45" s="229">
        <f>IF(P$4=UPGRADEYEAR,ENGINE!O45-'3 - Upgrade information'!$H100,ENGINE!O45)</f>
        <v>0</v>
      </c>
      <c r="Q45" s="229">
        <f>IF(Q$4=UPGRADEYEAR,ENGINE!P45-'3 - Upgrade information'!$H100,ENGINE!P45)</f>
        <v>0</v>
      </c>
      <c r="R45" s="229">
        <f>IF(R$4=UPGRADEYEAR,ENGINE!Q45-'3 - Upgrade information'!$H100,ENGINE!Q45)</f>
        <v>0</v>
      </c>
      <c r="S45" s="229">
        <f>IF(S$4=UPGRADEYEAR,ENGINE!R45-'3 - Upgrade information'!$H100,ENGINE!R45)</f>
        <v>0</v>
      </c>
      <c r="T45" s="229">
        <f>IF(T$4=UPGRADEYEAR,ENGINE!S45-'3 - Upgrade information'!$H100,ENGINE!S45)</f>
        <v>0</v>
      </c>
      <c r="U45" s="229">
        <f>IF(U$4=UPGRADEYEAR,ENGINE!T45-'3 - Upgrade information'!$H100,ENGINE!T45)</f>
        <v>0</v>
      </c>
      <c r="V45" s="229">
        <f>IF(V$4=UPGRADEYEAR,ENGINE!U45-'3 - Upgrade information'!$H100,ENGINE!U45)</f>
        <v>0</v>
      </c>
      <c r="W45" s="229">
        <f>IF(W$4=UPGRADEYEAR,ENGINE!V45-'3 - Upgrade information'!$H100,ENGINE!V45)</f>
        <v>0</v>
      </c>
      <c r="X45" s="229">
        <f>IF(X$4=UPGRADEYEAR,ENGINE!W45-'3 - Upgrade information'!$H100,ENGINE!W45)</f>
        <v>0</v>
      </c>
      <c r="Y45" s="229">
        <f>IF(Y$4=UPGRADEYEAR,ENGINE!X45-'3 - Upgrade information'!$H100,ENGINE!X45)</f>
        <v>0</v>
      </c>
      <c r="Z45" s="229">
        <f>IF(Z$4=UPGRADEYEAR,ENGINE!Y45-'3 - Upgrade information'!$H100,ENGINE!Y45)</f>
        <v>0</v>
      </c>
      <c r="AA45" s="229">
        <f>IF(AA$4=UPGRADEYEAR,ENGINE!Z45-'3 - Upgrade information'!$H100,ENGINE!Z45)</f>
        <v>0</v>
      </c>
      <c r="AB45" s="229">
        <f>IF(AB$4=UPGRADEYEAR,ENGINE!AA45-'3 - Upgrade information'!$H100,ENGINE!AA45)</f>
        <v>0</v>
      </c>
      <c r="AC45" s="229">
        <f>IF(AC$4=UPGRADEYEAR,ENGINE!AB45-'3 - Upgrade information'!$H100,ENGINE!AB45)</f>
        <v>0</v>
      </c>
      <c r="AD45" s="229">
        <f>IF(AD$4=UPGRADEYEAR,ENGINE!AC45-'3 - Upgrade information'!$H100,ENGINE!AC45)</f>
        <v>0</v>
      </c>
      <c r="AE45" s="229">
        <f>IF(AE$4=UPGRADEYEAR,ENGINE!AD45-'3 - Upgrade information'!$H100,ENGINE!AD45)</f>
        <v>0</v>
      </c>
      <c r="AF45" s="229">
        <f>IF(AF$4=UPGRADEYEAR,ENGINE!AE45-'3 - Upgrade information'!$H100,ENGINE!AE45)</f>
        <v>0</v>
      </c>
      <c r="AG45" s="229">
        <f>IF(AG$4=UPGRADEYEAR,ENGINE!AF45-'3 - Upgrade information'!$H100,ENGINE!AF45)</f>
        <v>0</v>
      </c>
      <c r="AH45" s="229">
        <f>IF(AH$4=UPGRADEYEAR,ENGINE!AG45-'3 - Upgrade information'!$H100,ENGINE!AG45)</f>
        <v>0</v>
      </c>
      <c r="AI45" s="229">
        <f>IF(AI$4=UPGRADEYEAR,ENGINE!AH45-'3 - Upgrade information'!$H100,ENGINE!AH45)</f>
        <v>0</v>
      </c>
      <c r="AJ45" s="229">
        <f>IF(AJ$4=UPGRADEYEAR,ENGINE!AH45-'3 - Upgrade information'!$H100,ENGINE!AH45)</f>
        <v>0</v>
      </c>
      <c r="AK45" s="229">
        <f>IF(AK$4=UPGRADEYEAR,ENGINE!AI45-'3 - Upgrade information'!$H100,ENGINE!AI45)</f>
        <v>0</v>
      </c>
      <c r="AL45" s="229">
        <f>IF(AL$4=UPGRADEYEAR,ENGINE!AJ45-'3 - Upgrade information'!$H100,ENGINE!AJ45)</f>
        <v>0</v>
      </c>
      <c r="AM45" s="229">
        <f>IF(AM$4=UPGRADEYEAR,ENGINE!AK45-'3 - Upgrade information'!$H100,ENGINE!AK45)</f>
        <v>0</v>
      </c>
      <c r="AN45" s="229">
        <f>IF(AN$4=UPGRADEYEAR,ENGINE!AC45-'3 - Upgrade information'!$H100,ENGINE!AC45)</f>
        <v>0</v>
      </c>
      <c r="AO45" s="229">
        <f>IF(AO$4=UPGRADEYEAR,ENGINE!AD45-'3 - Upgrade information'!$H100,ENGINE!AD45)</f>
        <v>0</v>
      </c>
      <c r="AP45" s="229">
        <f>IF(AP$4=UPGRADEYEAR,ENGINE!AE45-'3 - Upgrade information'!$H100,ENGINE!AE45)</f>
        <v>0</v>
      </c>
      <c r="AQ45" s="229">
        <f>IF(AQ$4=UPGRADEYEAR,ENGINE!AF45-'3 - Upgrade information'!$H100,ENGINE!AF45)</f>
        <v>0</v>
      </c>
      <c r="AR45" s="229">
        <f>IF(AR$4=UPGRADEYEAR,ENGINE!AG45-'3 - Upgrade information'!$H100,ENGINE!AG45)</f>
        <v>0</v>
      </c>
      <c r="AS45" s="229">
        <f>IF(AS$4=UPGRADEYEAR,ENGINE!AH45-'3 - Upgrade information'!$H100,ENGINE!AH45)</f>
        <v>0</v>
      </c>
      <c r="AT45" s="229">
        <f>IF(AT$4=UPGRADEYEAR,ENGINE!AI45-'3 - Upgrade information'!$H100,ENGINE!AI45)</f>
        <v>0</v>
      </c>
      <c r="AU45" s="231"/>
    </row>
    <row r="46" spans="1:47" ht="9" customHeight="1">
      <c r="A46" s="600"/>
      <c r="B46" s="227">
        <f>'1 - Existing Inventory'!C77</f>
        <v>250</v>
      </c>
      <c r="C46" s="227">
        <f>'1 - Existing Inventory'!D77</f>
        <v>267</v>
      </c>
      <c r="D46" s="228" t="s">
        <v>266</v>
      </c>
      <c r="E46" s="229">
        <f t="shared" si="16"/>
        <v>4138</v>
      </c>
      <c r="F46" s="229">
        <f>((1-'1 - Existing Inventory'!N77)*'1 - Existing Inventory'!D77*ANNUAL_OP_HOURS)+
('1 - Existing Inventory'!N77*'1 - Existing Inventory'!D77*(ANNUAL_OP_HOURS-(6*365)))+
('1 - Existing Inventory'!N77*('1 - Existing Inventory'!O77)*'1 - Existing Inventory'!D77*(6*365))</f>
        <v>1104846</v>
      </c>
      <c r="G46" s="229">
        <f t="shared" si="17"/>
        <v>4138</v>
      </c>
      <c r="H46" s="229">
        <f>((1-'3 - Upgrade information'!M101)*'3 - Upgrade information'!D101*ANNUAL_OP_HOURS)+
('3 - Upgrade information'!M101*'3 - Upgrade information'!D101*(ANNUAL_OP_HOURS-(6*365)))+
('3 - Upgrade information'!M101*('3 - Upgrade information'!N101)*'3 - Upgrade information'!D101*(6*365))</f>
        <v>1104846</v>
      </c>
      <c r="I46" s="229">
        <f>'1 - Existing Inventory'!E77</f>
        <v>0</v>
      </c>
      <c r="J46" s="229">
        <f t="shared" si="15"/>
        <v>0</v>
      </c>
      <c r="K46" s="229">
        <f>IF(K$4=UPGRADEYEAR,ENGINE!J46-'3 - Upgrade information'!$H101,ENGINE!J46)</f>
        <v>0</v>
      </c>
      <c r="L46" s="229">
        <f>IF(L$4=UPGRADEYEAR,ENGINE!K46-'3 - Upgrade information'!$H101,ENGINE!K46)</f>
        <v>0</v>
      </c>
      <c r="M46" s="229">
        <f>IF(M$4=UPGRADEYEAR,ENGINE!L46-'3 - Upgrade information'!$H101,ENGINE!L46)</f>
        <v>0</v>
      </c>
      <c r="N46" s="230">
        <f>IF(N$4=UPGRADEYEAR,ENGINE!M46-'3 - Upgrade information'!$H101,ENGINE!M46)</f>
        <v>0</v>
      </c>
      <c r="O46" s="229">
        <f>IF(O$4=UPGRADEYEAR,ENGINE!N46-'3 - Upgrade information'!$H101,ENGINE!N46)</f>
        <v>0</v>
      </c>
      <c r="P46" s="229">
        <f>IF(P$4=UPGRADEYEAR,ENGINE!O46-'3 - Upgrade information'!$H101,ENGINE!O46)</f>
        <v>0</v>
      </c>
      <c r="Q46" s="229">
        <f>IF(Q$4=UPGRADEYEAR,ENGINE!P46-'3 - Upgrade information'!$H101,ENGINE!P46)</f>
        <v>0</v>
      </c>
      <c r="R46" s="229">
        <f>IF(R$4=UPGRADEYEAR,ENGINE!Q46-'3 - Upgrade information'!$H101,ENGINE!Q46)</f>
        <v>0</v>
      </c>
      <c r="S46" s="229">
        <f>IF(S$4=UPGRADEYEAR,ENGINE!R46-'3 - Upgrade information'!$H101,ENGINE!R46)</f>
        <v>0</v>
      </c>
      <c r="T46" s="229">
        <f>IF(T$4=UPGRADEYEAR,ENGINE!S46-'3 - Upgrade information'!$H101,ENGINE!S46)</f>
        <v>0</v>
      </c>
      <c r="U46" s="229">
        <f>IF(U$4=UPGRADEYEAR,ENGINE!T46-'3 - Upgrade information'!$H101,ENGINE!T46)</f>
        <v>0</v>
      </c>
      <c r="V46" s="229">
        <f>IF(V$4=UPGRADEYEAR,ENGINE!U46-'3 - Upgrade information'!$H101,ENGINE!U46)</f>
        <v>0</v>
      </c>
      <c r="W46" s="229">
        <f>IF(W$4=UPGRADEYEAR,ENGINE!V46-'3 - Upgrade information'!$H101,ENGINE!V46)</f>
        <v>0</v>
      </c>
      <c r="X46" s="229">
        <f>IF(X$4=UPGRADEYEAR,ENGINE!W46-'3 - Upgrade information'!$H101,ENGINE!W46)</f>
        <v>0</v>
      </c>
      <c r="Y46" s="229">
        <f>IF(Y$4=UPGRADEYEAR,ENGINE!X46-'3 - Upgrade information'!$H101,ENGINE!X46)</f>
        <v>0</v>
      </c>
      <c r="Z46" s="229">
        <f>IF(Z$4=UPGRADEYEAR,ENGINE!Y46-'3 - Upgrade information'!$H101,ENGINE!Y46)</f>
        <v>0</v>
      </c>
      <c r="AA46" s="229">
        <f>IF(AA$4=UPGRADEYEAR,ENGINE!Z46-'3 - Upgrade information'!$H101,ENGINE!Z46)</f>
        <v>0</v>
      </c>
      <c r="AB46" s="229">
        <f>IF(AB$4=UPGRADEYEAR,ENGINE!AA46-'3 - Upgrade information'!$H101,ENGINE!AA46)</f>
        <v>0</v>
      </c>
      <c r="AC46" s="229">
        <f>IF(AC$4=UPGRADEYEAR,ENGINE!AB46-'3 - Upgrade information'!$H101,ENGINE!AB46)</f>
        <v>0</v>
      </c>
      <c r="AD46" s="229">
        <f>IF(AD$4=UPGRADEYEAR,ENGINE!AC46-'3 - Upgrade information'!$H101,ENGINE!AC46)</f>
        <v>0</v>
      </c>
      <c r="AE46" s="229">
        <f>IF(AE$4=UPGRADEYEAR,ENGINE!AD46-'3 - Upgrade information'!$H101,ENGINE!AD46)</f>
        <v>0</v>
      </c>
      <c r="AF46" s="229">
        <f>IF(AF$4=UPGRADEYEAR,ENGINE!AE46-'3 - Upgrade information'!$H101,ENGINE!AE46)</f>
        <v>0</v>
      </c>
      <c r="AG46" s="229">
        <f>IF(AG$4=UPGRADEYEAR,ENGINE!AF46-'3 - Upgrade information'!$H101,ENGINE!AF46)</f>
        <v>0</v>
      </c>
      <c r="AH46" s="229">
        <f>IF(AH$4=UPGRADEYEAR,ENGINE!AG46-'3 - Upgrade information'!$H101,ENGINE!AG46)</f>
        <v>0</v>
      </c>
      <c r="AI46" s="229">
        <f>IF(AI$4=UPGRADEYEAR,ENGINE!AH46-'3 - Upgrade information'!$H101,ENGINE!AH46)</f>
        <v>0</v>
      </c>
      <c r="AJ46" s="229">
        <f>IF(AJ$4=UPGRADEYEAR,ENGINE!AH46-'3 - Upgrade information'!$H101,ENGINE!AH46)</f>
        <v>0</v>
      </c>
      <c r="AK46" s="229">
        <f>IF(AK$4=UPGRADEYEAR,ENGINE!AI46-'3 - Upgrade information'!$H101,ENGINE!AI46)</f>
        <v>0</v>
      </c>
      <c r="AL46" s="229">
        <f>IF(AL$4=UPGRADEYEAR,ENGINE!AJ46-'3 - Upgrade information'!$H101,ENGINE!AJ46)</f>
        <v>0</v>
      </c>
      <c r="AM46" s="229">
        <f>IF(AM$4=UPGRADEYEAR,ENGINE!AK46-'3 - Upgrade information'!$H101,ENGINE!AK46)</f>
        <v>0</v>
      </c>
      <c r="AN46" s="229">
        <f>IF(AN$4=UPGRADEYEAR,ENGINE!AC46-'3 - Upgrade information'!$H101,ENGINE!AC46)</f>
        <v>0</v>
      </c>
      <c r="AO46" s="229">
        <f>IF(AO$4=UPGRADEYEAR,ENGINE!AD46-'3 - Upgrade information'!$H101,ENGINE!AD46)</f>
        <v>0</v>
      </c>
      <c r="AP46" s="229">
        <f>IF(AP$4=UPGRADEYEAR,ENGINE!AE46-'3 - Upgrade information'!$H101,ENGINE!AE46)</f>
        <v>0</v>
      </c>
      <c r="AQ46" s="229">
        <f>IF(AQ$4=UPGRADEYEAR,ENGINE!AF46-'3 - Upgrade information'!$H101,ENGINE!AF46)</f>
        <v>0</v>
      </c>
      <c r="AR46" s="229">
        <f>IF(AR$4=UPGRADEYEAR,ENGINE!AG46-'3 - Upgrade information'!$H101,ENGINE!AG46)</f>
        <v>0</v>
      </c>
      <c r="AS46" s="229">
        <f>IF(AS$4=UPGRADEYEAR,ENGINE!AH46-'3 - Upgrade information'!$H101,ENGINE!AH46)</f>
        <v>0</v>
      </c>
      <c r="AT46" s="229">
        <f>IF(AT$4=UPGRADEYEAR,ENGINE!AI46-'3 - Upgrade information'!$H101,ENGINE!AI46)</f>
        <v>0</v>
      </c>
      <c r="AU46" s="231"/>
    </row>
    <row r="47" spans="1:47" ht="9" customHeight="1">
      <c r="A47" s="233"/>
      <c r="B47" s="234"/>
      <c r="C47" s="234"/>
      <c r="D47" s="234"/>
      <c r="E47" s="234"/>
      <c r="F47" s="235"/>
      <c r="G47" s="234"/>
      <c r="H47" s="235"/>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6"/>
    </row>
    <row r="48" spans="1:47" ht="9" customHeight="1">
      <c r="A48" s="598" t="s">
        <v>95</v>
      </c>
      <c r="B48" s="237">
        <f>'1 - Existing Inventory'!C83</f>
        <v>50</v>
      </c>
      <c r="C48" s="237">
        <f>'1 - Existing Inventory'!D83</f>
        <v>57</v>
      </c>
      <c r="D48" s="228" t="s">
        <v>95</v>
      </c>
      <c r="E48" s="229">
        <f t="shared" ref="E48:E82" si="18">ANNUAL_OP_HOURS</f>
        <v>4138</v>
      </c>
      <c r="F48" s="229">
        <f>((1-'1 - Existing Inventory'!N83)*'1 - Existing Inventory'!D83*ANNUAL_OP_HOURS)+
('1 - Existing Inventory'!N83*'1 - Existing Inventory'!D83*(ANNUAL_OP_HOURS-(6*365)))+
('1 - Existing Inventory'!N83*('1 - Existing Inventory'!O83)*'1 - Existing Inventory'!D83*(6*365))</f>
        <v>235866</v>
      </c>
      <c r="G48" s="229">
        <f t="shared" ref="G48:G82" si="19">ANNUAL_OP_HOURS_AFTER</f>
        <v>4138</v>
      </c>
      <c r="H48" s="229">
        <f>((1-'3 - Upgrade information'!M108)*'3 - Upgrade information'!D108*ANNUAL_OP_HOURS)+
('3 - Upgrade information'!M108*'3 - Upgrade information'!D108*(ANNUAL_OP_HOURS-(6*365)))+
('3 - Upgrade information'!M108*('3 - Upgrade information'!N108)*'3 - Upgrade information'!D108*(6*365))</f>
        <v>235866</v>
      </c>
      <c r="I48" s="229">
        <f>'1 - Existing Inventory'!E83</f>
        <v>0</v>
      </c>
      <c r="J48" s="229">
        <f t="shared" si="15"/>
        <v>0</v>
      </c>
      <c r="K48" s="229">
        <f>IF(K$4=UPGRADEYEAR,ENGINE!J48-'3 - Upgrade information'!$H108,ENGINE!J48)</f>
        <v>0</v>
      </c>
      <c r="L48" s="229">
        <f>IF(L$4=UPGRADEYEAR,ENGINE!K48-'3 - Upgrade information'!$H108,ENGINE!K48)</f>
        <v>0</v>
      </c>
      <c r="M48" s="229">
        <f>IF(M$4=UPGRADEYEAR,ENGINE!L48-'3 - Upgrade information'!$H108,ENGINE!L48)</f>
        <v>0</v>
      </c>
      <c r="N48" s="230">
        <f>IF(N$4=UPGRADEYEAR,ENGINE!M48-'3 - Upgrade information'!$H108,ENGINE!M48)</f>
        <v>0</v>
      </c>
      <c r="O48" s="229">
        <f>IF(O$4=UPGRADEYEAR,ENGINE!N48-'3 - Upgrade information'!$H108,ENGINE!N48)</f>
        <v>0</v>
      </c>
      <c r="P48" s="229">
        <f>IF(P$4=UPGRADEYEAR,ENGINE!O48-'3 - Upgrade information'!$H108,ENGINE!O48)</f>
        <v>0</v>
      </c>
      <c r="Q48" s="229">
        <f>IF(Q$4=UPGRADEYEAR,ENGINE!P48-'3 - Upgrade information'!$H108,ENGINE!P48)</f>
        <v>0</v>
      </c>
      <c r="R48" s="229">
        <f>IF(R$4=UPGRADEYEAR,ENGINE!Q48-'3 - Upgrade information'!$H108,ENGINE!Q48)</f>
        <v>0</v>
      </c>
      <c r="S48" s="229">
        <f>IF(S$4=UPGRADEYEAR,ENGINE!R48-'3 - Upgrade information'!$H108,ENGINE!R48)</f>
        <v>0</v>
      </c>
      <c r="T48" s="229">
        <f>IF(T$4=UPGRADEYEAR,ENGINE!S48-'3 - Upgrade information'!$H108,ENGINE!S48)</f>
        <v>0</v>
      </c>
      <c r="U48" s="229">
        <f>IF(U$4=UPGRADEYEAR,ENGINE!T48-'3 - Upgrade information'!$H108,ENGINE!T48)</f>
        <v>0</v>
      </c>
      <c r="V48" s="229">
        <f>IF(V$4=UPGRADEYEAR,ENGINE!U48-'3 - Upgrade information'!$H108,ENGINE!U48)</f>
        <v>0</v>
      </c>
      <c r="W48" s="229">
        <f>IF(W$4=UPGRADEYEAR,ENGINE!V48-'3 - Upgrade information'!$H108,ENGINE!V48)</f>
        <v>0</v>
      </c>
      <c r="X48" s="229">
        <f>IF(X$4=UPGRADEYEAR,ENGINE!W48-'3 - Upgrade information'!$H108,ENGINE!W48)</f>
        <v>0</v>
      </c>
      <c r="Y48" s="229">
        <f>IF(Y$4=UPGRADEYEAR,ENGINE!X48-'3 - Upgrade information'!$H108,ENGINE!X48)</f>
        <v>0</v>
      </c>
      <c r="Z48" s="229">
        <f>IF(Z$4=UPGRADEYEAR,ENGINE!Y48-'3 - Upgrade information'!$H108,ENGINE!Y48)</f>
        <v>0</v>
      </c>
      <c r="AA48" s="229">
        <f>IF(AA$4=UPGRADEYEAR,ENGINE!Z48-'3 - Upgrade information'!$H108,ENGINE!Z48)</f>
        <v>0</v>
      </c>
      <c r="AB48" s="229">
        <f>IF(AB$4=UPGRADEYEAR,ENGINE!AA48-'3 - Upgrade information'!$H108,ENGINE!AA48)</f>
        <v>0</v>
      </c>
      <c r="AC48" s="229">
        <f>IF(AC$4=UPGRADEYEAR,ENGINE!AB48-'3 - Upgrade information'!$H108,ENGINE!AB48)</f>
        <v>0</v>
      </c>
      <c r="AD48" s="229">
        <f>IF(AD$4=UPGRADEYEAR,ENGINE!AC48-'3 - Upgrade information'!$H108,ENGINE!AC48)</f>
        <v>0</v>
      </c>
      <c r="AE48" s="229">
        <f>IF(AE$4=UPGRADEYEAR,ENGINE!AD48-'3 - Upgrade information'!$H108,ENGINE!AD48)</f>
        <v>0</v>
      </c>
      <c r="AF48" s="229">
        <f>IF(AF$4=UPGRADEYEAR,ENGINE!AE48-'3 - Upgrade information'!$H108,ENGINE!AE48)</f>
        <v>0</v>
      </c>
      <c r="AG48" s="229">
        <f>IF(AG$4=UPGRADEYEAR,ENGINE!AF48-'3 - Upgrade information'!$H108,ENGINE!AF48)</f>
        <v>0</v>
      </c>
      <c r="AH48" s="229">
        <f>IF(AH$4=UPGRADEYEAR,ENGINE!AG48-'3 - Upgrade information'!$H108,ENGINE!AG48)</f>
        <v>0</v>
      </c>
      <c r="AI48" s="229">
        <f>IF(AI$4=UPGRADEYEAR,ENGINE!AH48-'3 - Upgrade information'!$H108,ENGINE!AH48)</f>
        <v>0</v>
      </c>
      <c r="AJ48" s="229">
        <f>IF(AJ$4=UPGRADEYEAR,ENGINE!AH48-'3 - Upgrade information'!$H108,ENGINE!AH48)</f>
        <v>0</v>
      </c>
      <c r="AK48" s="229">
        <f>IF(AK$4=UPGRADEYEAR,ENGINE!AI48-'3 - Upgrade information'!$H108,ENGINE!AI48)</f>
        <v>0</v>
      </c>
      <c r="AL48" s="229">
        <f>IF(AL$4=UPGRADEYEAR,ENGINE!AJ48-'3 - Upgrade information'!$H108,ENGINE!AJ48)</f>
        <v>0</v>
      </c>
      <c r="AM48" s="229">
        <f>IF(AM$4=UPGRADEYEAR,ENGINE!AK48-'3 - Upgrade information'!$H108,ENGINE!AK48)</f>
        <v>0</v>
      </c>
      <c r="AN48" s="229">
        <f>IF(AN$4=UPGRADEYEAR,ENGINE!AC48-'3 - Upgrade information'!$H108,ENGINE!AC48)</f>
        <v>0</v>
      </c>
      <c r="AO48" s="229">
        <f>IF(AO$4=UPGRADEYEAR,ENGINE!AD48-'3 - Upgrade information'!$H108,ENGINE!AD48)</f>
        <v>0</v>
      </c>
      <c r="AP48" s="229">
        <f>IF(AP$4=UPGRADEYEAR,ENGINE!AE48-'3 - Upgrade information'!$H108,ENGINE!AE48)</f>
        <v>0</v>
      </c>
      <c r="AQ48" s="229">
        <f>IF(AQ$4=UPGRADEYEAR,ENGINE!AF48-'3 - Upgrade information'!$H108,ENGINE!AF48)</f>
        <v>0</v>
      </c>
      <c r="AR48" s="229">
        <f>IF(AR$4=UPGRADEYEAR,ENGINE!AG48-'3 - Upgrade information'!$H108,ENGINE!AG48)</f>
        <v>0</v>
      </c>
      <c r="AS48" s="229">
        <f>IF(AS$4=UPGRADEYEAR,ENGINE!AH48-'3 - Upgrade information'!$H108,ENGINE!AH48)</f>
        <v>0</v>
      </c>
      <c r="AT48" s="229">
        <f>IF(AT$4=UPGRADEYEAR,ENGINE!AI48-'3 - Upgrade information'!$H108,ENGINE!AI48)</f>
        <v>0</v>
      </c>
      <c r="AU48" s="231"/>
    </row>
    <row r="49" spans="1:47" ht="9" customHeight="1">
      <c r="A49" s="599"/>
      <c r="B49" s="237">
        <f>'1 - Existing Inventory'!C84</f>
        <v>70</v>
      </c>
      <c r="C49" s="237">
        <f>'1 - Existing Inventory'!D84</f>
        <v>76</v>
      </c>
      <c r="D49" s="228" t="s">
        <v>95</v>
      </c>
      <c r="E49" s="229">
        <f t="shared" si="18"/>
        <v>4138</v>
      </c>
      <c r="F49" s="229">
        <f>((1-'1 - Existing Inventory'!N84)*'1 - Existing Inventory'!D84*ANNUAL_OP_HOURS)+
('1 - Existing Inventory'!N84*'1 - Existing Inventory'!D84*(ANNUAL_OP_HOURS-(6*365)))+
('1 - Existing Inventory'!N84*('1 - Existing Inventory'!O84)*'1 - Existing Inventory'!D84*(6*365))</f>
        <v>314488</v>
      </c>
      <c r="G49" s="229">
        <f t="shared" si="19"/>
        <v>4138</v>
      </c>
      <c r="H49" s="229">
        <f>((1-'3 - Upgrade information'!M109)*'3 - Upgrade information'!D109*ANNUAL_OP_HOURS)+
('3 - Upgrade information'!M109*'3 - Upgrade information'!D109*(ANNUAL_OP_HOURS-(6*365)))+
('3 - Upgrade information'!M109*('3 - Upgrade information'!N109)*'3 - Upgrade information'!D109*(6*365))</f>
        <v>314488</v>
      </c>
      <c r="I49" s="229">
        <f>'1 - Existing Inventory'!E84</f>
        <v>0</v>
      </c>
      <c r="J49" s="229">
        <f t="shared" si="15"/>
        <v>0</v>
      </c>
      <c r="K49" s="229">
        <f>IF(K$4=UPGRADEYEAR,ENGINE!J49-'3 - Upgrade information'!$H109,ENGINE!J49)</f>
        <v>0</v>
      </c>
      <c r="L49" s="229">
        <f>IF(L$4=UPGRADEYEAR,ENGINE!K49-'3 - Upgrade information'!$H109,ENGINE!K49)</f>
        <v>0</v>
      </c>
      <c r="M49" s="229">
        <f>IF(M$4=UPGRADEYEAR,ENGINE!L49-'3 - Upgrade information'!$H109,ENGINE!L49)</f>
        <v>0</v>
      </c>
      <c r="N49" s="230">
        <f>IF(N$4=UPGRADEYEAR,ENGINE!M49-'3 - Upgrade information'!$H109,ENGINE!M49)</f>
        <v>0</v>
      </c>
      <c r="O49" s="229">
        <f>IF(O$4=UPGRADEYEAR,ENGINE!N49-'3 - Upgrade information'!$H109,ENGINE!N49)</f>
        <v>0</v>
      </c>
      <c r="P49" s="229">
        <f>IF(P$4=UPGRADEYEAR,ENGINE!O49-'3 - Upgrade information'!$H109,ENGINE!O49)</f>
        <v>0</v>
      </c>
      <c r="Q49" s="229">
        <f>IF(Q$4=UPGRADEYEAR,ENGINE!P49-'3 - Upgrade information'!$H109,ENGINE!P49)</f>
        <v>0</v>
      </c>
      <c r="R49" s="229">
        <f>IF(R$4=UPGRADEYEAR,ENGINE!Q49-'3 - Upgrade information'!$H109,ENGINE!Q49)</f>
        <v>0</v>
      </c>
      <c r="S49" s="229">
        <f>IF(S$4=UPGRADEYEAR,ENGINE!R49-'3 - Upgrade information'!$H109,ENGINE!R49)</f>
        <v>0</v>
      </c>
      <c r="T49" s="229">
        <f>IF(T$4=UPGRADEYEAR,ENGINE!S49-'3 - Upgrade information'!$H109,ENGINE!S49)</f>
        <v>0</v>
      </c>
      <c r="U49" s="229">
        <f>IF(U$4=UPGRADEYEAR,ENGINE!T49-'3 - Upgrade information'!$H109,ENGINE!T49)</f>
        <v>0</v>
      </c>
      <c r="V49" s="229">
        <f>IF(V$4=UPGRADEYEAR,ENGINE!U49-'3 - Upgrade information'!$H109,ENGINE!U49)</f>
        <v>0</v>
      </c>
      <c r="W49" s="229">
        <f>IF(W$4=UPGRADEYEAR,ENGINE!V49-'3 - Upgrade information'!$H109,ENGINE!V49)</f>
        <v>0</v>
      </c>
      <c r="X49" s="229">
        <f>IF(X$4=UPGRADEYEAR,ENGINE!W49-'3 - Upgrade information'!$H109,ENGINE!W49)</f>
        <v>0</v>
      </c>
      <c r="Y49" s="229">
        <f>IF(Y$4=UPGRADEYEAR,ENGINE!X49-'3 - Upgrade information'!$H109,ENGINE!X49)</f>
        <v>0</v>
      </c>
      <c r="Z49" s="229">
        <f>IF(Z$4=UPGRADEYEAR,ENGINE!Y49-'3 - Upgrade information'!$H109,ENGINE!Y49)</f>
        <v>0</v>
      </c>
      <c r="AA49" s="229">
        <f>IF(AA$4=UPGRADEYEAR,ENGINE!Z49-'3 - Upgrade information'!$H109,ENGINE!Z49)</f>
        <v>0</v>
      </c>
      <c r="AB49" s="229">
        <f>IF(AB$4=UPGRADEYEAR,ENGINE!AA49-'3 - Upgrade information'!$H109,ENGINE!AA49)</f>
        <v>0</v>
      </c>
      <c r="AC49" s="229">
        <f>IF(AC$4=UPGRADEYEAR,ENGINE!AB49-'3 - Upgrade information'!$H109,ENGINE!AB49)</f>
        <v>0</v>
      </c>
      <c r="AD49" s="229">
        <f>IF(AD$4=UPGRADEYEAR,ENGINE!AC49-'3 - Upgrade information'!$H109,ENGINE!AC49)</f>
        <v>0</v>
      </c>
      <c r="AE49" s="229">
        <f>IF(AE$4=UPGRADEYEAR,ENGINE!AD49-'3 - Upgrade information'!$H109,ENGINE!AD49)</f>
        <v>0</v>
      </c>
      <c r="AF49" s="229">
        <f>IF(AF$4=UPGRADEYEAR,ENGINE!AE49-'3 - Upgrade information'!$H109,ENGINE!AE49)</f>
        <v>0</v>
      </c>
      <c r="AG49" s="229">
        <f>IF(AG$4=UPGRADEYEAR,ENGINE!AF49-'3 - Upgrade information'!$H109,ENGINE!AF49)</f>
        <v>0</v>
      </c>
      <c r="AH49" s="229">
        <f>IF(AH$4=UPGRADEYEAR,ENGINE!AG49-'3 - Upgrade information'!$H109,ENGINE!AG49)</f>
        <v>0</v>
      </c>
      <c r="AI49" s="229">
        <f>IF(AI$4=UPGRADEYEAR,ENGINE!AH49-'3 - Upgrade information'!$H109,ENGINE!AH49)</f>
        <v>0</v>
      </c>
      <c r="AJ49" s="229">
        <f>IF(AJ$4=UPGRADEYEAR,ENGINE!AH49-'3 - Upgrade information'!$H109,ENGINE!AH49)</f>
        <v>0</v>
      </c>
      <c r="AK49" s="229">
        <f>IF(AK$4=UPGRADEYEAR,ENGINE!AI49-'3 - Upgrade information'!$H109,ENGINE!AI49)</f>
        <v>0</v>
      </c>
      <c r="AL49" s="229">
        <f>IF(AL$4=UPGRADEYEAR,ENGINE!AJ49-'3 - Upgrade information'!$H109,ENGINE!AJ49)</f>
        <v>0</v>
      </c>
      <c r="AM49" s="229">
        <f>IF(AM$4=UPGRADEYEAR,ENGINE!AK49-'3 - Upgrade information'!$H109,ENGINE!AK49)</f>
        <v>0</v>
      </c>
      <c r="AN49" s="229">
        <f>IF(AN$4=UPGRADEYEAR,ENGINE!AC49-'3 - Upgrade information'!$H109,ENGINE!AC49)</f>
        <v>0</v>
      </c>
      <c r="AO49" s="229">
        <f>IF(AO$4=UPGRADEYEAR,ENGINE!AD49-'3 - Upgrade information'!$H109,ENGINE!AD49)</f>
        <v>0</v>
      </c>
      <c r="AP49" s="229">
        <f>IF(AP$4=UPGRADEYEAR,ENGINE!AE49-'3 - Upgrade information'!$H109,ENGINE!AE49)</f>
        <v>0</v>
      </c>
      <c r="AQ49" s="229">
        <f>IF(AQ$4=UPGRADEYEAR,ENGINE!AF49-'3 - Upgrade information'!$H109,ENGINE!AF49)</f>
        <v>0</v>
      </c>
      <c r="AR49" s="229">
        <f>IF(AR$4=UPGRADEYEAR,ENGINE!AG49-'3 - Upgrade information'!$H109,ENGINE!AG49)</f>
        <v>0</v>
      </c>
      <c r="AS49" s="229">
        <f>IF(AS$4=UPGRADEYEAR,ENGINE!AH49-'3 - Upgrade information'!$H109,ENGINE!AH49)</f>
        <v>0</v>
      </c>
      <c r="AT49" s="229">
        <f>IF(AT$4=UPGRADEYEAR,ENGINE!AI49-'3 - Upgrade information'!$H109,ENGINE!AI49)</f>
        <v>0</v>
      </c>
      <c r="AU49" s="231"/>
    </row>
    <row r="50" spans="1:47" ht="9" customHeight="1">
      <c r="A50" s="599"/>
      <c r="B50" s="237">
        <f>'1 - Existing Inventory'!C85</f>
        <v>100</v>
      </c>
      <c r="C50" s="237">
        <f>'1 - Existing Inventory'!D85</f>
        <v>114</v>
      </c>
      <c r="D50" s="228" t="s">
        <v>95</v>
      </c>
      <c r="E50" s="229">
        <f t="shared" si="18"/>
        <v>4138</v>
      </c>
      <c r="F50" s="229">
        <f>((1-'1 - Existing Inventory'!N85)*'1 - Existing Inventory'!D85*ANNUAL_OP_HOURS)+
('1 - Existing Inventory'!N85*'1 - Existing Inventory'!D85*(ANNUAL_OP_HOURS-(6*365)))+
('1 - Existing Inventory'!N85*('1 - Existing Inventory'!O85)*'1 - Existing Inventory'!D85*(6*365))</f>
        <v>471732</v>
      </c>
      <c r="G50" s="229">
        <f t="shared" si="19"/>
        <v>4138</v>
      </c>
      <c r="H50" s="229">
        <f>((1-'3 - Upgrade information'!M110)*'3 - Upgrade information'!D110*ANNUAL_OP_HOURS)+
('3 - Upgrade information'!M110*'3 - Upgrade information'!D110*(ANNUAL_OP_HOURS-(6*365)))+
('3 - Upgrade information'!M110*('3 - Upgrade information'!N110)*'3 - Upgrade information'!D110*(6*365))</f>
        <v>471732</v>
      </c>
      <c r="I50" s="229">
        <f>'1 - Existing Inventory'!E85</f>
        <v>0</v>
      </c>
      <c r="J50" s="229">
        <f t="shared" si="15"/>
        <v>0</v>
      </c>
      <c r="K50" s="229">
        <f>IF(K$4=UPGRADEYEAR,ENGINE!J50-'3 - Upgrade information'!$H110,ENGINE!J50)</f>
        <v>0</v>
      </c>
      <c r="L50" s="229">
        <f>IF(L$4=UPGRADEYEAR,ENGINE!K50-'3 - Upgrade information'!$H110,ENGINE!K50)</f>
        <v>0</v>
      </c>
      <c r="M50" s="229">
        <f>IF(M$4=UPGRADEYEAR,ENGINE!L50-'3 - Upgrade information'!$H110,ENGINE!L50)</f>
        <v>0</v>
      </c>
      <c r="N50" s="230">
        <f>IF(N$4=UPGRADEYEAR,ENGINE!M50-'3 - Upgrade information'!$H110,ENGINE!M50)</f>
        <v>0</v>
      </c>
      <c r="O50" s="229">
        <f>IF(O$4=UPGRADEYEAR,ENGINE!N50-'3 - Upgrade information'!$H110,ENGINE!N50)</f>
        <v>0</v>
      </c>
      <c r="P50" s="229">
        <f>IF(P$4=UPGRADEYEAR,ENGINE!O50-'3 - Upgrade information'!$H110,ENGINE!O50)</f>
        <v>0</v>
      </c>
      <c r="Q50" s="229">
        <f>IF(Q$4=UPGRADEYEAR,ENGINE!P50-'3 - Upgrade information'!$H110,ENGINE!P50)</f>
        <v>0</v>
      </c>
      <c r="R50" s="229">
        <f>IF(R$4=UPGRADEYEAR,ENGINE!Q50-'3 - Upgrade information'!$H110,ENGINE!Q50)</f>
        <v>0</v>
      </c>
      <c r="S50" s="229">
        <f>IF(S$4=UPGRADEYEAR,ENGINE!R50-'3 - Upgrade information'!$H110,ENGINE!R50)</f>
        <v>0</v>
      </c>
      <c r="T50" s="229">
        <f>IF(T$4=UPGRADEYEAR,ENGINE!S50-'3 - Upgrade information'!$H110,ENGINE!S50)</f>
        <v>0</v>
      </c>
      <c r="U50" s="229">
        <f>IF(U$4=UPGRADEYEAR,ENGINE!T50-'3 - Upgrade information'!$H110,ENGINE!T50)</f>
        <v>0</v>
      </c>
      <c r="V50" s="229">
        <f>IF(V$4=UPGRADEYEAR,ENGINE!U50-'3 - Upgrade information'!$H110,ENGINE!U50)</f>
        <v>0</v>
      </c>
      <c r="W50" s="229">
        <f>IF(W$4=UPGRADEYEAR,ENGINE!V50-'3 - Upgrade information'!$H110,ENGINE!V50)</f>
        <v>0</v>
      </c>
      <c r="X50" s="229">
        <f>IF(X$4=UPGRADEYEAR,ENGINE!W50-'3 - Upgrade information'!$H110,ENGINE!W50)</f>
        <v>0</v>
      </c>
      <c r="Y50" s="229">
        <f>IF(Y$4=UPGRADEYEAR,ENGINE!X50-'3 - Upgrade information'!$H110,ENGINE!X50)</f>
        <v>0</v>
      </c>
      <c r="Z50" s="229">
        <f>IF(Z$4=UPGRADEYEAR,ENGINE!Y50-'3 - Upgrade information'!$H110,ENGINE!Y50)</f>
        <v>0</v>
      </c>
      <c r="AA50" s="229">
        <f>IF(AA$4=UPGRADEYEAR,ENGINE!Z50-'3 - Upgrade information'!$H110,ENGINE!Z50)</f>
        <v>0</v>
      </c>
      <c r="AB50" s="229">
        <f>IF(AB$4=UPGRADEYEAR,ENGINE!AA50-'3 - Upgrade information'!$H110,ENGINE!AA50)</f>
        <v>0</v>
      </c>
      <c r="AC50" s="229">
        <f>IF(AC$4=UPGRADEYEAR,ENGINE!AB50-'3 - Upgrade information'!$H110,ENGINE!AB50)</f>
        <v>0</v>
      </c>
      <c r="AD50" s="229">
        <f>IF(AD$4=UPGRADEYEAR,ENGINE!AC50-'3 - Upgrade information'!$H110,ENGINE!AC50)</f>
        <v>0</v>
      </c>
      <c r="AE50" s="229">
        <f>IF(AE$4=UPGRADEYEAR,ENGINE!AD50-'3 - Upgrade information'!$H110,ENGINE!AD50)</f>
        <v>0</v>
      </c>
      <c r="AF50" s="229">
        <f>IF(AF$4=UPGRADEYEAR,ENGINE!AE50-'3 - Upgrade information'!$H110,ENGINE!AE50)</f>
        <v>0</v>
      </c>
      <c r="AG50" s="229">
        <f>IF(AG$4=UPGRADEYEAR,ENGINE!AF50-'3 - Upgrade information'!$H110,ENGINE!AF50)</f>
        <v>0</v>
      </c>
      <c r="AH50" s="229">
        <f>IF(AH$4=UPGRADEYEAR,ENGINE!AG50-'3 - Upgrade information'!$H110,ENGINE!AG50)</f>
        <v>0</v>
      </c>
      <c r="AI50" s="229">
        <f>IF(AI$4=UPGRADEYEAR,ENGINE!AH50-'3 - Upgrade information'!$H110,ENGINE!AH50)</f>
        <v>0</v>
      </c>
      <c r="AJ50" s="229">
        <f>IF(AJ$4=UPGRADEYEAR,ENGINE!AH50-'3 - Upgrade information'!$H110,ENGINE!AH50)</f>
        <v>0</v>
      </c>
      <c r="AK50" s="229">
        <f>IF(AK$4=UPGRADEYEAR,ENGINE!AI50-'3 - Upgrade information'!$H110,ENGINE!AI50)</f>
        <v>0</v>
      </c>
      <c r="AL50" s="229">
        <f>IF(AL$4=UPGRADEYEAR,ENGINE!AJ50-'3 - Upgrade information'!$H110,ENGINE!AJ50)</f>
        <v>0</v>
      </c>
      <c r="AM50" s="229">
        <f>IF(AM$4=UPGRADEYEAR,ENGINE!AK50-'3 - Upgrade information'!$H110,ENGINE!AK50)</f>
        <v>0</v>
      </c>
      <c r="AN50" s="229">
        <f>IF(AN$4=UPGRADEYEAR,ENGINE!AC50-'3 - Upgrade information'!$H110,ENGINE!AC50)</f>
        <v>0</v>
      </c>
      <c r="AO50" s="229">
        <f>IF(AO$4=UPGRADEYEAR,ENGINE!AD50-'3 - Upgrade information'!$H110,ENGINE!AD50)</f>
        <v>0</v>
      </c>
      <c r="AP50" s="229">
        <f>IF(AP$4=UPGRADEYEAR,ENGINE!AE50-'3 - Upgrade information'!$H110,ENGINE!AE50)</f>
        <v>0</v>
      </c>
      <c r="AQ50" s="229">
        <f>IF(AQ$4=UPGRADEYEAR,ENGINE!AF50-'3 - Upgrade information'!$H110,ENGINE!AF50)</f>
        <v>0</v>
      </c>
      <c r="AR50" s="229">
        <f>IF(AR$4=UPGRADEYEAR,ENGINE!AG50-'3 - Upgrade information'!$H110,ENGINE!AG50)</f>
        <v>0</v>
      </c>
      <c r="AS50" s="229">
        <f>IF(AS$4=UPGRADEYEAR,ENGINE!AH50-'3 - Upgrade information'!$H110,ENGINE!AH50)</f>
        <v>0</v>
      </c>
      <c r="AT50" s="229">
        <f>IF(AT$4=UPGRADEYEAR,ENGINE!AI50-'3 - Upgrade information'!$H110,ENGINE!AI50)</f>
        <v>0</v>
      </c>
      <c r="AU50" s="231"/>
    </row>
    <row r="51" spans="1:47" ht="9" customHeight="1">
      <c r="A51" s="599"/>
      <c r="B51" s="237">
        <f>'1 - Existing Inventory'!C86</f>
        <v>150</v>
      </c>
      <c r="C51" s="237">
        <f>'1 - Existing Inventory'!D86</f>
        <v>163</v>
      </c>
      <c r="D51" s="228" t="s">
        <v>95</v>
      </c>
      <c r="E51" s="229">
        <f t="shared" si="18"/>
        <v>4138</v>
      </c>
      <c r="F51" s="229">
        <f>((1-'1 - Existing Inventory'!N86)*'1 - Existing Inventory'!D86*ANNUAL_OP_HOURS)+
('1 - Existing Inventory'!N86*'1 - Existing Inventory'!D86*(ANNUAL_OP_HOURS-(6*365)))+
('1 - Existing Inventory'!N86*('1 - Existing Inventory'!O86)*'1 - Existing Inventory'!D86*(6*365))</f>
        <v>674494</v>
      </c>
      <c r="G51" s="229">
        <f t="shared" si="19"/>
        <v>4138</v>
      </c>
      <c r="H51" s="229">
        <f>((1-'3 - Upgrade information'!M111)*'3 - Upgrade information'!D111*ANNUAL_OP_HOURS)+
('3 - Upgrade information'!M111*'3 - Upgrade information'!D111*(ANNUAL_OP_HOURS-(6*365)))+
('3 - Upgrade information'!M111*('3 - Upgrade information'!N111)*'3 - Upgrade information'!D111*(6*365))</f>
        <v>674494</v>
      </c>
      <c r="I51" s="229">
        <f>'1 - Existing Inventory'!E86</f>
        <v>0</v>
      </c>
      <c r="J51" s="229">
        <f t="shared" si="15"/>
        <v>0</v>
      </c>
      <c r="K51" s="229">
        <f>IF(K$4=UPGRADEYEAR,ENGINE!J51-'3 - Upgrade information'!$H111,ENGINE!J51)</f>
        <v>0</v>
      </c>
      <c r="L51" s="229">
        <f>IF(L$4=UPGRADEYEAR,ENGINE!K51-'3 - Upgrade information'!$H111,ENGINE!K51)</f>
        <v>0</v>
      </c>
      <c r="M51" s="229">
        <f>IF(M$4=UPGRADEYEAR,ENGINE!L51-'3 - Upgrade information'!$H111,ENGINE!L51)</f>
        <v>0</v>
      </c>
      <c r="N51" s="230">
        <f>IF(N$4=UPGRADEYEAR,ENGINE!M51-'3 - Upgrade information'!$H111,ENGINE!M51)</f>
        <v>0</v>
      </c>
      <c r="O51" s="229">
        <f>IF(O$4=UPGRADEYEAR,ENGINE!N51-'3 - Upgrade information'!$H111,ENGINE!N51)</f>
        <v>0</v>
      </c>
      <c r="P51" s="229">
        <f>IF(P$4=UPGRADEYEAR,ENGINE!O51-'3 - Upgrade information'!$H111,ENGINE!O51)</f>
        <v>0</v>
      </c>
      <c r="Q51" s="229">
        <f>IF(Q$4=UPGRADEYEAR,ENGINE!P51-'3 - Upgrade information'!$H111,ENGINE!P51)</f>
        <v>0</v>
      </c>
      <c r="R51" s="229">
        <f>IF(R$4=UPGRADEYEAR,ENGINE!Q51-'3 - Upgrade information'!$H111,ENGINE!Q51)</f>
        <v>0</v>
      </c>
      <c r="S51" s="229">
        <f>IF(S$4=UPGRADEYEAR,ENGINE!R51-'3 - Upgrade information'!$H111,ENGINE!R51)</f>
        <v>0</v>
      </c>
      <c r="T51" s="229">
        <f>IF(T$4=UPGRADEYEAR,ENGINE!S51-'3 - Upgrade information'!$H111,ENGINE!S51)</f>
        <v>0</v>
      </c>
      <c r="U51" s="229">
        <f>IF(U$4=UPGRADEYEAR,ENGINE!T51-'3 - Upgrade information'!$H111,ENGINE!T51)</f>
        <v>0</v>
      </c>
      <c r="V51" s="229">
        <f>IF(V$4=UPGRADEYEAR,ENGINE!U51-'3 - Upgrade information'!$H111,ENGINE!U51)</f>
        <v>0</v>
      </c>
      <c r="W51" s="229">
        <f>IF(W$4=UPGRADEYEAR,ENGINE!V51-'3 - Upgrade information'!$H111,ENGINE!V51)</f>
        <v>0</v>
      </c>
      <c r="X51" s="229">
        <f>IF(X$4=UPGRADEYEAR,ENGINE!W51-'3 - Upgrade information'!$H111,ENGINE!W51)</f>
        <v>0</v>
      </c>
      <c r="Y51" s="229">
        <f>IF(Y$4=UPGRADEYEAR,ENGINE!X51-'3 - Upgrade information'!$H111,ENGINE!X51)</f>
        <v>0</v>
      </c>
      <c r="Z51" s="229">
        <f>IF(Z$4=UPGRADEYEAR,ENGINE!Y51-'3 - Upgrade information'!$H111,ENGINE!Y51)</f>
        <v>0</v>
      </c>
      <c r="AA51" s="229">
        <f>IF(AA$4=UPGRADEYEAR,ENGINE!Z51-'3 - Upgrade information'!$H111,ENGINE!Z51)</f>
        <v>0</v>
      </c>
      <c r="AB51" s="229">
        <f>IF(AB$4=UPGRADEYEAR,ENGINE!AA51-'3 - Upgrade information'!$H111,ENGINE!AA51)</f>
        <v>0</v>
      </c>
      <c r="AC51" s="229">
        <f>IF(AC$4=UPGRADEYEAR,ENGINE!AB51-'3 - Upgrade information'!$H111,ENGINE!AB51)</f>
        <v>0</v>
      </c>
      <c r="AD51" s="229">
        <f>IF(AD$4=UPGRADEYEAR,ENGINE!AC51-'3 - Upgrade information'!$H111,ENGINE!AC51)</f>
        <v>0</v>
      </c>
      <c r="AE51" s="229">
        <f>IF(AE$4=UPGRADEYEAR,ENGINE!AD51-'3 - Upgrade information'!$H111,ENGINE!AD51)</f>
        <v>0</v>
      </c>
      <c r="AF51" s="229">
        <f>IF(AF$4=UPGRADEYEAR,ENGINE!AE51-'3 - Upgrade information'!$H111,ENGINE!AE51)</f>
        <v>0</v>
      </c>
      <c r="AG51" s="229">
        <f>IF(AG$4=UPGRADEYEAR,ENGINE!AF51-'3 - Upgrade information'!$H111,ENGINE!AF51)</f>
        <v>0</v>
      </c>
      <c r="AH51" s="229">
        <f>IF(AH$4=UPGRADEYEAR,ENGINE!AG51-'3 - Upgrade information'!$H111,ENGINE!AG51)</f>
        <v>0</v>
      </c>
      <c r="AI51" s="229">
        <f>IF(AI$4=UPGRADEYEAR,ENGINE!AH51-'3 - Upgrade information'!$H111,ENGINE!AH51)</f>
        <v>0</v>
      </c>
      <c r="AJ51" s="229">
        <f>IF(AJ$4=UPGRADEYEAR,ENGINE!AH51-'3 - Upgrade information'!$H111,ENGINE!AH51)</f>
        <v>0</v>
      </c>
      <c r="AK51" s="229">
        <f>IF(AK$4=UPGRADEYEAR,ENGINE!AI51-'3 - Upgrade information'!$H111,ENGINE!AI51)</f>
        <v>0</v>
      </c>
      <c r="AL51" s="229">
        <f>IF(AL$4=UPGRADEYEAR,ENGINE!AJ51-'3 - Upgrade information'!$H111,ENGINE!AJ51)</f>
        <v>0</v>
      </c>
      <c r="AM51" s="229">
        <f>IF(AM$4=UPGRADEYEAR,ENGINE!AK51-'3 - Upgrade information'!$H111,ENGINE!AK51)</f>
        <v>0</v>
      </c>
      <c r="AN51" s="229">
        <f>IF(AN$4=UPGRADEYEAR,ENGINE!AC51-'3 - Upgrade information'!$H111,ENGINE!AC51)</f>
        <v>0</v>
      </c>
      <c r="AO51" s="229">
        <f>IF(AO$4=UPGRADEYEAR,ENGINE!AD51-'3 - Upgrade information'!$H111,ENGINE!AD51)</f>
        <v>0</v>
      </c>
      <c r="AP51" s="229">
        <f>IF(AP$4=UPGRADEYEAR,ENGINE!AE51-'3 - Upgrade information'!$H111,ENGINE!AE51)</f>
        <v>0</v>
      </c>
      <c r="AQ51" s="229">
        <f>IF(AQ$4=UPGRADEYEAR,ENGINE!AF51-'3 - Upgrade information'!$H111,ENGINE!AF51)</f>
        <v>0</v>
      </c>
      <c r="AR51" s="229">
        <f>IF(AR$4=UPGRADEYEAR,ENGINE!AG51-'3 - Upgrade information'!$H111,ENGINE!AG51)</f>
        <v>0</v>
      </c>
      <c r="AS51" s="229">
        <f>IF(AS$4=UPGRADEYEAR,ENGINE!AH51-'3 - Upgrade information'!$H111,ENGINE!AH51)</f>
        <v>0</v>
      </c>
      <c r="AT51" s="229">
        <f>IF(AT$4=UPGRADEYEAR,ENGINE!AI51-'3 - Upgrade information'!$H111,ENGINE!AI51)</f>
        <v>0</v>
      </c>
      <c r="AU51" s="231"/>
    </row>
    <row r="52" spans="1:47" ht="9" customHeight="1">
      <c r="A52" s="599"/>
      <c r="B52" s="237">
        <f>'1 - Existing Inventory'!C87</f>
        <v>250</v>
      </c>
      <c r="C52" s="237">
        <f>'1 - Existing Inventory'!D87</f>
        <v>261</v>
      </c>
      <c r="D52" s="228" t="s">
        <v>95</v>
      </c>
      <c r="E52" s="229">
        <f t="shared" si="18"/>
        <v>4138</v>
      </c>
      <c r="F52" s="229">
        <f>((1-'1 - Existing Inventory'!N87)*'1 - Existing Inventory'!D87*ANNUAL_OP_HOURS)+
('1 - Existing Inventory'!N87*'1 - Existing Inventory'!D87*(ANNUAL_OP_HOURS-(6*365)))+
('1 - Existing Inventory'!N87*('1 - Existing Inventory'!O87)*'1 - Existing Inventory'!D87*(6*365))</f>
        <v>1080018</v>
      </c>
      <c r="G52" s="229">
        <f t="shared" si="19"/>
        <v>4138</v>
      </c>
      <c r="H52" s="229">
        <f>((1-'3 - Upgrade information'!M112)*'3 - Upgrade information'!D112*ANNUAL_OP_HOURS)+
('3 - Upgrade information'!M112*'3 - Upgrade information'!D112*(ANNUAL_OP_HOURS-(6*365)))+
('3 - Upgrade information'!M112*('3 - Upgrade information'!N112)*'3 - Upgrade information'!D112*(6*365))</f>
        <v>1080018</v>
      </c>
      <c r="I52" s="229">
        <f>'1 - Existing Inventory'!E87</f>
        <v>0</v>
      </c>
      <c r="J52" s="229">
        <f t="shared" si="15"/>
        <v>0</v>
      </c>
      <c r="K52" s="229">
        <f>IF(K$4=UPGRADEYEAR,ENGINE!J52-'3 - Upgrade information'!$H112,ENGINE!J52)</f>
        <v>0</v>
      </c>
      <c r="L52" s="229">
        <f>IF(L$4=UPGRADEYEAR,ENGINE!K52-'3 - Upgrade information'!$H112,ENGINE!K52)</f>
        <v>0</v>
      </c>
      <c r="M52" s="229">
        <f>IF(M$4=UPGRADEYEAR,ENGINE!L52-'3 - Upgrade information'!$H112,ENGINE!L52)</f>
        <v>0</v>
      </c>
      <c r="N52" s="230">
        <f>IF(N$4=UPGRADEYEAR,ENGINE!M52-'3 - Upgrade information'!$H112,ENGINE!M52)</f>
        <v>0</v>
      </c>
      <c r="O52" s="229">
        <f>IF(O$4=UPGRADEYEAR,ENGINE!N52-'3 - Upgrade information'!$H112,ENGINE!N52)</f>
        <v>0</v>
      </c>
      <c r="P52" s="229">
        <f>IF(P$4=UPGRADEYEAR,ENGINE!O52-'3 - Upgrade information'!$H112,ENGINE!O52)</f>
        <v>0</v>
      </c>
      <c r="Q52" s="229">
        <f>IF(Q$4=UPGRADEYEAR,ENGINE!P52-'3 - Upgrade information'!$H112,ENGINE!P52)</f>
        <v>0</v>
      </c>
      <c r="R52" s="229">
        <f>IF(R$4=UPGRADEYEAR,ENGINE!Q52-'3 - Upgrade information'!$H112,ENGINE!Q52)</f>
        <v>0</v>
      </c>
      <c r="S52" s="229">
        <f>IF(S$4=UPGRADEYEAR,ENGINE!R52-'3 - Upgrade information'!$H112,ENGINE!R52)</f>
        <v>0</v>
      </c>
      <c r="T52" s="229">
        <f>IF(T$4=UPGRADEYEAR,ENGINE!S52-'3 - Upgrade information'!$H112,ENGINE!S52)</f>
        <v>0</v>
      </c>
      <c r="U52" s="229">
        <f>IF(U$4=UPGRADEYEAR,ENGINE!T52-'3 - Upgrade information'!$H112,ENGINE!T52)</f>
        <v>0</v>
      </c>
      <c r="V52" s="229">
        <f>IF(V$4=UPGRADEYEAR,ENGINE!U52-'3 - Upgrade information'!$H112,ENGINE!U52)</f>
        <v>0</v>
      </c>
      <c r="W52" s="229">
        <f>IF(W$4=UPGRADEYEAR,ENGINE!V52-'3 - Upgrade information'!$H112,ENGINE!V52)</f>
        <v>0</v>
      </c>
      <c r="X52" s="229">
        <f>IF(X$4=UPGRADEYEAR,ENGINE!W52-'3 - Upgrade information'!$H112,ENGINE!W52)</f>
        <v>0</v>
      </c>
      <c r="Y52" s="229">
        <f>IF(Y$4=UPGRADEYEAR,ENGINE!X52-'3 - Upgrade information'!$H112,ENGINE!X52)</f>
        <v>0</v>
      </c>
      <c r="Z52" s="229">
        <f>IF(Z$4=UPGRADEYEAR,ENGINE!Y52-'3 - Upgrade information'!$H112,ENGINE!Y52)</f>
        <v>0</v>
      </c>
      <c r="AA52" s="229">
        <f>IF(AA$4=UPGRADEYEAR,ENGINE!Z52-'3 - Upgrade information'!$H112,ENGINE!Z52)</f>
        <v>0</v>
      </c>
      <c r="AB52" s="229">
        <f>IF(AB$4=UPGRADEYEAR,ENGINE!AA52-'3 - Upgrade information'!$H112,ENGINE!AA52)</f>
        <v>0</v>
      </c>
      <c r="AC52" s="229">
        <f>IF(AC$4=UPGRADEYEAR,ENGINE!AB52-'3 - Upgrade information'!$H112,ENGINE!AB52)</f>
        <v>0</v>
      </c>
      <c r="AD52" s="229">
        <f>IF(AD$4=UPGRADEYEAR,ENGINE!AC52-'3 - Upgrade information'!$H112,ENGINE!AC52)</f>
        <v>0</v>
      </c>
      <c r="AE52" s="229">
        <f>IF(AE$4=UPGRADEYEAR,ENGINE!AD52-'3 - Upgrade information'!$H112,ENGINE!AD52)</f>
        <v>0</v>
      </c>
      <c r="AF52" s="229">
        <f>IF(AF$4=UPGRADEYEAR,ENGINE!AE52-'3 - Upgrade information'!$H112,ENGINE!AE52)</f>
        <v>0</v>
      </c>
      <c r="AG52" s="229">
        <f>IF(AG$4=UPGRADEYEAR,ENGINE!AF52-'3 - Upgrade information'!$H112,ENGINE!AF52)</f>
        <v>0</v>
      </c>
      <c r="AH52" s="229">
        <f>IF(AH$4=UPGRADEYEAR,ENGINE!AG52-'3 - Upgrade information'!$H112,ENGINE!AG52)</f>
        <v>0</v>
      </c>
      <c r="AI52" s="229">
        <f>IF(AI$4=UPGRADEYEAR,ENGINE!AH52-'3 - Upgrade information'!$H112,ENGINE!AH52)</f>
        <v>0</v>
      </c>
      <c r="AJ52" s="229">
        <f>IF(AJ$4=UPGRADEYEAR,ENGINE!AH52-'3 - Upgrade information'!$H112,ENGINE!AH52)</f>
        <v>0</v>
      </c>
      <c r="AK52" s="229">
        <f>IF(AK$4=UPGRADEYEAR,ENGINE!AI52-'3 - Upgrade information'!$H112,ENGINE!AI52)</f>
        <v>0</v>
      </c>
      <c r="AL52" s="229">
        <f>IF(AL$4=UPGRADEYEAR,ENGINE!AJ52-'3 - Upgrade information'!$H112,ENGINE!AJ52)</f>
        <v>0</v>
      </c>
      <c r="AM52" s="229">
        <f>IF(AM$4=UPGRADEYEAR,ENGINE!AK52-'3 - Upgrade information'!$H112,ENGINE!AK52)</f>
        <v>0</v>
      </c>
      <c r="AN52" s="229">
        <f>IF(AN$4=UPGRADEYEAR,ENGINE!AC52-'3 - Upgrade information'!$H112,ENGINE!AC52)</f>
        <v>0</v>
      </c>
      <c r="AO52" s="229">
        <f>IF(AO$4=UPGRADEYEAR,ENGINE!AD52-'3 - Upgrade information'!$H112,ENGINE!AD52)</f>
        <v>0</v>
      </c>
      <c r="AP52" s="229">
        <f>IF(AP$4=UPGRADEYEAR,ENGINE!AE52-'3 - Upgrade information'!$H112,ENGINE!AE52)</f>
        <v>0</v>
      </c>
      <c r="AQ52" s="229">
        <f>IF(AQ$4=UPGRADEYEAR,ENGINE!AF52-'3 - Upgrade information'!$H112,ENGINE!AF52)</f>
        <v>0</v>
      </c>
      <c r="AR52" s="229">
        <f>IF(AR$4=UPGRADEYEAR,ENGINE!AG52-'3 - Upgrade information'!$H112,ENGINE!AG52)</f>
        <v>0</v>
      </c>
      <c r="AS52" s="229">
        <f>IF(AS$4=UPGRADEYEAR,ENGINE!AH52-'3 - Upgrade information'!$H112,ENGINE!AH52)</f>
        <v>0</v>
      </c>
      <c r="AT52" s="229">
        <f>IF(AT$4=UPGRADEYEAR,ENGINE!AI52-'3 - Upgrade information'!$H112,ENGINE!AI52)</f>
        <v>0</v>
      </c>
      <c r="AU52" s="231"/>
    </row>
    <row r="53" spans="1:47" ht="9" customHeight="1">
      <c r="A53" s="599"/>
      <c r="B53" s="237">
        <f>'1 - Existing Inventory'!C88</f>
        <v>400</v>
      </c>
      <c r="C53" s="237">
        <f>'1 - Existing Inventory'!D88</f>
        <v>424</v>
      </c>
      <c r="D53" s="228" t="s">
        <v>95</v>
      </c>
      <c r="E53" s="229">
        <f t="shared" si="18"/>
        <v>4138</v>
      </c>
      <c r="F53" s="229">
        <f>((1-'1 - Existing Inventory'!N88)*'1 - Existing Inventory'!D88*ANNUAL_OP_HOURS)+
('1 - Existing Inventory'!N88*'1 - Existing Inventory'!D88*(ANNUAL_OP_HOURS-(6*365)))+
('1 - Existing Inventory'!N88*('1 - Existing Inventory'!O88)*'1 - Existing Inventory'!D88*(6*365))</f>
        <v>1754512</v>
      </c>
      <c r="G53" s="229">
        <f t="shared" si="19"/>
        <v>4138</v>
      </c>
      <c r="H53" s="229">
        <f>((1-'3 - Upgrade information'!M113)*'3 - Upgrade information'!D113*ANNUAL_OP_HOURS)+
('3 - Upgrade information'!M113*'3 - Upgrade information'!D113*(ANNUAL_OP_HOURS-(6*365)))+
('3 - Upgrade information'!M113*('3 - Upgrade information'!N113)*'3 - Upgrade information'!D113*(6*365))</f>
        <v>1754512</v>
      </c>
      <c r="I53" s="229">
        <f>'1 - Existing Inventory'!E88</f>
        <v>0</v>
      </c>
      <c r="J53" s="229">
        <f t="shared" si="15"/>
        <v>0</v>
      </c>
      <c r="K53" s="229">
        <f>IF(K$4=UPGRADEYEAR,ENGINE!J53-'3 - Upgrade information'!$H113,ENGINE!J53)</f>
        <v>0</v>
      </c>
      <c r="L53" s="229">
        <f>IF(L$4=UPGRADEYEAR,ENGINE!K53-'3 - Upgrade information'!$H113,ENGINE!K53)</f>
        <v>0</v>
      </c>
      <c r="M53" s="229">
        <f>IF(M$4=UPGRADEYEAR,ENGINE!L53-'3 - Upgrade information'!$H113,ENGINE!L53)</f>
        <v>0</v>
      </c>
      <c r="N53" s="230">
        <f>IF(N$4=UPGRADEYEAR,ENGINE!M53-'3 - Upgrade information'!$H113,ENGINE!M53)</f>
        <v>0</v>
      </c>
      <c r="O53" s="229">
        <f>IF(O$4=UPGRADEYEAR,ENGINE!N53-'3 - Upgrade information'!$H113,ENGINE!N53)</f>
        <v>0</v>
      </c>
      <c r="P53" s="229">
        <f>IF(P$4=UPGRADEYEAR,ENGINE!O53-'3 - Upgrade information'!$H113,ENGINE!O53)</f>
        <v>0</v>
      </c>
      <c r="Q53" s="229">
        <f>IF(Q$4=UPGRADEYEAR,ENGINE!P53-'3 - Upgrade information'!$H113,ENGINE!P53)</f>
        <v>0</v>
      </c>
      <c r="R53" s="229">
        <f>IF(R$4=UPGRADEYEAR,ENGINE!Q53-'3 - Upgrade information'!$H113,ENGINE!Q53)</f>
        <v>0</v>
      </c>
      <c r="S53" s="229">
        <f>IF(S$4=UPGRADEYEAR,ENGINE!R53-'3 - Upgrade information'!$H113,ENGINE!R53)</f>
        <v>0</v>
      </c>
      <c r="T53" s="229">
        <f>IF(T$4=UPGRADEYEAR,ENGINE!S53-'3 - Upgrade information'!$H113,ENGINE!S53)</f>
        <v>0</v>
      </c>
      <c r="U53" s="229">
        <f>IF(U$4=UPGRADEYEAR,ENGINE!T53-'3 - Upgrade information'!$H113,ENGINE!T53)</f>
        <v>0</v>
      </c>
      <c r="V53" s="229">
        <f>IF(V$4=UPGRADEYEAR,ENGINE!U53-'3 - Upgrade information'!$H113,ENGINE!U53)</f>
        <v>0</v>
      </c>
      <c r="W53" s="229">
        <f>IF(W$4=UPGRADEYEAR,ENGINE!V53-'3 - Upgrade information'!$H113,ENGINE!V53)</f>
        <v>0</v>
      </c>
      <c r="X53" s="229">
        <f>IF(X$4=UPGRADEYEAR,ENGINE!W53-'3 - Upgrade information'!$H113,ENGINE!W53)</f>
        <v>0</v>
      </c>
      <c r="Y53" s="229">
        <f>IF(Y$4=UPGRADEYEAR,ENGINE!X53-'3 - Upgrade information'!$H113,ENGINE!X53)</f>
        <v>0</v>
      </c>
      <c r="Z53" s="229">
        <f>IF(Z$4=UPGRADEYEAR,ENGINE!Y53-'3 - Upgrade information'!$H113,ENGINE!Y53)</f>
        <v>0</v>
      </c>
      <c r="AA53" s="229">
        <f>IF(AA$4=UPGRADEYEAR,ENGINE!Z53-'3 - Upgrade information'!$H113,ENGINE!Z53)</f>
        <v>0</v>
      </c>
      <c r="AB53" s="229">
        <f>IF(AB$4=UPGRADEYEAR,ENGINE!AA53-'3 - Upgrade information'!$H113,ENGINE!AA53)</f>
        <v>0</v>
      </c>
      <c r="AC53" s="229">
        <f>IF(AC$4=UPGRADEYEAR,ENGINE!AB53-'3 - Upgrade information'!$H113,ENGINE!AB53)</f>
        <v>0</v>
      </c>
      <c r="AD53" s="229">
        <f>IF(AD$4=UPGRADEYEAR,ENGINE!AC53-'3 - Upgrade information'!$H113,ENGINE!AC53)</f>
        <v>0</v>
      </c>
      <c r="AE53" s="229">
        <f>IF(AE$4=UPGRADEYEAR,ENGINE!AD53-'3 - Upgrade information'!$H113,ENGINE!AD53)</f>
        <v>0</v>
      </c>
      <c r="AF53" s="229">
        <f>IF(AF$4=UPGRADEYEAR,ENGINE!AE53-'3 - Upgrade information'!$H113,ENGINE!AE53)</f>
        <v>0</v>
      </c>
      <c r="AG53" s="229">
        <f>IF(AG$4=UPGRADEYEAR,ENGINE!AF53-'3 - Upgrade information'!$H113,ENGINE!AF53)</f>
        <v>0</v>
      </c>
      <c r="AH53" s="229">
        <f>IF(AH$4=UPGRADEYEAR,ENGINE!AG53-'3 - Upgrade information'!$H113,ENGINE!AG53)</f>
        <v>0</v>
      </c>
      <c r="AI53" s="229">
        <f>IF(AI$4=UPGRADEYEAR,ENGINE!AH53-'3 - Upgrade information'!$H113,ENGINE!AH53)</f>
        <v>0</v>
      </c>
      <c r="AJ53" s="229">
        <f>IF(AJ$4=UPGRADEYEAR,ENGINE!AH53-'3 - Upgrade information'!$H113,ENGINE!AH53)</f>
        <v>0</v>
      </c>
      <c r="AK53" s="229">
        <f>IF(AK$4=UPGRADEYEAR,ENGINE!AI53-'3 - Upgrade information'!$H113,ENGINE!AI53)</f>
        <v>0</v>
      </c>
      <c r="AL53" s="229">
        <f>IF(AL$4=UPGRADEYEAR,ENGINE!AJ53-'3 - Upgrade information'!$H113,ENGINE!AJ53)</f>
        <v>0</v>
      </c>
      <c r="AM53" s="229">
        <f>IF(AM$4=UPGRADEYEAR,ENGINE!AK53-'3 - Upgrade information'!$H113,ENGINE!AK53)</f>
        <v>0</v>
      </c>
      <c r="AN53" s="229">
        <f>IF(AN$4=UPGRADEYEAR,ENGINE!AC53-'3 - Upgrade information'!$H113,ENGINE!AC53)</f>
        <v>0</v>
      </c>
      <c r="AO53" s="229">
        <f>IF(AO$4=UPGRADEYEAR,ENGINE!AD53-'3 - Upgrade information'!$H113,ENGINE!AD53)</f>
        <v>0</v>
      </c>
      <c r="AP53" s="229">
        <f>IF(AP$4=UPGRADEYEAR,ENGINE!AE53-'3 - Upgrade information'!$H113,ENGINE!AE53)</f>
        <v>0</v>
      </c>
      <c r="AQ53" s="229">
        <f>IF(AQ$4=UPGRADEYEAR,ENGINE!AF53-'3 - Upgrade information'!$H113,ENGINE!AF53)</f>
        <v>0</v>
      </c>
      <c r="AR53" s="229">
        <f>IF(AR$4=UPGRADEYEAR,ENGINE!AG53-'3 - Upgrade information'!$H113,ENGINE!AG53)</f>
        <v>0</v>
      </c>
      <c r="AS53" s="229">
        <f>IF(AS$4=UPGRADEYEAR,ENGINE!AH53-'3 - Upgrade information'!$H113,ENGINE!AH53)</f>
        <v>0</v>
      </c>
      <c r="AT53" s="229">
        <f>IF(AT$4=UPGRADEYEAR,ENGINE!AI53-'3 - Upgrade information'!$H113,ENGINE!AI53)</f>
        <v>0</v>
      </c>
      <c r="AU53" s="231"/>
    </row>
    <row r="54" spans="1:47" ht="9" customHeight="1">
      <c r="A54" s="599"/>
      <c r="B54" s="237">
        <f>'1 - Existing Inventory'!C89</f>
        <v>0</v>
      </c>
      <c r="C54" s="237">
        <f>'1 - Existing Inventory'!D89</f>
        <v>0</v>
      </c>
      <c r="D54" s="228" t="s">
        <v>95</v>
      </c>
      <c r="E54" s="229">
        <f t="shared" si="18"/>
        <v>4138</v>
      </c>
      <c r="F54" s="229">
        <f>((1-'1 - Existing Inventory'!N89)*'1 - Existing Inventory'!D89*ANNUAL_OP_HOURS)+
('1 - Existing Inventory'!N89*'1 - Existing Inventory'!D89*(ANNUAL_OP_HOURS-(6*365)))+
('1 - Existing Inventory'!N89*('1 - Existing Inventory'!O89)*'1 - Existing Inventory'!D89*(6*365))</f>
        <v>0</v>
      </c>
      <c r="G54" s="229">
        <f t="shared" si="19"/>
        <v>4138</v>
      </c>
      <c r="H54" s="229">
        <f>((1-'3 - Upgrade information'!M114)*'3 - Upgrade information'!D114*ANNUAL_OP_HOURS)+
('3 - Upgrade information'!M114*'3 - Upgrade information'!D114*(ANNUAL_OP_HOURS-(6*365)))+
('3 - Upgrade information'!M114*('3 - Upgrade information'!N114)*'3 - Upgrade information'!D114*(6*365))</f>
        <v>0</v>
      </c>
      <c r="I54" s="229">
        <f>'1 - Existing Inventory'!E89</f>
        <v>0</v>
      </c>
      <c r="J54" s="229">
        <f t="shared" si="15"/>
        <v>0</v>
      </c>
      <c r="K54" s="229">
        <f>IF(K$4=UPGRADEYEAR,ENGINE!J54-'3 - Upgrade information'!$H114,ENGINE!J54)</f>
        <v>0</v>
      </c>
      <c r="L54" s="229">
        <f>IF(L$4=UPGRADEYEAR,ENGINE!K54-'3 - Upgrade information'!$H114,ENGINE!K54)</f>
        <v>0</v>
      </c>
      <c r="M54" s="229">
        <f>IF(M$4=UPGRADEYEAR,ENGINE!L54-'3 - Upgrade information'!$H114,ENGINE!L54)</f>
        <v>0</v>
      </c>
      <c r="N54" s="230">
        <f>IF(N$4=UPGRADEYEAR,ENGINE!M54-'3 - Upgrade information'!$H114,ENGINE!M54)</f>
        <v>0</v>
      </c>
      <c r="O54" s="229">
        <f>IF(O$4=UPGRADEYEAR,ENGINE!N54-'3 - Upgrade information'!$H114,ENGINE!N54)</f>
        <v>0</v>
      </c>
      <c r="P54" s="229">
        <f>IF(P$4=UPGRADEYEAR,ENGINE!O54-'3 - Upgrade information'!$H114,ENGINE!O54)</f>
        <v>0</v>
      </c>
      <c r="Q54" s="229">
        <f>IF(Q$4=UPGRADEYEAR,ENGINE!P54-'3 - Upgrade information'!$H114,ENGINE!P54)</f>
        <v>0</v>
      </c>
      <c r="R54" s="229">
        <f>IF(R$4=UPGRADEYEAR,ENGINE!Q54-'3 - Upgrade information'!$H114,ENGINE!Q54)</f>
        <v>0</v>
      </c>
      <c r="S54" s="229">
        <f>IF(S$4=UPGRADEYEAR,ENGINE!R54-'3 - Upgrade information'!$H114,ENGINE!R54)</f>
        <v>0</v>
      </c>
      <c r="T54" s="229">
        <f>IF(T$4=UPGRADEYEAR,ENGINE!S54-'3 - Upgrade information'!$H114,ENGINE!S54)</f>
        <v>0</v>
      </c>
      <c r="U54" s="229">
        <f>IF(U$4=UPGRADEYEAR,ENGINE!T54-'3 - Upgrade information'!$H114,ENGINE!T54)</f>
        <v>0</v>
      </c>
      <c r="V54" s="229">
        <f>IF(V$4=UPGRADEYEAR,ENGINE!U54-'3 - Upgrade information'!$H114,ENGINE!U54)</f>
        <v>0</v>
      </c>
      <c r="W54" s="229">
        <f>IF(W$4=UPGRADEYEAR,ENGINE!V54-'3 - Upgrade information'!$H114,ENGINE!V54)</f>
        <v>0</v>
      </c>
      <c r="X54" s="229">
        <f>IF(X$4=UPGRADEYEAR,ENGINE!W54-'3 - Upgrade information'!$H114,ENGINE!W54)</f>
        <v>0</v>
      </c>
      <c r="Y54" s="229">
        <f>IF(Y$4=UPGRADEYEAR,ENGINE!X54-'3 - Upgrade information'!$H114,ENGINE!X54)</f>
        <v>0</v>
      </c>
      <c r="Z54" s="229">
        <f>IF(Z$4=UPGRADEYEAR,ENGINE!Y54-'3 - Upgrade information'!$H114,ENGINE!Y54)</f>
        <v>0</v>
      </c>
      <c r="AA54" s="229">
        <f>IF(AA$4=UPGRADEYEAR,ENGINE!Z54-'3 - Upgrade information'!$H114,ENGINE!Z54)</f>
        <v>0</v>
      </c>
      <c r="AB54" s="229">
        <f>IF(AB$4=UPGRADEYEAR,ENGINE!AA54-'3 - Upgrade information'!$H114,ENGINE!AA54)</f>
        <v>0</v>
      </c>
      <c r="AC54" s="229">
        <f>IF(AC$4=UPGRADEYEAR,ENGINE!AB54-'3 - Upgrade information'!$H114,ENGINE!AB54)</f>
        <v>0</v>
      </c>
      <c r="AD54" s="229">
        <f>IF(AD$4=UPGRADEYEAR,ENGINE!AC54-'3 - Upgrade information'!$H114,ENGINE!AC54)</f>
        <v>0</v>
      </c>
      <c r="AE54" s="229">
        <f>IF(AE$4=UPGRADEYEAR,ENGINE!AD54-'3 - Upgrade information'!$H114,ENGINE!AD54)</f>
        <v>0</v>
      </c>
      <c r="AF54" s="229">
        <f>IF(AF$4=UPGRADEYEAR,ENGINE!AE54-'3 - Upgrade information'!$H114,ENGINE!AE54)</f>
        <v>0</v>
      </c>
      <c r="AG54" s="229">
        <f>IF(AG$4=UPGRADEYEAR,ENGINE!AF54-'3 - Upgrade information'!$H114,ENGINE!AF54)</f>
        <v>0</v>
      </c>
      <c r="AH54" s="229">
        <f>IF(AH$4=UPGRADEYEAR,ENGINE!AG54-'3 - Upgrade information'!$H114,ENGINE!AG54)</f>
        <v>0</v>
      </c>
      <c r="AI54" s="229">
        <f>IF(AI$4=UPGRADEYEAR,ENGINE!AH54-'3 - Upgrade information'!$H114,ENGINE!AH54)</f>
        <v>0</v>
      </c>
      <c r="AJ54" s="229">
        <f>IF(AJ$4=UPGRADEYEAR,ENGINE!AH54-'3 - Upgrade information'!$H114,ENGINE!AH54)</f>
        <v>0</v>
      </c>
      <c r="AK54" s="229">
        <f>IF(AK$4=UPGRADEYEAR,ENGINE!AI54-'3 - Upgrade information'!$H114,ENGINE!AI54)</f>
        <v>0</v>
      </c>
      <c r="AL54" s="229">
        <f>IF(AL$4=UPGRADEYEAR,ENGINE!AJ54-'3 - Upgrade information'!$H114,ENGINE!AJ54)</f>
        <v>0</v>
      </c>
      <c r="AM54" s="229">
        <f>IF(AM$4=UPGRADEYEAR,ENGINE!AK54-'3 - Upgrade information'!$H114,ENGINE!AK54)</f>
        <v>0</v>
      </c>
      <c r="AN54" s="229">
        <f>IF(AN$4=UPGRADEYEAR,ENGINE!AC54-'3 - Upgrade information'!$H114,ENGINE!AC54)</f>
        <v>0</v>
      </c>
      <c r="AO54" s="229">
        <f>IF(AO$4=UPGRADEYEAR,ENGINE!AD54-'3 - Upgrade information'!$H114,ENGINE!AD54)</f>
        <v>0</v>
      </c>
      <c r="AP54" s="229">
        <f>IF(AP$4=UPGRADEYEAR,ENGINE!AE54-'3 - Upgrade information'!$H114,ENGINE!AE54)</f>
        <v>0</v>
      </c>
      <c r="AQ54" s="229">
        <f>IF(AQ$4=UPGRADEYEAR,ENGINE!AF54-'3 - Upgrade information'!$H114,ENGINE!AF54)</f>
        <v>0</v>
      </c>
      <c r="AR54" s="229">
        <f>IF(AR$4=UPGRADEYEAR,ENGINE!AG54-'3 - Upgrade information'!$H114,ENGINE!AG54)</f>
        <v>0</v>
      </c>
      <c r="AS54" s="229">
        <f>IF(AS$4=UPGRADEYEAR,ENGINE!AH54-'3 - Upgrade information'!$H114,ENGINE!AH54)</f>
        <v>0</v>
      </c>
      <c r="AT54" s="229">
        <f>IF(AT$4=UPGRADEYEAR,ENGINE!AI54-'3 - Upgrade information'!$H114,ENGINE!AI54)</f>
        <v>0</v>
      </c>
      <c r="AU54" s="231"/>
    </row>
    <row r="55" spans="1:47" ht="9" customHeight="1">
      <c r="A55" s="600"/>
      <c r="B55" s="237">
        <f>'1 - Existing Inventory'!C90</f>
        <v>0</v>
      </c>
      <c r="C55" s="237">
        <f>'1 - Existing Inventory'!D90</f>
        <v>0</v>
      </c>
      <c r="D55" s="228" t="s">
        <v>95</v>
      </c>
      <c r="E55" s="229">
        <f t="shared" si="18"/>
        <v>4138</v>
      </c>
      <c r="F55" s="229">
        <f>((1-'1 - Existing Inventory'!N90)*'1 - Existing Inventory'!D90*ANNUAL_OP_HOURS)+
('1 - Existing Inventory'!N90*'1 - Existing Inventory'!D90*(ANNUAL_OP_HOURS-(6*365)))+
('1 - Existing Inventory'!N90*('1 - Existing Inventory'!O90)*'1 - Existing Inventory'!D90*(6*365))</f>
        <v>0</v>
      </c>
      <c r="G55" s="229">
        <f t="shared" si="19"/>
        <v>4138</v>
      </c>
      <c r="H55" s="229">
        <f>((1-'3 - Upgrade information'!M115)*'3 - Upgrade information'!D115*ANNUAL_OP_HOURS)+
('3 - Upgrade information'!M115*'3 - Upgrade information'!D115*(ANNUAL_OP_HOURS-(6*365)))+
('3 - Upgrade information'!M115*('3 - Upgrade information'!N115)*'3 - Upgrade information'!D115*(6*365))</f>
        <v>0</v>
      </c>
      <c r="I55" s="229">
        <f>'1 - Existing Inventory'!E90</f>
        <v>0</v>
      </c>
      <c r="J55" s="229">
        <f t="shared" si="15"/>
        <v>0</v>
      </c>
      <c r="K55" s="229">
        <f>IF(K$4=UPGRADEYEAR,ENGINE!J55-'3 - Upgrade information'!$H115,ENGINE!J55)</f>
        <v>0</v>
      </c>
      <c r="L55" s="229">
        <f>IF(L$4=UPGRADEYEAR,ENGINE!K55-'3 - Upgrade information'!$H115,ENGINE!K55)</f>
        <v>0</v>
      </c>
      <c r="M55" s="229">
        <f>IF(M$4=UPGRADEYEAR,ENGINE!L55-'3 - Upgrade information'!$H115,ENGINE!L55)</f>
        <v>0</v>
      </c>
      <c r="N55" s="230">
        <f>IF(N$4=UPGRADEYEAR,ENGINE!M55-'3 - Upgrade information'!$H115,ENGINE!M55)</f>
        <v>0</v>
      </c>
      <c r="O55" s="229">
        <f>IF(O$4=UPGRADEYEAR,ENGINE!N55-'3 - Upgrade information'!$H115,ENGINE!N55)</f>
        <v>0</v>
      </c>
      <c r="P55" s="229">
        <f>IF(P$4=UPGRADEYEAR,ENGINE!O55-'3 - Upgrade information'!$H115,ENGINE!O55)</f>
        <v>0</v>
      </c>
      <c r="Q55" s="229">
        <f>IF(Q$4=UPGRADEYEAR,ENGINE!P55-'3 - Upgrade information'!$H115,ENGINE!P55)</f>
        <v>0</v>
      </c>
      <c r="R55" s="229">
        <f>IF(R$4=UPGRADEYEAR,ENGINE!Q55-'3 - Upgrade information'!$H115,ENGINE!Q55)</f>
        <v>0</v>
      </c>
      <c r="S55" s="229">
        <f>IF(S$4=UPGRADEYEAR,ENGINE!R55-'3 - Upgrade information'!$H115,ENGINE!R55)</f>
        <v>0</v>
      </c>
      <c r="T55" s="229">
        <f>IF(T$4=UPGRADEYEAR,ENGINE!S55-'3 - Upgrade information'!$H115,ENGINE!S55)</f>
        <v>0</v>
      </c>
      <c r="U55" s="229">
        <f>IF(U$4=UPGRADEYEAR,ENGINE!T55-'3 - Upgrade information'!$H115,ENGINE!T55)</f>
        <v>0</v>
      </c>
      <c r="V55" s="229">
        <f>IF(V$4=UPGRADEYEAR,ENGINE!U55-'3 - Upgrade information'!$H115,ENGINE!U55)</f>
        <v>0</v>
      </c>
      <c r="W55" s="229">
        <f>IF(W$4=UPGRADEYEAR,ENGINE!V55-'3 - Upgrade information'!$H115,ENGINE!V55)</f>
        <v>0</v>
      </c>
      <c r="X55" s="229">
        <f>IF(X$4=UPGRADEYEAR,ENGINE!W55-'3 - Upgrade information'!$H115,ENGINE!W55)</f>
        <v>0</v>
      </c>
      <c r="Y55" s="229">
        <f>IF(Y$4=UPGRADEYEAR,ENGINE!X55-'3 - Upgrade information'!$H115,ENGINE!X55)</f>
        <v>0</v>
      </c>
      <c r="Z55" s="229">
        <f>IF(Z$4=UPGRADEYEAR,ENGINE!Y55-'3 - Upgrade information'!$H115,ENGINE!Y55)</f>
        <v>0</v>
      </c>
      <c r="AA55" s="229">
        <f>IF(AA$4=UPGRADEYEAR,ENGINE!Z55-'3 - Upgrade information'!$H115,ENGINE!Z55)</f>
        <v>0</v>
      </c>
      <c r="AB55" s="229">
        <f>IF(AB$4=UPGRADEYEAR,ENGINE!AA55-'3 - Upgrade information'!$H115,ENGINE!AA55)</f>
        <v>0</v>
      </c>
      <c r="AC55" s="229">
        <f>IF(AC$4=UPGRADEYEAR,ENGINE!AB55-'3 - Upgrade information'!$H115,ENGINE!AB55)</f>
        <v>0</v>
      </c>
      <c r="AD55" s="229">
        <f>IF(AD$4=UPGRADEYEAR,ENGINE!AC55-'3 - Upgrade information'!$H115,ENGINE!AC55)</f>
        <v>0</v>
      </c>
      <c r="AE55" s="229">
        <f>IF(AE$4=UPGRADEYEAR,ENGINE!AD55-'3 - Upgrade information'!$H115,ENGINE!AD55)</f>
        <v>0</v>
      </c>
      <c r="AF55" s="229">
        <f>IF(AF$4=UPGRADEYEAR,ENGINE!AE55-'3 - Upgrade information'!$H115,ENGINE!AE55)</f>
        <v>0</v>
      </c>
      <c r="AG55" s="229">
        <f>IF(AG$4=UPGRADEYEAR,ENGINE!AF55-'3 - Upgrade information'!$H115,ENGINE!AF55)</f>
        <v>0</v>
      </c>
      <c r="AH55" s="229">
        <f>IF(AH$4=UPGRADEYEAR,ENGINE!AG55-'3 - Upgrade information'!$H115,ENGINE!AG55)</f>
        <v>0</v>
      </c>
      <c r="AI55" s="229">
        <f>IF(AI$4=UPGRADEYEAR,ENGINE!AH55-'3 - Upgrade information'!$H115,ENGINE!AH55)</f>
        <v>0</v>
      </c>
      <c r="AJ55" s="229">
        <f>IF(AJ$4=UPGRADEYEAR,ENGINE!AH55-'3 - Upgrade information'!$H115,ENGINE!AH55)</f>
        <v>0</v>
      </c>
      <c r="AK55" s="229">
        <f>IF(AK$4=UPGRADEYEAR,ENGINE!AI55-'3 - Upgrade information'!$H115,ENGINE!AI55)</f>
        <v>0</v>
      </c>
      <c r="AL55" s="229">
        <f>IF(AL$4=UPGRADEYEAR,ENGINE!AJ55-'3 - Upgrade information'!$H115,ENGINE!AJ55)</f>
        <v>0</v>
      </c>
      <c r="AM55" s="229">
        <f>IF(AM$4=UPGRADEYEAR,ENGINE!AK55-'3 - Upgrade information'!$H115,ENGINE!AK55)</f>
        <v>0</v>
      </c>
      <c r="AN55" s="229">
        <f>IF(AN$4=UPGRADEYEAR,ENGINE!AC55-'3 - Upgrade information'!$H115,ENGINE!AC55)</f>
        <v>0</v>
      </c>
      <c r="AO55" s="229">
        <f>IF(AO$4=UPGRADEYEAR,ENGINE!AD55-'3 - Upgrade information'!$H115,ENGINE!AD55)</f>
        <v>0</v>
      </c>
      <c r="AP55" s="229">
        <f>IF(AP$4=UPGRADEYEAR,ENGINE!AE55-'3 - Upgrade information'!$H115,ENGINE!AE55)</f>
        <v>0</v>
      </c>
      <c r="AQ55" s="229">
        <f>IF(AQ$4=UPGRADEYEAR,ENGINE!AF55-'3 - Upgrade information'!$H115,ENGINE!AF55)</f>
        <v>0</v>
      </c>
      <c r="AR55" s="229">
        <f>IF(AR$4=UPGRADEYEAR,ENGINE!AG55-'3 - Upgrade information'!$H115,ENGINE!AG55)</f>
        <v>0</v>
      </c>
      <c r="AS55" s="229">
        <f>IF(AS$4=UPGRADEYEAR,ENGINE!AH55-'3 - Upgrade information'!$H115,ENGINE!AH55)</f>
        <v>0</v>
      </c>
      <c r="AT55" s="229">
        <f>IF(AT$4=UPGRADEYEAR,ENGINE!AI55-'3 - Upgrade information'!$H115,ENGINE!AI55)</f>
        <v>0</v>
      </c>
      <c r="AU55" s="231"/>
    </row>
    <row r="56" spans="1:47" ht="9" customHeight="1">
      <c r="A56" s="598" t="s">
        <v>95</v>
      </c>
      <c r="B56" s="227">
        <f>'1 - Existing Inventory'!C92</f>
        <v>70</v>
      </c>
      <c r="C56" s="227">
        <f>'1 - Existing Inventory'!D92</f>
        <v>89</v>
      </c>
      <c r="D56" s="228" t="s">
        <v>95</v>
      </c>
      <c r="E56" s="229">
        <f t="shared" si="18"/>
        <v>4138</v>
      </c>
      <c r="F56" s="229">
        <f>((1-'1 - Existing Inventory'!N92)*'1 - Existing Inventory'!D92*ANNUAL_OP_HOURS)+
('1 - Existing Inventory'!N92*'1 - Existing Inventory'!D92*(ANNUAL_OP_HOURS-(6*365)))+
('1 - Existing Inventory'!N92*('1 - Existing Inventory'!O92)*'1 - Existing Inventory'!D92*(6*365))</f>
        <v>368282</v>
      </c>
      <c r="G56" s="229">
        <f t="shared" si="19"/>
        <v>4138</v>
      </c>
      <c r="H56" s="229">
        <f>((1-'3 - Upgrade information'!M117)*'3 - Upgrade information'!D117*ANNUAL_OP_HOURS)+
('3 - Upgrade information'!M117*'3 - Upgrade information'!D117*(ANNUAL_OP_HOURS-(6*365)))+
('3 - Upgrade information'!M117*('3 - Upgrade information'!N117)*'3 - Upgrade information'!D117*(6*365))</f>
        <v>368282</v>
      </c>
      <c r="I56" s="229">
        <f>'1 - Existing Inventory'!E92</f>
        <v>0</v>
      </c>
      <c r="J56" s="229">
        <f t="shared" si="15"/>
        <v>0</v>
      </c>
      <c r="K56" s="229">
        <f>IF(K$4=UPGRADEYEAR,ENGINE!J56-'3 - Upgrade information'!$H117,ENGINE!J56)</f>
        <v>0</v>
      </c>
      <c r="L56" s="229">
        <f>IF(L$4=UPGRADEYEAR,ENGINE!K56-'3 - Upgrade information'!$H117,ENGINE!K56)</f>
        <v>0</v>
      </c>
      <c r="M56" s="229">
        <f>IF(M$4=UPGRADEYEAR,ENGINE!L56-'3 - Upgrade information'!$H117,ENGINE!L56)</f>
        <v>0</v>
      </c>
      <c r="N56" s="230">
        <f>IF(N$4=UPGRADEYEAR,ENGINE!M56-'3 - Upgrade information'!$H117,ENGINE!M56)</f>
        <v>0</v>
      </c>
      <c r="O56" s="229">
        <f>IF(O$4=UPGRADEYEAR,ENGINE!N56-'3 - Upgrade information'!$H117,ENGINE!N56)</f>
        <v>0</v>
      </c>
      <c r="P56" s="229">
        <f>IF(P$4=UPGRADEYEAR,ENGINE!O56-'3 - Upgrade information'!$H117,ENGINE!O56)</f>
        <v>0</v>
      </c>
      <c r="Q56" s="229">
        <f>IF(Q$4=UPGRADEYEAR,ENGINE!P56-'3 - Upgrade information'!$H117,ENGINE!P56)</f>
        <v>0</v>
      </c>
      <c r="R56" s="229">
        <f>IF(R$4=UPGRADEYEAR,ENGINE!Q56-'3 - Upgrade information'!$H117,ENGINE!Q56)</f>
        <v>0</v>
      </c>
      <c r="S56" s="229">
        <f>IF(S$4=UPGRADEYEAR,ENGINE!R56-'3 - Upgrade information'!$H117,ENGINE!R56)</f>
        <v>0</v>
      </c>
      <c r="T56" s="229">
        <f>IF(T$4=UPGRADEYEAR,ENGINE!S56-'3 - Upgrade information'!$H117,ENGINE!S56)</f>
        <v>0</v>
      </c>
      <c r="U56" s="229">
        <f>IF(U$4=UPGRADEYEAR,ENGINE!T56-'3 - Upgrade information'!$H117,ENGINE!T56)</f>
        <v>0</v>
      </c>
      <c r="V56" s="229">
        <f>IF(V$4=UPGRADEYEAR,ENGINE!U56-'3 - Upgrade information'!$H117,ENGINE!U56)</f>
        <v>0</v>
      </c>
      <c r="W56" s="229">
        <f>IF(W$4=UPGRADEYEAR,ENGINE!V56-'3 - Upgrade information'!$H117,ENGINE!V56)</f>
        <v>0</v>
      </c>
      <c r="X56" s="229">
        <f>IF(X$4=UPGRADEYEAR,ENGINE!W56-'3 - Upgrade information'!$H117,ENGINE!W56)</f>
        <v>0</v>
      </c>
      <c r="Y56" s="229">
        <f>IF(Y$4=UPGRADEYEAR,ENGINE!X56-'3 - Upgrade information'!$H117,ENGINE!X56)</f>
        <v>0</v>
      </c>
      <c r="Z56" s="229">
        <f>IF(Z$4=UPGRADEYEAR,ENGINE!Y56-'3 - Upgrade information'!$H117,ENGINE!Y56)</f>
        <v>0</v>
      </c>
      <c r="AA56" s="229">
        <f>IF(AA$4=UPGRADEYEAR,ENGINE!Z56-'3 - Upgrade information'!$H117,ENGINE!Z56)</f>
        <v>0</v>
      </c>
      <c r="AB56" s="229">
        <f>IF(AB$4=UPGRADEYEAR,ENGINE!AA56-'3 - Upgrade information'!$H117,ENGINE!AA56)</f>
        <v>0</v>
      </c>
      <c r="AC56" s="229">
        <f>IF(AC$4=UPGRADEYEAR,ENGINE!AB56-'3 - Upgrade information'!$H117,ENGINE!AB56)</f>
        <v>0</v>
      </c>
      <c r="AD56" s="229">
        <f>IF(AD$4=UPGRADEYEAR,ENGINE!AC56-'3 - Upgrade information'!$H117,ENGINE!AC56)</f>
        <v>0</v>
      </c>
      <c r="AE56" s="229">
        <f>IF(AE$4=UPGRADEYEAR,ENGINE!AD56-'3 - Upgrade information'!$H117,ENGINE!AD56)</f>
        <v>0</v>
      </c>
      <c r="AF56" s="229">
        <f>IF(AF$4=UPGRADEYEAR,ENGINE!AE56-'3 - Upgrade information'!$H117,ENGINE!AE56)</f>
        <v>0</v>
      </c>
      <c r="AG56" s="229">
        <f>IF(AG$4=UPGRADEYEAR,ENGINE!AF56-'3 - Upgrade information'!$H117,ENGINE!AF56)</f>
        <v>0</v>
      </c>
      <c r="AH56" s="229">
        <f>IF(AH$4=UPGRADEYEAR,ENGINE!AG56-'3 - Upgrade information'!$H117,ENGINE!AG56)</f>
        <v>0</v>
      </c>
      <c r="AI56" s="229">
        <f>IF(AI$4=UPGRADEYEAR,ENGINE!AH56-'3 - Upgrade information'!$H117,ENGINE!AH56)</f>
        <v>0</v>
      </c>
      <c r="AJ56" s="229">
        <f>IF(AJ$4=UPGRADEYEAR,ENGINE!AH56-'3 - Upgrade information'!$H117,ENGINE!AH56)</f>
        <v>0</v>
      </c>
      <c r="AK56" s="229">
        <f>IF(AK$4=UPGRADEYEAR,ENGINE!AI56-'3 - Upgrade information'!$H117,ENGINE!AI56)</f>
        <v>0</v>
      </c>
      <c r="AL56" s="229">
        <f>IF(AL$4=UPGRADEYEAR,ENGINE!AJ56-'3 - Upgrade information'!$H117,ENGINE!AJ56)</f>
        <v>0</v>
      </c>
      <c r="AM56" s="229">
        <f>IF(AM$4=UPGRADEYEAR,ENGINE!AK56-'3 - Upgrade information'!$H117,ENGINE!AK56)</f>
        <v>0</v>
      </c>
      <c r="AN56" s="229">
        <f>IF(AN$4=UPGRADEYEAR,ENGINE!AC56-'3 - Upgrade information'!$H117,ENGINE!AC56)</f>
        <v>0</v>
      </c>
      <c r="AO56" s="229">
        <f>IF(AO$4=UPGRADEYEAR,ENGINE!AD56-'3 - Upgrade information'!$H117,ENGINE!AD56)</f>
        <v>0</v>
      </c>
      <c r="AP56" s="229">
        <f>IF(AP$4=UPGRADEYEAR,ENGINE!AE56-'3 - Upgrade information'!$H117,ENGINE!AE56)</f>
        <v>0</v>
      </c>
      <c r="AQ56" s="229">
        <f>IF(AQ$4=UPGRADEYEAR,ENGINE!AF56-'3 - Upgrade information'!$H117,ENGINE!AF56)</f>
        <v>0</v>
      </c>
      <c r="AR56" s="229">
        <f>IF(AR$4=UPGRADEYEAR,ENGINE!AG56-'3 - Upgrade information'!$H117,ENGINE!AG56)</f>
        <v>0</v>
      </c>
      <c r="AS56" s="229">
        <f>IF(AS$4=UPGRADEYEAR,ENGINE!AH56-'3 - Upgrade information'!$H117,ENGINE!AH56)</f>
        <v>0</v>
      </c>
      <c r="AT56" s="229">
        <f>IF(AT$4=UPGRADEYEAR,ENGINE!AI56-'3 - Upgrade information'!$H117,ENGINE!AI56)</f>
        <v>0</v>
      </c>
      <c r="AU56" s="231"/>
    </row>
    <row r="57" spans="1:47" ht="9" customHeight="1">
      <c r="A57" s="599"/>
      <c r="B57" s="227">
        <f>'1 - Existing Inventory'!C93</f>
        <v>100</v>
      </c>
      <c r="C57" s="227">
        <f>'1 - Existing Inventory'!D93</f>
        <v>118</v>
      </c>
      <c r="D57" s="228" t="s">
        <v>95</v>
      </c>
      <c r="E57" s="229">
        <f t="shared" si="18"/>
        <v>4138</v>
      </c>
      <c r="F57" s="229">
        <f>((1-'1 - Existing Inventory'!N93)*'1 - Existing Inventory'!D93*ANNUAL_OP_HOURS)+
('1 - Existing Inventory'!N93*'1 - Existing Inventory'!D93*(ANNUAL_OP_HOURS-(6*365)))+
('1 - Existing Inventory'!N93*('1 - Existing Inventory'!O93)*'1 - Existing Inventory'!D93*(6*365))</f>
        <v>488284</v>
      </c>
      <c r="G57" s="229">
        <f t="shared" si="19"/>
        <v>4138</v>
      </c>
      <c r="H57" s="229">
        <f>((1-'3 - Upgrade information'!M118)*'3 - Upgrade information'!D118*ANNUAL_OP_HOURS)+
('3 - Upgrade information'!M118*'3 - Upgrade information'!D118*(ANNUAL_OP_HOURS-(6*365)))+
('3 - Upgrade information'!M118*('3 - Upgrade information'!N118)*'3 - Upgrade information'!D118*(6*365))</f>
        <v>488284</v>
      </c>
      <c r="I57" s="229">
        <f>'1 - Existing Inventory'!E93</f>
        <v>0</v>
      </c>
      <c r="J57" s="229">
        <f t="shared" si="15"/>
        <v>0</v>
      </c>
      <c r="K57" s="229">
        <f>IF(K$4=UPGRADEYEAR,ENGINE!J57-'3 - Upgrade information'!$H118,ENGINE!J57)</f>
        <v>0</v>
      </c>
      <c r="L57" s="229">
        <f>IF(L$4=UPGRADEYEAR,ENGINE!K57-'3 - Upgrade information'!$H118,ENGINE!K57)</f>
        <v>0</v>
      </c>
      <c r="M57" s="229">
        <f>IF(M$4=UPGRADEYEAR,ENGINE!L57-'3 - Upgrade information'!$H118,ENGINE!L57)</f>
        <v>0</v>
      </c>
      <c r="N57" s="230">
        <f>IF(N$4=UPGRADEYEAR,ENGINE!M57-'3 - Upgrade information'!$H118,ENGINE!M57)</f>
        <v>0</v>
      </c>
      <c r="O57" s="229">
        <f>IF(O$4=UPGRADEYEAR,ENGINE!N57-'3 - Upgrade information'!$H118,ENGINE!N57)</f>
        <v>0</v>
      </c>
      <c r="P57" s="229">
        <f>IF(P$4=UPGRADEYEAR,ENGINE!O57-'3 - Upgrade information'!$H118,ENGINE!O57)</f>
        <v>0</v>
      </c>
      <c r="Q57" s="229">
        <f>IF(Q$4=UPGRADEYEAR,ENGINE!P57-'3 - Upgrade information'!$H118,ENGINE!P57)</f>
        <v>0</v>
      </c>
      <c r="R57" s="229">
        <f>IF(R$4=UPGRADEYEAR,ENGINE!Q57-'3 - Upgrade information'!$H118,ENGINE!Q57)</f>
        <v>0</v>
      </c>
      <c r="S57" s="229">
        <f>IF(S$4=UPGRADEYEAR,ENGINE!R57-'3 - Upgrade information'!$H118,ENGINE!R57)</f>
        <v>0</v>
      </c>
      <c r="T57" s="229">
        <f>IF(T$4=UPGRADEYEAR,ENGINE!S57-'3 - Upgrade information'!$H118,ENGINE!S57)</f>
        <v>0</v>
      </c>
      <c r="U57" s="229">
        <f>IF(U$4=UPGRADEYEAR,ENGINE!T57-'3 - Upgrade information'!$H118,ENGINE!T57)</f>
        <v>0</v>
      </c>
      <c r="V57" s="229">
        <f>IF(V$4=UPGRADEYEAR,ENGINE!U57-'3 - Upgrade information'!$H118,ENGINE!U57)</f>
        <v>0</v>
      </c>
      <c r="W57" s="229">
        <f>IF(W$4=UPGRADEYEAR,ENGINE!V57-'3 - Upgrade information'!$H118,ENGINE!V57)</f>
        <v>0</v>
      </c>
      <c r="X57" s="229">
        <f>IF(X$4=UPGRADEYEAR,ENGINE!W57-'3 - Upgrade information'!$H118,ENGINE!W57)</f>
        <v>0</v>
      </c>
      <c r="Y57" s="229">
        <f>IF(Y$4=UPGRADEYEAR,ENGINE!X57-'3 - Upgrade information'!$H118,ENGINE!X57)</f>
        <v>0</v>
      </c>
      <c r="Z57" s="229">
        <f>IF(Z$4=UPGRADEYEAR,ENGINE!Y57-'3 - Upgrade information'!$H118,ENGINE!Y57)</f>
        <v>0</v>
      </c>
      <c r="AA57" s="229">
        <f>IF(AA$4=UPGRADEYEAR,ENGINE!Z57-'3 - Upgrade information'!$H118,ENGINE!Z57)</f>
        <v>0</v>
      </c>
      <c r="AB57" s="229">
        <f>IF(AB$4=UPGRADEYEAR,ENGINE!AA57-'3 - Upgrade information'!$H118,ENGINE!AA57)</f>
        <v>0</v>
      </c>
      <c r="AC57" s="229">
        <f>IF(AC$4=UPGRADEYEAR,ENGINE!AB57-'3 - Upgrade information'!$H118,ENGINE!AB57)</f>
        <v>0</v>
      </c>
      <c r="AD57" s="229">
        <f>IF(AD$4=UPGRADEYEAR,ENGINE!AC57-'3 - Upgrade information'!$H118,ENGINE!AC57)</f>
        <v>0</v>
      </c>
      <c r="AE57" s="229">
        <f>IF(AE$4=UPGRADEYEAR,ENGINE!AD57-'3 - Upgrade information'!$H118,ENGINE!AD57)</f>
        <v>0</v>
      </c>
      <c r="AF57" s="229">
        <f>IF(AF$4=UPGRADEYEAR,ENGINE!AE57-'3 - Upgrade information'!$H118,ENGINE!AE57)</f>
        <v>0</v>
      </c>
      <c r="AG57" s="229">
        <f>IF(AG$4=UPGRADEYEAR,ENGINE!AF57-'3 - Upgrade information'!$H118,ENGINE!AF57)</f>
        <v>0</v>
      </c>
      <c r="AH57" s="229">
        <f>IF(AH$4=UPGRADEYEAR,ENGINE!AG57-'3 - Upgrade information'!$H118,ENGINE!AG57)</f>
        <v>0</v>
      </c>
      <c r="AI57" s="229">
        <f>IF(AI$4=UPGRADEYEAR,ENGINE!AH57-'3 - Upgrade information'!$H118,ENGINE!AH57)</f>
        <v>0</v>
      </c>
      <c r="AJ57" s="229">
        <f>IF(AJ$4=UPGRADEYEAR,ENGINE!AH57-'3 - Upgrade information'!$H118,ENGINE!AH57)</f>
        <v>0</v>
      </c>
      <c r="AK57" s="229">
        <f>IF(AK$4=UPGRADEYEAR,ENGINE!AI57-'3 - Upgrade information'!$H118,ENGINE!AI57)</f>
        <v>0</v>
      </c>
      <c r="AL57" s="229">
        <f>IF(AL$4=UPGRADEYEAR,ENGINE!AJ57-'3 - Upgrade information'!$H118,ENGINE!AJ57)</f>
        <v>0</v>
      </c>
      <c r="AM57" s="229">
        <f>IF(AM$4=UPGRADEYEAR,ENGINE!AK57-'3 - Upgrade information'!$H118,ENGINE!AK57)</f>
        <v>0</v>
      </c>
      <c r="AN57" s="229">
        <f>IF(AN$4=UPGRADEYEAR,ENGINE!AC57-'3 - Upgrade information'!$H118,ENGINE!AC57)</f>
        <v>0</v>
      </c>
      <c r="AO57" s="229">
        <f>IF(AO$4=UPGRADEYEAR,ENGINE!AD57-'3 - Upgrade information'!$H118,ENGINE!AD57)</f>
        <v>0</v>
      </c>
      <c r="AP57" s="229">
        <f>IF(AP$4=UPGRADEYEAR,ENGINE!AE57-'3 - Upgrade information'!$H118,ENGINE!AE57)</f>
        <v>0</v>
      </c>
      <c r="AQ57" s="229">
        <f>IF(AQ$4=UPGRADEYEAR,ENGINE!AF57-'3 - Upgrade information'!$H118,ENGINE!AF57)</f>
        <v>0</v>
      </c>
      <c r="AR57" s="229">
        <f>IF(AR$4=UPGRADEYEAR,ENGINE!AG57-'3 - Upgrade information'!$H118,ENGINE!AG57)</f>
        <v>0</v>
      </c>
      <c r="AS57" s="229">
        <f>IF(AS$4=UPGRADEYEAR,ENGINE!AH57-'3 - Upgrade information'!$H118,ENGINE!AH57)</f>
        <v>0</v>
      </c>
      <c r="AT57" s="229">
        <f>IF(AT$4=UPGRADEYEAR,ENGINE!AI57-'3 - Upgrade information'!$H118,ENGINE!AI57)</f>
        <v>0</v>
      </c>
      <c r="AU57" s="231"/>
    </row>
    <row r="58" spans="1:47" ht="9" customHeight="1">
      <c r="A58" s="599"/>
      <c r="B58" s="227">
        <f>'1 - Existing Inventory'!C94</f>
        <v>150</v>
      </c>
      <c r="C58" s="227">
        <f>'1 - Existing Inventory'!D94</f>
        <v>179</v>
      </c>
      <c r="D58" s="228" t="s">
        <v>95</v>
      </c>
      <c r="E58" s="229">
        <f t="shared" si="18"/>
        <v>4138</v>
      </c>
      <c r="F58" s="229">
        <f>((1-'1 - Existing Inventory'!N94)*'1 - Existing Inventory'!D94*ANNUAL_OP_HOURS)+
('1 - Existing Inventory'!N94*'1 - Existing Inventory'!D94*(ANNUAL_OP_HOURS-(6*365)))+
('1 - Existing Inventory'!N94*('1 - Existing Inventory'!O94)*'1 - Existing Inventory'!D94*(6*365))</f>
        <v>740702</v>
      </c>
      <c r="G58" s="229">
        <f t="shared" si="19"/>
        <v>4138</v>
      </c>
      <c r="H58" s="229">
        <f>((1-'3 - Upgrade information'!M119)*'3 - Upgrade information'!D119*ANNUAL_OP_HOURS)+
('3 - Upgrade information'!M119*'3 - Upgrade information'!D119*(ANNUAL_OP_HOURS-(6*365)))+
('3 - Upgrade information'!M119*('3 - Upgrade information'!N119)*'3 - Upgrade information'!D119*(6*365))</f>
        <v>740702</v>
      </c>
      <c r="I58" s="229">
        <f>'1 - Existing Inventory'!E94</f>
        <v>0</v>
      </c>
      <c r="J58" s="229">
        <f t="shared" si="15"/>
        <v>0</v>
      </c>
      <c r="K58" s="229">
        <f>IF(K$4=UPGRADEYEAR,ENGINE!J58-'3 - Upgrade information'!$H119,ENGINE!J58)</f>
        <v>0</v>
      </c>
      <c r="L58" s="229">
        <f>IF(L$4=UPGRADEYEAR,ENGINE!K58-'3 - Upgrade information'!$H119,ENGINE!K58)</f>
        <v>0</v>
      </c>
      <c r="M58" s="229">
        <f>IF(M$4=UPGRADEYEAR,ENGINE!L58-'3 - Upgrade information'!$H119,ENGINE!L58)</f>
        <v>0</v>
      </c>
      <c r="N58" s="230">
        <f>IF(N$4=UPGRADEYEAR,ENGINE!M58-'3 - Upgrade information'!$H119,ENGINE!M58)</f>
        <v>0</v>
      </c>
      <c r="O58" s="229">
        <f>IF(O$4=UPGRADEYEAR,ENGINE!N58-'3 - Upgrade information'!$H119,ENGINE!N58)</f>
        <v>0</v>
      </c>
      <c r="P58" s="229">
        <f>IF(P$4=UPGRADEYEAR,ENGINE!O58-'3 - Upgrade information'!$H119,ENGINE!O58)</f>
        <v>0</v>
      </c>
      <c r="Q58" s="229">
        <f>IF(Q$4=UPGRADEYEAR,ENGINE!P58-'3 - Upgrade information'!$H119,ENGINE!P58)</f>
        <v>0</v>
      </c>
      <c r="R58" s="229">
        <f>IF(R$4=UPGRADEYEAR,ENGINE!Q58-'3 - Upgrade information'!$H119,ENGINE!Q58)</f>
        <v>0</v>
      </c>
      <c r="S58" s="229">
        <f>IF(S$4=UPGRADEYEAR,ENGINE!R58-'3 - Upgrade information'!$H119,ENGINE!R58)</f>
        <v>0</v>
      </c>
      <c r="T58" s="229">
        <f>IF(T$4=UPGRADEYEAR,ENGINE!S58-'3 - Upgrade information'!$H119,ENGINE!S58)</f>
        <v>0</v>
      </c>
      <c r="U58" s="229">
        <f>IF(U$4=UPGRADEYEAR,ENGINE!T58-'3 - Upgrade information'!$H119,ENGINE!T58)</f>
        <v>0</v>
      </c>
      <c r="V58" s="229">
        <f>IF(V$4=UPGRADEYEAR,ENGINE!U58-'3 - Upgrade information'!$H119,ENGINE!U58)</f>
        <v>0</v>
      </c>
      <c r="W58" s="229">
        <f>IF(W$4=UPGRADEYEAR,ENGINE!V58-'3 - Upgrade information'!$H119,ENGINE!V58)</f>
        <v>0</v>
      </c>
      <c r="X58" s="229">
        <f>IF(X$4=UPGRADEYEAR,ENGINE!W58-'3 - Upgrade information'!$H119,ENGINE!W58)</f>
        <v>0</v>
      </c>
      <c r="Y58" s="229">
        <f>IF(Y$4=UPGRADEYEAR,ENGINE!X58-'3 - Upgrade information'!$H119,ENGINE!X58)</f>
        <v>0</v>
      </c>
      <c r="Z58" s="229">
        <f>IF(Z$4=UPGRADEYEAR,ENGINE!Y58-'3 - Upgrade information'!$H119,ENGINE!Y58)</f>
        <v>0</v>
      </c>
      <c r="AA58" s="229">
        <f>IF(AA$4=UPGRADEYEAR,ENGINE!Z58-'3 - Upgrade information'!$H119,ENGINE!Z58)</f>
        <v>0</v>
      </c>
      <c r="AB58" s="229">
        <f>IF(AB$4=UPGRADEYEAR,ENGINE!AA58-'3 - Upgrade information'!$H119,ENGINE!AA58)</f>
        <v>0</v>
      </c>
      <c r="AC58" s="229">
        <f>IF(AC$4=UPGRADEYEAR,ENGINE!AB58-'3 - Upgrade information'!$H119,ENGINE!AB58)</f>
        <v>0</v>
      </c>
      <c r="AD58" s="229">
        <f>IF(AD$4=UPGRADEYEAR,ENGINE!AC58-'3 - Upgrade information'!$H119,ENGINE!AC58)</f>
        <v>0</v>
      </c>
      <c r="AE58" s="229">
        <f>IF(AE$4=UPGRADEYEAR,ENGINE!AD58-'3 - Upgrade information'!$H119,ENGINE!AD58)</f>
        <v>0</v>
      </c>
      <c r="AF58" s="229">
        <f>IF(AF$4=UPGRADEYEAR,ENGINE!AE58-'3 - Upgrade information'!$H119,ENGINE!AE58)</f>
        <v>0</v>
      </c>
      <c r="AG58" s="229">
        <f>IF(AG$4=UPGRADEYEAR,ENGINE!AF58-'3 - Upgrade information'!$H119,ENGINE!AF58)</f>
        <v>0</v>
      </c>
      <c r="AH58" s="229">
        <f>IF(AH$4=UPGRADEYEAR,ENGINE!AG58-'3 - Upgrade information'!$H119,ENGINE!AG58)</f>
        <v>0</v>
      </c>
      <c r="AI58" s="229">
        <f>IF(AI$4=UPGRADEYEAR,ENGINE!AH58-'3 - Upgrade information'!$H119,ENGINE!AH58)</f>
        <v>0</v>
      </c>
      <c r="AJ58" s="229">
        <f>IF(AJ$4=UPGRADEYEAR,ENGINE!AH58-'3 - Upgrade information'!$H119,ENGINE!AH58)</f>
        <v>0</v>
      </c>
      <c r="AK58" s="229">
        <f>IF(AK$4=UPGRADEYEAR,ENGINE!AI58-'3 - Upgrade information'!$H119,ENGINE!AI58)</f>
        <v>0</v>
      </c>
      <c r="AL58" s="229">
        <f>IF(AL$4=UPGRADEYEAR,ENGINE!AJ58-'3 - Upgrade information'!$H119,ENGINE!AJ58)</f>
        <v>0</v>
      </c>
      <c r="AM58" s="229">
        <f>IF(AM$4=UPGRADEYEAR,ENGINE!AK58-'3 - Upgrade information'!$H119,ENGINE!AK58)</f>
        <v>0</v>
      </c>
      <c r="AN58" s="229">
        <f>IF(AN$4=UPGRADEYEAR,ENGINE!AC58-'3 - Upgrade information'!$H119,ENGINE!AC58)</f>
        <v>0</v>
      </c>
      <c r="AO58" s="229">
        <f>IF(AO$4=UPGRADEYEAR,ENGINE!AD58-'3 - Upgrade information'!$H119,ENGINE!AD58)</f>
        <v>0</v>
      </c>
      <c r="AP58" s="229">
        <f>IF(AP$4=UPGRADEYEAR,ENGINE!AE58-'3 - Upgrade information'!$H119,ENGINE!AE58)</f>
        <v>0</v>
      </c>
      <c r="AQ58" s="229">
        <f>IF(AQ$4=UPGRADEYEAR,ENGINE!AF58-'3 - Upgrade information'!$H119,ENGINE!AF58)</f>
        <v>0</v>
      </c>
      <c r="AR58" s="229">
        <f>IF(AR$4=UPGRADEYEAR,ENGINE!AG58-'3 - Upgrade information'!$H119,ENGINE!AG58)</f>
        <v>0</v>
      </c>
      <c r="AS58" s="229">
        <f>IF(AS$4=UPGRADEYEAR,ENGINE!AH58-'3 - Upgrade information'!$H119,ENGINE!AH58)</f>
        <v>0</v>
      </c>
      <c r="AT58" s="229">
        <f>IF(AT$4=UPGRADEYEAR,ENGINE!AI58-'3 - Upgrade information'!$H119,ENGINE!AI58)</f>
        <v>0</v>
      </c>
      <c r="AU58" s="231"/>
    </row>
    <row r="59" spans="1:47" ht="9" customHeight="1">
      <c r="A59" s="599"/>
      <c r="B59" s="227">
        <f>'1 - Existing Inventory'!C95</f>
        <v>250</v>
      </c>
      <c r="C59" s="227">
        <f>'1 - Existing Inventory'!D95</f>
        <v>301</v>
      </c>
      <c r="D59" s="228" t="s">
        <v>95</v>
      </c>
      <c r="E59" s="229">
        <f t="shared" si="18"/>
        <v>4138</v>
      </c>
      <c r="F59" s="229">
        <f>((1-'1 - Existing Inventory'!N95)*'1 - Existing Inventory'!D95*ANNUAL_OP_HOURS)+
('1 - Existing Inventory'!N95*'1 - Existing Inventory'!D95*(ANNUAL_OP_HOURS-(6*365)))+
('1 - Existing Inventory'!N95*('1 - Existing Inventory'!O95)*'1 - Existing Inventory'!D95*(6*365))</f>
        <v>1245538</v>
      </c>
      <c r="G59" s="229">
        <f t="shared" si="19"/>
        <v>4138</v>
      </c>
      <c r="H59" s="229">
        <f>((1-'3 - Upgrade information'!M120)*'3 - Upgrade information'!D120*ANNUAL_OP_HOURS)+
('3 - Upgrade information'!M120*'3 - Upgrade information'!D120*(ANNUAL_OP_HOURS-(6*365)))+
('3 - Upgrade information'!M120*('3 - Upgrade information'!N120)*'3 - Upgrade information'!D120*(6*365))</f>
        <v>1245538</v>
      </c>
      <c r="I59" s="229">
        <f>'1 - Existing Inventory'!E95</f>
        <v>0</v>
      </c>
      <c r="J59" s="229">
        <f t="shared" si="15"/>
        <v>0</v>
      </c>
      <c r="K59" s="229">
        <f>IF(K$4=UPGRADEYEAR,ENGINE!J59-'3 - Upgrade information'!$H120,ENGINE!J59)</f>
        <v>0</v>
      </c>
      <c r="L59" s="229">
        <f>IF(L$4=UPGRADEYEAR,ENGINE!K59-'3 - Upgrade information'!$H120,ENGINE!K59)</f>
        <v>0</v>
      </c>
      <c r="M59" s="229">
        <f>IF(M$4=UPGRADEYEAR,ENGINE!L59-'3 - Upgrade information'!$H120,ENGINE!L59)</f>
        <v>0</v>
      </c>
      <c r="N59" s="230">
        <f>IF(N$4=UPGRADEYEAR,ENGINE!M59-'3 - Upgrade information'!$H120,ENGINE!M59)</f>
        <v>0</v>
      </c>
      <c r="O59" s="229">
        <f>IF(O$4=UPGRADEYEAR,ENGINE!N59-'3 - Upgrade information'!$H120,ENGINE!N59)</f>
        <v>0</v>
      </c>
      <c r="P59" s="229">
        <f>IF(P$4=UPGRADEYEAR,ENGINE!O59-'3 - Upgrade information'!$H120,ENGINE!O59)</f>
        <v>0</v>
      </c>
      <c r="Q59" s="229">
        <f>IF(Q$4=UPGRADEYEAR,ENGINE!P59-'3 - Upgrade information'!$H120,ENGINE!P59)</f>
        <v>0</v>
      </c>
      <c r="R59" s="229">
        <f>IF(R$4=UPGRADEYEAR,ENGINE!Q59-'3 - Upgrade information'!$H120,ENGINE!Q59)</f>
        <v>0</v>
      </c>
      <c r="S59" s="229">
        <f>IF(S$4=UPGRADEYEAR,ENGINE!R59-'3 - Upgrade information'!$H120,ENGINE!R59)</f>
        <v>0</v>
      </c>
      <c r="T59" s="229">
        <f>IF(T$4=UPGRADEYEAR,ENGINE!S59-'3 - Upgrade information'!$H120,ENGINE!S59)</f>
        <v>0</v>
      </c>
      <c r="U59" s="229">
        <f>IF(U$4=UPGRADEYEAR,ENGINE!T59-'3 - Upgrade information'!$H120,ENGINE!T59)</f>
        <v>0</v>
      </c>
      <c r="V59" s="229">
        <f>IF(V$4=UPGRADEYEAR,ENGINE!U59-'3 - Upgrade information'!$H120,ENGINE!U59)</f>
        <v>0</v>
      </c>
      <c r="W59" s="229">
        <f>IF(W$4=UPGRADEYEAR,ENGINE!V59-'3 - Upgrade information'!$H120,ENGINE!V59)</f>
        <v>0</v>
      </c>
      <c r="X59" s="229">
        <f>IF(X$4=UPGRADEYEAR,ENGINE!W59-'3 - Upgrade information'!$H120,ENGINE!W59)</f>
        <v>0</v>
      </c>
      <c r="Y59" s="229">
        <f>IF(Y$4=UPGRADEYEAR,ENGINE!X59-'3 - Upgrade information'!$H120,ENGINE!X59)</f>
        <v>0</v>
      </c>
      <c r="Z59" s="229">
        <f>IF(Z$4=UPGRADEYEAR,ENGINE!Y59-'3 - Upgrade information'!$H120,ENGINE!Y59)</f>
        <v>0</v>
      </c>
      <c r="AA59" s="229">
        <f>IF(AA$4=UPGRADEYEAR,ENGINE!Z59-'3 - Upgrade information'!$H120,ENGINE!Z59)</f>
        <v>0</v>
      </c>
      <c r="AB59" s="229">
        <f>IF(AB$4=UPGRADEYEAR,ENGINE!AA59-'3 - Upgrade information'!$H120,ENGINE!AA59)</f>
        <v>0</v>
      </c>
      <c r="AC59" s="229">
        <f>IF(AC$4=UPGRADEYEAR,ENGINE!AB59-'3 - Upgrade information'!$H120,ENGINE!AB59)</f>
        <v>0</v>
      </c>
      <c r="AD59" s="229">
        <f>IF(AD$4=UPGRADEYEAR,ENGINE!AC59-'3 - Upgrade information'!$H120,ENGINE!AC59)</f>
        <v>0</v>
      </c>
      <c r="AE59" s="229">
        <f>IF(AE$4=UPGRADEYEAR,ENGINE!AD59-'3 - Upgrade information'!$H120,ENGINE!AD59)</f>
        <v>0</v>
      </c>
      <c r="AF59" s="229">
        <f>IF(AF$4=UPGRADEYEAR,ENGINE!AE59-'3 - Upgrade information'!$H120,ENGINE!AE59)</f>
        <v>0</v>
      </c>
      <c r="AG59" s="229">
        <f>IF(AG$4=UPGRADEYEAR,ENGINE!AF59-'3 - Upgrade information'!$H120,ENGINE!AF59)</f>
        <v>0</v>
      </c>
      <c r="AH59" s="229">
        <f>IF(AH$4=UPGRADEYEAR,ENGINE!AG59-'3 - Upgrade information'!$H120,ENGINE!AG59)</f>
        <v>0</v>
      </c>
      <c r="AI59" s="229">
        <f>IF(AI$4=UPGRADEYEAR,ENGINE!AH59-'3 - Upgrade information'!$H120,ENGINE!AH59)</f>
        <v>0</v>
      </c>
      <c r="AJ59" s="229">
        <f>IF(AJ$4=UPGRADEYEAR,ENGINE!AH59-'3 - Upgrade information'!$H120,ENGINE!AH59)</f>
        <v>0</v>
      </c>
      <c r="AK59" s="229">
        <f>IF(AK$4=UPGRADEYEAR,ENGINE!AI59-'3 - Upgrade information'!$H120,ENGINE!AI59)</f>
        <v>0</v>
      </c>
      <c r="AL59" s="229">
        <f>IF(AL$4=UPGRADEYEAR,ENGINE!AJ59-'3 - Upgrade information'!$H120,ENGINE!AJ59)</f>
        <v>0</v>
      </c>
      <c r="AM59" s="229">
        <f>IF(AM$4=UPGRADEYEAR,ENGINE!AK59-'3 - Upgrade information'!$H120,ENGINE!AK59)</f>
        <v>0</v>
      </c>
      <c r="AN59" s="229">
        <f>IF(AN$4=UPGRADEYEAR,ENGINE!AC59-'3 - Upgrade information'!$H120,ENGINE!AC59)</f>
        <v>0</v>
      </c>
      <c r="AO59" s="229">
        <f>IF(AO$4=UPGRADEYEAR,ENGINE!AD59-'3 - Upgrade information'!$H120,ENGINE!AD59)</f>
        <v>0</v>
      </c>
      <c r="AP59" s="229">
        <f>IF(AP$4=UPGRADEYEAR,ENGINE!AE59-'3 - Upgrade information'!$H120,ENGINE!AE59)</f>
        <v>0</v>
      </c>
      <c r="AQ59" s="229">
        <f>IF(AQ$4=UPGRADEYEAR,ENGINE!AF59-'3 - Upgrade information'!$H120,ENGINE!AF59)</f>
        <v>0</v>
      </c>
      <c r="AR59" s="229">
        <f>IF(AR$4=UPGRADEYEAR,ENGINE!AG59-'3 - Upgrade information'!$H120,ENGINE!AG59)</f>
        <v>0</v>
      </c>
      <c r="AS59" s="229">
        <f>IF(AS$4=UPGRADEYEAR,ENGINE!AH59-'3 - Upgrade information'!$H120,ENGINE!AH59)</f>
        <v>0</v>
      </c>
      <c r="AT59" s="229">
        <f>IF(AT$4=UPGRADEYEAR,ENGINE!AI59-'3 - Upgrade information'!$H120,ENGINE!AI59)</f>
        <v>0</v>
      </c>
      <c r="AU59" s="231"/>
    </row>
    <row r="60" spans="1:47" ht="9" customHeight="1">
      <c r="A60" s="599"/>
      <c r="B60" s="227">
        <f>'1 - Existing Inventory'!C96</f>
        <v>400</v>
      </c>
      <c r="C60" s="227">
        <f>'1 - Existing Inventory'!D96</f>
        <v>471</v>
      </c>
      <c r="D60" s="228" t="s">
        <v>95</v>
      </c>
      <c r="E60" s="229">
        <f t="shared" si="18"/>
        <v>4138</v>
      </c>
      <c r="F60" s="229">
        <f>((1-'1 - Existing Inventory'!N96)*'1 - Existing Inventory'!D96*ANNUAL_OP_HOURS)+
('1 - Existing Inventory'!N96*'1 - Existing Inventory'!D96*(ANNUAL_OP_HOURS-(6*365)))+
('1 - Existing Inventory'!N96*('1 - Existing Inventory'!O96)*'1 - Existing Inventory'!D96*(6*365))</f>
        <v>1948998</v>
      </c>
      <c r="G60" s="229">
        <f t="shared" si="19"/>
        <v>4138</v>
      </c>
      <c r="H60" s="229">
        <f>((1-'3 - Upgrade information'!M121)*'3 - Upgrade information'!D121*ANNUAL_OP_HOURS)+
('3 - Upgrade information'!M121*'3 - Upgrade information'!D121*(ANNUAL_OP_HOURS-(6*365)))+
('3 - Upgrade information'!M121*('3 - Upgrade information'!N121)*'3 - Upgrade information'!D121*(6*365))</f>
        <v>1948998</v>
      </c>
      <c r="I60" s="229">
        <f>'1 - Existing Inventory'!E96</f>
        <v>0</v>
      </c>
      <c r="J60" s="229">
        <f t="shared" si="15"/>
        <v>0</v>
      </c>
      <c r="K60" s="229">
        <f>IF(K$4=UPGRADEYEAR,ENGINE!J60-'3 - Upgrade information'!$H121,ENGINE!J60)</f>
        <v>0</v>
      </c>
      <c r="L60" s="229">
        <f>IF(L$4=UPGRADEYEAR,ENGINE!K60-'3 - Upgrade information'!$H121,ENGINE!K60)</f>
        <v>0</v>
      </c>
      <c r="M60" s="229">
        <f>IF(M$4=UPGRADEYEAR,ENGINE!L60-'3 - Upgrade information'!$H121,ENGINE!L60)</f>
        <v>0</v>
      </c>
      <c r="N60" s="230">
        <f>IF(N$4=UPGRADEYEAR,ENGINE!M60-'3 - Upgrade information'!$H121,ENGINE!M60)</f>
        <v>0</v>
      </c>
      <c r="O60" s="229">
        <f>IF(O$4=UPGRADEYEAR,ENGINE!N60-'3 - Upgrade information'!$H121,ENGINE!N60)</f>
        <v>0</v>
      </c>
      <c r="P60" s="229">
        <f>IF(P$4=UPGRADEYEAR,ENGINE!O60-'3 - Upgrade information'!$H121,ENGINE!O60)</f>
        <v>0</v>
      </c>
      <c r="Q60" s="229">
        <f>IF(Q$4=UPGRADEYEAR,ENGINE!P60-'3 - Upgrade information'!$H121,ENGINE!P60)</f>
        <v>0</v>
      </c>
      <c r="R60" s="229">
        <f>IF(R$4=UPGRADEYEAR,ENGINE!Q60-'3 - Upgrade information'!$H121,ENGINE!Q60)</f>
        <v>0</v>
      </c>
      <c r="S60" s="229">
        <f>IF(S$4=UPGRADEYEAR,ENGINE!R60-'3 - Upgrade information'!$H121,ENGINE!R60)</f>
        <v>0</v>
      </c>
      <c r="T60" s="229">
        <f>IF(T$4=UPGRADEYEAR,ENGINE!S60-'3 - Upgrade information'!$H121,ENGINE!S60)</f>
        <v>0</v>
      </c>
      <c r="U60" s="229">
        <f>IF(U$4=UPGRADEYEAR,ENGINE!T60-'3 - Upgrade information'!$H121,ENGINE!T60)</f>
        <v>0</v>
      </c>
      <c r="V60" s="229">
        <f>IF(V$4=UPGRADEYEAR,ENGINE!U60-'3 - Upgrade information'!$H121,ENGINE!U60)</f>
        <v>0</v>
      </c>
      <c r="W60" s="229">
        <f>IF(W$4=UPGRADEYEAR,ENGINE!V60-'3 - Upgrade information'!$H121,ENGINE!V60)</f>
        <v>0</v>
      </c>
      <c r="X60" s="229">
        <f>IF(X$4=UPGRADEYEAR,ENGINE!W60-'3 - Upgrade information'!$H121,ENGINE!W60)</f>
        <v>0</v>
      </c>
      <c r="Y60" s="229">
        <f>IF(Y$4=UPGRADEYEAR,ENGINE!X60-'3 - Upgrade information'!$H121,ENGINE!X60)</f>
        <v>0</v>
      </c>
      <c r="Z60" s="229">
        <f>IF(Z$4=UPGRADEYEAR,ENGINE!Y60-'3 - Upgrade information'!$H121,ENGINE!Y60)</f>
        <v>0</v>
      </c>
      <c r="AA60" s="229">
        <f>IF(AA$4=UPGRADEYEAR,ENGINE!Z60-'3 - Upgrade information'!$H121,ENGINE!Z60)</f>
        <v>0</v>
      </c>
      <c r="AB60" s="229">
        <f>IF(AB$4=UPGRADEYEAR,ENGINE!AA60-'3 - Upgrade information'!$H121,ENGINE!AA60)</f>
        <v>0</v>
      </c>
      <c r="AC60" s="229">
        <f>IF(AC$4=UPGRADEYEAR,ENGINE!AB60-'3 - Upgrade information'!$H121,ENGINE!AB60)</f>
        <v>0</v>
      </c>
      <c r="AD60" s="229">
        <f>IF(AD$4=UPGRADEYEAR,ENGINE!AC60-'3 - Upgrade information'!$H121,ENGINE!AC60)</f>
        <v>0</v>
      </c>
      <c r="AE60" s="229">
        <f>IF(AE$4=UPGRADEYEAR,ENGINE!AD60-'3 - Upgrade information'!$H121,ENGINE!AD60)</f>
        <v>0</v>
      </c>
      <c r="AF60" s="229">
        <f>IF(AF$4=UPGRADEYEAR,ENGINE!AE60-'3 - Upgrade information'!$H121,ENGINE!AE60)</f>
        <v>0</v>
      </c>
      <c r="AG60" s="229">
        <f>IF(AG$4=UPGRADEYEAR,ENGINE!AF60-'3 - Upgrade information'!$H121,ENGINE!AF60)</f>
        <v>0</v>
      </c>
      <c r="AH60" s="229">
        <f>IF(AH$4=UPGRADEYEAR,ENGINE!AG60-'3 - Upgrade information'!$H121,ENGINE!AG60)</f>
        <v>0</v>
      </c>
      <c r="AI60" s="229">
        <f>IF(AI$4=UPGRADEYEAR,ENGINE!AH60-'3 - Upgrade information'!$H121,ENGINE!AH60)</f>
        <v>0</v>
      </c>
      <c r="AJ60" s="229">
        <f>IF(AJ$4=UPGRADEYEAR,ENGINE!AH60-'3 - Upgrade information'!$H121,ENGINE!AH60)</f>
        <v>0</v>
      </c>
      <c r="AK60" s="229">
        <f>IF(AK$4=UPGRADEYEAR,ENGINE!AI60-'3 - Upgrade information'!$H121,ENGINE!AI60)</f>
        <v>0</v>
      </c>
      <c r="AL60" s="229">
        <f>IF(AL$4=UPGRADEYEAR,ENGINE!AJ60-'3 - Upgrade information'!$H121,ENGINE!AJ60)</f>
        <v>0</v>
      </c>
      <c r="AM60" s="229">
        <f>IF(AM$4=UPGRADEYEAR,ENGINE!AK60-'3 - Upgrade information'!$H121,ENGINE!AK60)</f>
        <v>0</v>
      </c>
      <c r="AN60" s="229">
        <f>IF(AN$4=UPGRADEYEAR,ENGINE!AC60-'3 - Upgrade information'!$H121,ENGINE!AC60)</f>
        <v>0</v>
      </c>
      <c r="AO60" s="229">
        <f>IF(AO$4=UPGRADEYEAR,ENGINE!AD60-'3 - Upgrade information'!$H121,ENGINE!AD60)</f>
        <v>0</v>
      </c>
      <c r="AP60" s="229">
        <f>IF(AP$4=UPGRADEYEAR,ENGINE!AE60-'3 - Upgrade information'!$H121,ENGINE!AE60)</f>
        <v>0</v>
      </c>
      <c r="AQ60" s="229">
        <f>IF(AQ$4=UPGRADEYEAR,ENGINE!AF60-'3 - Upgrade information'!$H121,ENGINE!AF60)</f>
        <v>0</v>
      </c>
      <c r="AR60" s="229">
        <f>IF(AR$4=UPGRADEYEAR,ENGINE!AG60-'3 - Upgrade information'!$H121,ENGINE!AG60)</f>
        <v>0</v>
      </c>
      <c r="AS60" s="229">
        <f>IF(AS$4=UPGRADEYEAR,ENGINE!AH60-'3 - Upgrade information'!$H121,ENGINE!AH60)</f>
        <v>0</v>
      </c>
      <c r="AT60" s="229">
        <f>IF(AT$4=UPGRADEYEAR,ENGINE!AI60-'3 - Upgrade information'!$H121,ENGINE!AI60)</f>
        <v>0</v>
      </c>
      <c r="AU60" s="231"/>
    </row>
    <row r="61" spans="1:47" ht="9" customHeight="1">
      <c r="A61" s="599"/>
      <c r="B61" s="227">
        <f>'1 - Existing Inventory'!C97</f>
        <v>0</v>
      </c>
      <c r="C61" s="227">
        <f>'1 - Existing Inventory'!D97</f>
        <v>0</v>
      </c>
      <c r="D61" s="228" t="s">
        <v>95</v>
      </c>
      <c r="E61" s="229">
        <f t="shared" si="18"/>
        <v>4138</v>
      </c>
      <c r="F61" s="229">
        <f>((1-'1 - Existing Inventory'!N97)*'1 - Existing Inventory'!D97*ANNUAL_OP_HOURS)+
('1 - Existing Inventory'!N97*'1 - Existing Inventory'!D97*(ANNUAL_OP_HOURS-(6*365)))+
('1 - Existing Inventory'!N97*('1 - Existing Inventory'!O97)*'1 - Existing Inventory'!D97*(6*365))</f>
        <v>0</v>
      </c>
      <c r="G61" s="229">
        <f t="shared" si="19"/>
        <v>4138</v>
      </c>
      <c r="H61" s="229">
        <f>((1-'3 - Upgrade information'!M122)*'3 - Upgrade information'!D122*ANNUAL_OP_HOURS)+
('3 - Upgrade information'!M122*'3 - Upgrade information'!D122*(ANNUAL_OP_HOURS-(6*365)))+
('3 - Upgrade information'!M122*('3 - Upgrade information'!N122)*'3 - Upgrade information'!D122*(6*365))</f>
        <v>0</v>
      </c>
      <c r="I61" s="229">
        <f>'1 - Existing Inventory'!E97</f>
        <v>0</v>
      </c>
      <c r="J61" s="229">
        <f t="shared" si="15"/>
        <v>0</v>
      </c>
      <c r="K61" s="229">
        <f>IF(K$4=UPGRADEYEAR,ENGINE!J61-'3 - Upgrade information'!$H122,ENGINE!J61)</f>
        <v>0</v>
      </c>
      <c r="L61" s="229">
        <f>IF(L$4=UPGRADEYEAR,ENGINE!K61-'3 - Upgrade information'!$H122,ENGINE!K61)</f>
        <v>0</v>
      </c>
      <c r="M61" s="229">
        <f>IF(M$4=UPGRADEYEAR,ENGINE!L61-'3 - Upgrade information'!$H122,ENGINE!L61)</f>
        <v>0</v>
      </c>
      <c r="N61" s="230">
        <f>IF(N$4=UPGRADEYEAR,ENGINE!M61-'3 - Upgrade information'!$H122,ENGINE!M61)</f>
        <v>0</v>
      </c>
      <c r="O61" s="229">
        <f>IF(O$4=UPGRADEYEAR,ENGINE!N61-'3 - Upgrade information'!$H122,ENGINE!N61)</f>
        <v>0</v>
      </c>
      <c r="P61" s="229">
        <f>IF(P$4=UPGRADEYEAR,ENGINE!O61-'3 - Upgrade information'!$H122,ENGINE!O61)</f>
        <v>0</v>
      </c>
      <c r="Q61" s="229">
        <f>IF(Q$4=UPGRADEYEAR,ENGINE!P61-'3 - Upgrade information'!$H122,ENGINE!P61)</f>
        <v>0</v>
      </c>
      <c r="R61" s="229">
        <f>IF(R$4=UPGRADEYEAR,ENGINE!Q61-'3 - Upgrade information'!$H122,ENGINE!Q61)</f>
        <v>0</v>
      </c>
      <c r="S61" s="229">
        <f>IF(S$4=UPGRADEYEAR,ENGINE!R61-'3 - Upgrade information'!$H122,ENGINE!R61)</f>
        <v>0</v>
      </c>
      <c r="T61" s="229">
        <f>IF(T$4=UPGRADEYEAR,ENGINE!S61-'3 - Upgrade information'!$H122,ENGINE!S61)</f>
        <v>0</v>
      </c>
      <c r="U61" s="229">
        <f>IF(U$4=UPGRADEYEAR,ENGINE!T61-'3 - Upgrade information'!$H122,ENGINE!T61)</f>
        <v>0</v>
      </c>
      <c r="V61" s="229">
        <f>IF(V$4=UPGRADEYEAR,ENGINE!U61-'3 - Upgrade information'!$H122,ENGINE!U61)</f>
        <v>0</v>
      </c>
      <c r="W61" s="229">
        <f>IF(W$4=UPGRADEYEAR,ENGINE!V61-'3 - Upgrade information'!$H122,ENGINE!V61)</f>
        <v>0</v>
      </c>
      <c r="X61" s="229">
        <f>IF(X$4=UPGRADEYEAR,ENGINE!W61-'3 - Upgrade information'!$H122,ENGINE!W61)</f>
        <v>0</v>
      </c>
      <c r="Y61" s="229">
        <f>IF(Y$4=UPGRADEYEAR,ENGINE!X61-'3 - Upgrade information'!$H122,ENGINE!X61)</f>
        <v>0</v>
      </c>
      <c r="Z61" s="229">
        <f>IF(Z$4=UPGRADEYEAR,ENGINE!Y61-'3 - Upgrade information'!$H122,ENGINE!Y61)</f>
        <v>0</v>
      </c>
      <c r="AA61" s="229">
        <f>IF(AA$4=UPGRADEYEAR,ENGINE!Z61-'3 - Upgrade information'!$H122,ENGINE!Z61)</f>
        <v>0</v>
      </c>
      <c r="AB61" s="229">
        <f>IF(AB$4=UPGRADEYEAR,ENGINE!AA61-'3 - Upgrade information'!$H122,ENGINE!AA61)</f>
        <v>0</v>
      </c>
      <c r="AC61" s="229">
        <f>IF(AC$4=UPGRADEYEAR,ENGINE!AB61-'3 - Upgrade information'!$H122,ENGINE!AB61)</f>
        <v>0</v>
      </c>
      <c r="AD61" s="229">
        <f>IF(AD$4=UPGRADEYEAR,ENGINE!AC61-'3 - Upgrade information'!$H122,ENGINE!AC61)</f>
        <v>0</v>
      </c>
      <c r="AE61" s="229">
        <f>IF(AE$4=UPGRADEYEAR,ENGINE!AD61-'3 - Upgrade information'!$H122,ENGINE!AD61)</f>
        <v>0</v>
      </c>
      <c r="AF61" s="229">
        <f>IF(AF$4=UPGRADEYEAR,ENGINE!AE61-'3 - Upgrade information'!$H122,ENGINE!AE61)</f>
        <v>0</v>
      </c>
      <c r="AG61" s="229">
        <f>IF(AG$4=UPGRADEYEAR,ENGINE!AF61-'3 - Upgrade information'!$H122,ENGINE!AF61)</f>
        <v>0</v>
      </c>
      <c r="AH61" s="229">
        <f>IF(AH$4=UPGRADEYEAR,ENGINE!AG61-'3 - Upgrade information'!$H122,ENGINE!AG61)</f>
        <v>0</v>
      </c>
      <c r="AI61" s="229">
        <f>IF(AI$4=UPGRADEYEAR,ENGINE!AH61-'3 - Upgrade information'!$H122,ENGINE!AH61)</f>
        <v>0</v>
      </c>
      <c r="AJ61" s="229">
        <f>IF(AJ$4=UPGRADEYEAR,ENGINE!AH61-'3 - Upgrade information'!$H122,ENGINE!AH61)</f>
        <v>0</v>
      </c>
      <c r="AK61" s="229">
        <f>IF(AK$4=UPGRADEYEAR,ENGINE!AI61-'3 - Upgrade information'!$H122,ENGINE!AI61)</f>
        <v>0</v>
      </c>
      <c r="AL61" s="229">
        <f>IF(AL$4=UPGRADEYEAR,ENGINE!AJ61-'3 - Upgrade information'!$H122,ENGINE!AJ61)</f>
        <v>0</v>
      </c>
      <c r="AM61" s="229">
        <f>IF(AM$4=UPGRADEYEAR,ENGINE!AK61-'3 - Upgrade information'!$H122,ENGINE!AK61)</f>
        <v>0</v>
      </c>
      <c r="AN61" s="229">
        <f>IF(AN$4=UPGRADEYEAR,ENGINE!AC61-'3 - Upgrade information'!$H122,ENGINE!AC61)</f>
        <v>0</v>
      </c>
      <c r="AO61" s="229">
        <f>IF(AO$4=UPGRADEYEAR,ENGINE!AD61-'3 - Upgrade information'!$H122,ENGINE!AD61)</f>
        <v>0</v>
      </c>
      <c r="AP61" s="229">
        <f>IF(AP$4=UPGRADEYEAR,ENGINE!AE61-'3 - Upgrade information'!$H122,ENGINE!AE61)</f>
        <v>0</v>
      </c>
      <c r="AQ61" s="229">
        <f>IF(AQ$4=UPGRADEYEAR,ENGINE!AF61-'3 - Upgrade information'!$H122,ENGINE!AF61)</f>
        <v>0</v>
      </c>
      <c r="AR61" s="229">
        <f>IF(AR$4=UPGRADEYEAR,ENGINE!AG61-'3 - Upgrade information'!$H122,ENGINE!AG61)</f>
        <v>0</v>
      </c>
      <c r="AS61" s="229">
        <f>IF(AS$4=UPGRADEYEAR,ENGINE!AH61-'3 - Upgrade information'!$H122,ENGINE!AH61)</f>
        <v>0</v>
      </c>
      <c r="AT61" s="229">
        <f>IF(AT$4=UPGRADEYEAR,ENGINE!AI61-'3 - Upgrade information'!$H122,ENGINE!AI61)</f>
        <v>0</v>
      </c>
      <c r="AU61" s="231"/>
    </row>
    <row r="62" spans="1:47" ht="9" customHeight="1">
      <c r="A62" s="599"/>
      <c r="B62" s="227">
        <f>'1 - Existing Inventory'!C98</f>
        <v>0</v>
      </c>
      <c r="C62" s="227">
        <f>'1 - Existing Inventory'!D98</f>
        <v>0</v>
      </c>
      <c r="D62" s="228" t="s">
        <v>95</v>
      </c>
      <c r="E62" s="229">
        <f t="shared" si="18"/>
        <v>4138</v>
      </c>
      <c r="F62" s="229">
        <f>((1-'1 - Existing Inventory'!N97)*'1 - Existing Inventory'!D97*ANNUAL_OP_HOURS)+
('1 - Existing Inventory'!N97*'1 - Existing Inventory'!D97*(ANNUAL_OP_HOURS-(6*365)))+
('1 - Existing Inventory'!N97*('1 - Existing Inventory'!O97)*'1 - Existing Inventory'!D97*(6*365))</f>
        <v>0</v>
      </c>
      <c r="G62" s="229">
        <f t="shared" si="19"/>
        <v>4138</v>
      </c>
      <c r="H62" s="229">
        <f>((1-'3 - Upgrade information'!M123)*'3 - Upgrade information'!D123*ANNUAL_OP_HOURS)+
('3 - Upgrade information'!M123*'3 - Upgrade information'!D123*(ANNUAL_OP_HOURS-(6*365)))+
('3 - Upgrade information'!M123*('3 - Upgrade information'!N123)*'3 - Upgrade information'!D123*(6*365))</f>
        <v>0</v>
      </c>
      <c r="I62" s="229">
        <f>'1 - Existing Inventory'!E98</f>
        <v>0</v>
      </c>
      <c r="J62" s="229">
        <f t="shared" si="15"/>
        <v>0</v>
      </c>
      <c r="K62" s="229">
        <f>IF(K$4=UPGRADEYEAR,ENGINE!J62-'3 - Upgrade information'!$H123,ENGINE!J62)</f>
        <v>0</v>
      </c>
      <c r="L62" s="229">
        <f>IF(L$4=UPGRADEYEAR,ENGINE!K62-'3 - Upgrade information'!$H123,ENGINE!K62)</f>
        <v>0</v>
      </c>
      <c r="M62" s="229">
        <f>IF(M$4=UPGRADEYEAR,ENGINE!L62-'3 - Upgrade information'!$H123,ENGINE!L62)</f>
        <v>0</v>
      </c>
      <c r="N62" s="230">
        <f>IF(N$4=UPGRADEYEAR,ENGINE!M62-'3 - Upgrade information'!$H123,ENGINE!M62)</f>
        <v>0</v>
      </c>
      <c r="O62" s="229">
        <f>IF(O$4=UPGRADEYEAR,ENGINE!N62-'3 - Upgrade information'!$H123,ENGINE!N62)</f>
        <v>0</v>
      </c>
      <c r="P62" s="229">
        <f>IF(P$4=UPGRADEYEAR,ENGINE!O62-'3 - Upgrade information'!$H123,ENGINE!O62)</f>
        <v>0</v>
      </c>
      <c r="Q62" s="229">
        <f>IF(Q$4=UPGRADEYEAR,ENGINE!P62-'3 - Upgrade information'!$H123,ENGINE!P62)</f>
        <v>0</v>
      </c>
      <c r="R62" s="229">
        <f>IF(R$4=UPGRADEYEAR,ENGINE!Q62-'3 - Upgrade information'!$H123,ENGINE!Q62)</f>
        <v>0</v>
      </c>
      <c r="S62" s="229">
        <f>IF(S$4=UPGRADEYEAR,ENGINE!R62-'3 - Upgrade information'!$H123,ENGINE!R62)</f>
        <v>0</v>
      </c>
      <c r="T62" s="229">
        <f>IF(T$4=UPGRADEYEAR,ENGINE!S62-'3 - Upgrade information'!$H123,ENGINE!S62)</f>
        <v>0</v>
      </c>
      <c r="U62" s="229">
        <f>IF(U$4=UPGRADEYEAR,ENGINE!T62-'3 - Upgrade information'!$H123,ENGINE!T62)</f>
        <v>0</v>
      </c>
      <c r="V62" s="229">
        <f>IF(V$4=UPGRADEYEAR,ENGINE!U62-'3 - Upgrade information'!$H123,ENGINE!U62)</f>
        <v>0</v>
      </c>
      <c r="W62" s="229">
        <f>IF(W$4=UPGRADEYEAR,ENGINE!V62-'3 - Upgrade information'!$H123,ENGINE!V62)</f>
        <v>0</v>
      </c>
      <c r="X62" s="229">
        <f>IF(X$4=UPGRADEYEAR,ENGINE!W62-'3 - Upgrade information'!$H123,ENGINE!W62)</f>
        <v>0</v>
      </c>
      <c r="Y62" s="229">
        <f>IF(Y$4=UPGRADEYEAR,ENGINE!X62-'3 - Upgrade information'!$H123,ENGINE!X62)</f>
        <v>0</v>
      </c>
      <c r="Z62" s="229">
        <f>IF(Z$4=UPGRADEYEAR,ENGINE!Y62-'3 - Upgrade information'!$H123,ENGINE!Y62)</f>
        <v>0</v>
      </c>
      <c r="AA62" s="229">
        <f>IF(AA$4=UPGRADEYEAR,ENGINE!Z62-'3 - Upgrade information'!$H123,ENGINE!Z62)</f>
        <v>0</v>
      </c>
      <c r="AB62" s="229">
        <f>IF(AB$4=UPGRADEYEAR,ENGINE!AA62-'3 - Upgrade information'!$H123,ENGINE!AA62)</f>
        <v>0</v>
      </c>
      <c r="AC62" s="229">
        <f>IF(AC$4=UPGRADEYEAR,ENGINE!AB62-'3 - Upgrade information'!$H123,ENGINE!AB62)</f>
        <v>0</v>
      </c>
      <c r="AD62" s="229">
        <f>IF(AD$4=UPGRADEYEAR,ENGINE!AC62-'3 - Upgrade information'!$H123,ENGINE!AC62)</f>
        <v>0</v>
      </c>
      <c r="AE62" s="229">
        <f>IF(AE$4=UPGRADEYEAR,ENGINE!AD62-'3 - Upgrade information'!$H123,ENGINE!AD62)</f>
        <v>0</v>
      </c>
      <c r="AF62" s="229">
        <f>IF(AF$4=UPGRADEYEAR,ENGINE!AE62-'3 - Upgrade information'!$H123,ENGINE!AE62)</f>
        <v>0</v>
      </c>
      <c r="AG62" s="229">
        <f>IF(AG$4=UPGRADEYEAR,ENGINE!AF62-'3 - Upgrade information'!$H123,ENGINE!AF62)</f>
        <v>0</v>
      </c>
      <c r="AH62" s="229">
        <f>IF(AH$4=UPGRADEYEAR,ENGINE!AG62-'3 - Upgrade information'!$H123,ENGINE!AG62)</f>
        <v>0</v>
      </c>
      <c r="AI62" s="229">
        <f>IF(AI$4=UPGRADEYEAR,ENGINE!AH62-'3 - Upgrade information'!$H123,ENGINE!AH62)</f>
        <v>0</v>
      </c>
      <c r="AJ62" s="229">
        <f>IF(AJ$4=UPGRADEYEAR,ENGINE!AH62-'3 - Upgrade information'!$H123,ENGINE!AH62)</f>
        <v>0</v>
      </c>
      <c r="AK62" s="229">
        <f>IF(AK$4=UPGRADEYEAR,ENGINE!AI62-'3 - Upgrade information'!$H123,ENGINE!AI62)</f>
        <v>0</v>
      </c>
      <c r="AL62" s="229">
        <f>IF(AL$4=UPGRADEYEAR,ENGINE!AJ62-'3 - Upgrade information'!$H123,ENGINE!AJ62)</f>
        <v>0</v>
      </c>
      <c r="AM62" s="229">
        <f>IF(AM$4=UPGRADEYEAR,ENGINE!AK62-'3 - Upgrade information'!$H123,ENGINE!AK62)</f>
        <v>0</v>
      </c>
      <c r="AN62" s="229">
        <f>IF(AN$4=UPGRADEYEAR,ENGINE!AC62-'3 - Upgrade information'!$H123,ENGINE!AC62)</f>
        <v>0</v>
      </c>
      <c r="AO62" s="229">
        <f>IF(AO$4=UPGRADEYEAR,ENGINE!AD62-'3 - Upgrade information'!$H123,ENGINE!AD62)</f>
        <v>0</v>
      </c>
      <c r="AP62" s="229">
        <f>IF(AP$4=UPGRADEYEAR,ENGINE!AE62-'3 - Upgrade information'!$H123,ENGINE!AE62)</f>
        <v>0</v>
      </c>
      <c r="AQ62" s="229">
        <f>IF(AQ$4=UPGRADEYEAR,ENGINE!AF62-'3 - Upgrade information'!$H123,ENGINE!AF62)</f>
        <v>0</v>
      </c>
      <c r="AR62" s="229">
        <f>IF(AR$4=UPGRADEYEAR,ENGINE!AG62-'3 - Upgrade information'!$H123,ENGINE!AG62)</f>
        <v>0</v>
      </c>
      <c r="AS62" s="229">
        <f>IF(AS$4=UPGRADEYEAR,ENGINE!AH62-'3 - Upgrade information'!$H123,ENGINE!AH62)</f>
        <v>0</v>
      </c>
      <c r="AT62" s="229">
        <f>IF(AT$4=UPGRADEYEAR,ENGINE!AI62-'3 - Upgrade information'!$H123,ENGINE!AI62)</f>
        <v>0</v>
      </c>
      <c r="AU62" s="231"/>
    </row>
    <row r="63" spans="1:47" ht="9" customHeight="1">
      <c r="A63" s="600"/>
      <c r="B63" s="227">
        <f>'1 - Existing Inventory'!C99</f>
        <v>0</v>
      </c>
      <c r="C63" s="227">
        <f>'1 - Existing Inventory'!D99</f>
        <v>0</v>
      </c>
      <c r="D63" s="228" t="s">
        <v>95</v>
      </c>
      <c r="E63" s="229">
        <f t="shared" si="18"/>
        <v>4138</v>
      </c>
      <c r="F63" s="229">
        <f>((1-'1 - Existing Inventory'!N98)*'1 - Existing Inventory'!D98*ANNUAL_OP_HOURS)+
('1 - Existing Inventory'!N98*'1 - Existing Inventory'!D98*(ANNUAL_OP_HOURS-(6*365)))+
('1 - Existing Inventory'!N98*('1 - Existing Inventory'!O98)*'1 - Existing Inventory'!D98*(6*365))</f>
        <v>0</v>
      </c>
      <c r="G63" s="229">
        <f t="shared" si="19"/>
        <v>4138</v>
      </c>
      <c r="H63" s="229">
        <f>((1-'3 - Upgrade information'!M123)*'3 - Upgrade information'!D123*ANNUAL_OP_HOURS)+
('3 - Upgrade information'!M123*'3 - Upgrade information'!D123*(ANNUAL_OP_HOURS-(6*365)))+
('3 - Upgrade information'!M123*('3 - Upgrade information'!N123)*'3 - Upgrade information'!D123*(6*365))</f>
        <v>0</v>
      </c>
      <c r="I63" s="229">
        <f>'1 - Existing Inventory'!E99</f>
        <v>0</v>
      </c>
      <c r="J63" s="229">
        <f t="shared" si="15"/>
        <v>0</v>
      </c>
      <c r="K63" s="229">
        <f>IF(K$4=UPGRADEYEAR,ENGINE!J63-'3 - Upgrade information'!$H124,ENGINE!J63)</f>
        <v>0</v>
      </c>
      <c r="L63" s="229">
        <f>IF(L$4=UPGRADEYEAR,ENGINE!K63-'3 - Upgrade information'!$H124,ENGINE!K63)</f>
        <v>0</v>
      </c>
      <c r="M63" s="229">
        <f>IF(M$4=UPGRADEYEAR,ENGINE!L63-'3 - Upgrade information'!$H124,ENGINE!L63)</f>
        <v>0</v>
      </c>
      <c r="N63" s="230">
        <f>IF(N$4=UPGRADEYEAR,ENGINE!M63-'3 - Upgrade information'!$H124,ENGINE!M63)</f>
        <v>0</v>
      </c>
      <c r="O63" s="229">
        <f>IF(O$4=UPGRADEYEAR,ENGINE!N63-'3 - Upgrade information'!$H124,ENGINE!N63)</f>
        <v>0</v>
      </c>
      <c r="P63" s="229">
        <f>IF(P$4=UPGRADEYEAR,ENGINE!O63-'3 - Upgrade information'!$H124,ENGINE!O63)</f>
        <v>0</v>
      </c>
      <c r="Q63" s="229">
        <f>IF(Q$4=UPGRADEYEAR,ENGINE!P63-'3 - Upgrade information'!$H124,ENGINE!P63)</f>
        <v>0</v>
      </c>
      <c r="R63" s="229">
        <f>IF(R$4=UPGRADEYEAR,ENGINE!Q63-'3 - Upgrade information'!$H124,ENGINE!Q63)</f>
        <v>0</v>
      </c>
      <c r="S63" s="229">
        <f>IF(S$4=UPGRADEYEAR,ENGINE!R63-'3 - Upgrade information'!$H124,ENGINE!R63)</f>
        <v>0</v>
      </c>
      <c r="T63" s="229">
        <f>IF(T$4=UPGRADEYEAR,ENGINE!S63-'3 - Upgrade information'!$H124,ENGINE!S63)</f>
        <v>0</v>
      </c>
      <c r="U63" s="229">
        <f>IF(U$4=UPGRADEYEAR,ENGINE!T63-'3 - Upgrade information'!$H124,ENGINE!T63)</f>
        <v>0</v>
      </c>
      <c r="V63" s="229">
        <f>IF(V$4=UPGRADEYEAR,ENGINE!U63-'3 - Upgrade information'!$H124,ENGINE!U63)</f>
        <v>0</v>
      </c>
      <c r="W63" s="229">
        <f>IF(W$4=UPGRADEYEAR,ENGINE!V63-'3 - Upgrade information'!$H124,ENGINE!V63)</f>
        <v>0</v>
      </c>
      <c r="X63" s="229">
        <f>IF(X$4=UPGRADEYEAR,ENGINE!W63-'3 - Upgrade information'!$H124,ENGINE!W63)</f>
        <v>0</v>
      </c>
      <c r="Y63" s="229">
        <f>IF(Y$4=UPGRADEYEAR,ENGINE!X63-'3 - Upgrade information'!$H124,ENGINE!X63)</f>
        <v>0</v>
      </c>
      <c r="Z63" s="229">
        <f>IF(Z$4=UPGRADEYEAR,ENGINE!Y63-'3 - Upgrade information'!$H124,ENGINE!Y63)</f>
        <v>0</v>
      </c>
      <c r="AA63" s="229">
        <f>IF(AA$4=UPGRADEYEAR,ENGINE!Z63-'3 - Upgrade information'!$H124,ENGINE!Z63)</f>
        <v>0</v>
      </c>
      <c r="AB63" s="229">
        <f>IF(AB$4=UPGRADEYEAR,ENGINE!AA63-'3 - Upgrade information'!$H124,ENGINE!AA63)</f>
        <v>0</v>
      </c>
      <c r="AC63" s="229">
        <f>IF(AC$4=UPGRADEYEAR,ENGINE!AB63-'3 - Upgrade information'!$H124,ENGINE!AB63)</f>
        <v>0</v>
      </c>
      <c r="AD63" s="229">
        <f>IF(AD$4=UPGRADEYEAR,ENGINE!AC63-'3 - Upgrade information'!$H124,ENGINE!AC63)</f>
        <v>0</v>
      </c>
      <c r="AE63" s="229">
        <f>IF(AE$4=UPGRADEYEAR,ENGINE!AD63-'3 - Upgrade information'!$H124,ENGINE!AD63)</f>
        <v>0</v>
      </c>
      <c r="AF63" s="229">
        <f>IF(AF$4=UPGRADEYEAR,ENGINE!AE63-'3 - Upgrade information'!$H124,ENGINE!AE63)</f>
        <v>0</v>
      </c>
      <c r="AG63" s="229">
        <f>IF(AG$4=UPGRADEYEAR,ENGINE!AF63-'3 - Upgrade information'!$H124,ENGINE!AF63)</f>
        <v>0</v>
      </c>
      <c r="AH63" s="229">
        <f>IF(AH$4=UPGRADEYEAR,ENGINE!AG63-'3 - Upgrade information'!$H124,ENGINE!AG63)</f>
        <v>0</v>
      </c>
      <c r="AI63" s="229">
        <f>IF(AI$4=UPGRADEYEAR,ENGINE!AH63-'3 - Upgrade information'!$H124,ENGINE!AH63)</f>
        <v>0</v>
      </c>
      <c r="AJ63" s="229">
        <f>IF(AJ$4=UPGRADEYEAR,ENGINE!AH63-'3 - Upgrade information'!$H124,ENGINE!AH63)</f>
        <v>0</v>
      </c>
      <c r="AK63" s="229">
        <f>IF(AK$4=UPGRADEYEAR,ENGINE!AI63-'3 - Upgrade information'!$H124,ENGINE!AI63)</f>
        <v>0</v>
      </c>
      <c r="AL63" s="229">
        <f>IF(AL$4=UPGRADEYEAR,ENGINE!AJ63-'3 - Upgrade information'!$H124,ENGINE!AJ63)</f>
        <v>0</v>
      </c>
      <c r="AM63" s="229">
        <f>IF(AM$4=UPGRADEYEAR,ENGINE!AK63-'3 - Upgrade information'!$H124,ENGINE!AK63)</f>
        <v>0</v>
      </c>
      <c r="AN63" s="229">
        <f>IF(AN$4=UPGRADEYEAR,ENGINE!AC63-'3 - Upgrade information'!$H124,ENGINE!AC63)</f>
        <v>0</v>
      </c>
      <c r="AO63" s="229">
        <f>IF(AO$4=UPGRADEYEAR,ENGINE!AD63-'3 - Upgrade information'!$H124,ENGINE!AD63)</f>
        <v>0</v>
      </c>
      <c r="AP63" s="229">
        <f>IF(AP$4=UPGRADEYEAR,ENGINE!AE63-'3 - Upgrade information'!$H124,ENGINE!AE63)</f>
        <v>0</v>
      </c>
      <c r="AQ63" s="229">
        <f>IF(AQ$4=UPGRADEYEAR,ENGINE!AF63-'3 - Upgrade information'!$H124,ENGINE!AF63)</f>
        <v>0</v>
      </c>
      <c r="AR63" s="229">
        <f>IF(AR$4=UPGRADEYEAR,ENGINE!AG63-'3 - Upgrade information'!$H124,ENGINE!AG63)</f>
        <v>0</v>
      </c>
      <c r="AS63" s="229">
        <f>IF(AS$4=UPGRADEYEAR,ENGINE!AH63-'3 - Upgrade information'!$H124,ENGINE!AH63)</f>
        <v>0</v>
      </c>
      <c r="AT63" s="229">
        <f>IF(AT$4=UPGRADEYEAR,ENGINE!AI63-'3 - Upgrade information'!$H124,ENGINE!AI63)</f>
        <v>0</v>
      </c>
      <c r="AU63" s="231"/>
    </row>
    <row r="64" spans="1:47" ht="9" customHeight="1">
      <c r="A64" s="598" t="s">
        <v>267</v>
      </c>
      <c r="B64" s="227">
        <f>'1 - Existing Inventory'!C101</f>
        <v>35</v>
      </c>
      <c r="C64" s="227">
        <f>'1 - Existing Inventory'!D101</f>
        <v>47</v>
      </c>
      <c r="D64" s="228" t="s">
        <v>95</v>
      </c>
      <c r="E64" s="229">
        <f t="shared" si="18"/>
        <v>4138</v>
      </c>
      <c r="F64" s="229">
        <f>((1-'1 - Existing Inventory'!N101)*'1 - Existing Inventory'!D101*ANNUAL_OP_HOURS)+
('1 - Existing Inventory'!N101*'1 - Existing Inventory'!D101*(ANNUAL_OP_HOURS-(6*365)))+
('1 - Existing Inventory'!N101*('1 - Existing Inventory'!O101)*'1 - Existing Inventory'!D101*(6*365))</f>
        <v>194486</v>
      </c>
      <c r="G64" s="229">
        <f t="shared" si="19"/>
        <v>4138</v>
      </c>
      <c r="H64" s="229">
        <f>((1-'3 - Upgrade information'!M126)*'3 - Upgrade information'!D126*ANNUAL_OP_HOURS)+
('3 - Upgrade information'!M126*'3 - Upgrade information'!D126*(ANNUAL_OP_HOURS-(6*365)))+
('3 - Upgrade information'!M126*('3 - Upgrade information'!N126)*'3 - Upgrade information'!D126*(6*365))</f>
        <v>194486</v>
      </c>
      <c r="I64" s="229">
        <f>'1 - Existing Inventory'!E101</f>
        <v>0</v>
      </c>
      <c r="J64" s="229">
        <f t="shared" si="15"/>
        <v>0</v>
      </c>
      <c r="K64" s="229">
        <f>IF(K$4=UPGRADEYEAR,ENGINE!J64-'3 - Upgrade information'!$H126,ENGINE!J64)</f>
        <v>0</v>
      </c>
      <c r="L64" s="229">
        <f>IF(L$4=UPGRADEYEAR,ENGINE!K64-'3 - Upgrade information'!$H126,ENGINE!K64)</f>
        <v>0</v>
      </c>
      <c r="M64" s="229">
        <f>IF(M$4=UPGRADEYEAR,ENGINE!L64-'3 - Upgrade information'!$H126,ENGINE!L64)</f>
        <v>0</v>
      </c>
      <c r="N64" s="230">
        <f>IF(N$4=UPGRADEYEAR,ENGINE!M64-'3 - Upgrade information'!$H126,ENGINE!M64)</f>
        <v>0</v>
      </c>
      <c r="O64" s="229">
        <f>IF(O$4=UPGRADEYEAR,ENGINE!N64-'3 - Upgrade information'!$H126,ENGINE!N64)</f>
        <v>0</v>
      </c>
      <c r="P64" s="229">
        <f>IF(P$4=UPGRADEYEAR,ENGINE!O64-'3 - Upgrade information'!$H126,ENGINE!O64)</f>
        <v>0</v>
      </c>
      <c r="Q64" s="229">
        <f>IF(Q$4=UPGRADEYEAR,ENGINE!P64-'3 - Upgrade information'!$H126,ENGINE!P64)</f>
        <v>0</v>
      </c>
      <c r="R64" s="229">
        <f>IF(R$4=UPGRADEYEAR,ENGINE!Q64-'3 - Upgrade information'!$H126,ENGINE!Q64)</f>
        <v>0</v>
      </c>
      <c r="S64" s="229">
        <f>IF(S$4=UPGRADEYEAR,ENGINE!R64-'3 - Upgrade information'!$H126,ENGINE!R64)</f>
        <v>0</v>
      </c>
      <c r="T64" s="229">
        <f>IF(T$4=UPGRADEYEAR,ENGINE!S64-'3 - Upgrade information'!$H126,ENGINE!S64)</f>
        <v>0</v>
      </c>
      <c r="U64" s="229">
        <f>IF(U$4=UPGRADEYEAR,ENGINE!T64-'3 - Upgrade information'!$H126,ENGINE!T64)</f>
        <v>0</v>
      </c>
      <c r="V64" s="229">
        <f>IF(V$4=UPGRADEYEAR,ENGINE!U64-'3 - Upgrade information'!$H126,ENGINE!U64)</f>
        <v>0</v>
      </c>
      <c r="W64" s="229">
        <f>IF(W$4=UPGRADEYEAR,ENGINE!V64-'3 - Upgrade information'!$H126,ENGINE!V64)</f>
        <v>0</v>
      </c>
      <c r="X64" s="229">
        <f>IF(X$4=UPGRADEYEAR,ENGINE!W64-'3 - Upgrade information'!$H126,ENGINE!W64)</f>
        <v>0</v>
      </c>
      <c r="Y64" s="229">
        <f>IF(Y$4=UPGRADEYEAR,ENGINE!X64-'3 - Upgrade information'!$H126,ENGINE!X64)</f>
        <v>0</v>
      </c>
      <c r="Z64" s="229">
        <f>IF(Z$4=UPGRADEYEAR,ENGINE!Y64-'3 - Upgrade information'!$H126,ENGINE!Y64)</f>
        <v>0</v>
      </c>
      <c r="AA64" s="229">
        <f>IF(AA$4=UPGRADEYEAR,ENGINE!Z64-'3 - Upgrade information'!$H126,ENGINE!Z64)</f>
        <v>0</v>
      </c>
      <c r="AB64" s="229">
        <f>IF(AB$4=UPGRADEYEAR,ENGINE!AA64-'3 - Upgrade information'!$H126,ENGINE!AA64)</f>
        <v>0</v>
      </c>
      <c r="AC64" s="229">
        <f>IF(AC$4=UPGRADEYEAR,ENGINE!AB64-'3 - Upgrade information'!$H126,ENGINE!AB64)</f>
        <v>0</v>
      </c>
      <c r="AD64" s="229">
        <f>IF(AD$4=UPGRADEYEAR,ENGINE!AC64-'3 - Upgrade information'!$H126,ENGINE!AC64)</f>
        <v>0</v>
      </c>
      <c r="AE64" s="229">
        <f>IF(AE$4=UPGRADEYEAR,ENGINE!AD64-'3 - Upgrade information'!$H126,ENGINE!AD64)</f>
        <v>0</v>
      </c>
      <c r="AF64" s="229">
        <f>IF(AF$4=UPGRADEYEAR,ENGINE!AE64-'3 - Upgrade information'!$H126,ENGINE!AE64)</f>
        <v>0</v>
      </c>
      <c r="AG64" s="229">
        <f>IF(AG$4=UPGRADEYEAR,ENGINE!AF64-'3 - Upgrade information'!$H126,ENGINE!AF64)</f>
        <v>0</v>
      </c>
      <c r="AH64" s="229">
        <f>IF(AH$4=UPGRADEYEAR,ENGINE!AG64-'3 - Upgrade information'!$H126,ENGINE!AG64)</f>
        <v>0</v>
      </c>
      <c r="AI64" s="229">
        <f>IF(AI$4=UPGRADEYEAR,ENGINE!AH64-'3 - Upgrade information'!$H126,ENGINE!AH64)</f>
        <v>0</v>
      </c>
      <c r="AJ64" s="229">
        <f>IF(AJ$4=UPGRADEYEAR,ENGINE!AH64-'3 - Upgrade information'!$H126,ENGINE!AH64)</f>
        <v>0</v>
      </c>
      <c r="AK64" s="229">
        <f>IF(AK$4=UPGRADEYEAR,ENGINE!AI64-'3 - Upgrade information'!$H126,ENGINE!AI64)</f>
        <v>0</v>
      </c>
      <c r="AL64" s="229">
        <f>IF(AL$4=UPGRADEYEAR,ENGINE!AJ64-'3 - Upgrade information'!$H126,ENGINE!AJ64)</f>
        <v>0</v>
      </c>
      <c r="AM64" s="229">
        <f>IF(AM$4=UPGRADEYEAR,ENGINE!AK64-'3 - Upgrade information'!$H126,ENGINE!AK64)</f>
        <v>0</v>
      </c>
      <c r="AN64" s="229">
        <f>IF(AN$4=UPGRADEYEAR,ENGINE!AC64-'3 - Upgrade information'!$H126,ENGINE!AC64)</f>
        <v>0</v>
      </c>
      <c r="AO64" s="229">
        <f>IF(AO$4=UPGRADEYEAR,ENGINE!AD64-'3 - Upgrade information'!$H126,ENGINE!AD64)</f>
        <v>0</v>
      </c>
      <c r="AP64" s="229">
        <f>IF(AP$4=UPGRADEYEAR,ENGINE!AE64-'3 - Upgrade information'!$H126,ENGINE!AE64)</f>
        <v>0</v>
      </c>
      <c r="AQ64" s="229">
        <f>IF(AQ$4=UPGRADEYEAR,ENGINE!AF64-'3 - Upgrade information'!$H126,ENGINE!AF64)</f>
        <v>0</v>
      </c>
      <c r="AR64" s="229">
        <f>IF(AR$4=UPGRADEYEAR,ENGINE!AG64-'3 - Upgrade information'!$H126,ENGINE!AG64)</f>
        <v>0</v>
      </c>
      <c r="AS64" s="229">
        <f>IF(AS$4=UPGRADEYEAR,ENGINE!AH64-'3 - Upgrade information'!$H126,ENGINE!AH64)</f>
        <v>0</v>
      </c>
      <c r="AT64" s="229">
        <f>IF(AT$4=UPGRADEYEAR,ENGINE!AI64-'3 - Upgrade information'!$H126,ENGINE!AI64)</f>
        <v>0</v>
      </c>
      <c r="AU64" s="231"/>
    </row>
    <row r="65" spans="1:47" ht="9" customHeight="1">
      <c r="A65" s="599"/>
      <c r="B65" s="227">
        <f>'1 - Existing Inventory'!C102</f>
        <v>70</v>
      </c>
      <c r="C65" s="227">
        <f>'1 - Existing Inventory'!D102</f>
        <v>86</v>
      </c>
      <c r="D65" s="228" t="s">
        <v>95</v>
      </c>
      <c r="E65" s="229">
        <f t="shared" si="18"/>
        <v>4138</v>
      </c>
      <c r="F65" s="229">
        <f>((1-'1 - Existing Inventory'!N102)*'1 - Existing Inventory'!D102*ANNUAL_OP_HOURS)+
('1 - Existing Inventory'!N102*'1 - Existing Inventory'!D102*(ANNUAL_OP_HOURS-(6*365)))+
('1 - Existing Inventory'!N102*('1 - Existing Inventory'!O102)*'1 - Existing Inventory'!D102*(6*365))</f>
        <v>355868</v>
      </c>
      <c r="G65" s="229">
        <f t="shared" si="19"/>
        <v>4138</v>
      </c>
      <c r="H65" s="229">
        <f>((1-'3 - Upgrade information'!M127)*'3 - Upgrade information'!D127*ANNUAL_OP_HOURS)+
('3 - Upgrade information'!M127*'3 - Upgrade information'!D127*(ANNUAL_OP_HOURS-(6*365)))+
('3 - Upgrade information'!M127*('3 - Upgrade information'!N127)*'3 - Upgrade information'!D127*(6*365))</f>
        <v>355868</v>
      </c>
      <c r="I65" s="229">
        <f>'1 - Existing Inventory'!E102</f>
        <v>0</v>
      </c>
      <c r="J65" s="229">
        <f t="shared" si="15"/>
        <v>0</v>
      </c>
      <c r="K65" s="229">
        <f>IF(K$4=UPGRADEYEAR,ENGINE!J65-'3 - Upgrade information'!$H127,ENGINE!J65)</f>
        <v>0</v>
      </c>
      <c r="L65" s="229">
        <f>IF(L$4=UPGRADEYEAR,ENGINE!K65-'3 - Upgrade information'!$H127,ENGINE!K65)</f>
        <v>0</v>
      </c>
      <c r="M65" s="229">
        <f>IF(M$4=UPGRADEYEAR,ENGINE!L65-'3 - Upgrade information'!$H127,ENGINE!L65)</f>
        <v>0</v>
      </c>
      <c r="N65" s="230">
        <f>IF(N$4=UPGRADEYEAR,ENGINE!M65-'3 - Upgrade information'!$H127,ENGINE!M65)</f>
        <v>0</v>
      </c>
      <c r="O65" s="229">
        <f>IF(O$4=UPGRADEYEAR,ENGINE!N65-'3 - Upgrade information'!$H127,ENGINE!N65)</f>
        <v>0</v>
      </c>
      <c r="P65" s="229">
        <f>IF(P$4=UPGRADEYEAR,ENGINE!O65-'3 - Upgrade information'!$H127,ENGINE!O65)</f>
        <v>0</v>
      </c>
      <c r="Q65" s="229">
        <f>IF(Q$4=UPGRADEYEAR,ENGINE!P65-'3 - Upgrade information'!$H127,ENGINE!P65)</f>
        <v>0</v>
      </c>
      <c r="R65" s="229">
        <f>IF(R$4=UPGRADEYEAR,ENGINE!Q65-'3 - Upgrade information'!$H127,ENGINE!Q65)</f>
        <v>0</v>
      </c>
      <c r="S65" s="229">
        <f>IF(S$4=UPGRADEYEAR,ENGINE!R65-'3 - Upgrade information'!$H127,ENGINE!R65)</f>
        <v>0</v>
      </c>
      <c r="T65" s="229">
        <f>IF(T$4=UPGRADEYEAR,ENGINE!S65-'3 - Upgrade information'!$H127,ENGINE!S65)</f>
        <v>0</v>
      </c>
      <c r="U65" s="229">
        <f>IF(U$4=UPGRADEYEAR,ENGINE!T65-'3 - Upgrade information'!$H127,ENGINE!T65)</f>
        <v>0</v>
      </c>
      <c r="V65" s="229">
        <f>IF(V$4=UPGRADEYEAR,ENGINE!U65-'3 - Upgrade information'!$H127,ENGINE!U65)</f>
        <v>0</v>
      </c>
      <c r="W65" s="229">
        <f>IF(W$4=UPGRADEYEAR,ENGINE!V65-'3 - Upgrade information'!$H127,ENGINE!V65)</f>
        <v>0</v>
      </c>
      <c r="X65" s="229">
        <f>IF(X$4=UPGRADEYEAR,ENGINE!W65-'3 - Upgrade information'!$H127,ENGINE!W65)</f>
        <v>0</v>
      </c>
      <c r="Y65" s="229">
        <f>IF(Y$4=UPGRADEYEAR,ENGINE!X65-'3 - Upgrade information'!$H127,ENGINE!X65)</f>
        <v>0</v>
      </c>
      <c r="Z65" s="229">
        <f>IF(Z$4=UPGRADEYEAR,ENGINE!Y65-'3 - Upgrade information'!$H127,ENGINE!Y65)</f>
        <v>0</v>
      </c>
      <c r="AA65" s="229">
        <f>IF(AA$4=UPGRADEYEAR,ENGINE!Z65-'3 - Upgrade information'!$H127,ENGINE!Z65)</f>
        <v>0</v>
      </c>
      <c r="AB65" s="229">
        <f>IF(AB$4=UPGRADEYEAR,ENGINE!AA65-'3 - Upgrade information'!$H127,ENGINE!AA65)</f>
        <v>0</v>
      </c>
      <c r="AC65" s="229">
        <f>IF(AC$4=UPGRADEYEAR,ENGINE!AB65-'3 - Upgrade information'!$H127,ENGINE!AB65)</f>
        <v>0</v>
      </c>
      <c r="AD65" s="229">
        <f>IF(AD$4=UPGRADEYEAR,ENGINE!AC65-'3 - Upgrade information'!$H127,ENGINE!AC65)</f>
        <v>0</v>
      </c>
      <c r="AE65" s="229">
        <f>IF(AE$4=UPGRADEYEAR,ENGINE!AD65-'3 - Upgrade information'!$H127,ENGINE!AD65)</f>
        <v>0</v>
      </c>
      <c r="AF65" s="229">
        <f>IF(AF$4=UPGRADEYEAR,ENGINE!AE65-'3 - Upgrade information'!$H127,ENGINE!AE65)</f>
        <v>0</v>
      </c>
      <c r="AG65" s="229">
        <f>IF(AG$4=UPGRADEYEAR,ENGINE!AF65-'3 - Upgrade information'!$H127,ENGINE!AF65)</f>
        <v>0</v>
      </c>
      <c r="AH65" s="229">
        <f>IF(AH$4=UPGRADEYEAR,ENGINE!AG65-'3 - Upgrade information'!$H127,ENGINE!AG65)</f>
        <v>0</v>
      </c>
      <c r="AI65" s="229">
        <f>IF(AI$4=UPGRADEYEAR,ENGINE!AH65-'3 - Upgrade information'!$H127,ENGINE!AH65)</f>
        <v>0</v>
      </c>
      <c r="AJ65" s="229">
        <f>IF(AJ$4=UPGRADEYEAR,ENGINE!AH65-'3 - Upgrade information'!$H127,ENGINE!AH65)</f>
        <v>0</v>
      </c>
      <c r="AK65" s="229">
        <f>IF(AK$4=UPGRADEYEAR,ENGINE!AI65-'3 - Upgrade information'!$H127,ENGINE!AI65)</f>
        <v>0</v>
      </c>
      <c r="AL65" s="229">
        <f>IF(AL$4=UPGRADEYEAR,ENGINE!AJ65-'3 - Upgrade information'!$H127,ENGINE!AJ65)</f>
        <v>0</v>
      </c>
      <c r="AM65" s="229">
        <f>IF(AM$4=UPGRADEYEAR,ENGINE!AK65-'3 - Upgrade information'!$H127,ENGINE!AK65)</f>
        <v>0</v>
      </c>
      <c r="AN65" s="229">
        <f>IF(AN$4=UPGRADEYEAR,ENGINE!AC65-'3 - Upgrade information'!$H127,ENGINE!AC65)</f>
        <v>0</v>
      </c>
      <c r="AO65" s="229">
        <f>IF(AO$4=UPGRADEYEAR,ENGINE!AD65-'3 - Upgrade information'!$H127,ENGINE!AD65)</f>
        <v>0</v>
      </c>
      <c r="AP65" s="229">
        <f>IF(AP$4=UPGRADEYEAR,ENGINE!AE65-'3 - Upgrade information'!$H127,ENGINE!AE65)</f>
        <v>0</v>
      </c>
      <c r="AQ65" s="229">
        <f>IF(AQ$4=UPGRADEYEAR,ENGINE!AF65-'3 - Upgrade information'!$H127,ENGINE!AF65)</f>
        <v>0</v>
      </c>
      <c r="AR65" s="229">
        <f>IF(AR$4=UPGRADEYEAR,ENGINE!AG65-'3 - Upgrade information'!$H127,ENGINE!AG65)</f>
        <v>0</v>
      </c>
      <c r="AS65" s="229">
        <f>IF(AS$4=UPGRADEYEAR,ENGINE!AH65-'3 - Upgrade information'!$H127,ENGINE!AH65)</f>
        <v>0</v>
      </c>
      <c r="AT65" s="229">
        <f>IF(AT$4=UPGRADEYEAR,ENGINE!AI65-'3 - Upgrade information'!$H127,ENGINE!AI65)</f>
        <v>0</v>
      </c>
      <c r="AU65" s="231"/>
    </row>
    <row r="66" spans="1:47" ht="9" customHeight="1">
      <c r="A66" s="599"/>
      <c r="B66" s="227">
        <f>'1 - Existing Inventory'!C103</f>
        <v>150</v>
      </c>
      <c r="C66" s="227">
        <f>'1 - Existing Inventory'!D103</f>
        <v>167</v>
      </c>
      <c r="D66" s="228" t="s">
        <v>95</v>
      </c>
      <c r="E66" s="229">
        <f t="shared" si="18"/>
        <v>4138</v>
      </c>
      <c r="F66" s="229">
        <f>((1-'1 - Existing Inventory'!N103)*'1 - Existing Inventory'!D103*ANNUAL_OP_HOURS)+
('1 - Existing Inventory'!N103*'1 - Existing Inventory'!D103*(ANNUAL_OP_HOURS-(6*365)))+
('1 - Existing Inventory'!N103*('1 - Existing Inventory'!O103)*'1 - Existing Inventory'!D103*(6*365))</f>
        <v>691046</v>
      </c>
      <c r="G66" s="229">
        <f t="shared" si="19"/>
        <v>4138</v>
      </c>
      <c r="H66" s="229">
        <f>((1-'3 - Upgrade information'!M128)*'3 - Upgrade information'!D128*ANNUAL_OP_HOURS)+
('3 - Upgrade information'!M128*'3 - Upgrade information'!D128*(ANNUAL_OP_HOURS-(6*365)))+
('3 - Upgrade information'!M128*('3 - Upgrade information'!N128)*'3 - Upgrade information'!D128*(6*365))</f>
        <v>691046</v>
      </c>
      <c r="I66" s="229">
        <f>'1 - Existing Inventory'!E103</f>
        <v>0</v>
      </c>
      <c r="J66" s="229">
        <f t="shared" si="15"/>
        <v>0</v>
      </c>
      <c r="K66" s="229">
        <f>IF(K$4=UPGRADEYEAR,ENGINE!J66-'3 - Upgrade information'!$H128,ENGINE!J66)</f>
        <v>0</v>
      </c>
      <c r="L66" s="229">
        <f>IF(L$4=UPGRADEYEAR,ENGINE!K66-'3 - Upgrade information'!$H128,ENGINE!K66)</f>
        <v>0</v>
      </c>
      <c r="M66" s="229">
        <f>IF(M$4=UPGRADEYEAR,ENGINE!L66-'3 - Upgrade information'!$H128,ENGINE!L66)</f>
        <v>0</v>
      </c>
      <c r="N66" s="230">
        <f>IF(N$4=UPGRADEYEAR,ENGINE!M66-'3 - Upgrade information'!$H128,ENGINE!M66)</f>
        <v>0</v>
      </c>
      <c r="O66" s="229">
        <f>IF(O$4=UPGRADEYEAR,ENGINE!N66-'3 - Upgrade information'!$H128,ENGINE!N66)</f>
        <v>0</v>
      </c>
      <c r="P66" s="229">
        <f>IF(P$4=UPGRADEYEAR,ENGINE!O66-'3 - Upgrade information'!$H128,ENGINE!O66)</f>
        <v>0</v>
      </c>
      <c r="Q66" s="229">
        <f>IF(Q$4=UPGRADEYEAR,ENGINE!P66-'3 - Upgrade information'!$H128,ENGINE!P66)</f>
        <v>0</v>
      </c>
      <c r="R66" s="229">
        <f>IF(R$4=UPGRADEYEAR,ENGINE!Q66-'3 - Upgrade information'!$H128,ENGINE!Q66)</f>
        <v>0</v>
      </c>
      <c r="S66" s="229">
        <f>IF(S$4=UPGRADEYEAR,ENGINE!R66-'3 - Upgrade information'!$H128,ENGINE!R66)</f>
        <v>0</v>
      </c>
      <c r="T66" s="229">
        <f>IF(T$4=UPGRADEYEAR,ENGINE!S66-'3 - Upgrade information'!$H128,ENGINE!S66)</f>
        <v>0</v>
      </c>
      <c r="U66" s="229">
        <f>IF(U$4=UPGRADEYEAR,ENGINE!T66-'3 - Upgrade information'!$H128,ENGINE!T66)</f>
        <v>0</v>
      </c>
      <c r="V66" s="229">
        <f>IF(V$4=UPGRADEYEAR,ENGINE!U66-'3 - Upgrade information'!$H128,ENGINE!U66)</f>
        <v>0</v>
      </c>
      <c r="W66" s="229">
        <f>IF(W$4=UPGRADEYEAR,ENGINE!V66-'3 - Upgrade information'!$H128,ENGINE!V66)</f>
        <v>0</v>
      </c>
      <c r="X66" s="229">
        <f>IF(X$4=UPGRADEYEAR,ENGINE!W66-'3 - Upgrade information'!$H128,ENGINE!W66)</f>
        <v>0</v>
      </c>
      <c r="Y66" s="229">
        <f>IF(Y$4=UPGRADEYEAR,ENGINE!X66-'3 - Upgrade information'!$H128,ENGINE!X66)</f>
        <v>0</v>
      </c>
      <c r="Z66" s="229">
        <f>IF(Z$4=UPGRADEYEAR,ENGINE!Y66-'3 - Upgrade information'!$H128,ENGINE!Y66)</f>
        <v>0</v>
      </c>
      <c r="AA66" s="229">
        <f>IF(AA$4=UPGRADEYEAR,ENGINE!Z66-'3 - Upgrade information'!$H128,ENGINE!Z66)</f>
        <v>0</v>
      </c>
      <c r="AB66" s="229">
        <f>IF(AB$4=UPGRADEYEAR,ENGINE!AA66-'3 - Upgrade information'!$H128,ENGINE!AA66)</f>
        <v>0</v>
      </c>
      <c r="AC66" s="229">
        <f>IF(AC$4=UPGRADEYEAR,ENGINE!AB66-'3 - Upgrade information'!$H128,ENGINE!AB66)</f>
        <v>0</v>
      </c>
      <c r="AD66" s="229">
        <f>IF(AD$4=UPGRADEYEAR,ENGINE!AC66-'3 - Upgrade information'!$H128,ENGINE!AC66)</f>
        <v>0</v>
      </c>
      <c r="AE66" s="229">
        <f>IF(AE$4=UPGRADEYEAR,ENGINE!AD66-'3 - Upgrade information'!$H128,ENGINE!AD66)</f>
        <v>0</v>
      </c>
      <c r="AF66" s="229">
        <f>IF(AF$4=UPGRADEYEAR,ENGINE!AE66-'3 - Upgrade information'!$H128,ENGINE!AE66)</f>
        <v>0</v>
      </c>
      <c r="AG66" s="229">
        <f>IF(AG$4=UPGRADEYEAR,ENGINE!AF66-'3 - Upgrade information'!$H128,ENGINE!AF66)</f>
        <v>0</v>
      </c>
      <c r="AH66" s="229">
        <f>IF(AH$4=UPGRADEYEAR,ENGINE!AG66-'3 - Upgrade information'!$H128,ENGINE!AG66)</f>
        <v>0</v>
      </c>
      <c r="AI66" s="229">
        <f>IF(AI$4=UPGRADEYEAR,ENGINE!AH66-'3 - Upgrade information'!$H128,ENGINE!AH66)</f>
        <v>0</v>
      </c>
      <c r="AJ66" s="229">
        <f>IF(AJ$4=UPGRADEYEAR,ENGINE!AH66-'3 - Upgrade information'!$H128,ENGINE!AH66)</f>
        <v>0</v>
      </c>
      <c r="AK66" s="229">
        <f>IF(AK$4=UPGRADEYEAR,ENGINE!AI66-'3 - Upgrade information'!$H128,ENGINE!AI66)</f>
        <v>0</v>
      </c>
      <c r="AL66" s="229">
        <f>IF(AL$4=UPGRADEYEAR,ENGINE!AJ66-'3 - Upgrade information'!$H128,ENGINE!AJ66)</f>
        <v>0</v>
      </c>
      <c r="AM66" s="229">
        <f>IF(AM$4=UPGRADEYEAR,ENGINE!AK66-'3 - Upgrade information'!$H128,ENGINE!AK66)</f>
        <v>0</v>
      </c>
      <c r="AN66" s="229">
        <f>IF(AN$4=UPGRADEYEAR,ENGINE!AC66-'3 - Upgrade information'!$H128,ENGINE!AC66)</f>
        <v>0</v>
      </c>
      <c r="AO66" s="229">
        <f>IF(AO$4=UPGRADEYEAR,ENGINE!AD66-'3 - Upgrade information'!$H128,ENGINE!AD66)</f>
        <v>0</v>
      </c>
      <c r="AP66" s="229">
        <f>IF(AP$4=UPGRADEYEAR,ENGINE!AE66-'3 - Upgrade information'!$H128,ENGINE!AE66)</f>
        <v>0</v>
      </c>
      <c r="AQ66" s="229">
        <f>IF(AQ$4=UPGRADEYEAR,ENGINE!AF66-'3 - Upgrade information'!$H128,ENGINE!AF66)</f>
        <v>0</v>
      </c>
      <c r="AR66" s="229">
        <f>IF(AR$4=UPGRADEYEAR,ENGINE!AG66-'3 - Upgrade information'!$H128,ENGINE!AG66)</f>
        <v>0</v>
      </c>
      <c r="AS66" s="229">
        <f>IF(AS$4=UPGRADEYEAR,ENGINE!AH66-'3 - Upgrade information'!$H128,ENGINE!AH66)</f>
        <v>0</v>
      </c>
      <c r="AT66" s="229">
        <f>IF(AT$4=UPGRADEYEAR,ENGINE!AI66-'3 - Upgrade information'!$H128,ENGINE!AI66)</f>
        <v>0</v>
      </c>
      <c r="AU66" s="231"/>
    </row>
    <row r="67" spans="1:47" ht="9" customHeight="1">
      <c r="A67" s="599"/>
      <c r="B67" s="227">
        <f>'1 - Existing Inventory'!C104</f>
        <v>210</v>
      </c>
      <c r="C67" s="227">
        <f>'1 - Existing Inventory'!D104</f>
        <v>225</v>
      </c>
      <c r="D67" s="228" t="s">
        <v>95</v>
      </c>
      <c r="E67" s="229">
        <f t="shared" si="18"/>
        <v>4138</v>
      </c>
      <c r="F67" s="229">
        <f>((1-'1 - Existing Inventory'!N104)*'1 - Existing Inventory'!D104*ANNUAL_OP_HOURS)+
('1 - Existing Inventory'!N104*'1 - Existing Inventory'!D104*(ANNUAL_OP_HOURS-(6*365)))+
('1 - Existing Inventory'!N104*('1 - Existing Inventory'!O104)*'1 - Existing Inventory'!D104*(6*365))</f>
        <v>931050</v>
      </c>
      <c r="G67" s="229">
        <f t="shared" si="19"/>
        <v>4138</v>
      </c>
      <c r="H67" s="229">
        <f>((1-'3 - Upgrade information'!M129)*'3 - Upgrade information'!D129*ANNUAL_OP_HOURS)+
('3 - Upgrade information'!M129*'3 - Upgrade information'!D129*(ANNUAL_OP_HOURS-(6*365)))+
('3 - Upgrade information'!M129*('3 - Upgrade information'!N129)*'3 - Upgrade information'!D129*(6*365))</f>
        <v>931050</v>
      </c>
      <c r="I67" s="229">
        <f>'1 - Existing Inventory'!E104</f>
        <v>0</v>
      </c>
      <c r="J67" s="229">
        <f t="shared" si="15"/>
        <v>0</v>
      </c>
      <c r="K67" s="229">
        <f>IF(K$4=UPGRADEYEAR,ENGINE!J67-'3 - Upgrade information'!$H129,ENGINE!J67)</f>
        <v>0</v>
      </c>
      <c r="L67" s="229">
        <f>IF(L$4=UPGRADEYEAR,ENGINE!K67-'3 - Upgrade information'!$H129,ENGINE!K67)</f>
        <v>0</v>
      </c>
      <c r="M67" s="229">
        <f>IF(M$4=UPGRADEYEAR,ENGINE!L67-'3 - Upgrade information'!$H129,ENGINE!L67)</f>
        <v>0</v>
      </c>
      <c r="N67" s="230">
        <f>IF(N$4=UPGRADEYEAR,ENGINE!M67-'3 - Upgrade information'!$H129,ENGINE!M67)</f>
        <v>0</v>
      </c>
      <c r="O67" s="229">
        <f>IF(O$4=UPGRADEYEAR,ENGINE!N67-'3 - Upgrade information'!$H129,ENGINE!N67)</f>
        <v>0</v>
      </c>
      <c r="P67" s="229">
        <f>IF(P$4=UPGRADEYEAR,ENGINE!O67-'3 - Upgrade information'!$H129,ENGINE!O67)</f>
        <v>0</v>
      </c>
      <c r="Q67" s="229">
        <f>IF(Q$4=UPGRADEYEAR,ENGINE!P67-'3 - Upgrade information'!$H129,ENGINE!P67)</f>
        <v>0</v>
      </c>
      <c r="R67" s="229">
        <f>IF(R$4=UPGRADEYEAR,ENGINE!Q67-'3 - Upgrade information'!$H129,ENGINE!Q67)</f>
        <v>0</v>
      </c>
      <c r="S67" s="229">
        <f>IF(S$4=UPGRADEYEAR,ENGINE!R67-'3 - Upgrade information'!$H129,ENGINE!R67)</f>
        <v>0</v>
      </c>
      <c r="T67" s="229">
        <f>IF(T$4=UPGRADEYEAR,ENGINE!S67-'3 - Upgrade information'!$H129,ENGINE!S67)</f>
        <v>0</v>
      </c>
      <c r="U67" s="229">
        <f>IF(U$4=UPGRADEYEAR,ENGINE!T67-'3 - Upgrade information'!$H129,ENGINE!T67)</f>
        <v>0</v>
      </c>
      <c r="V67" s="229">
        <f>IF(V$4=UPGRADEYEAR,ENGINE!U67-'3 - Upgrade information'!$H129,ENGINE!U67)</f>
        <v>0</v>
      </c>
      <c r="W67" s="229">
        <f>IF(W$4=UPGRADEYEAR,ENGINE!V67-'3 - Upgrade information'!$H129,ENGINE!V67)</f>
        <v>0</v>
      </c>
      <c r="X67" s="229">
        <f>IF(X$4=UPGRADEYEAR,ENGINE!W67-'3 - Upgrade information'!$H129,ENGINE!W67)</f>
        <v>0</v>
      </c>
      <c r="Y67" s="229">
        <f>IF(Y$4=UPGRADEYEAR,ENGINE!X67-'3 - Upgrade information'!$H129,ENGINE!X67)</f>
        <v>0</v>
      </c>
      <c r="Z67" s="229">
        <f>IF(Z$4=UPGRADEYEAR,ENGINE!Y67-'3 - Upgrade information'!$H129,ENGINE!Y67)</f>
        <v>0</v>
      </c>
      <c r="AA67" s="229">
        <f>IF(AA$4=UPGRADEYEAR,ENGINE!Z67-'3 - Upgrade information'!$H129,ENGINE!Z67)</f>
        <v>0</v>
      </c>
      <c r="AB67" s="229">
        <f>IF(AB$4=UPGRADEYEAR,ENGINE!AA67-'3 - Upgrade information'!$H129,ENGINE!AA67)</f>
        <v>0</v>
      </c>
      <c r="AC67" s="229">
        <f>IF(AC$4=UPGRADEYEAR,ENGINE!AB67-'3 - Upgrade information'!$H129,ENGINE!AB67)</f>
        <v>0</v>
      </c>
      <c r="AD67" s="229">
        <f>IF(AD$4=UPGRADEYEAR,ENGINE!AC67-'3 - Upgrade information'!$H129,ENGINE!AC67)</f>
        <v>0</v>
      </c>
      <c r="AE67" s="229">
        <f>IF(AE$4=UPGRADEYEAR,ENGINE!AD67-'3 - Upgrade information'!$H129,ENGINE!AD67)</f>
        <v>0</v>
      </c>
      <c r="AF67" s="229">
        <f>IF(AF$4=UPGRADEYEAR,ENGINE!AE67-'3 - Upgrade information'!$H129,ENGINE!AE67)</f>
        <v>0</v>
      </c>
      <c r="AG67" s="229">
        <f>IF(AG$4=UPGRADEYEAR,ENGINE!AF67-'3 - Upgrade information'!$H129,ENGINE!AF67)</f>
        <v>0</v>
      </c>
      <c r="AH67" s="229">
        <f>IF(AH$4=UPGRADEYEAR,ENGINE!AG67-'3 - Upgrade information'!$H129,ENGINE!AG67)</f>
        <v>0</v>
      </c>
      <c r="AI67" s="229">
        <f>IF(AI$4=UPGRADEYEAR,ENGINE!AH67-'3 - Upgrade information'!$H129,ENGINE!AH67)</f>
        <v>0</v>
      </c>
      <c r="AJ67" s="229">
        <f>IF(AJ$4=UPGRADEYEAR,ENGINE!AH67-'3 - Upgrade information'!$H129,ENGINE!AH67)</f>
        <v>0</v>
      </c>
      <c r="AK67" s="229">
        <f>IF(AK$4=UPGRADEYEAR,ENGINE!AI67-'3 - Upgrade information'!$H129,ENGINE!AI67)</f>
        <v>0</v>
      </c>
      <c r="AL67" s="229">
        <f>IF(AL$4=UPGRADEYEAR,ENGINE!AJ67-'3 - Upgrade information'!$H129,ENGINE!AJ67)</f>
        <v>0</v>
      </c>
      <c r="AM67" s="229">
        <f>IF(AM$4=UPGRADEYEAR,ENGINE!AK67-'3 - Upgrade information'!$H129,ENGINE!AK67)</f>
        <v>0</v>
      </c>
      <c r="AN67" s="229">
        <f>IF(AN$4=UPGRADEYEAR,ENGINE!AC67-'3 - Upgrade information'!$H129,ENGINE!AC67)</f>
        <v>0</v>
      </c>
      <c r="AO67" s="229">
        <f>IF(AO$4=UPGRADEYEAR,ENGINE!AD67-'3 - Upgrade information'!$H129,ENGINE!AD67)</f>
        <v>0</v>
      </c>
      <c r="AP67" s="229">
        <f>IF(AP$4=UPGRADEYEAR,ENGINE!AE67-'3 - Upgrade information'!$H129,ENGINE!AE67)</f>
        <v>0</v>
      </c>
      <c r="AQ67" s="229">
        <f>IF(AQ$4=UPGRADEYEAR,ENGINE!AF67-'3 - Upgrade information'!$H129,ENGINE!AF67)</f>
        <v>0</v>
      </c>
      <c r="AR67" s="229">
        <f>IF(AR$4=UPGRADEYEAR,ENGINE!AG67-'3 - Upgrade information'!$H129,ENGINE!AG67)</f>
        <v>0</v>
      </c>
      <c r="AS67" s="229">
        <f>IF(AS$4=UPGRADEYEAR,ENGINE!AH67-'3 - Upgrade information'!$H129,ENGINE!AH67)</f>
        <v>0</v>
      </c>
      <c r="AT67" s="229">
        <f>IF(AT$4=UPGRADEYEAR,ENGINE!AI67-'3 - Upgrade information'!$H129,ENGINE!AI67)</f>
        <v>0</v>
      </c>
      <c r="AU67" s="231"/>
    </row>
    <row r="68" spans="1:47" ht="9" customHeight="1">
      <c r="A68" s="599"/>
      <c r="B68" s="227">
        <f>'1 - Existing Inventory'!C105</f>
        <v>0</v>
      </c>
      <c r="C68" s="227">
        <f>'1 - Existing Inventory'!D105</f>
        <v>0</v>
      </c>
      <c r="D68" s="228" t="s">
        <v>95</v>
      </c>
      <c r="E68" s="229">
        <f t="shared" si="18"/>
        <v>4138</v>
      </c>
      <c r="F68" s="229">
        <f>((1-'1 - Existing Inventory'!N105)*'1 - Existing Inventory'!D105*ANNUAL_OP_HOURS)+
('1 - Existing Inventory'!N105*'1 - Existing Inventory'!D105*(ANNUAL_OP_HOURS-(6*365)))+
('1 - Existing Inventory'!N105*('1 - Existing Inventory'!O105)*'1 - Existing Inventory'!D105*(6*365))</f>
        <v>0</v>
      </c>
      <c r="G68" s="229">
        <f t="shared" si="19"/>
        <v>4138</v>
      </c>
      <c r="H68" s="229">
        <f>((1-'3 - Upgrade information'!M130)*'3 - Upgrade information'!D130*ANNUAL_OP_HOURS)+
('3 - Upgrade information'!M130*'3 - Upgrade information'!D130*(ANNUAL_OP_HOURS-(6*365)))+
('3 - Upgrade information'!M130*('3 - Upgrade information'!N130)*'3 - Upgrade information'!D130*(6*365))</f>
        <v>0</v>
      </c>
      <c r="I68" s="229">
        <f>'1 - Existing Inventory'!E105</f>
        <v>0</v>
      </c>
      <c r="J68" s="229">
        <f t="shared" si="15"/>
        <v>0</v>
      </c>
      <c r="K68" s="229">
        <f>IF(K$4=UPGRADEYEAR,ENGINE!J68-'3 - Upgrade information'!$H130,ENGINE!J68)</f>
        <v>0</v>
      </c>
      <c r="L68" s="229">
        <f>IF(L$4=UPGRADEYEAR,ENGINE!K68-'3 - Upgrade information'!$H130,ENGINE!K68)</f>
        <v>0</v>
      </c>
      <c r="M68" s="229">
        <f>IF(M$4=UPGRADEYEAR,ENGINE!L68-'3 - Upgrade information'!$H130,ENGINE!L68)</f>
        <v>0</v>
      </c>
      <c r="N68" s="230">
        <f>IF(N$4=UPGRADEYEAR,ENGINE!M68-'3 - Upgrade information'!$H130,ENGINE!M68)</f>
        <v>0</v>
      </c>
      <c r="O68" s="229">
        <f>IF(O$4=UPGRADEYEAR,ENGINE!N68-'3 - Upgrade information'!$H130,ENGINE!N68)</f>
        <v>0</v>
      </c>
      <c r="P68" s="229">
        <f>IF(P$4=UPGRADEYEAR,ENGINE!O68-'3 - Upgrade information'!$H130,ENGINE!O68)</f>
        <v>0</v>
      </c>
      <c r="Q68" s="229">
        <f>IF(Q$4=UPGRADEYEAR,ENGINE!P68-'3 - Upgrade information'!$H130,ENGINE!P68)</f>
        <v>0</v>
      </c>
      <c r="R68" s="229">
        <f>IF(R$4=UPGRADEYEAR,ENGINE!Q68-'3 - Upgrade information'!$H130,ENGINE!Q68)</f>
        <v>0</v>
      </c>
      <c r="S68" s="229">
        <f>IF(S$4=UPGRADEYEAR,ENGINE!R68-'3 - Upgrade information'!$H130,ENGINE!R68)</f>
        <v>0</v>
      </c>
      <c r="T68" s="229">
        <f>IF(T$4=UPGRADEYEAR,ENGINE!S68-'3 - Upgrade information'!$H130,ENGINE!S68)</f>
        <v>0</v>
      </c>
      <c r="U68" s="229">
        <f>IF(U$4=UPGRADEYEAR,ENGINE!T68-'3 - Upgrade information'!$H130,ENGINE!T68)</f>
        <v>0</v>
      </c>
      <c r="V68" s="229">
        <f>IF(V$4=UPGRADEYEAR,ENGINE!U68-'3 - Upgrade information'!$H130,ENGINE!U68)</f>
        <v>0</v>
      </c>
      <c r="W68" s="229">
        <f>IF(W$4=UPGRADEYEAR,ENGINE!V68-'3 - Upgrade information'!$H130,ENGINE!V68)</f>
        <v>0</v>
      </c>
      <c r="X68" s="229">
        <f>IF(X$4=UPGRADEYEAR,ENGINE!W68-'3 - Upgrade information'!$H130,ENGINE!W68)</f>
        <v>0</v>
      </c>
      <c r="Y68" s="229">
        <f>IF(Y$4=UPGRADEYEAR,ENGINE!X68-'3 - Upgrade information'!$H130,ENGINE!X68)</f>
        <v>0</v>
      </c>
      <c r="Z68" s="229">
        <f>IF(Z$4=UPGRADEYEAR,ENGINE!Y68-'3 - Upgrade information'!$H130,ENGINE!Y68)</f>
        <v>0</v>
      </c>
      <c r="AA68" s="229">
        <f>IF(AA$4=UPGRADEYEAR,ENGINE!Z68-'3 - Upgrade information'!$H130,ENGINE!Z68)</f>
        <v>0</v>
      </c>
      <c r="AB68" s="229">
        <f>IF(AB$4=UPGRADEYEAR,ENGINE!AA68-'3 - Upgrade information'!$H130,ENGINE!AA68)</f>
        <v>0</v>
      </c>
      <c r="AC68" s="229">
        <f>IF(AC$4=UPGRADEYEAR,ENGINE!AB68-'3 - Upgrade information'!$H130,ENGINE!AB68)</f>
        <v>0</v>
      </c>
      <c r="AD68" s="229">
        <f>IF(AD$4=UPGRADEYEAR,ENGINE!AC68-'3 - Upgrade information'!$H130,ENGINE!AC68)</f>
        <v>0</v>
      </c>
      <c r="AE68" s="229">
        <f>IF(AE$4=UPGRADEYEAR,ENGINE!AD68-'3 - Upgrade information'!$H130,ENGINE!AD68)</f>
        <v>0</v>
      </c>
      <c r="AF68" s="229">
        <f>IF(AF$4=UPGRADEYEAR,ENGINE!AE68-'3 - Upgrade information'!$H130,ENGINE!AE68)</f>
        <v>0</v>
      </c>
      <c r="AG68" s="229">
        <f>IF(AG$4=UPGRADEYEAR,ENGINE!AF68-'3 - Upgrade information'!$H130,ENGINE!AF68)</f>
        <v>0</v>
      </c>
      <c r="AH68" s="229">
        <f>IF(AH$4=UPGRADEYEAR,ENGINE!AG68-'3 - Upgrade information'!$H130,ENGINE!AG68)</f>
        <v>0</v>
      </c>
      <c r="AI68" s="229">
        <f>IF(AI$4=UPGRADEYEAR,ENGINE!AH68-'3 - Upgrade information'!$H130,ENGINE!AH68)</f>
        <v>0</v>
      </c>
      <c r="AJ68" s="229">
        <f>IF(AJ$4=UPGRADEYEAR,ENGINE!AH68-'3 - Upgrade information'!$H130,ENGINE!AH68)</f>
        <v>0</v>
      </c>
      <c r="AK68" s="229">
        <f>IF(AK$4=UPGRADEYEAR,ENGINE!AI68-'3 - Upgrade information'!$H130,ENGINE!AI68)</f>
        <v>0</v>
      </c>
      <c r="AL68" s="229">
        <f>IF(AL$4=UPGRADEYEAR,ENGINE!AJ68-'3 - Upgrade information'!$H130,ENGINE!AJ68)</f>
        <v>0</v>
      </c>
      <c r="AM68" s="229">
        <f>IF(AM$4=UPGRADEYEAR,ENGINE!AK68-'3 - Upgrade information'!$H130,ENGINE!AK68)</f>
        <v>0</v>
      </c>
      <c r="AN68" s="229">
        <f>IF(AN$4=UPGRADEYEAR,ENGINE!AC68-'3 - Upgrade information'!$H130,ENGINE!AC68)</f>
        <v>0</v>
      </c>
      <c r="AO68" s="229">
        <f>IF(AO$4=UPGRADEYEAR,ENGINE!AD68-'3 - Upgrade information'!$H130,ENGINE!AD68)</f>
        <v>0</v>
      </c>
      <c r="AP68" s="229">
        <f>IF(AP$4=UPGRADEYEAR,ENGINE!AE68-'3 - Upgrade information'!$H130,ENGINE!AE68)</f>
        <v>0</v>
      </c>
      <c r="AQ68" s="229">
        <f>IF(AQ$4=UPGRADEYEAR,ENGINE!AF68-'3 - Upgrade information'!$H130,ENGINE!AF68)</f>
        <v>0</v>
      </c>
      <c r="AR68" s="229">
        <f>IF(AR$4=UPGRADEYEAR,ENGINE!AG68-'3 - Upgrade information'!$H130,ENGINE!AG68)</f>
        <v>0</v>
      </c>
      <c r="AS68" s="229">
        <f>IF(AS$4=UPGRADEYEAR,ENGINE!AH68-'3 - Upgrade information'!$H130,ENGINE!AH68)</f>
        <v>0</v>
      </c>
      <c r="AT68" s="229">
        <f>IF(AT$4=UPGRADEYEAR,ENGINE!AI68-'3 - Upgrade information'!$H130,ENGINE!AI68)</f>
        <v>0</v>
      </c>
      <c r="AU68" s="231"/>
    </row>
    <row r="69" spans="1:47" ht="9" customHeight="1">
      <c r="A69" s="599"/>
      <c r="B69" s="227">
        <f>'1 - Existing Inventory'!C106</f>
        <v>0</v>
      </c>
      <c r="C69" s="227">
        <f>'1 - Existing Inventory'!D106</f>
        <v>0</v>
      </c>
      <c r="D69" s="228" t="s">
        <v>95</v>
      </c>
      <c r="E69" s="229">
        <f t="shared" si="18"/>
        <v>4138</v>
      </c>
      <c r="F69" s="229">
        <f>((1-'1 - Existing Inventory'!N106)*'1 - Existing Inventory'!D106*ANNUAL_OP_HOURS)+
('1 - Existing Inventory'!N106*'1 - Existing Inventory'!D106*(ANNUAL_OP_HOURS-(6*365)))+
('1 - Existing Inventory'!N106*('1 - Existing Inventory'!O106)*'1 - Existing Inventory'!D106*(6*365))</f>
        <v>0</v>
      </c>
      <c r="G69" s="229">
        <f t="shared" si="19"/>
        <v>4138</v>
      </c>
      <c r="H69" s="229">
        <f>((1-'3 - Upgrade information'!M131)*'3 - Upgrade information'!D131*ANNUAL_OP_HOURS)+
('3 - Upgrade information'!M131*'3 - Upgrade information'!D131*(ANNUAL_OP_HOURS-(6*365)))+
('3 - Upgrade information'!M131*('3 - Upgrade information'!N131)*'3 - Upgrade information'!D131*(6*365))</f>
        <v>0</v>
      </c>
      <c r="I69" s="229">
        <f>'1 - Existing Inventory'!E106</f>
        <v>0</v>
      </c>
      <c r="J69" s="229">
        <f t="shared" si="15"/>
        <v>0</v>
      </c>
      <c r="K69" s="229">
        <f>IF(K$4=UPGRADEYEAR,ENGINE!J69-'3 - Upgrade information'!$H131,ENGINE!J69)</f>
        <v>0</v>
      </c>
      <c r="L69" s="229">
        <f>IF(L$4=UPGRADEYEAR,ENGINE!K69-'3 - Upgrade information'!$H131,ENGINE!K69)</f>
        <v>0</v>
      </c>
      <c r="M69" s="229">
        <f>IF(M$4=UPGRADEYEAR,ENGINE!L69-'3 - Upgrade information'!$H131,ENGINE!L69)</f>
        <v>0</v>
      </c>
      <c r="N69" s="230">
        <f>IF(N$4=UPGRADEYEAR,ENGINE!M69-'3 - Upgrade information'!$H131,ENGINE!M69)</f>
        <v>0</v>
      </c>
      <c r="O69" s="229">
        <f>IF(O$4=UPGRADEYEAR,ENGINE!N69-'3 - Upgrade information'!$H131,ENGINE!N69)</f>
        <v>0</v>
      </c>
      <c r="P69" s="229">
        <f>IF(P$4=UPGRADEYEAR,ENGINE!O69-'3 - Upgrade information'!$H131,ENGINE!O69)</f>
        <v>0</v>
      </c>
      <c r="Q69" s="229">
        <f>IF(Q$4=UPGRADEYEAR,ENGINE!P69-'3 - Upgrade information'!$H131,ENGINE!P69)</f>
        <v>0</v>
      </c>
      <c r="R69" s="229">
        <f>IF(R$4=UPGRADEYEAR,ENGINE!Q69-'3 - Upgrade information'!$H131,ENGINE!Q69)</f>
        <v>0</v>
      </c>
      <c r="S69" s="229">
        <f>IF(S$4=UPGRADEYEAR,ENGINE!R69-'3 - Upgrade information'!$H131,ENGINE!R69)</f>
        <v>0</v>
      </c>
      <c r="T69" s="229">
        <f>IF(T$4=UPGRADEYEAR,ENGINE!S69-'3 - Upgrade information'!$H131,ENGINE!S69)</f>
        <v>0</v>
      </c>
      <c r="U69" s="229">
        <f>IF(U$4=UPGRADEYEAR,ENGINE!T69-'3 - Upgrade information'!$H131,ENGINE!T69)</f>
        <v>0</v>
      </c>
      <c r="V69" s="229">
        <f>IF(V$4=UPGRADEYEAR,ENGINE!U69-'3 - Upgrade information'!$H131,ENGINE!U69)</f>
        <v>0</v>
      </c>
      <c r="W69" s="229">
        <f>IF(W$4=UPGRADEYEAR,ENGINE!V69-'3 - Upgrade information'!$H131,ENGINE!V69)</f>
        <v>0</v>
      </c>
      <c r="X69" s="229">
        <f>IF(X$4=UPGRADEYEAR,ENGINE!W69-'3 - Upgrade information'!$H131,ENGINE!W69)</f>
        <v>0</v>
      </c>
      <c r="Y69" s="229">
        <f>IF(Y$4=UPGRADEYEAR,ENGINE!X69-'3 - Upgrade information'!$H131,ENGINE!X69)</f>
        <v>0</v>
      </c>
      <c r="Z69" s="229">
        <f>IF(Z$4=UPGRADEYEAR,ENGINE!Y69-'3 - Upgrade information'!$H131,ENGINE!Y69)</f>
        <v>0</v>
      </c>
      <c r="AA69" s="229">
        <f>IF(AA$4=UPGRADEYEAR,ENGINE!Z69-'3 - Upgrade information'!$H131,ENGINE!Z69)</f>
        <v>0</v>
      </c>
      <c r="AB69" s="229">
        <f>IF(AB$4=UPGRADEYEAR,ENGINE!AA69-'3 - Upgrade information'!$H131,ENGINE!AA69)</f>
        <v>0</v>
      </c>
      <c r="AC69" s="229">
        <f>IF(AC$4=UPGRADEYEAR,ENGINE!AB69-'3 - Upgrade information'!$H131,ENGINE!AB69)</f>
        <v>0</v>
      </c>
      <c r="AD69" s="229">
        <f>IF(AD$4=UPGRADEYEAR,ENGINE!AC69-'3 - Upgrade information'!$H131,ENGINE!AC69)</f>
        <v>0</v>
      </c>
      <c r="AE69" s="229">
        <f>IF(AE$4=UPGRADEYEAR,ENGINE!AD69-'3 - Upgrade information'!$H131,ENGINE!AD69)</f>
        <v>0</v>
      </c>
      <c r="AF69" s="229">
        <f>IF(AF$4=UPGRADEYEAR,ENGINE!AE69-'3 - Upgrade information'!$H131,ENGINE!AE69)</f>
        <v>0</v>
      </c>
      <c r="AG69" s="229">
        <f>IF(AG$4=UPGRADEYEAR,ENGINE!AF69-'3 - Upgrade information'!$H131,ENGINE!AF69)</f>
        <v>0</v>
      </c>
      <c r="AH69" s="229">
        <f>IF(AH$4=UPGRADEYEAR,ENGINE!AG69-'3 - Upgrade information'!$H131,ENGINE!AG69)</f>
        <v>0</v>
      </c>
      <c r="AI69" s="229">
        <f>IF(AI$4=UPGRADEYEAR,ENGINE!AH69-'3 - Upgrade information'!$H131,ENGINE!AH69)</f>
        <v>0</v>
      </c>
      <c r="AJ69" s="229">
        <f>IF(AJ$4=UPGRADEYEAR,ENGINE!AH69-'3 - Upgrade information'!$H131,ENGINE!AH69)</f>
        <v>0</v>
      </c>
      <c r="AK69" s="229">
        <f>IF(AK$4=UPGRADEYEAR,ENGINE!AI69-'3 - Upgrade information'!$H131,ENGINE!AI69)</f>
        <v>0</v>
      </c>
      <c r="AL69" s="229">
        <f>IF(AL$4=UPGRADEYEAR,ENGINE!AJ69-'3 - Upgrade information'!$H131,ENGINE!AJ69)</f>
        <v>0</v>
      </c>
      <c r="AM69" s="229">
        <f>IF(AM$4=UPGRADEYEAR,ENGINE!AK69-'3 - Upgrade information'!$H131,ENGINE!AK69)</f>
        <v>0</v>
      </c>
      <c r="AN69" s="229">
        <f>IF(AN$4=UPGRADEYEAR,ENGINE!AC69-'3 - Upgrade information'!$H131,ENGINE!AC69)</f>
        <v>0</v>
      </c>
      <c r="AO69" s="229">
        <f>IF(AO$4=UPGRADEYEAR,ENGINE!AD69-'3 - Upgrade information'!$H131,ENGINE!AD69)</f>
        <v>0</v>
      </c>
      <c r="AP69" s="229">
        <f>IF(AP$4=UPGRADEYEAR,ENGINE!AE69-'3 - Upgrade information'!$H131,ENGINE!AE69)</f>
        <v>0</v>
      </c>
      <c r="AQ69" s="229">
        <f>IF(AQ$4=UPGRADEYEAR,ENGINE!AF69-'3 - Upgrade information'!$H131,ENGINE!AF69)</f>
        <v>0</v>
      </c>
      <c r="AR69" s="229">
        <f>IF(AR$4=UPGRADEYEAR,ENGINE!AG69-'3 - Upgrade information'!$H131,ENGINE!AG69)</f>
        <v>0</v>
      </c>
      <c r="AS69" s="229">
        <f>IF(AS$4=UPGRADEYEAR,ENGINE!AH69-'3 - Upgrade information'!$H131,ENGINE!AH69)</f>
        <v>0</v>
      </c>
      <c r="AT69" s="229">
        <f>IF(AT$4=UPGRADEYEAR,ENGINE!AI69-'3 - Upgrade information'!$H131,ENGINE!AI69)</f>
        <v>0</v>
      </c>
      <c r="AU69" s="231"/>
    </row>
    <row r="70" spans="1:47" ht="9" customHeight="1">
      <c r="A70" s="599"/>
      <c r="B70" s="227">
        <f>'1 - Existing Inventory'!C107</f>
        <v>0</v>
      </c>
      <c r="C70" s="227">
        <f>'1 - Existing Inventory'!D107</f>
        <v>0</v>
      </c>
      <c r="D70" s="228" t="s">
        <v>95</v>
      </c>
      <c r="E70" s="229">
        <f t="shared" si="18"/>
        <v>4138</v>
      </c>
      <c r="F70" s="229">
        <f>((1-'1 - Existing Inventory'!N107)*'1 - Existing Inventory'!D107*ANNUAL_OP_HOURS)+
('1 - Existing Inventory'!N107*'1 - Existing Inventory'!D107*(ANNUAL_OP_HOURS-(6*365)))+
('1 - Existing Inventory'!N107*('1 - Existing Inventory'!O107)*'1 - Existing Inventory'!D107*(6*365))</f>
        <v>0</v>
      </c>
      <c r="G70" s="229">
        <f t="shared" si="19"/>
        <v>4138</v>
      </c>
      <c r="H70" s="229">
        <f>((1-'3 - Upgrade information'!M132)*'3 - Upgrade information'!D132*ANNUAL_OP_HOURS)+
('3 - Upgrade information'!M132*'3 - Upgrade information'!D132*(ANNUAL_OP_HOURS-(6*365)))+
('3 - Upgrade information'!M132*('3 - Upgrade information'!N132)*'3 - Upgrade information'!D132*(6*365))</f>
        <v>0</v>
      </c>
      <c r="I70" s="229">
        <f>'1 - Existing Inventory'!E107</f>
        <v>0</v>
      </c>
      <c r="J70" s="229">
        <f t="shared" si="15"/>
        <v>0</v>
      </c>
      <c r="K70" s="229">
        <f>IF(K$4=UPGRADEYEAR,ENGINE!J70-'3 - Upgrade information'!$H132,ENGINE!J70)</f>
        <v>0</v>
      </c>
      <c r="L70" s="229">
        <f>IF(L$4=UPGRADEYEAR,ENGINE!K70-'3 - Upgrade information'!$H132,ENGINE!K70)</f>
        <v>0</v>
      </c>
      <c r="M70" s="229">
        <f>IF(M$4=UPGRADEYEAR,ENGINE!L70-'3 - Upgrade information'!$H132,ENGINE!L70)</f>
        <v>0</v>
      </c>
      <c r="N70" s="230">
        <f>IF(N$4=UPGRADEYEAR,ENGINE!M70-'3 - Upgrade information'!$H132,ENGINE!M70)</f>
        <v>0</v>
      </c>
      <c r="O70" s="229">
        <f>IF(O$4=UPGRADEYEAR,ENGINE!N70-'3 - Upgrade information'!$H132,ENGINE!N70)</f>
        <v>0</v>
      </c>
      <c r="P70" s="229">
        <f>IF(P$4=UPGRADEYEAR,ENGINE!O70-'3 - Upgrade information'!$H132,ENGINE!O70)</f>
        <v>0</v>
      </c>
      <c r="Q70" s="229">
        <f>IF(Q$4=UPGRADEYEAR,ENGINE!P70-'3 - Upgrade information'!$H132,ENGINE!P70)</f>
        <v>0</v>
      </c>
      <c r="R70" s="229">
        <f>IF(R$4=UPGRADEYEAR,ENGINE!Q70-'3 - Upgrade information'!$H132,ENGINE!Q70)</f>
        <v>0</v>
      </c>
      <c r="S70" s="229">
        <f>IF(S$4=UPGRADEYEAR,ENGINE!R70-'3 - Upgrade information'!$H132,ENGINE!R70)</f>
        <v>0</v>
      </c>
      <c r="T70" s="229">
        <f>IF(T$4=UPGRADEYEAR,ENGINE!S70-'3 - Upgrade information'!$H132,ENGINE!S70)</f>
        <v>0</v>
      </c>
      <c r="U70" s="229">
        <f>IF(U$4=UPGRADEYEAR,ENGINE!T70-'3 - Upgrade information'!$H132,ENGINE!T70)</f>
        <v>0</v>
      </c>
      <c r="V70" s="229">
        <f>IF(V$4=UPGRADEYEAR,ENGINE!U70-'3 - Upgrade information'!$H132,ENGINE!U70)</f>
        <v>0</v>
      </c>
      <c r="W70" s="229">
        <f>IF(W$4=UPGRADEYEAR,ENGINE!V70-'3 - Upgrade information'!$H132,ENGINE!V70)</f>
        <v>0</v>
      </c>
      <c r="X70" s="229">
        <f>IF(X$4=UPGRADEYEAR,ENGINE!W70-'3 - Upgrade information'!$H132,ENGINE!W70)</f>
        <v>0</v>
      </c>
      <c r="Y70" s="229">
        <f>IF(Y$4=UPGRADEYEAR,ENGINE!X70-'3 - Upgrade information'!$H132,ENGINE!X70)</f>
        <v>0</v>
      </c>
      <c r="Z70" s="229">
        <f>IF(Z$4=UPGRADEYEAR,ENGINE!Y70-'3 - Upgrade information'!$H132,ENGINE!Y70)</f>
        <v>0</v>
      </c>
      <c r="AA70" s="229">
        <f>IF(AA$4=UPGRADEYEAR,ENGINE!Z70-'3 - Upgrade information'!$H132,ENGINE!Z70)</f>
        <v>0</v>
      </c>
      <c r="AB70" s="229">
        <f>IF(AB$4=UPGRADEYEAR,ENGINE!AA70-'3 - Upgrade information'!$H132,ENGINE!AA70)</f>
        <v>0</v>
      </c>
      <c r="AC70" s="229">
        <f>IF(AC$4=UPGRADEYEAR,ENGINE!AB70-'3 - Upgrade information'!$H132,ENGINE!AB70)</f>
        <v>0</v>
      </c>
      <c r="AD70" s="229">
        <f>IF(AD$4=UPGRADEYEAR,ENGINE!AC70-'3 - Upgrade information'!$H132,ENGINE!AC70)</f>
        <v>0</v>
      </c>
      <c r="AE70" s="229">
        <f>IF(AE$4=UPGRADEYEAR,ENGINE!AD70-'3 - Upgrade information'!$H132,ENGINE!AD70)</f>
        <v>0</v>
      </c>
      <c r="AF70" s="229">
        <f>IF(AF$4=UPGRADEYEAR,ENGINE!AE70-'3 - Upgrade information'!$H132,ENGINE!AE70)</f>
        <v>0</v>
      </c>
      <c r="AG70" s="229">
        <f>IF(AG$4=UPGRADEYEAR,ENGINE!AF70-'3 - Upgrade information'!$H132,ENGINE!AF70)</f>
        <v>0</v>
      </c>
      <c r="AH70" s="229">
        <f>IF(AH$4=UPGRADEYEAR,ENGINE!AG70-'3 - Upgrade information'!$H132,ENGINE!AG70)</f>
        <v>0</v>
      </c>
      <c r="AI70" s="229">
        <f>IF(AI$4=UPGRADEYEAR,ENGINE!AH70-'3 - Upgrade information'!$H132,ENGINE!AH70)</f>
        <v>0</v>
      </c>
      <c r="AJ70" s="229">
        <f>IF(AJ$4=UPGRADEYEAR,ENGINE!AH70-'3 - Upgrade information'!$H132,ENGINE!AH70)</f>
        <v>0</v>
      </c>
      <c r="AK70" s="229">
        <f>IF(AK$4=UPGRADEYEAR,ENGINE!AI70-'3 - Upgrade information'!$H132,ENGINE!AI70)</f>
        <v>0</v>
      </c>
      <c r="AL70" s="229">
        <f>IF(AL$4=UPGRADEYEAR,ENGINE!AJ70-'3 - Upgrade information'!$H132,ENGINE!AJ70)</f>
        <v>0</v>
      </c>
      <c r="AM70" s="229">
        <f>IF(AM$4=UPGRADEYEAR,ENGINE!AK70-'3 - Upgrade information'!$H132,ENGINE!AK70)</f>
        <v>0</v>
      </c>
      <c r="AN70" s="229">
        <f>IF(AN$4=UPGRADEYEAR,ENGINE!AC70-'3 - Upgrade information'!$H132,ENGINE!AC70)</f>
        <v>0</v>
      </c>
      <c r="AO70" s="229">
        <f>IF(AO$4=UPGRADEYEAR,ENGINE!AD70-'3 - Upgrade information'!$H132,ENGINE!AD70)</f>
        <v>0</v>
      </c>
      <c r="AP70" s="229">
        <f>IF(AP$4=UPGRADEYEAR,ENGINE!AE70-'3 - Upgrade information'!$H132,ENGINE!AE70)</f>
        <v>0</v>
      </c>
      <c r="AQ70" s="229">
        <f>IF(AQ$4=UPGRADEYEAR,ENGINE!AF70-'3 - Upgrade information'!$H132,ENGINE!AF70)</f>
        <v>0</v>
      </c>
      <c r="AR70" s="229">
        <f>IF(AR$4=UPGRADEYEAR,ENGINE!AG70-'3 - Upgrade information'!$H132,ENGINE!AG70)</f>
        <v>0</v>
      </c>
      <c r="AS70" s="229">
        <f>IF(AS$4=UPGRADEYEAR,ENGINE!AH70-'3 - Upgrade information'!$H132,ENGINE!AH70)</f>
        <v>0</v>
      </c>
      <c r="AT70" s="229">
        <f>IF(AT$4=UPGRADEYEAR,ENGINE!AI70-'3 - Upgrade information'!$H132,ENGINE!AI70)</f>
        <v>0</v>
      </c>
      <c r="AU70" s="231"/>
    </row>
    <row r="71" spans="1:47" ht="9" customHeight="1">
      <c r="A71" s="600"/>
      <c r="B71" s="227">
        <f>'1 - Existing Inventory'!C108</f>
        <v>0</v>
      </c>
      <c r="C71" s="227">
        <f>'1 - Existing Inventory'!D108</f>
        <v>0</v>
      </c>
      <c r="D71" s="228" t="s">
        <v>95</v>
      </c>
      <c r="E71" s="229">
        <f t="shared" si="18"/>
        <v>4138</v>
      </c>
      <c r="F71" s="229">
        <f>((1-'1 - Existing Inventory'!N108)*'1 - Existing Inventory'!D108*ANNUAL_OP_HOURS)+
('1 - Existing Inventory'!N108*'1 - Existing Inventory'!D108*(ANNUAL_OP_HOURS-(6*365)))+
('1 - Existing Inventory'!N108*('1 - Existing Inventory'!O108)*'1 - Existing Inventory'!D108*(6*365))</f>
        <v>0</v>
      </c>
      <c r="G71" s="229">
        <f t="shared" si="19"/>
        <v>4138</v>
      </c>
      <c r="H71" s="229">
        <f>((1-'3 - Upgrade information'!M133)*'3 - Upgrade information'!D133*ANNUAL_OP_HOURS)+
('3 - Upgrade information'!M133*'3 - Upgrade information'!D133*(ANNUAL_OP_HOURS-(6*365)))+
('3 - Upgrade information'!M133*('3 - Upgrade information'!N133)*'3 - Upgrade information'!D133*(6*365))</f>
        <v>0</v>
      </c>
      <c r="I71" s="229">
        <f>'1 - Existing Inventory'!E108</f>
        <v>0</v>
      </c>
      <c r="J71" s="229">
        <f t="shared" ref="J71:J82" si="20">I71</f>
        <v>0</v>
      </c>
      <c r="K71" s="229">
        <f>IF(K$4=UPGRADEYEAR,ENGINE!J71-'3 - Upgrade information'!$H133,ENGINE!J71)</f>
        <v>0</v>
      </c>
      <c r="L71" s="229">
        <f>IF(L$4=UPGRADEYEAR,ENGINE!K71-'3 - Upgrade information'!$H133,ENGINE!K71)</f>
        <v>0</v>
      </c>
      <c r="M71" s="229">
        <f>IF(M$4=UPGRADEYEAR,ENGINE!L71-'3 - Upgrade information'!$H133,ENGINE!L71)</f>
        <v>0</v>
      </c>
      <c r="N71" s="230">
        <f>IF(N$4=UPGRADEYEAR,ENGINE!M71-'3 - Upgrade information'!$H133,ENGINE!M71)</f>
        <v>0</v>
      </c>
      <c r="O71" s="229">
        <f>IF(O$4=UPGRADEYEAR,ENGINE!N71-'3 - Upgrade information'!$H133,ENGINE!N71)</f>
        <v>0</v>
      </c>
      <c r="P71" s="229">
        <f>IF(P$4=UPGRADEYEAR,ENGINE!O71-'3 - Upgrade information'!$H133,ENGINE!O71)</f>
        <v>0</v>
      </c>
      <c r="Q71" s="229">
        <f>IF(Q$4=UPGRADEYEAR,ENGINE!P71-'3 - Upgrade information'!$H133,ENGINE!P71)</f>
        <v>0</v>
      </c>
      <c r="R71" s="229">
        <f>IF(R$4=UPGRADEYEAR,ENGINE!Q71-'3 - Upgrade information'!$H133,ENGINE!Q71)</f>
        <v>0</v>
      </c>
      <c r="S71" s="229">
        <f>IF(S$4=UPGRADEYEAR,ENGINE!R71-'3 - Upgrade information'!$H133,ENGINE!R71)</f>
        <v>0</v>
      </c>
      <c r="T71" s="229">
        <f>IF(T$4=UPGRADEYEAR,ENGINE!S71-'3 - Upgrade information'!$H133,ENGINE!S71)</f>
        <v>0</v>
      </c>
      <c r="U71" s="229">
        <f>IF(U$4=UPGRADEYEAR,ENGINE!T71-'3 - Upgrade information'!$H133,ENGINE!T71)</f>
        <v>0</v>
      </c>
      <c r="V71" s="229">
        <f>IF(V$4=UPGRADEYEAR,ENGINE!U71-'3 - Upgrade information'!$H133,ENGINE!U71)</f>
        <v>0</v>
      </c>
      <c r="W71" s="229">
        <f>IF(W$4=UPGRADEYEAR,ENGINE!V71-'3 - Upgrade information'!$H133,ENGINE!V71)</f>
        <v>0</v>
      </c>
      <c r="X71" s="229">
        <f>IF(X$4=UPGRADEYEAR,ENGINE!W71-'3 - Upgrade information'!$H133,ENGINE!W71)</f>
        <v>0</v>
      </c>
      <c r="Y71" s="229">
        <f>IF(Y$4=UPGRADEYEAR,ENGINE!X71-'3 - Upgrade information'!$H133,ENGINE!X71)</f>
        <v>0</v>
      </c>
      <c r="Z71" s="229">
        <f>IF(Z$4=UPGRADEYEAR,ENGINE!Y71-'3 - Upgrade information'!$H133,ENGINE!Y71)</f>
        <v>0</v>
      </c>
      <c r="AA71" s="229">
        <f>IF(AA$4=UPGRADEYEAR,ENGINE!Z71-'3 - Upgrade information'!$H133,ENGINE!Z71)</f>
        <v>0</v>
      </c>
      <c r="AB71" s="229">
        <f>IF(AB$4=UPGRADEYEAR,ENGINE!AA71-'3 - Upgrade information'!$H133,ENGINE!AA71)</f>
        <v>0</v>
      </c>
      <c r="AC71" s="229">
        <f>IF(AC$4=UPGRADEYEAR,ENGINE!AB71-'3 - Upgrade information'!$H133,ENGINE!AB71)</f>
        <v>0</v>
      </c>
      <c r="AD71" s="229">
        <f>IF(AD$4=UPGRADEYEAR,ENGINE!AC71-'3 - Upgrade information'!$H133,ENGINE!AC71)</f>
        <v>0</v>
      </c>
      <c r="AE71" s="229">
        <f>IF(AE$4=UPGRADEYEAR,ENGINE!AD71-'3 - Upgrade information'!$H133,ENGINE!AD71)</f>
        <v>0</v>
      </c>
      <c r="AF71" s="229">
        <f>IF(AF$4=UPGRADEYEAR,ENGINE!AE71-'3 - Upgrade information'!$H133,ENGINE!AE71)</f>
        <v>0</v>
      </c>
      <c r="AG71" s="229">
        <f>IF(AG$4=UPGRADEYEAR,ENGINE!AF71-'3 - Upgrade information'!$H133,ENGINE!AF71)</f>
        <v>0</v>
      </c>
      <c r="AH71" s="229">
        <f>IF(AH$4=UPGRADEYEAR,ENGINE!AG71-'3 - Upgrade information'!$H133,ENGINE!AG71)</f>
        <v>0</v>
      </c>
      <c r="AI71" s="229">
        <f>IF(AI$4=UPGRADEYEAR,ENGINE!AH71-'3 - Upgrade information'!$H133,ENGINE!AH71)</f>
        <v>0</v>
      </c>
      <c r="AJ71" s="229">
        <f>IF(AJ$4=UPGRADEYEAR,ENGINE!AH71-'3 - Upgrade information'!$H133,ENGINE!AH71)</f>
        <v>0</v>
      </c>
      <c r="AK71" s="229">
        <f>IF(AK$4=UPGRADEYEAR,ENGINE!AI71-'3 - Upgrade information'!$H133,ENGINE!AI71)</f>
        <v>0</v>
      </c>
      <c r="AL71" s="229">
        <f>IF(AL$4=UPGRADEYEAR,ENGINE!AJ71-'3 - Upgrade information'!$H133,ENGINE!AJ71)</f>
        <v>0</v>
      </c>
      <c r="AM71" s="229">
        <f>IF(AM$4=UPGRADEYEAR,ENGINE!AK71-'3 - Upgrade information'!$H133,ENGINE!AK71)</f>
        <v>0</v>
      </c>
      <c r="AN71" s="229">
        <f>IF(AN$4=UPGRADEYEAR,ENGINE!AC71-'3 - Upgrade information'!$H133,ENGINE!AC71)</f>
        <v>0</v>
      </c>
      <c r="AO71" s="229">
        <f>IF(AO$4=UPGRADEYEAR,ENGINE!AD71-'3 - Upgrade information'!$H133,ENGINE!AD71)</f>
        <v>0</v>
      </c>
      <c r="AP71" s="229">
        <f>IF(AP$4=UPGRADEYEAR,ENGINE!AE71-'3 - Upgrade information'!$H133,ENGINE!AE71)</f>
        <v>0</v>
      </c>
      <c r="AQ71" s="229">
        <f>IF(AQ$4=UPGRADEYEAR,ENGINE!AF71-'3 - Upgrade information'!$H133,ENGINE!AF71)</f>
        <v>0</v>
      </c>
      <c r="AR71" s="229">
        <f>IF(AR$4=UPGRADEYEAR,ENGINE!AG71-'3 - Upgrade information'!$H133,ENGINE!AG71)</f>
        <v>0</v>
      </c>
      <c r="AS71" s="229">
        <f>IF(AS$4=UPGRADEYEAR,ENGINE!AH71-'3 - Upgrade information'!$H133,ENGINE!AH71)</f>
        <v>0</v>
      </c>
      <c r="AT71" s="229">
        <f>IF(AT$4=UPGRADEYEAR,ENGINE!AI71-'3 - Upgrade information'!$H133,ENGINE!AI71)</f>
        <v>0</v>
      </c>
      <c r="AU71" s="231"/>
    </row>
    <row r="72" spans="1:47" ht="9" customHeight="1">
      <c r="A72" s="598" t="s">
        <v>57</v>
      </c>
      <c r="B72" s="227">
        <f>'1 - Existing Inventory'!C110</f>
        <v>45</v>
      </c>
      <c r="C72" s="227">
        <f>'1 - Existing Inventory'!D110</f>
        <v>50</v>
      </c>
      <c r="D72" s="228" t="s">
        <v>57</v>
      </c>
      <c r="E72" s="229">
        <f t="shared" si="18"/>
        <v>4138</v>
      </c>
      <c r="F72" s="229">
        <f>((1-'1 - Existing Inventory'!N110)*'1 - Existing Inventory'!D110*ANNUAL_OP_HOURS)+
('1 - Existing Inventory'!N110*'1 - Existing Inventory'!D110*(ANNUAL_OP_HOURS-(6*365)))+
('1 - Existing Inventory'!N110*('1 - Existing Inventory'!O110)*'1 - Existing Inventory'!D110*(6*365))</f>
        <v>206900</v>
      </c>
      <c r="G72" s="229">
        <f t="shared" si="19"/>
        <v>4138</v>
      </c>
      <c r="H72" s="229">
        <f>((1-'3 - Upgrade information'!M135)*'3 - Upgrade information'!D135*ANNUAL_OP_HOURS)+
('3 - Upgrade information'!M135*'3 - Upgrade information'!D135*(ANNUAL_OP_HOURS-(6*365)))+
('3 - Upgrade information'!M135*('3 - Upgrade information'!N135)*'3 - Upgrade information'!D135*(6*365))</f>
        <v>206900</v>
      </c>
      <c r="I72" s="229">
        <f>'1 - Existing Inventory'!E110</f>
        <v>0</v>
      </c>
      <c r="J72" s="229">
        <f t="shared" si="20"/>
        <v>0</v>
      </c>
      <c r="K72" s="229">
        <f>IF(K$4=UPGRADEYEAR,ENGINE!J72-'3 - Upgrade information'!$H135,ENGINE!J72)</f>
        <v>0</v>
      </c>
      <c r="L72" s="229">
        <f>IF(L$4=UPGRADEYEAR,ENGINE!K72-'3 - Upgrade information'!$H135,ENGINE!K72)</f>
        <v>0</v>
      </c>
      <c r="M72" s="229">
        <f>IF(M$4=UPGRADEYEAR,ENGINE!L72-'3 - Upgrade information'!$H135,ENGINE!L72)</f>
        <v>0</v>
      </c>
      <c r="N72" s="230">
        <f>IF(N$4=UPGRADEYEAR,ENGINE!M72-'3 - Upgrade information'!$H135,ENGINE!M72)</f>
        <v>0</v>
      </c>
      <c r="O72" s="229">
        <f>IF(O$4=UPGRADEYEAR,ENGINE!N72-'3 - Upgrade information'!$H135,ENGINE!N72)</f>
        <v>0</v>
      </c>
      <c r="P72" s="229">
        <f>IF(P$4=UPGRADEYEAR,ENGINE!O72-'3 - Upgrade information'!$H135,ENGINE!O72)</f>
        <v>0</v>
      </c>
      <c r="Q72" s="229">
        <f>IF(Q$4=UPGRADEYEAR,ENGINE!P72-'3 - Upgrade information'!$H135,ENGINE!P72)</f>
        <v>0</v>
      </c>
      <c r="R72" s="229">
        <f>IF(R$4=UPGRADEYEAR,ENGINE!Q72-'3 - Upgrade information'!$H135,ENGINE!Q72)</f>
        <v>0</v>
      </c>
      <c r="S72" s="229">
        <f>IF(S$4=UPGRADEYEAR,ENGINE!R72-'3 - Upgrade information'!$H135,ENGINE!R72)</f>
        <v>0</v>
      </c>
      <c r="T72" s="229">
        <f>IF(T$4=UPGRADEYEAR,ENGINE!S72-'3 - Upgrade information'!$H135,ENGINE!S72)</f>
        <v>0</v>
      </c>
      <c r="U72" s="229">
        <f>IF(U$4=UPGRADEYEAR,ENGINE!T72-'3 - Upgrade information'!$H135,ENGINE!T72)</f>
        <v>0</v>
      </c>
      <c r="V72" s="229">
        <f>IF(V$4=UPGRADEYEAR,ENGINE!U72-'3 - Upgrade information'!$H135,ENGINE!U72)</f>
        <v>0</v>
      </c>
      <c r="W72" s="229">
        <f>IF(W$4=UPGRADEYEAR,ENGINE!V72-'3 - Upgrade information'!$H135,ENGINE!V72)</f>
        <v>0</v>
      </c>
      <c r="X72" s="229">
        <f>IF(X$4=UPGRADEYEAR,ENGINE!W72-'3 - Upgrade information'!$H135,ENGINE!W72)</f>
        <v>0</v>
      </c>
      <c r="Y72" s="229">
        <f>IF(Y$4=UPGRADEYEAR,ENGINE!X72-'3 - Upgrade information'!$H135,ENGINE!X72)</f>
        <v>0</v>
      </c>
      <c r="Z72" s="229">
        <f>IF(Z$4=UPGRADEYEAR,ENGINE!Y72-'3 - Upgrade information'!$H135,ENGINE!Y72)</f>
        <v>0</v>
      </c>
      <c r="AA72" s="229">
        <f>IF(AA$4=UPGRADEYEAR,ENGINE!Z72-'3 - Upgrade information'!$H135,ENGINE!Z72)</f>
        <v>0</v>
      </c>
      <c r="AB72" s="229">
        <f>IF(AB$4=UPGRADEYEAR,ENGINE!AA72-'3 - Upgrade information'!$H135,ENGINE!AA72)</f>
        <v>0</v>
      </c>
      <c r="AC72" s="229">
        <f>IF(AC$4=UPGRADEYEAR,ENGINE!AB72-'3 - Upgrade information'!$H135,ENGINE!AB72)</f>
        <v>0</v>
      </c>
      <c r="AD72" s="229">
        <f>IF(AD$4=UPGRADEYEAR,ENGINE!AC72-'3 - Upgrade information'!$H135,ENGINE!AC72)</f>
        <v>0</v>
      </c>
      <c r="AE72" s="229">
        <f>IF(AE$4=UPGRADEYEAR,ENGINE!AD72-'3 - Upgrade information'!$H135,ENGINE!AD72)</f>
        <v>0</v>
      </c>
      <c r="AF72" s="229">
        <f>IF(AF$4=UPGRADEYEAR,ENGINE!AE72-'3 - Upgrade information'!$H135,ENGINE!AE72)</f>
        <v>0</v>
      </c>
      <c r="AG72" s="229">
        <f>IF(AG$4=UPGRADEYEAR,ENGINE!AF72-'3 - Upgrade information'!$H135,ENGINE!AF72)</f>
        <v>0</v>
      </c>
      <c r="AH72" s="229">
        <f>IF(AH$4=UPGRADEYEAR,ENGINE!AG72-'3 - Upgrade information'!$H135,ENGINE!AG72)</f>
        <v>0</v>
      </c>
      <c r="AI72" s="229">
        <f>IF(AI$4=UPGRADEYEAR,ENGINE!AH72-'3 - Upgrade information'!$H135,ENGINE!AH72)</f>
        <v>0</v>
      </c>
      <c r="AJ72" s="229">
        <f>IF(AJ$4=UPGRADEYEAR,ENGINE!AH72-'3 - Upgrade information'!$H135,ENGINE!AH72)</f>
        <v>0</v>
      </c>
      <c r="AK72" s="229">
        <f>IF(AK$4=UPGRADEYEAR,ENGINE!AI72-'3 - Upgrade information'!$H135,ENGINE!AI72)</f>
        <v>0</v>
      </c>
      <c r="AL72" s="229">
        <f>IF(AL$4=UPGRADEYEAR,ENGINE!AJ72-'3 - Upgrade information'!$H135,ENGINE!AJ72)</f>
        <v>0</v>
      </c>
      <c r="AM72" s="229">
        <f>IF(AM$4=UPGRADEYEAR,ENGINE!AK72-'3 - Upgrade information'!$H135,ENGINE!AK72)</f>
        <v>0</v>
      </c>
      <c r="AN72" s="229">
        <f>IF(AN$4=UPGRADEYEAR,ENGINE!AC72-'3 - Upgrade information'!$H135,ENGINE!AC72)</f>
        <v>0</v>
      </c>
      <c r="AO72" s="229">
        <f>IF(AO$4=UPGRADEYEAR,ENGINE!AD72-'3 - Upgrade information'!$H135,ENGINE!AD72)</f>
        <v>0</v>
      </c>
      <c r="AP72" s="229">
        <f>IF(AP$4=UPGRADEYEAR,ENGINE!AE72-'3 - Upgrade information'!$H135,ENGINE!AE72)</f>
        <v>0</v>
      </c>
      <c r="AQ72" s="229">
        <f>IF(AQ$4=UPGRADEYEAR,ENGINE!AF72-'3 - Upgrade information'!$H135,ENGINE!AF72)</f>
        <v>0</v>
      </c>
      <c r="AR72" s="229">
        <f>IF(AR$4=UPGRADEYEAR,ENGINE!AG72-'3 - Upgrade information'!$H135,ENGINE!AG72)</f>
        <v>0</v>
      </c>
      <c r="AS72" s="229">
        <f>IF(AS$4=UPGRADEYEAR,ENGINE!AH72-'3 - Upgrade information'!$H135,ENGINE!AH72)</f>
        <v>0</v>
      </c>
      <c r="AT72" s="229">
        <f>IF(AT$4=UPGRADEYEAR,ENGINE!AI72-'3 - Upgrade information'!$H135,ENGINE!AI72)</f>
        <v>0</v>
      </c>
      <c r="AU72" s="231"/>
    </row>
    <row r="73" spans="1:47" ht="9" customHeight="1">
      <c r="A73" s="599"/>
      <c r="B73" s="227">
        <f>'1 - Existing Inventory'!C111</f>
        <v>60</v>
      </c>
      <c r="C73" s="227">
        <f>'1 - Existing Inventory'!D111</f>
        <v>66</v>
      </c>
      <c r="D73" s="228" t="s">
        <v>57</v>
      </c>
      <c r="E73" s="229">
        <f t="shared" si="18"/>
        <v>4138</v>
      </c>
      <c r="F73" s="229">
        <f>((1-'1 - Existing Inventory'!N111)*'1 - Existing Inventory'!D111*ANNUAL_OP_HOURS)+
('1 - Existing Inventory'!N111*'1 - Existing Inventory'!D111*(ANNUAL_OP_HOURS-(6*365)))+
('1 - Existing Inventory'!N111*('1 - Existing Inventory'!O111)*'1 - Existing Inventory'!D111*(6*365))</f>
        <v>273108</v>
      </c>
      <c r="G73" s="229">
        <f t="shared" si="19"/>
        <v>4138</v>
      </c>
      <c r="H73" s="229">
        <f>((1-'3 - Upgrade information'!M136)*'3 - Upgrade information'!D136*ANNUAL_OP_HOURS)+
('3 - Upgrade information'!M136*'3 - Upgrade information'!D136*(ANNUAL_OP_HOURS-(6*365)))+
('3 - Upgrade information'!M136*('3 - Upgrade information'!N136)*'3 - Upgrade information'!D136*(6*365))</f>
        <v>273108</v>
      </c>
      <c r="I73" s="229">
        <f>'1 - Existing Inventory'!E111</f>
        <v>0</v>
      </c>
      <c r="J73" s="229">
        <f t="shared" si="20"/>
        <v>0</v>
      </c>
      <c r="K73" s="229">
        <f>IF(K$4=UPGRADEYEAR,ENGINE!J73-'3 - Upgrade information'!$H136,ENGINE!J73)</f>
        <v>0</v>
      </c>
      <c r="L73" s="229">
        <f>IF(L$4=UPGRADEYEAR,ENGINE!K73-'3 - Upgrade information'!$H136,ENGINE!K73)</f>
        <v>0</v>
      </c>
      <c r="M73" s="229">
        <f>IF(M$4=UPGRADEYEAR,ENGINE!L73-'3 - Upgrade information'!$H136,ENGINE!L73)</f>
        <v>0</v>
      </c>
      <c r="N73" s="230">
        <f>IF(N$4=UPGRADEYEAR,ENGINE!M73-'3 - Upgrade information'!$H136,ENGINE!M73)</f>
        <v>0</v>
      </c>
      <c r="O73" s="229">
        <f>IF(O$4=UPGRADEYEAR,ENGINE!N73-'3 - Upgrade information'!$H136,ENGINE!N73)</f>
        <v>0</v>
      </c>
      <c r="P73" s="229">
        <f>IF(P$4=UPGRADEYEAR,ENGINE!O73-'3 - Upgrade information'!$H136,ENGINE!O73)</f>
        <v>0</v>
      </c>
      <c r="Q73" s="229">
        <f>IF(Q$4=UPGRADEYEAR,ENGINE!P73-'3 - Upgrade information'!$H136,ENGINE!P73)</f>
        <v>0</v>
      </c>
      <c r="R73" s="229">
        <f>IF(R$4=UPGRADEYEAR,ENGINE!Q73-'3 - Upgrade information'!$H136,ENGINE!Q73)</f>
        <v>0</v>
      </c>
      <c r="S73" s="229">
        <f>IF(S$4=UPGRADEYEAR,ENGINE!R73-'3 - Upgrade information'!$H136,ENGINE!R73)</f>
        <v>0</v>
      </c>
      <c r="T73" s="229">
        <f>IF(T$4=UPGRADEYEAR,ENGINE!S73-'3 - Upgrade information'!$H136,ENGINE!S73)</f>
        <v>0</v>
      </c>
      <c r="U73" s="229">
        <f>IF(U$4=UPGRADEYEAR,ENGINE!T73-'3 - Upgrade information'!$H136,ENGINE!T73)</f>
        <v>0</v>
      </c>
      <c r="V73" s="229">
        <f>IF(V$4=UPGRADEYEAR,ENGINE!U73-'3 - Upgrade information'!$H136,ENGINE!U73)</f>
        <v>0</v>
      </c>
      <c r="W73" s="229">
        <f>IF(W$4=UPGRADEYEAR,ENGINE!V73-'3 - Upgrade information'!$H136,ENGINE!V73)</f>
        <v>0</v>
      </c>
      <c r="X73" s="229">
        <f>IF(X$4=UPGRADEYEAR,ENGINE!W73-'3 - Upgrade information'!$H136,ENGINE!W73)</f>
        <v>0</v>
      </c>
      <c r="Y73" s="229">
        <f>IF(Y$4=UPGRADEYEAR,ENGINE!X73-'3 - Upgrade information'!$H136,ENGINE!X73)</f>
        <v>0</v>
      </c>
      <c r="Z73" s="229">
        <f>IF(Z$4=UPGRADEYEAR,ENGINE!Y73-'3 - Upgrade information'!$H136,ENGINE!Y73)</f>
        <v>0</v>
      </c>
      <c r="AA73" s="229">
        <f>IF(AA$4=UPGRADEYEAR,ENGINE!Z73-'3 - Upgrade information'!$H136,ENGINE!Z73)</f>
        <v>0</v>
      </c>
      <c r="AB73" s="229">
        <f>IF(AB$4=UPGRADEYEAR,ENGINE!AA73-'3 - Upgrade information'!$H136,ENGINE!AA73)</f>
        <v>0</v>
      </c>
      <c r="AC73" s="229">
        <f>IF(AC$4=UPGRADEYEAR,ENGINE!AB73-'3 - Upgrade information'!$H136,ENGINE!AB73)</f>
        <v>0</v>
      </c>
      <c r="AD73" s="229">
        <f>IF(AD$4=UPGRADEYEAR,ENGINE!AC73-'3 - Upgrade information'!$H136,ENGINE!AC73)</f>
        <v>0</v>
      </c>
      <c r="AE73" s="229">
        <f>IF(AE$4=UPGRADEYEAR,ENGINE!AD73-'3 - Upgrade information'!$H136,ENGINE!AD73)</f>
        <v>0</v>
      </c>
      <c r="AF73" s="229">
        <f>IF(AF$4=UPGRADEYEAR,ENGINE!AE73-'3 - Upgrade information'!$H136,ENGINE!AE73)</f>
        <v>0</v>
      </c>
      <c r="AG73" s="229">
        <f>IF(AG$4=UPGRADEYEAR,ENGINE!AF73-'3 - Upgrade information'!$H136,ENGINE!AF73)</f>
        <v>0</v>
      </c>
      <c r="AH73" s="229">
        <f>IF(AH$4=UPGRADEYEAR,ENGINE!AG73-'3 - Upgrade information'!$H136,ENGINE!AG73)</f>
        <v>0</v>
      </c>
      <c r="AI73" s="229">
        <f>IF(AI$4=UPGRADEYEAR,ENGINE!AH73-'3 - Upgrade information'!$H136,ENGINE!AH73)</f>
        <v>0</v>
      </c>
      <c r="AJ73" s="229">
        <f>IF(AJ$4=UPGRADEYEAR,ENGINE!AH73-'3 - Upgrade information'!$H136,ENGINE!AH73)</f>
        <v>0</v>
      </c>
      <c r="AK73" s="229">
        <f>IF(AK$4=UPGRADEYEAR,ENGINE!AI73-'3 - Upgrade information'!$H136,ENGINE!AI73)</f>
        <v>0</v>
      </c>
      <c r="AL73" s="229">
        <f>IF(AL$4=UPGRADEYEAR,ENGINE!AJ73-'3 - Upgrade information'!$H136,ENGINE!AJ73)</f>
        <v>0</v>
      </c>
      <c r="AM73" s="229">
        <f>IF(AM$4=UPGRADEYEAR,ENGINE!AK73-'3 - Upgrade information'!$H136,ENGINE!AK73)</f>
        <v>0</v>
      </c>
      <c r="AN73" s="229">
        <f>IF(AN$4=UPGRADEYEAR,ENGINE!AC73-'3 - Upgrade information'!$H136,ENGINE!AC73)</f>
        <v>0</v>
      </c>
      <c r="AO73" s="229">
        <f>IF(AO$4=UPGRADEYEAR,ENGINE!AD73-'3 - Upgrade information'!$H136,ENGINE!AD73)</f>
        <v>0</v>
      </c>
      <c r="AP73" s="229">
        <f>IF(AP$4=UPGRADEYEAR,ENGINE!AE73-'3 - Upgrade information'!$H136,ENGINE!AE73)</f>
        <v>0</v>
      </c>
      <c r="AQ73" s="229">
        <f>IF(AQ$4=UPGRADEYEAR,ENGINE!AF73-'3 - Upgrade information'!$H136,ENGINE!AF73)</f>
        <v>0</v>
      </c>
      <c r="AR73" s="229">
        <f>IF(AR$4=UPGRADEYEAR,ENGINE!AG73-'3 - Upgrade information'!$H136,ENGINE!AG73)</f>
        <v>0</v>
      </c>
      <c r="AS73" s="229">
        <f>IF(AS$4=UPGRADEYEAR,ENGINE!AH73-'3 - Upgrade information'!$H136,ENGINE!AH73)</f>
        <v>0</v>
      </c>
      <c r="AT73" s="229">
        <f>IF(AT$4=UPGRADEYEAR,ENGINE!AI73-'3 - Upgrade information'!$H136,ENGINE!AI73)</f>
        <v>0</v>
      </c>
      <c r="AU73" s="231"/>
    </row>
    <row r="74" spans="1:47" ht="9" customHeight="1">
      <c r="A74" s="599"/>
      <c r="B74" s="227">
        <f>'1 - Existing Inventory'!C112</f>
        <v>90</v>
      </c>
      <c r="C74" s="227">
        <f>'1 - Existing Inventory'!D112</f>
        <v>98</v>
      </c>
      <c r="D74" s="228" t="s">
        <v>57</v>
      </c>
      <c r="E74" s="229">
        <f t="shared" si="18"/>
        <v>4138</v>
      </c>
      <c r="F74" s="229">
        <f>((1-'1 - Existing Inventory'!N112)*'1 - Existing Inventory'!D112*ANNUAL_OP_HOURS)+
('1 - Existing Inventory'!N112*'1 - Existing Inventory'!D112*(ANNUAL_OP_HOURS-(6*365)))+
('1 - Existing Inventory'!N112*('1 - Existing Inventory'!O112)*'1 - Existing Inventory'!D112*(6*365))</f>
        <v>405524</v>
      </c>
      <c r="G74" s="229">
        <f t="shared" si="19"/>
        <v>4138</v>
      </c>
      <c r="H74" s="229">
        <f>((1-'3 - Upgrade information'!M137)*'3 - Upgrade information'!D137*ANNUAL_OP_HOURS)+
('3 - Upgrade information'!M137*'3 - Upgrade information'!D137*(ANNUAL_OP_HOURS-(6*365)))+
('3 - Upgrade information'!M137*('3 - Upgrade information'!N137)*'3 - Upgrade information'!D137*(6*365))</f>
        <v>405524</v>
      </c>
      <c r="I74" s="229">
        <f>'1 - Existing Inventory'!E112</f>
        <v>0</v>
      </c>
      <c r="J74" s="229">
        <f t="shared" si="20"/>
        <v>0</v>
      </c>
      <c r="K74" s="229">
        <f>IF(K$4=UPGRADEYEAR,ENGINE!J74-'3 - Upgrade information'!$H137,ENGINE!J74)</f>
        <v>0</v>
      </c>
      <c r="L74" s="229">
        <f>IF(L$4=UPGRADEYEAR,ENGINE!K74-'3 - Upgrade information'!$H137,ENGINE!K74)</f>
        <v>0</v>
      </c>
      <c r="M74" s="229">
        <f>IF(M$4=UPGRADEYEAR,ENGINE!L74-'3 - Upgrade information'!$H137,ENGINE!L74)</f>
        <v>0</v>
      </c>
      <c r="N74" s="230">
        <f>IF(N$4=UPGRADEYEAR,ENGINE!M74-'3 - Upgrade information'!$H137,ENGINE!M74)</f>
        <v>0</v>
      </c>
      <c r="O74" s="229">
        <f>IF(O$4=UPGRADEYEAR,ENGINE!N74-'3 - Upgrade information'!$H137,ENGINE!N74)</f>
        <v>0</v>
      </c>
      <c r="P74" s="229">
        <f>IF(P$4=UPGRADEYEAR,ENGINE!O74-'3 - Upgrade information'!$H137,ENGINE!O74)</f>
        <v>0</v>
      </c>
      <c r="Q74" s="229">
        <f>IF(Q$4=UPGRADEYEAR,ENGINE!P74-'3 - Upgrade information'!$H137,ENGINE!P74)</f>
        <v>0</v>
      </c>
      <c r="R74" s="229">
        <f>IF(R$4=UPGRADEYEAR,ENGINE!Q74-'3 - Upgrade information'!$H137,ENGINE!Q74)</f>
        <v>0</v>
      </c>
      <c r="S74" s="229">
        <f>IF(S$4=UPGRADEYEAR,ENGINE!R74-'3 - Upgrade information'!$H137,ENGINE!R74)</f>
        <v>0</v>
      </c>
      <c r="T74" s="229">
        <f>IF(T$4=UPGRADEYEAR,ENGINE!S74-'3 - Upgrade information'!$H137,ENGINE!S74)</f>
        <v>0</v>
      </c>
      <c r="U74" s="229">
        <f>IF(U$4=UPGRADEYEAR,ENGINE!T74-'3 - Upgrade information'!$H137,ENGINE!T74)</f>
        <v>0</v>
      </c>
      <c r="V74" s="229">
        <f>IF(V$4=UPGRADEYEAR,ENGINE!U74-'3 - Upgrade information'!$H137,ENGINE!U74)</f>
        <v>0</v>
      </c>
      <c r="W74" s="229">
        <f>IF(W$4=UPGRADEYEAR,ENGINE!V74-'3 - Upgrade information'!$H137,ENGINE!V74)</f>
        <v>0</v>
      </c>
      <c r="X74" s="229">
        <f>IF(X$4=UPGRADEYEAR,ENGINE!W74-'3 - Upgrade information'!$H137,ENGINE!W74)</f>
        <v>0</v>
      </c>
      <c r="Y74" s="229">
        <f>IF(Y$4=UPGRADEYEAR,ENGINE!X74-'3 - Upgrade information'!$H137,ENGINE!X74)</f>
        <v>0</v>
      </c>
      <c r="Z74" s="229">
        <f>IF(Z$4=UPGRADEYEAR,ENGINE!Y74-'3 - Upgrade information'!$H137,ENGINE!Y74)</f>
        <v>0</v>
      </c>
      <c r="AA74" s="229">
        <f>IF(AA$4=UPGRADEYEAR,ENGINE!Z74-'3 - Upgrade information'!$H137,ENGINE!Z74)</f>
        <v>0</v>
      </c>
      <c r="AB74" s="229">
        <f>IF(AB$4=UPGRADEYEAR,ENGINE!AA74-'3 - Upgrade information'!$H137,ENGINE!AA74)</f>
        <v>0</v>
      </c>
      <c r="AC74" s="229">
        <f>IF(AC$4=UPGRADEYEAR,ENGINE!AB74-'3 - Upgrade information'!$H137,ENGINE!AB74)</f>
        <v>0</v>
      </c>
      <c r="AD74" s="229">
        <f>IF(AD$4=UPGRADEYEAR,ENGINE!AC74-'3 - Upgrade information'!$H137,ENGINE!AC74)</f>
        <v>0</v>
      </c>
      <c r="AE74" s="229">
        <f>IF(AE$4=UPGRADEYEAR,ENGINE!AD74-'3 - Upgrade information'!$H137,ENGINE!AD74)</f>
        <v>0</v>
      </c>
      <c r="AF74" s="229">
        <f>IF(AF$4=UPGRADEYEAR,ENGINE!AE74-'3 - Upgrade information'!$H137,ENGINE!AE74)</f>
        <v>0</v>
      </c>
      <c r="AG74" s="229">
        <f>IF(AG$4=UPGRADEYEAR,ENGINE!AF74-'3 - Upgrade information'!$H137,ENGINE!AF74)</f>
        <v>0</v>
      </c>
      <c r="AH74" s="229">
        <f>IF(AH$4=UPGRADEYEAR,ENGINE!AG74-'3 - Upgrade information'!$H137,ENGINE!AG74)</f>
        <v>0</v>
      </c>
      <c r="AI74" s="229">
        <f>IF(AI$4=UPGRADEYEAR,ENGINE!AH74-'3 - Upgrade information'!$H137,ENGINE!AH74)</f>
        <v>0</v>
      </c>
      <c r="AJ74" s="229">
        <f>IF(AJ$4=UPGRADEYEAR,ENGINE!AH74-'3 - Upgrade information'!$H137,ENGINE!AH74)</f>
        <v>0</v>
      </c>
      <c r="AK74" s="229">
        <f>IF(AK$4=UPGRADEYEAR,ENGINE!AI74-'3 - Upgrade information'!$H137,ENGINE!AI74)</f>
        <v>0</v>
      </c>
      <c r="AL74" s="229">
        <f>IF(AL$4=UPGRADEYEAR,ENGINE!AJ74-'3 - Upgrade information'!$H137,ENGINE!AJ74)</f>
        <v>0</v>
      </c>
      <c r="AM74" s="229">
        <f>IF(AM$4=UPGRADEYEAR,ENGINE!AK74-'3 - Upgrade information'!$H137,ENGINE!AK74)</f>
        <v>0</v>
      </c>
      <c r="AN74" s="229">
        <f>IF(AN$4=UPGRADEYEAR,ENGINE!AC74-'3 - Upgrade information'!$H137,ENGINE!AC74)</f>
        <v>0</v>
      </c>
      <c r="AO74" s="229">
        <f>IF(AO$4=UPGRADEYEAR,ENGINE!AD74-'3 - Upgrade information'!$H137,ENGINE!AD74)</f>
        <v>0</v>
      </c>
      <c r="AP74" s="229">
        <f>IF(AP$4=UPGRADEYEAR,ENGINE!AE74-'3 - Upgrade information'!$H137,ENGINE!AE74)</f>
        <v>0</v>
      </c>
      <c r="AQ74" s="229">
        <f>IF(AQ$4=UPGRADEYEAR,ENGINE!AF74-'3 - Upgrade information'!$H137,ENGINE!AF74)</f>
        <v>0</v>
      </c>
      <c r="AR74" s="229">
        <f>IF(AR$4=UPGRADEYEAR,ENGINE!AG74-'3 - Upgrade information'!$H137,ENGINE!AG74)</f>
        <v>0</v>
      </c>
      <c r="AS74" s="229">
        <f>IF(AS$4=UPGRADEYEAR,ENGINE!AH74-'3 - Upgrade information'!$H137,ENGINE!AH74)</f>
        <v>0</v>
      </c>
      <c r="AT74" s="229">
        <f>IF(AT$4=UPGRADEYEAR,ENGINE!AI74-'3 - Upgrade information'!$H137,ENGINE!AI74)</f>
        <v>0</v>
      </c>
      <c r="AU74" s="231"/>
    </row>
    <row r="75" spans="1:47" ht="9" customHeight="1">
      <c r="A75" s="599"/>
      <c r="B75" s="227">
        <f>'1 - Existing Inventory'!C113</f>
        <v>140</v>
      </c>
      <c r="C75" s="227">
        <f>'1 - Existing Inventory'!D113</f>
        <v>153</v>
      </c>
      <c r="D75" s="228" t="s">
        <v>57</v>
      </c>
      <c r="E75" s="229">
        <f t="shared" si="18"/>
        <v>4138</v>
      </c>
      <c r="F75" s="229">
        <f>((1-'1 - Existing Inventory'!N113)*'1 - Existing Inventory'!D113*ANNUAL_OP_HOURS)+
('1 - Existing Inventory'!N113*'1 - Existing Inventory'!D113*(ANNUAL_OP_HOURS-(6*365)))+
('1 - Existing Inventory'!N113*('1 - Existing Inventory'!O113)*'1 - Existing Inventory'!D113*(6*365))</f>
        <v>633114</v>
      </c>
      <c r="G75" s="229">
        <f t="shared" si="19"/>
        <v>4138</v>
      </c>
      <c r="H75" s="229">
        <f>((1-'3 - Upgrade information'!M138)*'3 - Upgrade information'!D138*ANNUAL_OP_HOURS)+
('3 - Upgrade information'!M138*'3 - Upgrade information'!D138*(ANNUAL_OP_HOURS-(6*365)))+
('3 - Upgrade information'!M138*('3 - Upgrade information'!N138)*'3 - Upgrade information'!D138*(6*365))</f>
        <v>633114</v>
      </c>
      <c r="I75" s="229">
        <f>'1 - Existing Inventory'!E113</f>
        <v>0</v>
      </c>
      <c r="J75" s="229">
        <f t="shared" si="20"/>
        <v>0</v>
      </c>
      <c r="K75" s="229">
        <f>IF(K$4=UPGRADEYEAR,ENGINE!J75-'3 - Upgrade information'!$H138,ENGINE!J75)</f>
        <v>0</v>
      </c>
      <c r="L75" s="229">
        <f>IF(L$4=UPGRADEYEAR,ENGINE!K75-'3 - Upgrade information'!$H138,ENGINE!K75)</f>
        <v>0</v>
      </c>
      <c r="M75" s="229">
        <f>IF(M$4=UPGRADEYEAR,ENGINE!L75-'3 - Upgrade information'!$H138,ENGINE!L75)</f>
        <v>0</v>
      </c>
      <c r="N75" s="230">
        <f>IF(N$4=UPGRADEYEAR,ENGINE!M75-'3 - Upgrade information'!$H138,ENGINE!M75)</f>
        <v>0</v>
      </c>
      <c r="O75" s="229">
        <f>IF(O$4=UPGRADEYEAR,ENGINE!N75-'3 - Upgrade information'!$H138,ENGINE!N75)</f>
        <v>0</v>
      </c>
      <c r="P75" s="229">
        <f>IF(P$4=UPGRADEYEAR,ENGINE!O75-'3 - Upgrade information'!$H138,ENGINE!O75)</f>
        <v>0</v>
      </c>
      <c r="Q75" s="229">
        <f>IF(Q$4=UPGRADEYEAR,ENGINE!P75-'3 - Upgrade information'!$H138,ENGINE!P75)</f>
        <v>0</v>
      </c>
      <c r="R75" s="229">
        <f>IF(R$4=UPGRADEYEAR,ENGINE!Q75-'3 - Upgrade information'!$H138,ENGINE!Q75)</f>
        <v>0</v>
      </c>
      <c r="S75" s="229">
        <f>IF(S$4=UPGRADEYEAR,ENGINE!R75-'3 - Upgrade information'!$H138,ENGINE!R75)</f>
        <v>0</v>
      </c>
      <c r="T75" s="229">
        <f>IF(T$4=UPGRADEYEAR,ENGINE!S75-'3 - Upgrade information'!$H138,ENGINE!S75)</f>
        <v>0</v>
      </c>
      <c r="U75" s="229">
        <f>IF(U$4=UPGRADEYEAR,ENGINE!T75-'3 - Upgrade information'!$H138,ENGINE!T75)</f>
        <v>0</v>
      </c>
      <c r="V75" s="229">
        <f>IF(V$4=UPGRADEYEAR,ENGINE!U75-'3 - Upgrade information'!$H138,ENGINE!U75)</f>
        <v>0</v>
      </c>
      <c r="W75" s="229">
        <f>IF(W$4=UPGRADEYEAR,ENGINE!V75-'3 - Upgrade information'!$H138,ENGINE!V75)</f>
        <v>0</v>
      </c>
      <c r="X75" s="229">
        <f>IF(X$4=UPGRADEYEAR,ENGINE!W75-'3 - Upgrade information'!$H138,ENGINE!W75)</f>
        <v>0</v>
      </c>
      <c r="Y75" s="229">
        <f>IF(Y$4=UPGRADEYEAR,ENGINE!X75-'3 - Upgrade information'!$H138,ENGINE!X75)</f>
        <v>0</v>
      </c>
      <c r="Z75" s="229">
        <f>IF(Z$4=UPGRADEYEAR,ENGINE!Y75-'3 - Upgrade information'!$H138,ENGINE!Y75)</f>
        <v>0</v>
      </c>
      <c r="AA75" s="229">
        <f>IF(AA$4=UPGRADEYEAR,ENGINE!Z75-'3 - Upgrade information'!$H138,ENGINE!Z75)</f>
        <v>0</v>
      </c>
      <c r="AB75" s="229">
        <f>IF(AB$4=UPGRADEYEAR,ENGINE!AA75-'3 - Upgrade information'!$H138,ENGINE!AA75)</f>
        <v>0</v>
      </c>
      <c r="AC75" s="229">
        <f>IF(AC$4=UPGRADEYEAR,ENGINE!AB75-'3 - Upgrade information'!$H138,ENGINE!AB75)</f>
        <v>0</v>
      </c>
      <c r="AD75" s="229">
        <f>IF(AD$4=UPGRADEYEAR,ENGINE!AC75-'3 - Upgrade information'!$H138,ENGINE!AC75)</f>
        <v>0</v>
      </c>
      <c r="AE75" s="229">
        <f>IF(AE$4=UPGRADEYEAR,ENGINE!AD75-'3 - Upgrade information'!$H138,ENGINE!AD75)</f>
        <v>0</v>
      </c>
      <c r="AF75" s="229">
        <f>IF(AF$4=UPGRADEYEAR,ENGINE!AE75-'3 - Upgrade information'!$H138,ENGINE!AE75)</f>
        <v>0</v>
      </c>
      <c r="AG75" s="229">
        <f>IF(AG$4=UPGRADEYEAR,ENGINE!AF75-'3 - Upgrade information'!$H138,ENGINE!AF75)</f>
        <v>0</v>
      </c>
      <c r="AH75" s="229">
        <f>IF(AH$4=UPGRADEYEAR,ENGINE!AG75-'3 - Upgrade information'!$H138,ENGINE!AG75)</f>
        <v>0</v>
      </c>
      <c r="AI75" s="229">
        <f>IF(AI$4=UPGRADEYEAR,ENGINE!AH75-'3 - Upgrade information'!$H138,ENGINE!AH75)</f>
        <v>0</v>
      </c>
      <c r="AJ75" s="229">
        <f>IF(AJ$4=UPGRADEYEAR,ENGINE!AH75-'3 - Upgrade information'!$H138,ENGINE!AH75)</f>
        <v>0</v>
      </c>
      <c r="AK75" s="229">
        <f>IF(AK$4=UPGRADEYEAR,ENGINE!AI75-'3 - Upgrade information'!$H138,ENGINE!AI75)</f>
        <v>0</v>
      </c>
      <c r="AL75" s="229">
        <f>IF(AL$4=UPGRADEYEAR,ENGINE!AJ75-'3 - Upgrade information'!$H138,ENGINE!AJ75)</f>
        <v>0</v>
      </c>
      <c r="AM75" s="229">
        <f>IF(AM$4=UPGRADEYEAR,ENGINE!AK75-'3 - Upgrade information'!$H138,ENGINE!AK75)</f>
        <v>0</v>
      </c>
      <c r="AN75" s="229">
        <f>IF(AN$4=UPGRADEYEAR,ENGINE!AC75-'3 - Upgrade information'!$H138,ENGINE!AC75)</f>
        <v>0</v>
      </c>
      <c r="AO75" s="229">
        <f>IF(AO$4=UPGRADEYEAR,ENGINE!AD75-'3 - Upgrade information'!$H138,ENGINE!AD75)</f>
        <v>0</v>
      </c>
      <c r="AP75" s="229">
        <f>IF(AP$4=UPGRADEYEAR,ENGINE!AE75-'3 - Upgrade information'!$H138,ENGINE!AE75)</f>
        <v>0</v>
      </c>
      <c r="AQ75" s="229">
        <f>IF(AQ$4=UPGRADEYEAR,ENGINE!AF75-'3 - Upgrade information'!$H138,ENGINE!AF75)</f>
        <v>0</v>
      </c>
      <c r="AR75" s="229">
        <f>IF(AR$4=UPGRADEYEAR,ENGINE!AG75-'3 - Upgrade information'!$H138,ENGINE!AG75)</f>
        <v>0</v>
      </c>
      <c r="AS75" s="229">
        <f>IF(AS$4=UPGRADEYEAR,ENGINE!AH75-'3 - Upgrade information'!$H138,ENGINE!AH75)</f>
        <v>0</v>
      </c>
      <c r="AT75" s="229">
        <f>IF(AT$4=UPGRADEYEAR,ENGINE!AI75-'3 - Upgrade information'!$H138,ENGINE!AI75)</f>
        <v>0</v>
      </c>
      <c r="AU75" s="231"/>
    </row>
    <row r="76" spans="1:47" ht="9" customHeight="1">
      <c r="A76" s="599"/>
      <c r="B76" s="227">
        <f>'1 - Existing Inventory'!C114</f>
        <v>0</v>
      </c>
      <c r="C76" s="227">
        <f>'1 - Existing Inventory'!D114</f>
        <v>0</v>
      </c>
      <c r="D76" s="228"/>
      <c r="E76" s="229">
        <f t="shared" si="18"/>
        <v>4138</v>
      </c>
      <c r="F76" s="229">
        <f>((1-'1 - Existing Inventory'!N114)*'1 - Existing Inventory'!D114*ANNUAL_OP_HOURS)+
('1 - Existing Inventory'!N114*'1 - Existing Inventory'!D114*(ANNUAL_OP_HOURS-(6*365)))+
('1 - Existing Inventory'!N114*('1 - Existing Inventory'!O114)*'1 - Existing Inventory'!D114*(6*365))</f>
        <v>0</v>
      </c>
      <c r="G76" s="229">
        <f t="shared" si="19"/>
        <v>4138</v>
      </c>
      <c r="H76" s="229">
        <f>((1-'3 - Upgrade information'!M139)*'3 - Upgrade information'!D139*ANNUAL_OP_HOURS)+
('3 - Upgrade information'!M139*'3 - Upgrade information'!D139*(ANNUAL_OP_HOURS-(6*365)))+
('3 - Upgrade information'!M139*('3 - Upgrade information'!N139)*'3 - Upgrade information'!D139*(6*365))</f>
        <v>0</v>
      </c>
      <c r="I76" s="229">
        <f>'1 - Existing Inventory'!E114</f>
        <v>0</v>
      </c>
      <c r="J76" s="229">
        <f t="shared" si="20"/>
        <v>0</v>
      </c>
      <c r="K76" s="229">
        <f>IF(K$4=UPGRADEYEAR,ENGINE!J76-'3 - Upgrade information'!$H139,ENGINE!J76)</f>
        <v>0</v>
      </c>
      <c r="L76" s="229">
        <f>IF(L$4=UPGRADEYEAR,ENGINE!K76-'3 - Upgrade information'!$H139,ENGINE!K76)</f>
        <v>0</v>
      </c>
      <c r="M76" s="229">
        <f>IF(M$4=UPGRADEYEAR,ENGINE!L76-'3 - Upgrade information'!$H139,ENGINE!L76)</f>
        <v>0</v>
      </c>
      <c r="N76" s="230">
        <f>IF(N$4=UPGRADEYEAR,ENGINE!M76-'3 - Upgrade information'!$H139,ENGINE!M76)</f>
        <v>0</v>
      </c>
      <c r="O76" s="229">
        <f>IF(O$4=UPGRADEYEAR,ENGINE!N76-'3 - Upgrade information'!$H139,ENGINE!N76)</f>
        <v>0</v>
      </c>
      <c r="P76" s="229">
        <f>IF(P$4=UPGRADEYEAR,ENGINE!O76-'3 - Upgrade information'!$H139,ENGINE!O76)</f>
        <v>0</v>
      </c>
      <c r="Q76" s="229">
        <f>IF(Q$4=UPGRADEYEAR,ENGINE!P76-'3 - Upgrade information'!$H139,ENGINE!P76)</f>
        <v>0</v>
      </c>
      <c r="R76" s="229">
        <f>IF(R$4=UPGRADEYEAR,ENGINE!Q76-'3 - Upgrade information'!$H139,ENGINE!Q76)</f>
        <v>0</v>
      </c>
      <c r="S76" s="229">
        <f>IF(S$4=UPGRADEYEAR,ENGINE!R76-'3 - Upgrade information'!$H139,ENGINE!R76)</f>
        <v>0</v>
      </c>
      <c r="T76" s="229">
        <f>IF(T$4=UPGRADEYEAR,ENGINE!S76-'3 - Upgrade information'!$H139,ENGINE!S76)</f>
        <v>0</v>
      </c>
      <c r="U76" s="229">
        <f>IF(U$4=UPGRADEYEAR,ENGINE!T76-'3 - Upgrade information'!$H139,ENGINE!T76)</f>
        <v>0</v>
      </c>
      <c r="V76" s="229">
        <f>IF(V$4=UPGRADEYEAR,ENGINE!U76-'3 - Upgrade information'!$H139,ENGINE!U76)</f>
        <v>0</v>
      </c>
      <c r="W76" s="229">
        <f>IF(W$4=UPGRADEYEAR,ENGINE!V76-'3 - Upgrade information'!$H139,ENGINE!V76)</f>
        <v>0</v>
      </c>
      <c r="X76" s="229">
        <f>IF(X$4=UPGRADEYEAR,ENGINE!W76-'3 - Upgrade information'!$H139,ENGINE!W76)</f>
        <v>0</v>
      </c>
      <c r="Y76" s="229">
        <f>IF(Y$4=UPGRADEYEAR,ENGINE!X76-'3 - Upgrade information'!$H139,ENGINE!X76)</f>
        <v>0</v>
      </c>
      <c r="Z76" s="229">
        <f>IF(Z$4=UPGRADEYEAR,ENGINE!Y76-'3 - Upgrade information'!$H139,ENGINE!Y76)</f>
        <v>0</v>
      </c>
      <c r="AA76" s="229">
        <f>IF(AA$4=UPGRADEYEAR,ENGINE!Z76-'3 - Upgrade information'!$H139,ENGINE!Z76)</f>
        <v>0</v>
      </c>
      <c r="AB76" s="229">
        <f>IF(AB$4=UPGRADEYEAR,ENGINE!AA76-'3 - Upgrade information'!$H139,ENGINE!AA76)</f>
        <v>0</v>
      </c>
      <c r="AC76" s="229">
        <f>IF(AC$4=UPGRADEYEAR,ENGINE!AB76-'3 - Upgrade information'!$H139,ENGINE!AB76)</f>
        <v>0</v>
      </c>
      <c r="AD76" s="229">
        <f>IF(AD$4=UPGRADEYEAR,ENGINE!AC76-'3 - Upgrade information'!$H139,ENGINE!AC76)</f>
        <v>0</v>
      </c>
      <c r="AE76" s="229">
        <f>IF(AE$4=UPGRADEYEAR,ENGINE!AD76-'3 - Upgrade information'!$H139,ENGINE!AD76)</f>
        <v>0</v>
      </c>
      <c r="AF76" s="229">
        <f>IF(AF$4=UPGRADEYEAR,ENGINE!AE76-'3 - Upgrade information'!$H139,ENGINE!AE76)</f>
        <v>0</v>
      </c>
      <c r="AG76" s="229">
        <f>IF(AG$4=UPGRADEYEAR,ENGINE!AF76-'3 - Upgrade information'!$H139,ENGINE!AF76)</f>
        <v>0</v>
      </c>
      <c r="AH76" s="229">
        <f>IF(AH$4=UPGRADEYEAR,ENGINE!AG76-'3 - Upgrade information'!$H139,ENGINE!AG76)</f>
        <v>0</v>
      </c>
      <c r="AI76" s="229">
        <f>IF(AI$4=UPGRADEYEAR,ENGINE!AH76-'3 - Upgrade information'!$H139,ENGINE!AH76)</f>
        <v>0</v>
      </c>
      <c r="AJ76" s="229">
        <f>IF(AJ$4=UPGRADEYEAR,ENGINE!AH76-'3 - Upgrade information'!$H139,ENGINE!AH76)</f>
        <v>0</v>
      </c>
      <c r="AK76" s="229">
        <f>IF(AK$4=UPGRADEYEAR,ENGINE!AI76-'3 - Upgrade information'!$H139,ENGINE!AI76)</f>
        <v>0</v>
      </c>
      <c r="AL76" s="229">
        <f>IF(AL$4=UPGRADEYEAR,ENGINE!AJ76-'3 - Upgrade information'!$H139,ENGINE!AJ76)</f>
        <v>0</v>
      </c>
      <c r="AM76" s="229">
        <f>IF(AM$4=UPGRADEYEAR,ENGINE!AK76-'3 - Upgrade information'!$H139,ENGINE!AK76)</f>
        <v>0</v>
      </c>
      <c r="AN76" s="229">
        <f>IF(AN$4=UPGRADEYEAR,ENGINE!AC76-'3 - Upgrade information'!$H139,ENGINE!AC76)</f>
        <v>0</v>
      </c>
      <c r="AO76" s="229">
        <f>IF(AO$4=UPGRADEYEAR,ENGINE!AD76-'3 - Upgrade information'!$H139,ENGINE!AD76)</f>
        <v>0</v>
      </c>
      <c r="AP76" s="229">
        <f>IF(AP$4=UPGRADEYEAR,ENGINE!AE76-'3 - Upgrade information'!$H139,ENGINE!AE76)</f>
        <v>0</v>
      </c>
      <c r="AQ76" s="229">
        <f>IF(AQ$4=UPGRADEYEAR,ENGINE!AF76-'3 - Upgrade information'!$H139,ENGINE!AF76)</f>
        <v>0</v>
      </c>
      <c r="AR76" s="229">
        <f>IF(AR$4=UPGRADEYEAR,ENGINE!AG76-'3 - Upgrade information'!$H139,ENGINE!AG76)</f>
        <v>0</v>
      </c>
      <c r="AS76" s="229">
        <f>IF(AS$4=UPGRADEYEAR,ENGINE!AH76-'3 - Upgrade information'!$H139,ENGINE!AH76)</f>
        <v>0</v>
      </c>
      <c r="AT76" s="229">
        <f>IF(AT$4=UPGRADEYEAR,ENGINE!AI76-'3 - Upgrade information'!$H139,ENGINE!AI76)</f>
        <v>0</v>
      </c>
      <c r="AU76" s="231"/>
    </row>
    <row r="77" spans="1:47" ht="9" customHeight="1">
      <c r="A77" s="599"/>
      <c r="B77" s="227">
        <f>'1 - Existing Inventory'!C115</f>
        <v>0</v>
      </c>
      <c r="C77" s="227">
        <f>'1 - Existing Inventory'!D115</f>
        <v>0</v>
      </c>
      <c r="D77" s="228"/>
      <c r="E77" s="229">
        <f t="shared" si="18"/>
        <v>4138</v>
      </c>
      <c r="F77" s="229">
        <f>((1-'1 - Existing Inventory'!N115)*'1 - Existing Inventory'!D115*ANNUAL_OP_HOURS)+
('1 - Existing Inventory'!N115*'1 - Existing Inventory'!D115*(ANNUAL_OP_HOURS-(6*365)))+
('1 - Existing Inventory'!N115*('1 - Existing Inventory'!O115)*'1 - Existing Inventory'!D115*(6*365))</f>
        <v>0</v>
      </c>
      <c r="G77" s="229">
        <f t="shared" si="19"/>
        <v>4138</v>
      </c>
      <c r="H77" s="229">
        <f>((1-'3 - Upgrade information'!M140)*'3 - Upgrade information'!D140*ANNUAL_OP_HOURS)+
('3 - Upgrade information'!M140*'3 - Upgrade information'!D140*(ANNUAL_OP_HOURS-(6*365)))+
('3 - Upgrade information'!M140*('3 - Upgrade information'!N140)*'3 - Upgrade information'!D140*(6*365))</f>
        <v>0</v>
      </c>
      <c r="I77" s="229">
        <f>'1 - Existing Inventory'!E115</f>
        <v>0</v>
      </c>
      <c r="J77" s="229">
        <f t="shared" si="20"/>
        <v>0</v>
      </c>
      <c r="K77" s="229">
        <f>IF(K$4=UPGRADEYEAR,ENGINE!J77-'3 - Upgrade information'!$H140,ENGINE!J77)</f>
        <v>0</v>
      </c>
      <c r="L77" s="229">
        <f>IF(L$4=UPGRADEYEAR,ENGINE!K77-'3 - Upgrade information'!$H140,ENGINE!K77)</f>
        <v>0</v>
      </c>
      <c r="M77" s="229">
        <f>IF(M$4=UPGRADEYEAR,ENGINE!L77-'3 - Upgrade information'!$H140,ENGINE!L77)</f>
        <v>0</v>
      </c>
      <c r="N77" s="230">
        <f>IF(N$4=UPGRADEYEAR,ENGINE!M77-'3 - Upgrade information'!$H140,ENGINE!M77)</f>
        <v>0</v>
      </c>
      <c r="O77" s="229">
        <f>IF(O$4=UPGRADEYEAR,ENGINE!N77-'3 - Upgrade information'!$H140,ENGINE!N77)</f>
        <v>0</v>
      </c>
      <c r="P77" s="229">
        <f>IF(P$4=UPGRADEYEAR,ENGINE!O77-'3 - Upgrade information'!$H140,ENGINE!O77)</f>
        <v>0</v>
      </c>
      <c r="Q77" s="229">
        <f>IF(Q$4=UPGRADEYEAR,ENGINE!P77-'3 - Upgrade information'!$H140,ENGINE!P77)</f>
        <v>0</v>
      </c>
      <c r="R77" s="229">
        <f>IF(R$4=UPGRADEYEAR,ENGINE!Q77-'3 - Upgrade information'!$H140,ENGINE!Q77)</f>
        <v>0</v>
      </c>
      <c r="S77" s="229">
        <f>IF(S$4=UPGRADEYEAR,ENGINE!R77-'3 - Upgrade information'!$H140,ENGINE!R77)</f>
        <v>0</v>
      </c>
      <c r="T77" s="229">
        <f>IF(T$4=UPGRADEYEAR,ENGINE!S77-'3 - Upgrade information'!$H140,ENGINE!S77)</f>
        <v>0</v>
      </c>
      <c r="U77" s="229">
        <f>IF(U$4=UPGRADEYEAR,ENGINE!T77-'3 - Upgrade information'!$H140,ENGINE!T77)</f>
        <v>0</v>
      </c>
      <c r="V77" s="229">
        <f>IF(V$4=UPGRADEYEAR,ENGINE!U77-'3 - Upgrade information'!$H140,ENGINE!U77)</f>
        <v>0</v>
      </c>
      <c r="W77" s="229">
        <f>IF(W$4=UPGRADEYEAR,ENGINE!V77-'3 - Upgrade information'!$H140,ENGINE!V77)</f>
        <v>0</v>
      </c>
      <c r="X77" s="229">
        <f>IF(X$4=UPGRADEYEAR,ENGINE!W77-'3 - Upgrade information'!$H140,ENGINE!W77)</f>
        <v>0</v>
      </c>
      <c r="Y77" s="229">
        <f>IF(Y$4=UPGRADEYEAR,ENGINE!X77-'3 - Upgrade information'!$H140,ENGINE!X77)</f>
        <v>0</v>
      </c>
      <c r="Z77" s="229">
        <f>IF(Z$4=UPGRADEYEAR,ENGINE!Y77-'3 - Upgrade information'!$H140,ENGINE!Y77)</f>
        <v>0</v>
      </c>
      <c r="AA77" s="229">
        <f>IF(AA$4=UPGRADEYEAR,ENGINE!Z77-'3 - Upgrade information'!$H140,ENGINE!Z77)</f>
        <v>0</v>
      </c>
      <c r="AB77" s="229">
        <f>IF(AB$4=UPGRADEYEAR,ENGINE!AA77-'3 - Upgrade information'!$H140,ENGINE!AA77)</f>
        <v>0</v>
      </c>
      <c r="AC77" s="229">
        <f>IF(AC$4=UPGRADEYEAR,ENGINE!AB77-'3 - Upgrade information'!$H140,ENGINE!AB77)</f>
        <v>0</v>
      </c>
      <c r="AD77" s="229">
        <f>IF(AD$4=UPGRADEYEAR,ENGINE!AC77-'3 - Upgrade information'!$H140,ENGINE!AC77)</f>
        <v>0</v>
      </c>
      <c r="AE77" s="229">
        <f>IF(AE$4=UPGRADEYEAR,ENGINE!AD77-'3 - Upgrade information'!$H140,ENGINE!AD77)</f>
        <v>0</v>
      </c>
      <c r="AF77" s="229">
        <f>IF(AF$4=UPGRADEYEAR,ENGINE!AE77-'3 - Upgrade information'!$H140,ENGINE!AE77)</f>
        <v>0</v>
      </c>
      <c r="AG77" s="229">
        <f>IF(AG$4=UPGRADEYEAR,ENGINE!AF77-'3 - Upgrade information'!$H140,ENGINE!AF77)</f>
        <v>0</v>
      </c>
      <c r="AH77" s="229">
        <f>IF(AH$4=UPGRADEYEAR,ENGINE!AG77-'3 - Upgrade information'!$H140,ENGINE!AG77)</f>
        <v>0</v>
      </c>
      <c r="AI77" s="229">
        <f>IF(AI$4=UPGRADEYEAR,ENGINE!AH77-'3 - Upgrade information'!$H140,ENGINE!AH77)</f>
        <v>0</v>
      </c>
      <c r="AJ77" s="229">
        <f>IF(AJ$4=UPGRADEYEAR,ENGINE!AH77-'3 - Upgrade information'!$H140,ENGINE!AH77)</f>
        <v>0</v>
      </c>
      <c r="AK77" s="229">
        <f>IF(AK$4=UPGRADEYEAR,ENGINE!AI77-'3 - Upgrade information'!$H140,ENGINE!AI77)</f>
        <v>0</v>
      </c>
      <c r="AL77" s="229">
        <f>IF(AL$4=UPGRADEYEAR,ENGINE!AJ77-'3 - Upgrade information'!$H140,ENGINE!AJ77)</f>
        <v>0</v>
      </c>
      <c r="AM77" s="229">
        <f>IF(AM$4=UPGRADEYEAR,ENGINE!AK77-'3 - Upgrade information'!$H140,ENGINE!AK77)</f>
        <v>0</v>
      </c>
      <c r="AN77" s="229">
        <f>IF(AN$4=UPGRADEYEAR,ENGINE!AC77-'3 - Upgrade information'!$H140,ENGINE!AC77)</f>
        <v>0</v>
      </c>
      <c r="AO77" s="229">
        <f>IF(AO$4=UPGRADEYEAR,ENGINE!AD77-'3 - Upgrade information'!$H140,ENGINE!AD77)</f>
        <v>0</v>
      </c>
      <c r="AP77" s="229">
        <f>IF(AP$4=UPGRADEYEAR,ENGINE!AE77-'3 - Upgrade information'!$H140,ENGINE!AE77)</f>
        <v>0</v>
      </c>
      <c r="AQ77" s="229">
        <f>IF(AQ$4=UPGRADEYEAR,ENGINE!AF77-'3 - Upgrade information'!$H140,ENGINE!AF77)</f>
        <v>0</v>
      </c>
      <c r="AR77" s="229">
        <f>IF(AR$4=UPGRADEYEAR,ENGINE!AG77-'3 - Upgrade information'!$H140,ENGINE!AG77)</f>
        <v>0</v>
      </c>
      <c r="AS77" s="229">
        <f>IF(AS$4=UPGRADEYEAR,ENGINE!AH77-'3 - Upgrade information'!$H140,ENGINE!AH77)</f>
        <v>0</v>
      </c>
      <c r="AT77" s="229">
        <f>IF(AT$4=UPGRADEYEAR,ENGINE!AI77-'3 - Upgrade information'!$H140,ENGINE!AI77)</f>
        <v>0</v>
      </c>
      <c r="AU77" s="231"/>
    </row>
    <row r="78" spans="1:47" ht="9" customHeight="1">
      <c r="A78" s="599"/>
      <c r="B78" s="227">
        <f>'1 - Existing Inventory'!C116</f>
        <v>0</v>
      </c>
      <c r="C78" s="227">
        <f>'1 - Existing Inventory'!D116</f>
        <v>0</v>
      </c>
      <c r="D78" s="228"/>
      <c r="E78" s="229">
        <f t="shared" si="18"/>
        <v>4138</v>
      </c>
      <c r="F78" s="229">
        <f>((1-'1 - Existing Inventory'!N116)*'1 - Existing Inventory'!D116*ANNUAL_OP_HOURS)+
('1 - Existing Inventory'!N116*'1 - Existing Inventory'!D116*(ANNUAL_OP_HOURS-(6*365)))+
('1 - Existing Inventory'!N116*('1 - Existing Inventory'!O116)*'1 - Existing Inventory'!D116*(6*365))</f>
        <v>0</v>
      </c>
      <c r="G78" s="229">
        <f t="shared" si="19"/>
        <v>4138</v>
      </c>
      <c r="H78" s="229">
        <f>((1-'3 - Upgrade information'!M141)*'3 - Upgrade information'!D141*ANNUAL_OP_HOURS)+
('3 - Upgrade information'!M141*'3 - Upgrade information'!D141*(ANNUAL_OP_HOURS-(6*365)))+
('3 - Upgrade information'!M141*('3 - Upgrade information'!N141)*'3 - Upgrade information'!D141*(6*365))</f>
        <v>0</v>
      </c>
      <c r="I78" s="229">
        <f>'1 - Existing Inventory'!E116</f>
        <v>0</v>
      </c>
      <c r="J78" s="229">
        <f t="shared" si="20"/>
        <v>0</v>
      </c>
      <c r="K78" s="229">
        <f>IF(K$4=UPGRADEYEAR,ENGINE!J78-'3 - Upgrade information'!$H141,ENGINE!J78)</f>
        <v>0</v>
      </c>
      <c r="L78" s="229">
        <f>IF(L$4=UPGRADEYEAR,ENGINE!K78-'3 - Upgrade information'!$H141,ENGINE!K78)</f>
        <v>0</v>
      </c>
      <c r="M78" s="229">
        <f>IF(M$4=UPGRADEYEAR,ENGINE!L78-'3 - Upgrade information'!$H141,ENGINE!L78)</f>
        <v>0</v>
      </c>
      <c r="N78" s="230">
        <f>IF(N$4=UPGRADEYEAR,ENGINE!M78-'3 - Upgrade information'!$H141,ENGINE!M78)</f>
        <v>0</v>
      </c>
      <c r="O78" s="229">
        <f>IF(O$4=UPGRADEYEAR,ENGINE!N78-'3 - Upgrade information'!$H141,ENGINE!N78)</f>
        <v>0</v>
      </c>
      <c r="P78" s="229">
        <f>IF(P$4=UPGRADEYEAR,ENGINE!O78-'3 - Upgrade information'!$H141,ENGINE!O78)</f>
        <v>0</v>
      </c>
      <c r="Q78" s="229">
        <f>IF(Q$4=UPGRADEYEAR,ENGINE!P78-'3 - Upgrade information'!$H141,ENGINE!P78)</f>
        <v>0</v>
      </c>
      <c r="R78" s="229">
        <f>IF(R$4=UPGRADEYEAR,ENGINE!Q78-'3 - Upgrade information'!$H141,ENGINE!Q78)</f>
        <v>0</v>
      </c>
      <c r="S78" s="229">
        <f>IF(S$4=UPGRADEYEAR,ENGINE!R78-'3 - Upgrade information'!$H141,ENGINE!R78)</f>
        <v>0</v>
      </c>
      <c r="T78" s="229">
        <f>IF(T$4=UPGRADEYEAR,ENGINE!S78-'3 - Upgrade information'!$H141,ENGINE!S78)</f>
        <v>0</v>
      </c>
      <c r="U78" s="229">
        <f>IF(U$4=UPGRADEYEAR,ENGINE!T78-'3 - Upgrade information'!$H141,ENGINE!T78)</f>
        <v>0</v>
      </c>
      <c r="V78" s="229">
        <f>IF(V$4=UPGRADEYEAR,ENGINE!U78-'3 - Upgrade information'!$H141,ENGINE!U78)</f>
        <v>0</v>
      </c>
      <c r="W78" s="229">
        <f>IF(W$4=UPGRADEYEAR,ENGINE!V78-'3 - Upgrade information'!$H141,ENGINE!V78)</f>
        <v>0</v>
      </c>
      <c r="X78" s="229">
        <f>IF(X$4=UPGRADEYEAR,ENGINE!W78-'3 - Upgrade information'!$H141,ENGINE!W78)</f>
        <v>0</v>
      </c>
      <c r="Y78" s="229">
        <f>IF(Y$4=UPGRADEYEAR,ENGINE!X78-'3 - Upgrade information'!$H141,ENGINE!X78)</f>
        <v>0</v>
      </c>
      <c r="Z78" s="229">
        <f>IF(Z$4=UPGRADEYEAR,ENGINE!Y78-'3 - Upgrade information'!$H141,ENGINE!Y78)</f>
        <v>0</v>
      </c>
      <c r="AA78" s="229">
        <f>IF(AA$4=UPGRADEYEAR,ENGINE!Z78-'3 - Upgrade information'!$H141,ENGINE!Z78)</f>
        <v>0</v>
      </c>
      <c r="AB78" s="229">
        <f>IF(AB$4=UPGRADEYEAR,ENGINE!AA78-'3 - Upgrade information'!$H141,ENGINE!AA78)</f>
        <v>0</v>
      </c>
      <c r="AC78" s="229">
        <f>IF(AC$4=UPGRADEYEAR,ENGINE!AB78-'3 - Upgrade information'!$H141,ENGINE!AB78)</f>
        <v>0</v>
      </c>
      <c r="AD78" s="229">
        <f>IF(AD$4=UPGRADEYEAR,ENGINE!AC78-'3 - Upgrade information'!$H141,ENGINE!AC78)</f>
        <v>0</v>
      </c>
      <c r="AE78" s="229">
        <f>IF(AE$4=UPGRADEYEAR,ENGINE!AD78-'3 - Upgrade information'!$H141,ENGINE!AD78)</f>
        <v>0</v>
      </c>
      <c r="AF78" s="229">
        <f>IF(AF$4=UPGRADEYEAR,ENGINE!AE78-'3 - Upgrade information'!$H141,ENGINE!AE78)</f>
        <v>0</v>
      </c>
      <c r="AG78" s="229">
        <f>IF(AG$4=UPGRADEYEAR,ENGINE!AF78-'3 - Upgrade information'!$H141,ENGINE!AF78)</f>
        <v>0</v>
      </c>
      <c r="AH78" s="229">
        <f>IF(AH$4=UPGRADEYEAR,ENGINE!AG78-'3 - Upgrade information'!$H141,ENGINE!AG78)</f>
        <v>0</v>
      </c>
      <c r="AI78" s="229">
        <f>IF(AI$4=UPGRADEYEAR,ENGINE!AH78-'3 - Upgrade information'!$H141,ENGINE!AH78)</f>
        <v>0</v>
      </c>
      <c r="AJ78" s="229">
        <f>IF(AJ$4=UPGRADEYEAR,ENGINE!AH78-'3 - Upgrade information'!$H141,ENGINE!AH78)</f>
        <v>0</v>
      </c>
      <c r="AK78" s="229">
        <f>IF(AK$4=UPGRADEYEAR,ENGINE!AI78-'3 - Upgrade information'!$H141,ENGINE!AI78)</f>
        <v>0</v>
      </c>
      <c r="AL78" s="229">
        <f>IF(AL$4=UPGRADEYEAR,ENGINE!AJ78-'3 - Upgrade information'!$H141,ENGINE!AJ78)</f>
        <v>0</v>
      </c>
      <c r="AM78" s="229">
        <f>IF(AM$4=UPGRADEYEAR,ENGINE!AK78-'3 - Upgrade information'!$H141,ENGINE!AK78)</f>
        <v>0</v>
      </c>
      <c r="AN78" s="229">
        <f>IF(AN$4=UPGRADEYEAR,ENGINE!AC78-'3 - Upgrade information'!$H141,ENGINE!AC78)</f>
        <v>0</v>
      </c>
      <c r="AO78" s="229">
        <f>IF(AO$4=UPGRADEYEAR,ENGINE!AD78-'3 - Upgrade information'!$H141,ENGINE!AD78)</f>
        <v>0</v>
      </c>
      <c r="AP78" s="229">
        <f>IF(AP$4=UPGRADEYEAR,ENGINE!AE78-'3 - Upgrade information'!$H141,ENGINE!AE78)</f>
        <v>0</v>
      </c>
      <c r="AQ78" s="229">
        <f>IF(AQ$4=UPGRADEYEAR,ENGINE!AF78-'3 - Upgrade information'!$H141,ENGINE!AF78)</f>
        <v>0</v>
      </c>
      <c r="AR78" s="229">
        <f>IF(AR$4=UPGRADEYEAR,ENGINE!AG78-'3 - Upgrade information'!$H141,ENGINE!AG78)</f>
        <v>0</v>
      </c>
      <c r="AS78" s="229">
        <f>IF(AS$4=UPGRADEYEAR,ENGINE!AH78-'3 - Upgrade information'!$H141,ENGINE!AH78)</f>
        <v>0</v>
      </c>
      <c r="AT78" s="229">
        <f>IF(AT$4=UPGRADEYEAR,ENGINE!AI78-'3 - Upgrade information'!$H141,ENGINE!AI78)</f>
        <v>0</v>
      </c>
      <c r="AU78" s="231"/>
    </row>
    <row r="79" spans="1:47" ht="9" customHeight="1">
      <c r="A79" s="600"/>
      <c r="B79" s="227">
        <f>'1 - Existing Inventory'!C117</f>
        <v>0</v>
      </c>
      <c r="C79" s="227">
        <f>'1 - Existing Inventory'!D117</f>
        <v>0</v>
      </c>
      <c r="D79" s="228"/>
      <c r="E79" s="229">
        <f t="shared" si="18"/>
        <v>4138</v>
      </c>
      <c r="F79" s="229">
        <f>((1-'1 - Existing Inventory'!N117)*'1 - Existing Inventory'!D117*ANNUAL_OP_HOURS)+
('1 - Existing Inventory'!N117*'1 - Existing Inventory'!D117*(ANNUAL_OP_HOURS-(6*365)))+
('1 - Existing Inventory'!N117*('1 - Existing Inventory'!O117)*'1 - Existing Inventory'!D117*(6*365))</f>
        <v>0</v>
      </c>
      <c r="G79" s="229">
        <f t="shared" si="19"/>
        <v>4138</v>
      </c>
      <c r="H79" s="229">
        <f>((1-'3 - Upgrade information'!M142)*'3 - Upgrade information'!D142*ANNUAL_OP_HOURS)+
('3 - Upgrade information'!M142*'3 - Upgrade information'!D142*(ANNUAL_OP_HOURS-(6*365)))+
('3 - Upgrade information'!M142*('3 - Upgrade information'!N142)*'3 - Upgrade information'!D142*(6*365))</f>
        <v>0</v>
      </c>
      <c r="I79" s="229">
        <f>'1 - Existing Inventory'!E117</f>
        <v>0</v>
      </c>
      <c r="J79" s="229">
        <f t="shared" si="20"/>
        <v>0</v>
      </c>
      <c r="K79" s="229">
        <f>IF(K$4=UPGRADEYEAR,ENGINE!J79-'3 - Upgrade information'!$H142,ENGINE!J79)</f>
        <v>0</v>
      </c>
      <c r="L79" s="229">
        <f>IF(L$4=UPGRADEYEAR,ENGINE!K79-'3 - Upgrade information'!$H142,ENGINE!K79)</f>
        <v>0</v>
      </c>
      <c r="M79" s="229">
        <f>IF(M$4=UPGRADEYEAR,ENGINE!L79-'3 - Upgrade information'!$H142,ENGINE!L79)</f>
        <v>0</v>
      </c>
      <c r="N79" s="230">
        <f>IF(N$4=UPGRADEYEAR,ENGINE!M79-'3 - Upgrade information'!$H142,ENGINE!M79)</f>
        <v>0</v>
      </c>
      <c r="O79" s="229">
        <f>IF(O$4=UPGRADEYEAR,ENGINE!N79-'3 - Upgrade information'!$H142,ENGINE!N79)</f>
        <v>0</v>
      </c>
      <c r="P79" s="229">
        <f>IF(P$4=UPGRADEYEAR,ENGINE!O79-'3 - Upgrade information'!$H142,ENGINE!O79)</f>
        <v>0</v>
      </c>
      <c r="Q79" s="229">
        <f>IF(Q$4=UPGRADEYEAR,ENGINE!P79-'3 - Upgrade information'!$H142,ENGINE!P79)</f>
        <v>0</v>
      </c>
      <c r="R79" s="229">
        <f>IF(R$4=UPGRADEYEAR,ENGINE!Q79-'3 - Upgrade information'!$H142,ENGINE!Q79)</f>
        <v>0</v>
      </c>
      <c r="S79" s="229">
        <f>IF(S$4=UPGRADEYEAR,ENGINE!R79-'3 - Upgrade information'!$H142,ENGINE!R79)</f>
        <v>0</v>
      </c>
      <c r="T79" s="229">
        <f>IF(T$4=UPGRADEYEAR,ENGINE!S79-'3 - Upgrade information'!$H142,ENGINE!S79)</f>
        <v>0</v>
      </c>
      <c r="U79" s="229">
        <f>IF(U$4=UPGRADEYEAR,ENGINE!T79-'3 - Upgrade information'!$H142,ENGINE!T79)</f>
        <v>0</v>
      </c>
      <c r="V79" s="229">
        <f>IF(V$4=UPGRADEYEAR,ENGINE!U79-'3 - Upgrade information'!$H142,ENGINE!U79)</f>
        <v>0</v>
      </c>
      <c r="W79" s="229">
        <f>IF(W$4=UPGRADEYEAR,ENGINE!V79-'3 - Upgrade information'!$H142,ENGINE!V79)</f>
        <v>0</v>
      </c>
      <c r="X79" s="229">
        <f>IF(X$4=UPGRADEYEAR,ENGINE!W79-'3 - Upgrade information'!$H142,ENGINE!W79)</f>
        <v>0</v>
      </c>
      <c r="Y79" s="229">
        <f>IF(Y$4=UPGRADEYEAR,ENGINE!X79-'3 - Upgrade information'!$H142,ENGINE!X79)</f>
        <v>0</v>
      </c>
      <c r="Z79" s="229">
        <f>IF(Z$4=UPGRADEYEAR,ENGINE!Y79-'3 - Upgrade information'!$H142,ENGINE!Y79)</f>
        <v>0</v>
      </c>
      <c r="AA79" s="229">
        <f>IF(AA$4=UPGRADEYEAR,ENGINE!Z79-'3 - Upgrade information'!$H142,ENGINE!Z79)</f>
        <v>0</v>
      </c>
      <c r="AB79" s="229">
        <f>IF(AB$4=UPGRADEYEAR,ENGINE!AA79-'3 - Upgrade information'!$H142,ENGINE!AA79)</f>
        <v>0</v>
      </c>
      <c r="AC79" s="229">
        <f>IF(AC$4=UPGRADEYEAR,ENGINE!AB79-'3 - Upgrade information'!$H142,ENGINE!AB79)</f>
        <v>0</v>
      </c>
      <c r="AD79" s="229">
        <f>IF(AD$4=UPGRADEYEAR,ENGINE!AC79-'3 - Upgrade information'!$H142,ENGINE!AC79)</f>
        <v>0</v>
      </c>
      <c r="AE79" s="229">
        <f>IF(AE$4=UPGRADEYEAR,ENGINE!AD79-'3 - Upgrade information'!$H142,ENGINE!AD79)</f>
        <v>0</v>
      </c>
      <c r="AF79" s="229">
        <f>IF(AF$4=UPGRADEYEAR,ENGINE!AE79-'3 - Upgrade information'!$H142,ENGINE!AE79)</f>
        <v>0</v>
      </c>
      <c r="AG79" s="229">
        <f>IF(AG$4=UPGRADEYEAR,ENGINE!AF79-'3 - Upgrade information'!$H142,ENGINE!AF79)</f>
        <v>0</v>
      </c>
      <c r="AH79" s="229">
        <f>IF(AH$4=UPGRADEYEAR,ENGINE!AG79-'3 - Upgrade information'!$H142,ENGINE!AG79)</f>
        <v>0</v>
      </c>
      <c r="AI79" s="229">
        <f>IF(AI$4=UPGRADEYEAR,ENGINE!AH79-'3 - Upgrade information'!$H142,ENGINE!AH79)</f>
        <v>0</v>
      </c>
      <c r="AJ79" s="229">
        <f>IF(AJ$4=UPGRADEYEAR,ENGINE!AH79-'3 - Upgrade information'!$H142,ENGINE!AH79)</f>
        <v>0</v>
      </c>
      <c r="AK79" s="229">
        <f>IF(AK$4=UPGRADEYEAR,ENGINE!AI79-'3 - Upgrade information'!$H142,ENGINE!AI79)</f>
        <v>0</v>
      </c>
      <c r="AL79" s="229">
        <f>IF(AL$4=UPGRADEYEAR,ENGINE!AJ79-'3 - Upgrade information'!$H142,ENGINE!AJ79)</f>
        <v>0</v>
      </c>
      <c r="AM79" s="229">
        <f>IF(AM$4=UPGRADEYEAR,ENGINE!AK79-'3 - Upgrade information'!$H142,ENGINE!AK79)</f>
        <v>0</v>
      </c>
      <c r="AN79" s="229">
        <f>IF(AN$4=UPGRADEYEAR,ENGINE!AC79-'3 - Upgrade information'!$H142,ENGINE!AC79)</f>
        <v>0</v>
      </c>
      <c r="AO79" s="229">
        <f>IF(AO$4=UPGRADEYEAR,ENGINE!AD79-'3 - Upgrade information'!$H142,ENGINE!AD79)</f>
        <v>0</v>
      </c>
      <c r="AP79" s="229">
        <f>IF(AP$4=UPGRADEYEAR,ENGINE!AE79-'3 - Upgrade information'!$H142,ENGINE!AE79)</f>
        <v>0</v>
      </c>
      <c r="AQ79" s="229">
        <f>IF(AQ$4=UPGRADEYEAR,ENGINE!AF79-'3 - Upgrade information'!$H142,ENGINE!AF79)</f>
        <v>0</v>
      </c>
      <c r="AR79" s="229">
        <f>IF(AR$4=UPGRADEYEAR,ENGINE!AG79-'3 - Upgrade information'!$H142,ENGINE!AG79)</f>
        <v>0</v>
      </c>
      <c r="AS79" s="229">
        <f>IF(AS$4=UPGRADEYEAR,ENGINE!AH79-'3 - Upgrade information'!$H142,ENGINE!AH79)</f>
        <v>0</v>
      </c>
      <c r="AT79" s="229">
        <f>IF(AT$4=UPGRADEYEAR,ENGINE!AI79-'3 - Upgrade information'!$H142,ENGINE!AI79)</f>
        <v>0</v>
      </c>
      <c r="AU79" s="231"/>
    </row>
    <row r="80" spans="1:47" ht="9" customHeight="1">
      <c r="A80" s="601"/>
      <c r="B80" s="227">
        <f>'1 - Existing Inventory'!C119</f>
        <v>0</v>
      </c>
      <c r="C80" s="227">
        <f>'1 - Existing Inventory'!D119</f>
        <v>0</v>
      </c>
      <c r="D80" s="228"/>
      <c r="E80" s="229">
        <f t="shared" si="18"/>
        <v>4138</v>
      </c>
      <c r="F80" s="229">
        <f>((1-'1 - Existing Inventory'!N115)*'1 - Existing Inventory'!D115*ANNUAL_OP_HOURS)+
('1 - Existing Inventory'!N115*'1 - Existing Inventory'!D115*(ANNUAL_OP_HOURS-(6*365)))+
('1 - Existing Inventory'!N115*('1 - Existing Inventory'!O115)*'1 - Existing Inventory'!D115*(6*365))</f>
        <v>0</v>
      </c>
      <c r="G80" s="229">
        <f t="shared" si="19"/>
        <v>4138</v>
      </c>
      <c r="H80" s="229">
        <f>((1-'3 - Upgrade information'!M143)*'3 - Upgrade information'!D143*ANNUAL_OP_HOURS)+
('3 - Upgrade information'!M143*'3 - Upgrade information'!D143*(ANNUAL_OP_HOURS-(6*365)))+
('3 - Upgrade information'!M143*('3 - Upgrade information'!N143)*'3 - Upgrade information'!D143*(6*365))</f>
        <v>0</v>
      </c>
      <c r="I80" s="229">
        <f>'1 - Existing Inventory'!E119</f>
        <v>0</v>
      </c>
      <c r="J80" s="229">
        <f t="shared" si="20"/>
        <v>0</v>
      </c>
      <c r="K80" s="229">
        <f>IF(K$4=UPGRADEYEAR,ENGINE!J80-'3 - Upgrade information'!$H144,ENGINE!J80)</f>
        <v>0</v>
      </c>
      <c r="L80" s="229">
        <f>IF(L$4=UPGRADEYEAR,ENGINE!K80-'3 - Upgrade information'!$H144,ENGINE!K80)</f>
        <v>0</v>
      </c>
      <c r="M80" s="229">
        <f>IF(M$4=UPGRADEYEAR,ENGINE!L80-'3 - Upgrade information'!$H144,ENGINE!L80)</f>
        <v>0</v>
      </c>
      <c r="N80" s="230">
        <f>IF(N$4=UPGRADEYEAR,ENGINE!M80-'3 - Upgrade information'!$H144,ENGINE!M80)</f>
        <v>0</v>
      </c>
      <c r="O80" s="229">
        <f>IF(O$4=UPGRADEYEAR,ENGINE!N80-'3 - Upgrade information'!$H144,ENGINE!N80)</f>
        <v>0</v>
      </c>
      <c r="P80" s="229">
        <f>IF(P$4=UPGRADEYEAR,ENGINE!O80-'3 - Upgrade information'!$H144,ENGINE!O80)</f>
        <v>0</v>
      </c>
      <c r="Q80" s="229">
        <f>IF(Q$4=UPGRADEYEAR,ENGINE!P80-'3 - Upgrade information'!$H144,ENGINE!P80)</f>
        <v>0</v>
      </c>
      <c r="R80" s="229">
        <f>IF(R$4=UPGRADEYEAR,ENGINE!Q80-'3 - Upgrade information'!$H144,ENGINE!Q80)</f>
        <v>0</v>
      </c>
      <c r="S80" s="229">
        <f>IF(S$4=UPGRADEYEAR,ENGINE!R80-'3 - Upgrade information'!$H144,ENGINE!R80)</f>
        <v>0</v>
      </c>
      <c r="T80" s="229">
        <f>IF(T$4=UPGRADEYEAR,ENGINE!S80-'3 - Upgrade information'!$H144,ENGINE!S80)</f>
        <v>0</v>
      </c>
      <c r="U80" s="229">
        <f>IF(U$4=UPGRADEYEAR,ENGINE!T80-'3 - Upgrade information'!$H144,ENGINE!T80)</f>
        <v>0</v>
      </c>
      <c r="V80" s="229">
        <f>IF(V$4=UPGRADEYEAR,ENGINE!U80-'3 - Upgrade information'!$H144,ENGINE!U80)</f>
        <v>0</v>
      </c>
      <c r="W80" s="229">
        <f>IF(W$4=UPGRADEYEAR,ENGINE!V80-'3 - Upgrade information'!$H144,ENGINE!V80)</f>
        <v>0</v>
      </c>
      <c r="X80" s="229">
        <f>IF(X$4=UPGRADEYEAR,ENGINE!W80-'3 - Upgrade information'!$H144,ENGINE!W80)</f>
        <v>0</v>
      </c>
      <c r="Y80" s="229">
        <f>IF(Y$4=UPGRADEYEAR,ENGINE!X80-'3 - Upgrade information'!$H144,ENGINE!X80)</f>
        <v>0</v>
      </c>
      <c r="Z80" s="229">
        <f>IF(Z$4=UPGRADEYEAR,ENGINE!Y80-'3 - Upgrade information'!$H144,ENGINE!Y80)</f>
        <v>0</v>
      </c>
      <c r="AA80" s="229">
        <f>IF(AA$4=UPGRADEYEAR,ENGINE!Z80-'3 - Upgrade information'!$H144,ENGINE!Z80)</f>
        <v>0</v>
      </c>
      <c r="AB80" s="229">
        <f>IF(AB$4=UPGRADEYEAR,ENGINE!AA80-'3 - Upgrade information'!$H144,ENGINE!AA80)</f>
        <v>0</v>
      </c>
      <c r="AC80" s="229">
        <f>IF(AC$4=UPGRADEYEAR,ENGINE!AB80-'3 - Upgrade information'!$H144,ENGINE!AB80)</f>
        <v>0</v>
      </c>
      <c r="AD80" s="229">
        <f>IF(AD$4=UPGRADEYEAR,ENGINE!AC80-'3 - Upgrade information'!$H144,ENGINE!AC80)</f>
        <v>0</v>
      </c>
      <c r="AE80" s="229">
        <f>IF(AE$4=UPGRADEYEAR,ENGINE!AD80-'3 - Upgrade information'!$H144,ENGINE!AD80)</f>
        <v>0</v>
      </c>
      <c r="AF80" s="229">
        <f>IF(AF$4=UPGRADEYEAR,ENGINE!AE80-'3 - Upgrade information'!$H144,ENGINE!AE80)</f>
        <v>0</v>
      </c>
      <c r="AG80" s="229">
        <f>IF(AG$4=UPGRADEYEAR,ENGINE!AF80-'3 - Upgrade information'!$H144,ENGINE!AF80)</f>
        <v>0</v>
      </c>
      <c r="AH80" s="229">
        <f>IF(AH$4=UPGRADEYEAR,ENGINE!AG80-'3 - Upgrade information'!$H144,ENGINE!AG80)</f>
        <v>0</v>
      </c>
      <c r="AI80" s="229">
        <f>IF(AI$4=UPGRADEYEAR,ENGINE!AH80-'3 - Upgrade information'!$H144,ENGINE!AH80)</f>
        <v>0</v>
      </c>
      <c r="AJ80" s="229">
        <f>IF(AJ$4=UPGRADEYEAR,ENGINE!AH80-'3 - Upgrade information'!$H144,ENGINE!AH80)</f>
        <v>0</v>
      </c>
      <c r="AK80" s="229">
        <f>IF(AK$4=UPGRADEYEAR,ENGINE!AI80-'3 - Upgrade information'!$H144,ENGINE!AI80)</f>
        <v>0</v>
      </c>
      <c r="AL80" s="229">
        <f>IF(AL$4=UPGRADEYEAR,ENGINE!AJ80-'3 - Upgrade information'!$H144,ENGINE!AJ80)</f>
        <v>0</v>
      </c>
      <c r="AM80" s="229">
        <f>IF(AM$4=UPGRADEYEAR,ENGINE!AK80-'3 - Upgrade information'!$H144,ENGINE!AK80)</f>
        <v>0</v>
      </c>
      <c r="AN80" s="229">
        <f>IF(AN$4=UPGRADEYEAR,ENGINE!AC80-'3 - Upgrade information'!$H144,ENGINE!AC80)</f>
        <v>0</v>
      </c>
      <c r="AO80" s="229">
        <f>IF(AO$4=UPGRADEYEAR,ENGINE!AD80-'3 - Upgrade information'!$H144,ENGINE!AD80)</f>
        <v>0</v>
      </c>
      <c r="AP80" s="229">
        <f>IF(AP$4=UPGRADEYEAR,ENGINE!AE80-'3 - Upgrade information'!$H144,ENGINE!AE80)</f>
        <v>0</v>
      </c>
      <c r="AQ80" s="229">
        <f>IF(AQ$4=UPGRADEYEAR,ENGINE!AF80-'3 - Upgrade information'!$H144,ENGINE!AF80)</f>
        <v>0</v>
      </c>
      <c r="AR80" s="229">
        <f>IF(AR$4=UPGRADEYEAR,ENGINE!AG80-'3 - Upgrade information'!$H144,ENGINE!AG80)</f>
        <v>0</v>
      </c>
      <c r="AS80" s="229">
        <f>IF(AS$4=UPGRADEYEAR,ENGINE!AH80-'3 - Upgrade information'!$H144,ENGINE!AH80)</f>
        <v>0</v>
      </c>
      <c r="AT80" s="229">
        <f>IF(AT$4=UPGRADEYEAR,ENGINE!AI80-'3 - Upgrade information'!$H144,ENGINE!AI80)</f>
        <v>0</v>
      </c>
      <c r="AU80" s="231"/>
    </row>
    <row r="81" spans="1:47" ht="9" customHeight="1">
      <c r="A81" s="601"/>
      <c r="B81" s="227">
        <f>'1 - Existing Inventory'!C120</f>
        <v>0</v>
      </c>
      <c r="C81" s="227">
        <f>'1 - Existing Inventory'!D120</f>
        <v>0</v>
      </c>
      <c r="D81" s="228"/>
      <c r="E81" s="229">
        <f t="shared" si="18"/>
        <v>4138</v>
      </c>
      <c r="F81" s="229">
        <f>((1-'1 - Existing Inventory'!N116)*'1 - Existing Inventory'!D116*ANNUAL_OP_HOURS)+
('1 - Existing Inventory'!N116*'1 - Existing Inventory'!D116*(ANNUAL_OP_HOURS-(6*365)))+
('1 - Existing Inventory'!N116*('1 - Existing Inventory'!O116)*'1 - Existing Inventory'!D116*(6*365))</f>
        <v>0</v>
      </c>
      <c r="G81" s="229">
        <f t="shared" si="19"/>
        <v>4138</v>
      </c>
      <c r="H81" s="229">
        <f>((1-'3 - Upgrade information'!M144)*'3 - Upgrade information'!D144*ANNUAL_OP_HOURS)+
('3 - Upgrade information'!M144*'3 - Upgrade information'!D144*(ANNUAL_OP_HOURS-(6*365)))+
('3 - Upgrade information'!M144*('3 - Upgrade information'!N144)*'3 - Upgrade information'!D144*(6*365))</f>
        <v>0</v>
      </c>
      <c r="I81" s="229">
        <f>'1 - Existing Inventory'!E120</f>
        <v>0</v>
      </c>
      <c r="J81" s="229">
        <f t="shared" si="20"/>
        <v>0</v>
      </c>
      <c r="K81" s="229">
        <f>IF(K$4=UPGRADEYEAR,ENGINE!J81-'3 - Upgrade information'!$H145,ENGINE!J81)</f>
        <v>0</v>
      </c>
      <c r="L81" s="229">
        <f>IF(L$4=UPGRADEYEAR,ENGINE!K81-'3 - Upgrade information'!$H145,ENGINE!K81)</f>
        <v>0</v>
      </c>
      <c r="M81" s="229">
        <f>IF(M$4=UPGRADEYEAR,ENGINE!L81-'3 - Upgrade information'!$H145,ENGINE!L81)</f>
        <v>0</v>
      </c>
      <c r="N81" s="230">
        <f>IF(N$4=UPGRADEYEAR,ENGINE!M81-'3 - Upgrade information'!$H145,ENGINE!M81)</f>
        <v>0</v>
      </c>
      <c r="O81" s="229">
        <f>IF(O$4=UPGRADEYEAR,ENGINE!N81-'3 - Upgrade information'!$H145,ENGINE!N81)</f>
        <v>0</v>
      </c>
      <c r="P81" s="229">
        <f>IF(P$4=UPGRADEYEAR,ENGINE!O81-'3 - Upgrade information'!$H145,ENGINE!O81)</f>
        <v>0</v>
      </c>
      <c r="Q81" s="229">
        <f>IF(Q$4=UPGRADEYEAR,ENGINE!P81-'3 - Upgrade information'!$H145,ENGINE!P81)</f>
        <v>0</v>
      </c>
      <c r="R81" s="229">
        <f>IF(R$4=UPGRADEYEAR,ENGINE!Q81-'3 - Upgrade information'!$H145,ENGINE!Q81)</f>
        <v>0</v>
      </c>
      <c r="S81" s="229">
        <f>IF(S$4=UPGRADEYEAR,ENGINE!R81-'3 - Upgrade information'!$H145,ENGINE!R81)</f>
        <v>0</v>
      </c>
      <c r="T81" s="229">
        <f>IF(T$4=UPGRADEYEAR,ENGINE!S81-'3 - Upgrade information'!$H145,ENGINE!S81)</f>
        <v>0</v>
      </c>
      <c r="U81" s="229">
        <f>IF(U$4=UPGRADEYEAR,ENGINE!T81-'3 - Upgrade information'!$H145,ENGINE!T81)</f>
        <v>0</v>
      </c>
      <c r="V81" s="229">
        <f>IF(V$4=UPGRADEYEAR,ENGINE!U81-'3 - Upgrade information'!$H145,ENGINE!U81)</f>
        <v>0</v>
      </c>
      <c r="W81" s="229">
        <f>IF(W$4=UPGRADEYEAR,ENGINE!V81-'3 - Upgrade information'!$H145,ENGINE!V81)</f>
        <v>0</v>
      </c>
      <c r="X81" s="229">
        <f>IF(X$4=UPGRADEYEAR,ENGINE!W81-'3 - Upgrade information'!$H145,ENGINE!W81)</f>
        <v>0</v>
      </c>
      <c r="Y81" s="229">
        <f>IF(Y$4=UPGRADEYEAR,ENGINE!X81-'3 - Upgrade information'!$H145,ENGINE!X81)</f>
        <v>0</v>
      </c>
      <c r="Z81" s="229">
        <f>IF(Z$4=UPGRADEYEAR,ENGINE!Y81-'3 - Upgrade information'!$H145,ENGINE!Y81)</f>
        <v>0</v>
      </c>
      <c r="AA81" s="229">
        <f>IF(AA$4=UPGRADEYEAR,ENGINE!Z81-'3 - Upgrade information'!$H145,ENGINE!Z81)</f>
        <v>0</v>
      </c>
      <c r="AB81" s="229">
        <f>IF(AB$4=UPGRADEYEAR,ENGINE!AA81-'3 - Upgrade information'!$H145,ENGINE!AA81)</f>
        <v>0</v>
      </c>
      <c r="AC81" s="229">
        <f>IF(AC$4=UPGRADEYEAR,ENGINE!AB81-'3 - Upgrade information'!$H145,ENGINE!AB81)</f>
        <v>0</v>
      </c>
      <c r="AD81" s="229">
        <f>IF(AD$4=UPGRADEYEAR,ENGINE!AC81-'3 - Upgrade information'!$H145,ENGINE!AC81)</f>
        <v>0</v>
      </c>
      <c r="AE81" s="229">
        <f>IF(AE$4=UPGRADEYEAR,ENGINE!AD81-'3 - Upgrade information'!$H145,ENGINE!AD81)</f>
        <v>0</v>
      </c>
      <c r="AF81" s="229">
        <f>IF(AF$4=UPGRADEYEAR,ENGINE!AE81-'3 - Upgrade information'!$H145,ENGINE!AE81)</f>
        <v>0</v>
      </c>
      <c r="AG81" s="229">
        <f>IF(AG$4=UPGRADEYEAR,ENGINE!AF81-'3 - Upgrade information'!$H145,ENGINE!AF81)</f>
        <v>0</v>
      </c>
      <c r="AH81" s="229">
        <f>IF(AH$4=UPGRADEYEAR,ENGINE!AG81-'3 - Upgrade information'!$H145,ENGINE!AG81)</f>
        <v>0</v>
      </c>
      <c r="AI81" s="229">
        <f>IF(AI$4=UPGRADEYEAR,ENGINE!AH81-'3 - Upgrade information'!$H145,ENGINE!AH81)</f>
        <v>0</v>
      </c>
      <c r="AJ81" s="229">
        <f>IF(AJ$4=UPGRADEYEAR,ENGINE!AH81-'3 - Upgrade information'!$H145,ENGINE!AH81)</f>
        <v>0</v>
      </c>
      <c r="AK81" s="229">
        <f>IF(AK$4=UPGRADEYEAR,ENGINE!AI81-'3 - Upgrade information'!$H145,ENGINE!AI81)</f>
        <v>0</v>
      </c>
      <c r="AL81" s="229">
        <f>IF(AL$4=UPGRADEYEAR,ENGINE!AJ81-'3 - Upgrade information'!$H145,ENGINE!AJ81)</f>
        <v>0</v>
      </c>
      <c r="AM81" s="229">
        <f>IF(AM$4=UPGRADEYEAR,ENGINE!AK81-'3 - Upgrade information'!$H145,ENGINE!AK81)</f>
        <v>0</v>
      </c>
      <c r="AN81" s="229">
        <f>IF(AN$4=UPGRADEYEAR,ENGINE!AC81-'3 - Upgrade information'!$H145,ENGINE!AC81)</f>
        <v>0</v>
      </c>
      <c r="AO81" s="229">
        <f>IF(AO$4=UPGRADEYEAR,ENGINE!AD81-'3 - Upgrade information'!$H145,ENGINE!AD81)</f>
        <v>0</v>
      </c>
      <c r="AP81" s="229">
        <f>IF(AP$4=UPGRADEYEAR,ENGINE!AE81-'3 - Upgrade information'!$H145,ENGINE!AE81)</f>
        <v>0</v>
      </c>
      <c r="AQ81" s="229">
        <f>IF(AQ$4=UPGRADEYEAR,ENGINE!AF81-'3 - Upgrade information'!$H145,ENGINE!AF81)</f>
        <v>0</v>
      </c>
      <c r="AR81" s="229">
        <f>IF(AR$4=UPGRADEYEAR,ENGINE!AG81-'3 - Upgrade information'!$H145,ENGINE!AG81)</f>
        <v>0</v>
      </c>
      <c r="AS81" s="229">
        <f>IF(AS$4=UPGRADEYEAR,ENGINE!AH81-'3 - Upgrade information'!$H145,ENGINE!AH81)</f>
        <v>0</v>
      </c>
      <c r="AT81" s="229">
        <f>IF(AT$4=UPGRADEYEAR,ENGINE!AI81-'3 - Upgrade information'!$H145,ENGINE!AI81)</f>
        <v>0</v>
      </c>
      <c r="AU81" s="231"/>
    </row>
    <row r="82" spans="1:47" ht="9" customHeight="1">
      <c r="A82" s="601"/>
      <c r="B82" s="227">
        <f>'1 - Existing Inventory'!C121</f>
        <v>0</v>
      </c>
      <c r="C82" s="227">
        <f>'1 - Existing Inventory'!D121</f>
        <v>0</v>
      </c>
      <c r="D82" s="228"/>
      <c r="E82" s="229">
        <f t="shared" si="18"/>
        <v>4138</v>
      </c>
      <c r="F82" s="229">
        <f>((1-'1 - Existing Inventory'!N117)*'1 - Existing Inventory'!D117*ANNUAL_OP_HOURS)+
('1 - Existing Inventory'!N117*'1 - Existing Inventory'!D117*(ANNUAL_OP_HOURS-(6*365)))+
('1 - Existing Inventory'!N117*('1 - Existing Inventory'!O117)*'1 - Existing Inventory'!D117*(6*365))</f>
        <v>0</v>
      </c>
      <c r="G82" s="229">
        <f t="shared" si="19"/>
        <v>4138</v>
      </c>
      <c r="H82" s="229">
        <f>((1-'3 - Upgrade information'!M142)*'3 - Upgrade information'!D142*ANNUAL_OP_HOURS)+
('3 - Upgrade information'!M142*'3 - Upgrade information'!D142*(ANNUAL_OP_HOURS-(6*365)))+
('3 - Upgrade information'!M142*('3 - Upgrade information'!N142)*'3 - Upgrade information'!D142*(6*365))</f>
        <v>0</v>
      </c>
      <c r="I82" s="229">
        <f>'1 - Existing Inventory'!E121</f>
        <v>0</v>
      </c>
      <c r="J82" s="229">
        <f t="shared" si="20"/>
        <v>0</v>
      </c>
      <c r="K82" s="229">
        <f>IF(K$4=UPGRADEYEAR,ENGINE!J82-'3 - Upgrade information'!$H146,ENGINE!J82)</f>
        <v>0</v>
      </c>
      <c r="L82" s="229">
        <f>IF(L$4=UPGRADEYEAR,ENGINE!K82-'3 - Upgrade information'!$H146,ENGINE!K82)</f>
        <v>0</v>
      </c>
      <c r="M82" s="229">
        <f>IF(M$4=UPGRADEYEAR,ENGINE!L82-'3 - Upgrade information'!$H146,ENGINE!L82)</f>
        <v>0</v>
      </c>
      <c r="N82" s="230">
        <f>IF(N$4=UPGRADEYEAR,ENGINE!M82-'3 - Upgrade information'!$H146,ENGINE!M82)</f>
        <v>0</v>
      </c>
      <c r="O82" s="229">
        <f>IF(O$4=UPGRADEYEAR,ENGINE!N82-'3 - Upgrade information'!$H146,ENGINE!N82)</f>
        <v>0</v>
      </c>
      <c r="P82" s="229">
        <f>IF(P$4=UPGRADEYEAR,ENGINE!O82-'3 - Upgrade information'!$H146,ENGINE!O82)</f>
        <v>0</v>
      </c>
      <c r="Q82" s="229">
        <f>IF(Q$4=UPGRADEYEAR,ENGINE!P82-'3 - Upgrade information'!$H146,ENGINE!P82)</f>
        <v>0</v>
      </c>
      <c r="R82" s="229">
        <f>IF(R$4=UPGRADEYEAR,ENGINE!Q82-'3 - Upgrade information'!$H146,ENGINE!Q82)</f>
        <v>0</v>
      </c>
      <c r="S82" s="229">
        <f>IF(S$4=UPGRADEYEAR,ENGINE!R82-'3 - Upgrade information'!$H146,ENGINE!R82)</f>
        <v>0</v>
      </c>
      <c r="T82" s="229">
        <f>IF(T$4=UPGRADEYEAR,ENGINE!S82-'3 - Upgrade information'!$H146,ENGINE!S82)</f>
        <v>0</v>
      </c>
      <c r="U82" s="229">
        <f>IF(U$4=UPGRADEYEAR,ENGINE!T82-'3 - Upgrade information'!$H146,ENGINE!T82)</f>
        <v>0</v>
      </c>
      <c r="V82" s="229">
        <f>IF(V$4=UPGRADEYEAR,ENGINE!U82-'3 - Upgrade information'!$H146,ENGINE!U82)</f>
        <v>0</v>
      </c>
      <c r="W82" s="229">
        <f>IF(W$4=UPGRADEYEAR,ENGINE!V82-'3 - Upgrade information'!$H146,ENGINE!V82)</f>
        <v>0</v>
      </c>
      <c r="X82" s="229">
        <f>IF(X$4=UPGRADEYEAR,ENGINE!W82-'3 - Upgrade information'!$H146,ENGINE!W82)</f>
        <v>0</v>
      </c>
      <c r="Y82" s="229">
        <f>IF(Y$4=UPGRADEYEAR,ENGINE!X82-'3 - Upgrade information'!$H146,ENGINE!X82)</f>
        <v>0</v>
      </c>
      <c r="Z82" s="229">
        <f>IF(Z$4=UPGRADEYEAR,ENGINE!Y82-'3 - Upgrade information'!$H146,ENGINE!Y82)</f>
        <v>0</v>
      </c>
      <c r="AA82" s="229">
        <f>IF(AA$4=UPGRADEYEAR,ENGINE!Z82-'3 - Upgrade information'!$H146,ENGINE!Z82)</f>
        <v>0</v>
      </c>
      <c r="AB82" s="229">
        <f>IF(AB$4=UPGRADEYEAR,ENGINE!AA82-'3 - Upgrade information'!$H146,ENGINE!AA82)</f>
        <v>0</v>
      </c>
      <c r="AC82" s="229">
        <f>IF(AC$4=UPGRADEYEAR,ENGINE!AB82-'3 - Upgrade information'!$H146,ENGINE!AB82)</f>
        <v>0</v>
      </c>
      <c r="AD82" s="229">
        <f>IF(AD$4=UPGRADEYEAR,ENGINE!AC82-'3 - Upgrade information'!$H146,ENGINE!AC82)</f>
        <v>0</v>
      </c>
      <c r="AE82" s="229">
        <f>IF(AE$4=UPGRADEYEAR,ENGINE!AD82-'3 - Upgrade information'!$H146,ENGINE!AD82)</f>
        <v>0</v>
      </c>
      <c r="AF82" s="229">
        <f>IF(AF$4=UPGRADEYEAR,ENGINE!AE82-'3 - Upgrade information'!$H146,ENGINE!AE82)</f>
        <v>0</v>
      </c>
      <c r="AG82" s="229">
        <f>IF(AG$4=UPGRADEYEAR,ENGINE!AF82-'3 - Upgrade information'!$H146,ENGINE!AF82)</f>
        <v>0</v>
      </c>
      <c r="AH82" s="229">
        <f>IF(AH$4=UPGRADEYEAR,ENGINE!AG82-'3 - Upgrade information'!$H146,ENGINE!AG82)</f>
        <v>0</v>
      </c>
      <c r="AI82" s="229">
        <f>IF(AI$4=UPGRADEYEAR,ENGINE!AH82-'3 - Upgrade information'!$H146,ENGINE!AH82)</f>
        <v>0</v>
      </c>
      <c r="AJ82" s="229">
        <f>IF(AJ$4=UPGRADEYEAR,ENGINE!AH82-'3 - Upgrade information'!$H146,ENGINE!AH82)</f>
        <v>0</v>
      </c>
      <c r="AK82" s="229">
        <f>IF(AK$4=UPGRADEYEAR,ENGINE!AI82-'3 - Upgrade information'!$H146,ENGINE!AI82)</f>
        <v>0</v>
      </c>
      <c r="AL82" s="229">
        <f>IF(AL$4=UPGRADEYEAR,ENGINE!AJ82-'3 - Upgrade information'!$H146,ENGINE!AJ82)</f>
        <v>0</v>
      </c>
      <c r="AM82" s="229">
        <f>IF(AM$4=UPGRADEYEAR,ENGINE!AK82-'3 - Upgrade information'!$H146,ENGINE!AK82)</f>
        <v>0</v>
      </c>
      <c r="AN82" s="229">
        <f>IF(AN$4=UPGRADEYEAR,ENGINE!AC82-'3 - Upgrade information'!$H146,ENGINE!AC82)</f>
        <v>0</v>
      </c>
      <c r="AO82" s="229">
        <f>IF(AO$4=UPGRADEYEAR,ENGINE!AD82-'3 - Upgrade information'!$H146,ENGINE!AD82)</f>
        <v>0</v>
      </c>
      <c r="AP82" s="229">
        <f>IF(AP$4=UPGRADEYEAR,ENGINE!AE82-'3 - Upgrade information'!$H146,ENGINE!AE82)</f>
        <v>0</v>
      </c>
      <c r="AQ82" s="229">
        <f>IF(AQ$4=UPGRADEYEAR,ENGINE!AF82-'3 - Upgrade information'!$H146,ENGINE!AF82)</f>
        <v>0</v>
      </c>
      <c r="AR82" s="229">
        <f>IF(AR$4=UPGRADEYEAR,ENGINE!AG82-'3 - Upgrade information'!$H146,ENGINE!AG82)</f>
        <v>0</v>
      </c>
      <c r="AS82" s="229">
        <f>IF(AS$4=UPGRADEYEAR,ENGINE!AH82-'3 - Upgrade information'!$H146,ENGINE!AH82)</f>
        <v>0</v>
      </c>
      <c r="AT82" s="229">
        <f>IF(AT$4=UPGRADEYEAR,ENGINE!AI82-'3 - Upgrade information'!$H146,ENGINE!AI82)</f>
        <v>0</v>
      </c>
      <c r="AU82" s="231"/>
    </row>
    <row r="83" spans="1:47" ht="9" customHeight="1">
      <c r="A83" s="233"/>
      <c r="B83" s="234"/>
      <c r="C83" s="234"/>
      <c r="D83" s="234"/>
      <c r="E83" s="234"/>
      <c r="F83" s="235"/>
      <c r="G83" s="234"/>
      <c r="H83" s="235"/>
      <c r="I83" s="234"/>
      <c r="J83" s="234"/>
      <c r="K83" s="234"/>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234"/>
      <c r="AL83" s="234"/>
      <c r="AM83" s="234"/>
      <c r="AN83" s="234"/>
      <c r="AO83" s="234"/>
      <c r="AP83" s="234"/>
      <c r="AQ83" s="234"/>
      <c r="AR83" s="234"/>
      <c r="AS83" s="234"/>
      <c r="AT83" s="234"/>
      <c r="AU83" s="236"/>
    </row>
    <row r="84" spans="1:47" ht="9" customHeight="1">
      <c r="A84" s="601" t="s">
        <v>268</v>
      </c>
      <c r="B84" s="237">
        <f>'1 - Existing Inventory'!C127</f>
        <v>36</v>
      </c>
      <c r="C84" s="237">
        <f>'1 - Existing Inventory'!D127</f>
        <v>36</v>
      </c>
      <c r="D84" s="228" t="s">
        <v>345</v>
      </c>
      <c r="E84" s="229">
        <f t="shared" ref="E84:E91" si="21">ANNUAL_OP_HOURS</f>
        <v>4138</v>
      </c>
      <c r="F84" s="229">
        <f>((1-'1 - Existing Inventory'!N127)*'1 - Existing Inventory'!D127*ANNUAL_OP_HOURS)+
('1 - Existing Inventory'!N127*'1 - Existing Inventory'!D127*(ANNUAL_OP_HOURS-(6*365)))+
('1 - Existing Inventory'!N127*('1 - Existing Inventory'!O127)*'1 - Existing Inventory'!D127*(6*365))</f>
        <v>148968</v>
      </c>
      <c r="G84" s="229">
        <f t="shared" ref="G84:G91" si="22">ANNUAL_OP_HOURS_AFTER</f>
        <v>4138</v>
      </c>
      <c r="H84" s="229">
        <f>((1-'3 - Upgrade information'!M153)*'3 - Upgrade information'!D153*ANNUAL_OP_HOURS)+
('3 - Upgrade information'!M153*'3 - Upgrade information'!D153*(ANNUAL_OP_HOURS-(6*365)))+
('3 - Upgrade information'!M153*('3 - Upgrade information'!N153)*'3 - Upgrade information'!D153*(6*365))</f>
        <v>148968</v>
      </c>
      <c r="I84" s="229">
        <f>'1 - Existing Inventory'!E127</f>
        <v>0</v>
      </c>
      <c r="J84" s="229">
        <f t="shared" ref="J84:J91" si="23">I84</f>
        <v>0</v>
      </c>
      <c r="K84" s="229">
        <f>IF(K$4=UPGRADEYEAR,ENGINE!J84-'3 - Upgrade information'!$H153,ENGINE!J84)</f>
        <v>0</v>
      </c>
      <c r="L84" s="229">
        <f>IF(L$4=UPGRADEYEAR,ENGINE!K84-'3 - Upgrade information'!$H153,ENGINE!K84)</f>
        <v>0</v>
      </c>
      <c r="M84" s="229">
        <f>IF(M$4=UPGRADEYEAR,ENGINE!L84-'3 - Upgrade information'!$H153,ENGINE!L84)</f>
        <v>0</v>
      </c>
      <c r="N84" s="230">
        <f>IF(N$4=UPGRADEYEAR,ENGINE!M84-'3 - Upgrade information'!$H153,ENGINE!M84)</f>
        <v>0</v>
      </c>
      <c r="O84" s="229">
        <f>IF(O$4=UPGRADEYEAR,ENGINE!N84-'3 - Upgrade information'!$H153,ENGINE!N84)</f>
        <v>0</v>
      </c>
      <c r="P84" s="229">
        <f>IF(P$4=UPGRADEYEAR,ENGINE!O84-'3 - Upgrade information'!$H153,ENGINE!O84)</f>
        <v>0</v>
      </c>
      <c r="Q84" s="229">
        <f>IF(Q$4=UPGRADEYEAR,ENGINE!P84-'3 - Upgrade information'!$H153,ENGINE!P84)</f>
        <v>0</v>
      </c>
      <c r="R84" s="229">
        <f>IF(R$4=UPGRADEYEAR,ENGINE!Q84-'3 - Upgrade information'!$H153,ENGINE!Q84)</f>
        <v>0</v>
      </c>
      <c r="S84" s="229">
        <f>IF(S$4=UPGRADEYEAR,ENGINE!R84-'3 - Upgrade information'!$H153,ENGINE!R84)</f>
        <v>0</v>
      </c>
      <c r="T84" s="229">
        <f>IF(T$4=UPGRADEYEAR,ENGINE!S84-'3 - Upgrade information'!$H153,ENGINE!S84)</f>
        <v>0</v>
      </c>
      <c r="U84" s="229">
        <f>IF(U$4=UPGRADEYEAR,ENGINE!T84-'3 - Upgrade information'!$H153,ENGINE!T84)</f>
        <v>0</v>
      </c>
      <c r="V84" s="229">
        <f>IF(V$4=UPGRADEYEAR,ENGINE!U84-'3 - Upgrade information'!$H153,ENGINE!U84)</f>
        <v>0</v>
      </c>
      <c r="W84" s="229">
        <f>IF(W$4=UPGRADEYEAR,ENGINE!V84-'3 - Upgrade information'!$H153,ENGINE!V84)</f>
        <v>0</v>
      </c>
      <c r="X84" s="229">
        <f>IF(X$4=UPGRADEYEAR,ENGINE!W84-'3 - Upgrade information'!$H153,ENGINE!W84)</f>
        <v>0</v>
      </c>
      <c r="Y84" s="229">
        <f>IF(Y$4=UPGRADEYEAR,ENGINE!X84-'3 - Upgrade information'!$H153,ENGINE!X84)</f>
        <v>0</v>
      </c>
      <c r="Z84" s="229">
        <f>IF(Z$4=UPGRADEYEAR,ENGINE!Y84-'3 - Upgrade information'!$H153,ENGINE!Y84)</f>
        <v>0</v>
      </c>
      <c r="AA84" s="229">
        <f>IF(AA$4=UPGRADEYEAR,ENGINE!Z84-'3 - Upgrade information'!$H153,ENGINE!Z84)</f>
        <v>0</v>
      </c>
      <c r="AB84" s="229">
        <f>IF(AB$4=UPGRADEYEAR,ENGINE!AA84-'3 - Upgrade information'!$H153,ENGINE!AA84)</f>
        <v>0</v>
      </c>
      <c r="AC84" s="229">
        <f>IF(AC$4=UPGRADEYEAR,ENGINE!AB84-'3 - Upgrade information'!$H153,ENGINE!AB84)</f>
        <v>0</v>
      </c>
      <c r="AD84" s="229">
        <f>IF(AD$4=UPGRADEYEAR,ENGINE!AC84-'3 - Upgrade information'!$H153,ENGINE!AC84)</f>
        <v>0</v>
      </c>
      <c r="AE84" s="229">
        <f>IF(AE$4=UPGRADEYEAR,ENGINE!AD84-'3 - Upgrade information'!$H153,ENGINE!AD84)</f>
        <v>0</v>
      </c>
      <c r="AF84" s="229">
        <f>IF(AF$4=UPGRADEYEAR,ENGINE!AE84-'3 - Upgrade information'!$H153,ENGINE!AE84)</f>
        <v>0</v>
      </c>
      <c r="AG84" s="229">
        <f>IF(AG$4=UPGRADEYEAR,ENGINE!AF84-'3 - Upgrade information'!$H153,ENGINE!AF84)</f>
        <v>0</v>
      </c>
      <c r="AH84" s="229">
        <f>IF(AH$4=UPGRADEYEAR,ENGINE!AG84-'3 - Upgrade information'!$H153,ENGINE!AG84)</f>
        <v>0</v>
      </c>
      <c r="AI84" s="229">
        <f>IF(AI$4=UPGRADEYEAR,ENGINE!AH84-'3 - Upgrade information'!$H153,ENGINE!AH84)</f>
        <v>0</v>
      </c>
      <c r="AJ84" s="229">
        <f>IF(AJ$4=UPGRADEYEAR,ENGINE!AH84-'3 - Upgrade information'!$H153,ENGINE!AH84)</f>
        <v>0</v>
      </c>
      <c r="AK84" s="229">
        <f>IF(AK$4=UPGRADEYEAR,ENGINE!AI84-'3 - Upgrade information'!$H153,ENGINE!AI84)</f>
        <v>0</v>
      </c>
      <c r="AL84" s="229">
        <f>IF(AL$4=UPGRADEYEAR,ENGINE!AJ84-'3 - Upgrade information'!$H153,ENGINE!AJ84)</f>
        <v>0</v>
      </c>
      <c r="AM84" s="229">
        <f>IF(AM$4=UPGRADEYEAR,ENGINE!AK84-'3 - Upgrade information'!$H153,ENGINE!AK84)</f>
        <v>0</v>
      </c>
      <c r="AN84" s="229">
        <f>IF(AN$4=UPGRADEYEAR,ENGINE!AC84-'3 - Upgrade information'!$H153,ENGINE!AC84)</f>
        <v>0</v>
      </c>
      <c r="AO84" s="229">
        <f>IF(AO$4=UPGRADEYEAR,ENGINE!AD84-'3 - Upgrade information'!$H153,ENGINE!AD84)</f>
        <v>0</v>
      </c>
      <c r="AP84" s="229">
        <f>IF(AP$4=UPGRADEYEAR,ENGINE!AE84-'3 - Upgrade information'!$H153,ENGINE!AE84)</f>
        <v>0</v>
      </c>
      <c r="AQ84" s="229">
        <f>IF(AQ$4=UPGRADEYEAR,ENGINE!AF84-'3 - Upgrade information'!$H153,ENGINE!AF84)</f>
        <v>0</v>
      </c>
      <c r="AR84" s="229">
        <f>IF(AR$4=UPGRADEYEAR,ENGINE!AG84-'3 - Upgrade information'!$H153,ENGINE!AG84)</f>
        <v>0</v>
      </c>
      <c r="AS84" s="229">
        <f>IF(AS$4=UPGRADEYEAR,ENGINE!AH84-'3 - Upgrade information'!$H153,ENGINE!AH84)</f>
        <v>0</v>
      </c>
      <c r="AT84" s="229">
        <f>IF(AT$4=UPGRADEYEAR,ENGINE!AI84-'3 - Upgrade information'!$H153,ENGINE!AI84)</f>
        <v>0</v>
      </c>
      <c r="AU84" s="231"/>
    </row>
    <row r="85" spans="1:47" ht="9" customHeight="1">
      <c r="A85" s="601"/>
      <c r="B85" s="237">
        <f>'1 - Existing Inventory'!C128</f>
        <v>40</v>
      </c>
      <c r="C85" s="237">
        <f>'1 - Existing Inventory'!D128</f>
        <v>45</v>
      </c>
      <c r="D85" s="228" t="s">
        <v>345</v>
      </c>
      <c r="E85" s="229">
        <f t="shared" si="21"/>
        <v>4138</v>
      </c>
      <c r="F85" s="229">
        <f>((1-'1 - Existing Inventory'!N128)*'1 - Existing Inventory'!D128*ANNUAL_OP_HOURS)+
('1 - Existing Inventory'!N128*'1 - Existing Inventory'!D128*(ANNUAL_OP_HOURS-(6*365)))+
('1 - Existing Inventory'!N128*('1 - Existing Inventory'!O128)*'1 - Existing Inventory'!D128*(6*365))</f>
        <v>186210</v>
      </c>
      <c r="G85" s="229">
        <f t="shared" si="22"/>
        <v>4138</v>
      </c>
      <c r="H85" s="229">
        <f>((1-'3 - Upgrade information'!M154)*'3 - Upgrade information'!D154*ANNUAL_OP_HOURS)+
('3 - Upgrade information'!M154*'3 - Upgrade information'!D154*(ANNUAL_OP_HOURS-(6*365)))+
('3 - Upgrade information'!M154*('3 - Upgrade information'!N154)*'3 - Upgrade information'!D154*(6*365))</f>
        <v>186210</v>
      </c>
      <c r="I85" s="229">
        <f>'1 - Existing Inventory'!E128</f>
        <v>0</v>
      </c>
      <c r="J85" s="229">
        <f t="shared" si="23"/>
        <v>0</v>
      </c>
      <c r="K85" s="229">
        <f>IF(K$4=UPGRADEYEAR,ENGINE!J85-'3 - Upgrade information'!$H154,ENGINE!J85)</f>
        <v>0</v>
      </c>
      <c r="L85" s="229">
        <f>IF(L$4=UPGRADEYEAR,ENGINE!K85-'3 - Upgrade information'!$H154,ENGINE!K85)</f>
        <v>0</v>
      </c>
      <c r="M85" s="229">
        <f>IF(M$4=UPGRADEYEAR,ENGINE!L85-'3 - Upgrade information'!$H154,ENGINE!L85)</f>
        <v>0</v>
      </c>
      <c r="N85" s="230">
        <f>IF(N$4=UPGRADEYEAR,ENGINE!M85-'3 - Upgrade information'!$H154,ENGINE!M85)</f>
        <v>0</v>
      </c>
      <c r="O85" s="229">
        <f>IF(O$4=UPGRADEYEAR,ENGINE!N85-'3 - Upgrade information'!$H154,ENGINE!N85)</f>
        <v>0</v>
      </c>
      <c r="P85" s="229">
        <f>IF(P$4=UPGRADEYEAR,ENGINE!O85-'3 - Upgrade information'!$H154,ENGINE!O85)</f>
        <v>0</v>
      </c>
      <c r="Q85" s="229">
        <f>IF(Q$4=UPGRADEYEAR,ENGINE!P85-'3 - Upgrade information'!$H154,ENGINE!P85)</f>
        <v>0</v>
      </c>
      <c r="R85" s="229">
        <f>IF(R$4=UPGRADEYEAR,ENGINE!Q85-'3 - Upgrade information'!$H154,ENGINE!Q85)</f>
        <v>0</v>
      </c>
      <c r="S85" s="229">
        <f>IF(S$4=UPGRADEYEAR,ENGINE!R85-'3 - Upgrade information'!$H154,ENGINE!R85)</f>
        <v>0</v>
      </c>
      <c r="T85" s="229">
        <f>IF(T$4=UPGRADEYEAR,ENGINE!S85-'3 - Upgrade information'!$H154,ENGINE!S85)</f>
        <v>0</v>
      </c>
      <c r="U85" s="229">
        <f>IF(U$4=UPGRADEYEAR,ENGINE!T85-'3 - Upgrade information'!$H154,ENGINE!T85)</f>
        <v>0</v>
      </c>
      <c r="V85" s="229">
        <f>IF(V$4=UPGRADEYEAR,ENGINE!U85-'3 - Upgrade information'!$H154,ENGINE!U85)</f>
        <v>0</v>
      </c>
      <c r="W85" s="229">
        <f>IF(W$4=UPGRADEYEAR,ENGINE!V85-'3 - Upgrade information'!$H154,ENGINE!V85)</f>
        <v>0</v>
      </c>
      <c r="X85" s="229">
        <f>IF(X$4=UPGRADEYEAR,ENGINE!W85-'3 - Upgrade information'!$H154,ENGINE!W85)</f>
        <v>0</v>
      </c>
      <c r="Y85" s="229">
        <f>IF(Y$4=UPGRADEYEAR,ENGINE!X85-'3 - Upgrade information'!$H154,ENGINE!X85)</f>
        <v>0</v>
      </c>
      <c r="Z85" s="229">
        <f>IF(Z$4=UPGRADEYEAR,ENGINE!Y85-'3 - Upgrade information'!$H154,ENGINE!Y85)</f>
        <v>0</v>
      </c>
      <c r="AA85" s="229">
        <f>IF(AA$4=UPGRADEYEAR,ENGINE!Z85-'3 - Upgrade information'!$H154,ENGINE!Z85)</f>
        <v>0</v>
      </c>
      <c r="AB85" s="229">
        <f>IF(AB$4=UPGRADEYEAR,ENGINE!AA85-'3 - Upgrade information'!$H154,ENGINE!AA85)</f>
        <v>0</v>
      </c>
      <c r="AC85" s="229">
        <f>IF(AC$4=UPGRADEYEAR,ENGINE!AB85-'3 - Upgrade information'!$H154,ENGINE!AB85)</f>
        <v>0</v>
      </c>
      <c r="AD85" s="229">
        <f>IF(AD$4=UPGRADEYEAR,ENGINE!AC85-'3 - Upgrade information'!$H154,ENGINE!AC85)</f>
        <v>0</v>
      </c>
      <c r="AE85" s="229">
        <f>IF(AE$4=UPGRADEYEAR,ENGINE!AD85-'3 - Upgrade information'!$H154,ENGINE!AD85)</f>
        <v>0</v>
      </c>
      <c r="AF85" s="229">
        <f>IF(AF$4=UPGRADEYEAR,ENGINE!AE85-'3 - Upgrade information'!$H154,ENGINE!AE85)</f>
        <v>0</v>
      </c>
      <c r="AG85" s="229">
        <f>IF(AG$4=UPGRADEYEAR,ENGINE!AF85-'3 - Upgrade information'!$H154,ENGINE!AF85)</f>
        <v>0</v>
      </c>
      <c r="AH85" s="229">
        <f>IF(AH$4=UPGRADEYEAR,ENGINE!AG85-'3 - Upgrade information'!$H154,ENGINE!AG85)</f>
        <v>0</v>
      </c>
      <c r="AI85" s="229">
        <f>IF(AI$4=UPGRADEYEAR,ENGINE!AH85-'3 - Upgrade information'!$H154,ENGINE!AH85)</f>
        <v>0</v>
      </c>
      <c r="AJ85" s="229">
        <f>IF(AJ$4=UPGRADEYEAR,ENGINE!AH85-'3 - Upgrade information'!$H154,ENGINE!AH85)</f>
        <v>0</v>
      </c>
      <c r="AK85" s="229">
        <f>IF(AK$4=UPGRADEYEAR,ENGINE!AI85-'3 - Upgrade information'!$H154,ENGINE!AI85)</f>
        <v>0</v>
      </c>
      <c r="AL85" s="229">
        <f>IF(AL$4=UPGRADEYEAR,ENGINE!AJ85-'3 - Upgrade information'!$H154,ENGINE!AJ85)</f>
        <v>0</v>
      </c>
      <c r="AM85" s="229">
        <f>IF(AM$4=UPGRADEYEAR,ENGINE!AK85-'3 - Upgrade information'!$H154,ENGINE!AK85)</f>
        <v>0</v>
      </c>
      <c r="AN85" s="229">
        <f>IF(AN$4=UPGRADEYEAR,ENGINE!AC85-'3 - Upgrade information'!$H154,ENGINE!AC85)</f>
        <v>0</v>
      </c>
      <c r="AO85" s="229">
        <f>IF(AO$4=UPGRADEYEAR,ENGINE!AD85-'3 - Upgrade information'!$H154,ENGINE!AD85)</f>
        <v>0</v>
      </c>
      <c r="AP85" s="229">
        <f>IF(AP$4=UPGRADEYEAR,ENGINE!AE85-'3 - Upgrade information'!$H154,ENGINE!AE85)</f>
        <v>0</v>
      </c>
      <c r="AQ85" s="229">
        <f>IF(AQ$4=UPGRADEYEAR,ENGINE!AF85-'3 - Upgrade information'!$H154,ENGINE!AF85)</f>
        <v>0</v>
      </c>
      <c r="AR85" s="229">
        <f>IF(AR$4=UPGRADEYEAR,ENGINE!AG85-'3 - Upgrade information'!$H154,ENGINE!AG85)</f>
        <v>0</v>
      </c>
      <c r="AS85" s="229">
        <f>IF(AS$4=UPGRADEYEAR,ENGINE!AH85-'3 - Upgrade information'!$H154,ENGINE!AH85)</f>
        <v>0</v>
      </c>
      <c r="AT85" s="229">
        <f>IF(AT$4=UPGRADEYEAR,ENGINE!AI85-'3 - Upgrade information'!$H154,ENGINE!AI85)</f>
        <v>0</v>
      </c>
      <c r="AU85" s="231"/>
    </row>
    <row r="86" spans="1:47" ht="9" customHeight="1">
      <c r="A86" s="601"/>
      <c r="B86" s="237">
        <f>'1 - Existing Inventory'!C129</f>
        <v>55</v>
      </c>
      <c r="C86" s="237">
        <f>'1 - Existing Inventory'!D129</f>
        <v>62</v>
      </c>
      <c r="D86" s="228" t="s">
        <v>345</v>
      </c>
      <c r="E86" s="229">
        <f t="shared" si="21"/>
        <v>4138</v>
      </c>
      <c r="F86" s="229">
        <f>((1-'1 - Existing Inventory'!N129)*'1 - Existing Inventory'!D129*ANNUAL_OP_HOURS)+
('1 - Existing Inventory'!N129*'1 - Existing Inventory'!D129*(ANNUAL_OP_HOURS-(6*365)))+
('1 - Existing Inventory'!N129*('1 - Existing Inventory'!O129)*'1 - Existing Inventory'!D129*(6*365))</f>
        <v>256556</v>
      </c>
      <c r="G86" s="229">
        <f t="shared" si="22"/>
        <v>4138</v>
      </c>
      <c r="H86" s="229">
        <f>((1-'3 - Upgrade information'!M155)*'3 - Upgrade information'!D155*ANNUAL_OP_HOURS)+
('3 - Upgrade information'!M155*'3 - Upgrade information'!D155*(ANNUAL_OP_HOURS-(6*365)))+
('3 - Upgrade information'!M155*('3 - Upgrade information'!N155)*'3 - Upgrade information'!D155*(6*365))</f>
        <v>256556</v>
      </c>
      <c r="I86" s="229">
        <f>'1 - Existing Inventory'!E129</f>
        <v>0</v>
      </c>
      <c r="J86" s="229">
        <f t="shared" si="23"/>
        <v>0</v>
      </c>
      <c r="K86" s="229">
        <f>IF(K$4=UPGRADEYEAR,ENGINE!J86-'3 - Upgrade information'!$H155,ENGINE!J86)</f>
        <v>0</v>
      </c>
      <c r="L86" s="229">
        <f>IF(L$4=UPGRADEYEAR,ENGINE!K86-'3 - Upgrade information'!$H155,ENGINE!K86)</f>
        <v>0</v>
      </c>
      <c r="M86" s="229">
        <f>IF(M$4=UPGRADEYEAR,ENGINE!L86-'3 - Upgrade information'!$H155,ENGINE!L86)</f>
        <v>0</v>
      </c>
      <c r="N86" s="230">
        <f>IF(N$4=UPGRADEYEAR,ENGINE!M86-'3 - Upgrade information'!$H155,ENGINE!M86)</f>
        <v>0</v>
      </c>
      <c r="O86" s="229">
        <f>IF(O$4=UPGRADEYEAR,ENGINE!N86-'3 - Upgrade information'!$H155,ENGINE!N86)</f>
        <v>0</v>
      </c>
      <c r="P86" s="229">
        <f>IF(P$4=UPGRADEYEAR,ENGINE!O86-'3 - Upgrade information'!$H155,ENGINE!O86)</f>
        <v>0</v>
      </c>
      <c r="Q86" s="229">
        <f>IF(Q$4=UPGRADEYEAR,ENGINE!P86-'3 - Upgrade information'!$H155,ENGINE!P86)</f>
        <v>0</v>
      </c>
      <c r="R86" s="229">
        <f>IF(R$4=UPGRADEYEAR,ENGINE!Q86-'3 - Upgrade information'!$H155,ENGINE!Q86)</f>
        <v>0</v>
      </c>
      <c r="S86" s="229">
        <f>IF(S$4=UPGRADEYEAR,ENGINE!R86-'3 - Upgrade information'!$H155,ENGINE!R86)</f>
        <v>0</v>
      </c>
      <c r="T86" s="229">
        <f>IF(T$4=UPGRADEYEAR,ENGINE!S86-'3 - Upgrade information'!$H155,ENGINE!S86)</f>
        <v>0</v>
      </c>
      <c r="U86" s="229">
        <f>IF(U$4=UPGRADEYEAR,ENGINE!T86-'3 - Upgrade information'!$H155,ENGINE!T86)</f>
        <v>0</v>
      </c>
      <c r="V86" s="229">
        <f>IF(V$4=UPGRADEYEAR,ENGINE!U86-'3 - Upgrade information'!$H155,ENGINE!U86)</f>
        <v>0</v>
      </c>
      <c r="W86" s="229">
        <f>IF(W$4=UPGRADEYEAR,ENGINE!V86-'3 - Upgrade information'!$H155,ENGINE!V86)</f>
        <v>0</v>
      </c>
      <c r="X86" s="229">
        <f>IF(X$4=UPGRADEYEAR,ENGINE!W86-'3 - Upgrade information'!$H155,ENGINE!W86)</f>
        <v>0</v>
      </c>
      <c r="Y86" s="229">
        <f>IF(Y$4=UPGRADEYEAR,ENGINE!X86-'3 - Upgrade information'!$H155,ENGINE!X86)</f>
        <v>0</v>
      </c>
      <c r="Z86" s="229">
        <f>IF(Z$4=UPGRADEYEAR,ENGINE!Y86-'3 - Upgrade information'!$H155,ENGINE!Y86)</f>
        <v>0</v>
      </c>
      <c r="AA86" s="229">
        <f>IF(AA$4=UPGRADEYEAR,ENGINE!Z86-'3 - Upgrade information'!$H155,ENGINE!Z86)</f>
        <v>0</v>
      </c>
      <c r="AB86" s="229">
        <f>IF(AB$4=UPGRADEYEAR,ENGINE!AA86-'3 - Upgrade information'!$H155,ENGINE!AA86)</f>
        <v>0</v>
      </c>
      <c r="AC86" s="229">
        <f>IF(AC$4=UPGRADEYEAR,ENGINE!AB86-'3 - Upgrade information'!$H155,ENGINE!AB86)</f>
        <v>0</v>
      </c>
      <c r="AD86" s="229">
        <f>IF(AD$4=UPGRADEYEAR,ENGINE!AC86-'3 - Upgrade information'!$H155,ENGINE!AC86)</f>
        <v>0</v>
      </c>
      <c r="AE86" s="229">
        <f>IF(AE$4=UPGRADEYEAR,ENGINE!AD86-'3 - Upgrade information'!$H155,ENGINE!AD86)</f>
        <v>0</v>
      </c>
      <c r="AF86" s="229">
        <f>IF(AF$4=UPGRADEYEAR,ENGINE!AE86-'3 - Upgrade information'!$H155,ENGINE!AE86)</f>
        <v>0</v>
      </c>
      <c r="AG86" s="229">
        <f>IF(AG$4=UPGRADEYEAR,ENGINE!AF86-'3 - Upgrade information'!$H155,ENGINE!AF86)</f>
        <v>0</v>
      </c>
      <c r="AH86" s="229">
        <f>IF(AH$4=UPGRADEYEAR,ENGINE!AG86-'3 - Upgrade information'!$H155,ENGINE!AG86)</f>
        <v>0</v>
      </c>
      <c r="AI86" s="229">
        <f>IF(AI$4=UPGRADEYEAR,ENGINE!AH86-'3 - Upgrade information'!$H155,ENGINE!AH86)</f>
        <v>0</v>
      </c>
      <c r="AJ86" s="229">
        <f>IF(AJ$4=UPGRADEYEAR,ENGINE!AH86-'3 - Upgrade information'!$H155,ENGINE!AH86)</f>
        <v>0</v>
      </c>
      <c r="AK86" s="229">
        <f>IF(AK$4=UPGRADEYEAR,ENGINE!AI86-'3 - Upgrade information'!$H155,ENGINE!AI86)</f>
        <v>0</v>
      </c>
      <c r="AL86" s="229">
        <f>IF(AL$4=UPGRADEYEAR,ENGINE!AJ86-'3 - Upgrade information'!$H155,ENGINE!AJ86)</f>
        <v>0</v>
      </c>
      <c r="AM86" s="229">
        <f>IF(AM$4=UPGRADEYEAR,ENGINE!AK86-'3 - Upgrade information'!$H155,ENGINE!AK86)</f>
        <v>0</v>
      </c>
      <c r="AN86" s="229">
        <f>IF(AN$4=UPGRADEYEAR,ENGINE!AC86-'3 - Upgrade information'!$H155,ENGINE!AC86)</f>
        <v>0</v>
      </c>
      <c r="AO86" s="229">
        <f>IF(AO$4=UPGRADEYEAR,ENGINE!AD86-'3 - Upgrade information'!$H155,ENGINE!AD86)</f>
        <v>0</v>
      </c>
      <c r="AP86" s="229">
        <f>IF(AP$4=UPGRADEYEAR,ENGINE!AE86-'3 - Upgrade information'!$H155,ENGINE!AE86)</f>
        <v>0</v>
      </c>
      <c r="AQ86" s="229">
        <f>IF(AQ$4=UPGRADEYEAR,ENGINE!AF86-'3 - Upgrade information'!$H155,ENGINE!AF86)</f>
        <v>0</v>
      </c>
      <c r="AR86" s="229">
        <f>IF(AR$4=UPGRADEYEAR,ENGINE!AG86-'3 - Upgrade information'!$H155,ENGINE!AG86)</f>
        <v>0</v>
      </c>
      <c r="AS86" s="229">
        <f>IF(AS$4=UPGRADEYEAR,ENGINE!AH86-'3 - Upgrade information'!$H155,ENGINE!AH86)</f>
        <v>0</v>
      </c>
      <c r="AT86" s="229">
        <f>IF(AT$4=UPGRADEYEAR,ENGINE!AI86-'3 - Upgrade information'!$H155,ENGINE!AI86)</f>
        <v>0</v>
      </c>
      <c r="AU86" s="231"/>
    </row>
    <row r="87" spans="1:47" ht="9" customHeight="1">
      <c r="A87" s="601"/>
      <c r="B87" s="237">
        <f>'1 - Existing Inventory'!C130</f>
        <v>0</v>
      </c>
      <c r="C87" s="237">
        <f>'1 - Existing Inventory'!D130</f>
        <v>0</v>
      </c>
      <c r="D87" s="228" t="s">
        <v>345</v>
      </c>
      <c r="E87" s="229">
        <f t="shared" si="21"/>
        <v>4138</v>
      </c>
      <c r="F87" s="229">
        <f>((1-'1 - Existing Inventory'!N130)*'1 - Existing Inventory'!D130*ANNUAL_OP_HOURS)+
('1 - Existing Inventory'!N130*'1 - Existing Inventory'!D130*(ANNUAL_OP_HOURS-(6*365)))+
('1 - Existing Inventory'!N130*('1 - Existing Inventory'!O130)*'1 - Existing Inventory'!D130*(6*365))</f>
        <v>0</v>
      </c>
      <c r="G87" s="229">
        <f t="shared" si="22"/>
        <v>4138</v>
      </c>
      <c r="H87" s="229">
        <f>((1-'3 - Upgrade information'!M156)*'3 - Upgrade information'!D156*ANNUAL_OP_HOURS)+
('3 - Upgrade information'!M156*'3 - Upgrade information'!D156*(ANNUAL_OP_HOURS-(6*365)))+
('3 - Upgrade information'!M156*('3 - Upgrade information'!N156)*'3 - Upgrade information'!D156*(6*365))</f>
        <v>0</v>
      </c>
      <c r="I87" s="229">
        <f>'1 - Existing Inventory'!E130</f>
        <v>0</v>
      </c>
      <c r="J87" s="229">
        <f t="shared" si="23"/>
        <v>0</v>
      </c>
      <c r="K87" s="229">
        <f>IF(K$4=UPGRADEYEAR,ENGINE!J87-'3 - Upgrade information'!$H156,ENGINE!J87)</f>
        <v>0</v>
      </c>
      <c r="L87" s="229">
        <f>IF(L$4=UPGRADEYEAR,ENGINE!K87-'3 - Upgrade information'!$H156,ENGINE!K87)</f>
        <v>0</v>
      </c>
      <c r="M87" s="229">
        <f>IF(M$4=UPGRADEYEAR,ENGINE!L87-'3 - Upgrade information'!$H156,ENGINE!L87)</f>
        <v>0</v>
      </c>
      <c r="N87" s="230">
        <f>IF(N$4=UPGRADEYEAR,ENGINE!M87-'3 - Upgrade information'!$H156,ENGINE!M87)</f>
        <v>0</v>
      </c>
      <c r="O87" s="229">
        <f>IF(O$4=UPGRADEYEAR,ENGINE!N87-'3 - Upgrade information'!$H156,ENGINE!N87)</f>
        <v>0</v>
      </c>
      <c r="P87" s="229">
        <f>IF(P$4=UPGRADEYEAR,ENGINE!O87-'3 - Upgrade information'!$H156,ENGINE!O87)</f>
        <v>0</v>
      </c>
      <c r="Q87" s="229">
        <f>IF(Q$4=UPGRADEYEAR,ENGINE!P87-'3 - Upgrade information'!$H156,ENGINE!P87)</f>
        <v>0</v>
      </c>
      <c r="R87" s="229">
        <f>IF(R$4=UPGRADEYEAR,ENGINE!Q87-'3 - Upgrade information'!$H156,ENGINE!Q87)</f>
        <v>0</v>
      </c>
      <c r="S87" s="229">
        <f>IF(S$4=UPGRADEYEAR,ENGINE!R87-'3 - Upgrade information'!$H156,ENGINE!R87)</f>
        <v>0</v>
      </c>
      <c r="T87" s="229">
        <f>IF(T$4=UPGRADEYEAR,ENGINE!S87-'3 - Upgrade information'!$H156,ENGINE!S87)</f>
        <v>0</v>
      </c>
      <c r="U87" s="229">
        <f>IF(U$4=UPGRADEYEAR,ENGINE!T87-'3 - Upgrade information'!$H156,ENGINE!T87)</f>
        <v>0</v>
      </c>
      <c r="V87" s="229">
        <f>IF(V$4=UPGRADEYEAR,ENGINE!U87-'3 - Upgrade information'!$H156,ENGINE!U87)</f>
        <v>0</v>
      </c>
      <c r="W87" s="229">
        <f>IF(W$4=UPGRADEYEAR,ENGINE!V87-'3 - Upgrade information'!$H156,ENGINE!V87)</f>
        <v>0</v>
      </c>
      <c r="X87" s="229">
        <f>IF(X$4=UPGRADEYEAR,ENGINE!W87-'3 - Upgrade information'!$H156,ENGINE!W87)</f>
        <v>0</v>
      </c>
      <c r="Y87" s="229">
        <f>IF(Y$4=UPGRADEYEAR,ENGINE!X87-'3 - Upgrade information'!$H156,ENGINE!X87)</f>
        <v>0</v>
      </c>
      <c r="Z87" s="229">
        <f>IF(Z$4=UPGRADEYEAR,ENGINE!Y87-'3 - Upgrade information'!$H156,ENGINE!Y87)</f>
        <v>0</v>
      </c>
      <c r="AA87" s="229">
        <f>IF(AA$4=UPGRADEYEAR,ENGINE!Z87-'3 - Upgrade information'!$H156,ENGINE!Z87)</f>
        <v>0</v>
      </c>
      <c r="AB87" s="229">
        <f>IF(AB$4=UPGRADEYEAR,ENGINE!AA87-'3 - Upgrade information'!$H156,ENGINE!AA87)</f>
        <v>0</v>
      </c>
      <c r="AC87" s="229">
        <f>IF(AC$4=UPGRADEYEAR,ENGINE!AB87-'3 - Upgrade information'!$H156,ENGINE!AB87)</f>
        <v>0</v>
      </c>
      <c r="AD87" s="229">
        <f>IF(AD$4=UPGRADEYEAR,ENGINE!AC87-'3 - Upgrade information'!$H156,ENGINE!AC87)</f>
        <v>0</v>
      </c>
      <c r="AE87" s="229">
        <f>IF(AE$4=UPGRADEYEAR,ENGINE!AD87-'3 - Upgrade information'!$H156,ENGINE!AD87)</f>
        <v>0</v>
      </c>
      <c r="AF87" s="229">
        <f>IF(AF$4=UPGRADEYEAR,ENGINE!AE87-'3 - Upgrade information'!$H156,ENGINE!AE87)</f>
        <v>0</v>
      </c>
      <c r="AG87" s="229">
        <f>IF(AG$4=UPGRADEYEAR,ENGINE!AF87-'3 - Upgrade information'!$H156,ENGINE!AF87)</f>
        <v>0</v>
      </c>
      <c r="AH87" s="229">
        <f>IF(AH$4=UPGRADEYEAR,ENGINE!AG87-'3 - Upgrade information'!$H156,ENGINE!AG87)</f>
        <v>0</v>
      </c>
      <c r="AI87" s="229">
        <f>IF(AI$4=UPGRADEYEAR,ENGINE!AH87-'3 - Upgrade information'!$H156,ENGINE!AH87)</f>
        <v>0</v>
      </c>
      <c r="AJ87" s="229">
        <f>IF(AJ$4=UPGRADEYEAR,ENGINE!AH87-'3 - Upgrade information'!$H156,ENGINE!AH87)</f>
        <v>0</v>
      </c>
      <c r="AK87" s="229">
        <f>IF(AK$4=UPGRADEYEAR,ENGINE!AI87-'3 - Upgrade information'!$H156,ENGINE!AI87)</f>
        <v>0</v>
      </c>
      <c r="AL87" s="229">
        <f>IF(AL$4=UPGRADEYEAR,ENGINE!AJ87-'3 - Upgrade information'!$H156,ENGINE!AJ87)</f>
        <v>0</v>
      </c>
      <c r="AM87" s="229">
        <f>IF(AM$4=UPGRADEYEAR,ENGINE!AK87-'3 - Upgrade information'!$H156,ENGINE!AK87)</f>
        <v>0</v>
      </c>
      <c r="AN87" s="229">
        <f>IF(AN$4=UPGRADEYEAR,ENGINE!AC87-'3 - Upgrade information'!$H156,ENGINE!AC87)</f>
        <v>0</v>
      </c>
      <c r="AO87" s="229">
        <f>IF(AO$4=UPGRADEYEAR,ENGINE!AD87-'3 - Upgrade information'!$H156,ENGINE!AD87)</f>
        <v>0</v>
      </c>
      <c r="AP87" s="229">
        <f>IF(AP$4=UPGRADEYEAR,ENGINE!AE87-'3 - Upgrade information'!$H156,ENGINE!AE87)</f>
        <v>0</v>
      </c>
      <c r="AQ87" s="229">
        <f>IF(AQ$4=UPGRADEYEAR,ENGINE!AF87-'3 - Upgrade information'!$H156,ENGINE!AF87)</f>
        <v>0</v>
      </c>
      <c r="AR87" s="229">
        <f>IF(AR$4=UPGRADEYEAR,ENGINE!AG87-'3 - Upgrade information'!$H156,ENGINE!AG87)</f>
        <v>0</v>
      </c>
      <c r="AS87" s="229">
        <f>IF(AS$4=UPGRADEYEAR,ENGINE!AH87-'3 - Upgrade information'!$H156,ENGINE!AH87)</f>
        <v>0</v>
      </c>
      <c r="AT87" s="229">
        <f>IF(AT$4=UPGRADEYEAR,ENGINE!AI87-'3 - Upgrade information'!$H156,ENGINE!AI87)</f>
        <v>0</v>
      </c>
      <c r="AU87" s="231"/>
    </row>
    <row r="88" spans="1:47" ht="9" customHeight="1">
      <c r="A88" s="601" t="s">
        <v>268</v>
      </c>
      <c r="B88" s="227">
        <f>'1 - Existing Inventory'!C132</f>
        <v>36</v>
      </c>
      <c r="C88" s="227">
        <f>'1 - Existing Inventory'!D132</f>
        <v>44</v>
      </c>
      <c r="D88" s="228" t="s">
        <v>345</v>
      </c>
      <c r="E88" s="229">
        <f t="shared" si="21"/>
        <v>4138</v>
      </c>
      <c r="F88" s="229">
        <f>((1-'1 - Existing Inventory'!N132)*'1 - Existing Inventory'!D132*ANNUAL_OP_HOURS)+
('1 - Existing Inventory'!N132*'1 - Existing Inventory'!D132*(ANNUAL_OP_HOURS-(6*365)))+
('1 - Existing Inventory'!N132*('1 - Existing Inventory'!O132)*'1 - Existing Inventory'!D132*(6*365))</f>
        <v>182072</v>
      </c>
      <c r="G88" s="229">
        <f t="shared" si="22"/>
        <v>4138</v>
      </c>
      <c r="H88" s="229">
        <f>((1-'3 - Upgrade information'!M158)*'3 - Upgrade information'!D158*ANNUAL_OP_HOURS)+
('3 - Upgrade information'!M158*'3 - Upgrade information'!D158*(ANNUAL_OP_HOURS-(6*365)))+
('3 - Upgrade information'!M158*('3 - Upgrade information'!N158)*'3 - Upgrade information'!D158*(6*365))</f>
        <v>182072</v>
      </c>
      <c r="I88" s="229">
        <f>'1 - Existing Inventory'!E132</f>
        <v>0</v>
      </c>
      <c r="J88" s="229">
        <f t="shared" si="23"/>
        <v>0</v>
      </c>
      <c r="K88" s="229">
        <f>IF(K$4=UPGRADEYEAR,ENGINE!J88-'3 - Upgrade information'!$H158,ENGINE!J88)</f>
        <v>0</v>
      </c>
      <c r="L88" s="229">
        <f>IF(L$4=UPGRADEYEAR,ENGINE!K88-'3 - Upgrade information'!$H158,ENGINE!K88)</f>
        <v>0</v>
      </c>
      <c r="M88" s="229">
        <f>IF(M$4=UPGRADEYEAR,ENGINE!L88-'3 - Upgrade information'!$H158,ENGINE!L88)</f>
        <v>0</v>
      </c>
      <c r="N88" s="230">
        <f>IF(N$4=UPGRADEYEAR,ENGINE!M88-'3 - Upgrade information'!$H158,ENGINE!M88)</f>
        <v>0</v>
      </c>
      <c r="O88" s="229">
        <f>IF(O$4=UPGRADEYEAR,ENGINE!N88-'3 - Upgrade information'!$H158,ENGINE!N88)</f>
        <v>0</v>
      </c>
      <c r="P88" s="229">
        <f>IF(P$4=UPGRADEYEAR,ENGINE!O88-'3 - Upgrade information'!$H158,ENGINE!O88)</f>
        <v>0</v>
      </c>
      <c r="Q88" s="229">
        <f>IF(Q$4=UPGRADEYEAR,ENGINE!P88-'3 - Upgrade information'!$H158,ENGINE!P88)</f>
        <v>0</v>
      </c>
      <c r="R88" s="229">
        <f>IF(R$4=UPGRADEYEAR,ENGINE!Q88-'3 - Upgrade information'!$H158,ENGINE!Q88)</f>
        <v>0</v>
      </c>
      <c r="S88" s="229">
        <f>IF(S$4=UPGRADEYEAR,ENGINE!R88-'3 - Upgrade information'!$H158,ENGINE!R88)</f>
        <v>0</v>
      </c>
      <c r="T88" s="229">
        <f>IF(T$4=UPGRADEYEAR,ENGINE!S88-'3 - Upgrade information'!$H158,ENGINE!S88)</f>
        <v>0</v>
      </c>
      <c r="U88" s="229">
        <f>IF(U$4=UPGRADEYEAR,ENGINE!T88-'3 - Upgrade information'!$H158,ENGINE!T88)</f>
        <v>0</v>
      </c>
      <c r="V88" s="229">
        <f>IF(V$4=UPGRADEYEAR,ENGINE!U88-'3 - Upgrade information'!$H158,ENGINE!U88)</f>
        <v>0</v>
      </c>
      <c r="W88" s="229">
        <f>IF(W$4=UPGRADEYEAR,ENGINE!V88-'3 - Upgrade information'!$H158,ENGINE!V88)</f>
        <v>0</v>
      </c>
      <c r="X88" s="229">
        <f>IF(X$4=UPGRADEYEAR,ENGINE!W88-'3 - Upgrade information'!$H158,ENGINE!W88)</f>
        <v>0</v>
      </c>
      <c r="Y88" s="229">
        <f>IF(Y$4=UPGRADEYEAR,ENGINE!X88-'3 - Upgrade information'!$H158,ENGINE!X88)</f>
        <v>0</v>
      </c>
      <c r="Z88" s="229">
        <f>IF(Z$4=UPGRADEYEAR,ENGINE!Y88-'3 - Upgrade information'!$H158,ENGINE!Y88)</f>
        <v>0</v>
      </c>
      <c r="AA88" s="229">
        <f>IF(AA$4=UPGRADEYEAR,ENGINE!Z88-'3 - Upgrade information'!$H158,ENGINE!Z88)</f>
        <v>0</v>
      </c>
      <c r="AB88" s="229">
        <f>IF(AB$4=UPGRADEYEAR,ENGINE!AA88-'3 - Upgrade information'!$H158,ENGINE!AA88)</f>
        <v>0</v>
      </c>
      <c r="AC88" s="229">
        <f>IF(AC$4=UPGRADEYEAR,ENGINE!AB88-'3 - Upgrade information'!$H158,ENGINE!AB88)</f>
        <v>0</v>
      </c>
      <c r="AD88" s="229">
        <f>IF(AD$4=UPGRADEYEAR,ENGINE!AC88-'3 - Upgrade information'!$H158,ENGINE!AC88)</f>
        <v>0</v>
      </c>
      <c r="AE88" s="229">
        <f>IF(AE$4=UPGRADEYEAR,ENGINE!AD88-'3 - Upgrade information'!$H158,ENGINE!AD88)</f>
        <v>0</v>
      </c>
      <c r="AF88" s="229">
        <f>IF(AF$4=UPGRADEYEAR,ENGINE!AE88-'3 - Upgrade information'!$H158,ENGINE!AE88)</f>
        <v>0</v>
      </c>
      <c r="AG88" s="229">
        <f>IF(AG$4=UPGRADEYEAR,ENGINE!AF88-'3 - Upgrade information'!$H158,ENGINE!AF88)</f>
        <v>0</v>
      </c>
      <c r="AH88" s="229">
        <f>IF(AH$4=UPGRADEYEAR,ENGINE!AG88-'3 - Upgrade information'!$H158,ENGINE!AG88)</f>
        <v>0</v>
      </c>
      <c r="AI88" s="229">
        <f>IF(AI$4=UPGRADEYEAR,ENGINE!AH88-'3 - Upgrade information'!$H158,ENGINE!AH88)</f>
        <v>0</v>
      </c>
      <c r="AJ88" s="229">
        <f>IF(AJ$4=UPGRADEYEAR,ENGINE!AH88-'3 - Upgrade information'!$H158,ENGINE!AH88)</f>
        <v>0</v>
      </c>
      <c r="AK88" s="229">
        <f>IF(AK$4=UPGRADEYEAR,ENGINE!AI88-'3 - Upgrade information'!$H158,ENGINE!AI88)</f>
        <v>0</v>
      </c>
      <c r="AL88" s="229">
        <f>IF(AL$4=UPGRADEYEAR,ENGINE!AJ88-'3 - Upgrade information'!$H158,ENGINE!AJ88)</f>
        <v>0</v>
      </c>
      <c r="AM88" s="229">
        <f>IF(AM$4=UPGRADEYEAR,ENGINE!AK88-'3 - Upgrade information'!$H158,ENGINE!AK88)</f>
        <v>0</v>
      </c>
      <c r="AN88" s="229">
        <f>IF(AN$4=UPGRADEYEAR,ENGINE!AC88-'3 - Upgrade information'!$H158,ENGINE!AC88)</f>
        <v>0</v>
      </c>
      <c r="AO88" s="229">
        <f>IF(AO$4=UPGRADEYEAR,ENGINE!AD88-'3 - Upgrade information'!$H158,ENGINE!AD88)</f>
        <v>0</v>
      </c>
      <c r="AP88" s="229">
        <f>IF(AP$4=UPGRADEYEAR,ENGINE!AE88-'3 - Upgrade information'!$H158,ENGINE!AE88)</f>
        <v>0</v>
      </c>
      <c r="AQ88" s="229">
        <f>IF(AQ$4=UPGRADEYEAR,ENGINE!AF88-'3 - Upgrade information'!$H158,ENGINE!AF88)</f>
        <v>0</v>
      </c>
      <c r="AR88" s="229">
        <f>IF(AR$4=UPGRADEYEAR,ENGINE!AG88-'3 - Upgrade information'!$H158,ENGINE!AG88)</f>
        <v>0</v>
      </c>
      <c r="AS88" s="229">
        <f>IF(AS$4=UPGRADEYEAR,ENGINE!AH88-'3 - Upgrade information'!$H158,ENGINE!AH88)</f>
        <v>0</v>
      </c>
      <c r="AT88" s="229">
        <f>IF(AT$4=UPGRADEYEAR,ENGINE!AI88-'3 - Upgrade information'!$H158,ENGINE!AI88)</f>
        <v>0</v>
      </c>
      <c r="AU88" s="231"/>
    </row>
    <row r="89" spans="1:47" ht="9" customHeight="1">
      <c r="A89" s="601"/>
      <c r="B89" s="227">
        <f>'1 - Existing Inventory'!C133</f>
        <v>40</v>
      </c>
      <c r="C89" s="227">
        <f>'1 - Existing Inventory'!D133</f>
        <v>45</v>
      </c>
      <c r="D89" s="228" t="s">
        <v>345</v>
      </c>
      <c r="E89" s="229">
        <f t="shared" si="21"/>
        <v>4138</v>
      </c>
      <c r="F89" s="229">
        <f>((1-'1 - Existing Inventory'!N133)*'1 - Existing Inventory'!D133*ANNUAL_OP_HOURS)+
('1 - Existing Inventory'!N133*'1 - Existing Inventory'!D133*(ANNUAL_OP_HOURS-(6*365)))+
('1 - Existing Inventory'!N133*('1 - Existing Inventory'!O133)*'1 - Existing Inventory'!D133*(6*365))</f>
        <v>186210</v>
      </c>
      <c r="G89" s="229">
        <f t="shared" si="22"/>
        <v>4138</v>
      </c>
      <c r="H89" s="229">
        <f>((1-'3 - Upgrade information'!M159)*'3 - Upgrade information'!D159*ANNUAL_OP_HOURS)+
('3 - Upgrade information'!M159*'3 - Upgrade information'!D159*(ANNUAL_OP_HOURS-(6*365)))+
('3 - Upgrade information'!M159*('3 - Upgrade information'!N159)*'3 - Upgrade information'!D159*(6*365))</f>
        <v>186210</v>
      </c>
      <c r="I89" s="229">
        <f>'1 - Existing Inventory'!E133</f>
        <v>0</v>
      </c>
      <c r="J89" s="229">
        <f t="shared" si="23"/>
        <v>0</v>
      </c>
      <c r="K89" s="229">
        <f>IF(K$4=UPGRADEYEAR,ENGINE!J89-'3 - Upgrade information'!$H159,ENGINE!J89)</f>
        <v>0</v>
      </c>
      <c r="L89" s="229">
        <f>IF(L$4=UPGRADEYEAR,ENGINE!K89-'3 - Upgrade information'!$H159,ENGINE!K89)</f>
        <v>0</v>
      </c>
      <c r="M89" s="229">
        <f>IF(M$4=UPGRADEYEAR,ENGINE!L89-'3 - Upgrade information'!$H159,ENGINE!L89)</f>
        <v>0</v>
      </c>
      <c r="N89" s="230">
        <f>IF(N$4=UPGRADEYEAR,ENGINE!M89-'3 - Upgrade information'!$H159,ENGINE!M89)</f>
        <v>0</v>
      </c>
      <c r="O89" s="229">
        <f>IF(O$4=UPGRADEYEAR,ENGINE!N89-'3 - Upgrade information'!$H159,ENGINE!N89)</f>
        <v>0</v>
      </c>
      <c r="P89" s="229">
        <f>IF(P$4=UPGRADEYEAR,ENGINE!O89-'3 - Upgrade information'!$H159,ENGINE!O89)</f>
        <v>0</v>
      </c>
      <c r="Q89" s="229">
        <f>IF(Q$4=UPGRADEYEAR,ENGINE!P89-'3 - Upgrade information'!$H159,ENGINE!P89)</f>
        <v>0</v>
      </c>
      <c r="R89" s="229">
        <f>IF(R$4=UPGRADEYEAR,ENGINE!Q89-'3 - Upgrade information'!$H159,ENGINE!Q89)</f>
        <v>0</v>
      </c>
      <c r="S89" s="229">
        <f>IF(S$4=UPGRADEYEAR,ENGINE!R89-'3 - Upgrade information'!$H159,ENGINE!R89)</f>
        <v>0</v>
      </c>
      <c r="T89" s="229">
        <f>IF(T$4=UPGRADEYEAR,ENGINE!S89-'3 - Upgrade information'!$H159,ENGINE!S89)</f>
        <v>0</v>
      </c>
      <c r="U89" s="229">
        <f>IF(U$4=UPGRADEYEAR,ENGINE!T89-'3 - Upgrade information'!$H159,ENGINE!T89)</f>
        <v>0</v>
      </c>
      <c r="V89" s="229">
        <f>IF(V$4=UPGRADEYEAR,ENGINE!U89-'3 - Upgrade information'!$H159,ENGINE!U89)</f>
        <v>0</v>
      </c>
      <c r="W89" s="229">
        <f>IF(W$4=UPGRADEYEAR,ENGINE!V89-'3 - Upgrade information'!$H159,ENGINE!V89)</f>
        <v>0</v>
      </c>
      <c r="X89" s="229">
        <f>IF(X$4=UPGRADEYEAR,ENGINE!W89-'3 - Upgrade information'!$H159,ENGINE!W89)</f>
        <v>0</v>
      </c>
      <c r="Y89" s="229">
        <f>IF(Y$4=UPGRADEYEAR,ENGINE!X89-'3 - Upgrade information'!$H159,ENGINE!X89)</f>
        <v>0</v>
      </c>
      <c r="Z89" s="229">
        <f>IF(Z$4=UPGRADEYEAR,ENGINE!Y89-'3 - Upgrade information'!$H159,ENGINE!Y89)</f>
        <v>0</v>
      </c>
      <c r="AA89" s="229">
        <f>IF(AA$4=UPGRADEYEAR,ENGINE!Z89-'3 - Upgrade information'!$H159,ENGINE!Z89)</f>
        <v>0</v>
      </c>
      <c r="AB89" s="229">
        <f>IF(AB$4=UPGRADEYEAR,ENGINE!AA89-'3 - Upgrade information'!$H159,ENGINE!AA89)</f>
        <v>0</v>
      </c>
      <c r="AC89" s="229">
        <f>IF(AC$4=UPGRADEYEAR,ENGINE!AB89-'3 - Upgrade information'!$H159,ENGINE!AB89)</f>
        <v>0</v>
      </c>
      <c r="AD89" s="229">
        <f>IF(AD$4=UPGRADEYEAR,ENGINE!AC89-'3 - Upgrade information'!$H159,ENGINE!AC89)</f>
        <v>0</v>
      </c>
      <c r="AE89" s="229">
        <f>IF(AE$4=UPGRADEYEAR,ENGINE!AD89-'3 - Upgrade information'!$H159,ENGINE!AD89)</f>
        <v>0</v>
      </c>
      <c r="AF89" s="229">
        <f>IF(AF$4=UPGRADEYEAR,ENGINE!AE89-'3 - Upgrade information'!$H159,ENGINE!AE89)</f>
        <v>0</v>
      </c>
      <c r="AG89" s="229">
        <f>IF(AG$4=UPGRADEYEAR,ENGINE!AF89-'3 - Upgrade information'!$H159,ENGINE!AF89)</f>
        <v>0</v>
      </c>
      <c r="AH89" s="229">
        <f>IF(AH$4=UPGRADEYEAR,ENGINE!AG89-'3 - Upgrade information'!$H159,ENGINE!AG89)</f>
        <v>0</v>
      </c>
      <c r="AI89" s="229">
        <f>IF(AI$4=UPGRADEYEAR,ENGINE!AH89-'3 - Upgrade information'!$H159,ENGINE!AH89)</f>
        <v>0</v>
      </c>
      <c r="AJ89" s="229">
        <f>IF(AJ$4=UPGRADEYEAR,ENGINE!AH89-'3 - Upgrade information'!$H159,ENGINE!AH89)</f>
        <v>0</v>
      </c>
      <c r="AK89" s="229">
        <f>IF(AK$4=UPGRADEYEAR,ENGINE!AI89-'3 - Upgrade information'!$H159,ENGINE!AI89)</f>
        <v>0</v>
      </c>
      <c r="AL89" s="229">
        <f>IF(AL$4=UPGRADEYEAR,ENGINE!AJ89-'3 - Upgrade information'!$H159,ENGINE!AJ89)</f>
        <v>0</v>
      </c>
      <c r="AM89" s="229">
        <f>IF(AM$4=UPGRADEYEAR,ENGINE!AK89-'3 - Upgrade information'!$H159,ENGINE!AK89)</f>
        <v>0</v>
      </c>
      <c r="AN89" s="229">
        <f>IF(AN$4=UPGRADEYEAR,ENGINE!AC89-'3 - Upgrade information'!$H159,ENGINE!AC89)</f>
        <v>0</v>
      </c>
      <c r="AO89" s="229">
        <f>IF(AO$4=UPGRADEYEAR,ENGINE!AD89-'3 - Upgrade information'!$H159,ENGINE!AD89)</f>
        <v>0</v>
      </c>
      <c r="AP89" s="229">
        <f>IF(AP$4=UPGRADEYEAR,ENGINE!AE89-'3 - Upgrade information'!$H159,ENGINE!AE89)</f>
        <v>0</v>
      </c>
      <c r="AQ89" s="229">
        <f>IF(AQ$4=UPGRADEYEAR,ENGINE!AF89-'3 - Upgrade information'!$H159,ENGINE!AF89)</f>
        <v>0</v>
      </c>
      <c r="AR89" s="229">
        <f>IF(AR$4=UPGRADEYEAR,ENGINE!AG89-'3 - Upgrade information'!$H159,ENGINE!AG89)</f>
        <v>0</v>
      </c>
      <c r="AS89" s="229">
        <f>IF(AS$4=UPGRADEYEAR,ENGINE!AH89-'3 - Upgrade information'!$H159,ENGINE!AH89)</f>
        <v>0</v>
      </c>
      <c r="AT89" s="229">
        <f>IF(AT$4=UPGRADEYEAR,ENGINE!AI89-'3 - Upgrade information'!$H159,ENGINE!AI89)</f>
        <v>0</v>
      </c>
      <c r="AU89" s="231"/>
    </row>
    <row r="90" spans="1:47" ht="9" customHeight="1">
      <c r="A90" s="601"/>
      <c r="B90" s="227">
        <f>'1 - Existing Inventory'!C134</f>
        <v>0</v>
      </c>
      <c r="C90" s="227">
        <f>'1 - Existing Inventory'!D134</f>
        <v>0</v>
      </c>
      <c r="D90" s="228" t="s">
        <v>345</v>
      </c>
      <c r="E90" s="229">
        <f t="shared" si="21"/>
        <v>4138</v>
      </c>
      <c r="F90" s="229">
        <f>((1-'1 - Existing Inventory'!N134)*'1 - Existing Inventory'!D134*ANNUAL_OP_HOURS)+
('1 - Existing Inventory'!N134*'1 - Existing Inventory'!D134*(ANNUAL_OP_HOURS-(6*365)))+
('1 - Existing Inventory'!N134*('1 - Existing Inventory'!O134)*'1 - Existing Inventory'!D134*(6*365))</f>
        <v>0</v>
      </c>
      <c r="G90" s="229">
        <f t="shared" si="22"/>
        <v>4138</v>
      </c>
      <c r="H90" s="229">
        <f>((1-'3 - Upgrade information'!M160)*'3 - Upgrade information'!D160*ANNUAL_OP_HOURS)+
('3 - Upgrade information'!M160*'3 - Upgrade information'!D160*(ANNUAL_OP_HOURS-(6*365)))+
('3 - Upgrade information'!M160*('3 - Upgrade information'!N160)*'3 - Upgrade information'!D160*(6*365))</f>
        <v>0</v>
      </c>
      <c r="I90" s="229">
        <f>'1 - Existing Inventory'!E134</f>
        <v>0</v>
      </c>
      <c r="J90" s="229">
        <f t="shared" si="23"/>
        <v>0</v>
      </c>
      <c r="K90" s="229">
        <f>IF(K$4=UPGRADEYEAR,ENGINE!J90-'3 - Upgrade information'!$H160,ENGINE!J90)</f>
        <v>0</v>
      </c>
      <c r="L90" s="229">
        <f>IF(L$4=UPGRADEYEAR,ENGINE!K90-'3 - Upgrade information'!$H160,ENGINE!K90)</f>
        <v>0</v>
      </c>
      <c r="M90" s="229">
        <f>IF(M$4=UPGRADEYEAR,ENGINE!L90-'3 - Upgrade information'!$H160,ENGINE!L90)</f>
        <v>0</v>
      </c>
      <c r="N90" s="230">
        <f>IF(N$4=UPGRADEYEAR,ENGINE!M90-'3 - Upgrade information'!$H160,ENGINE!M90)</f>
        <v>0</v>
      </c>
      <c r="O90" s="229">
        <f>IF(O$4=UPGRADEYEAR,ENGINE!N90-'3 - Upgrade information'!$H160,ENGINE!N90)</f>
        <v>0</v>
      </c>
      <c r="P90" s="229">
        <f>IF(P$4=UPGRADEYEAR,ENGINE!O90-'3 - Upgrade information'!$H160,ENGINE!O90)</f>
        <v>0</v>
      </c>
      <c r="Q90" s="229">
        <f>IF(Q$4=UPGRADEYEAR,ENGINE!P90-'3 - Upgrade information'!$H160,ENGINE!P90)</f>
        <v>0</v>
      </c>
      <c r="R90" s="229">
        <f>IF(R$4=UPGRADEYEAR,ENGINE!Q90-'3 - Upgrade information'!$H160,ENGINE!Q90)</f>
        <v>0</v>
      </c>
      <c r="S90" s="229">
        <f>IF(S$4=UPGRADEYEAR,ENGINE!R90-'3 - Upgrade information'!$H160,ENGINE!R90)</f>
        <v>0</v>
      </c>
      <c r="T90" s="229">
        <f>IF(T$4=UPGRADEYEAR,ENGINE!S90-'3 - Upgrade information'!$H160,ENGINE!S90)</f>
        <v>0</v>
      </c>
      <c r="U90" s="229">
        <f>IF(U$4=UPGRADEYEAR,ENGINE!T90-'3 - Upgrade information'!$H160,ENGINE!T90)</f>
        <v>0</v>
      </c>
      <c r="V90" s="229">
        <f>IF(V$4=UPGRADEYEAR,ENGINE!U90-'3 - Upgrade information'!$H160,ENGINE!U90)</f>
        <v>0</v>
      </c>
      <c r="W90" s="229">
        <f>IF(W$4=UPGRADEYEAR,ENGINE!V90-'3 - Upgrade information'!$H160,ENGINE!V90)</f>
        <v>0</v>
      </c>
      <c r="X90" s="229">
        <f>IF(X$4=UPGRADEYEAR,ENGINE!W90-'3 - Upgrade information'!$H160,ENGINE!W90)</f>
        <v>0</v>
      </c>
      <c r="Y90" s="229">
        <f>IF(Y$4=UPGRADEYEAR,ENGINE!X90-'3 - Upgrade information'!$H160,ENGINE!X90)</f>
        <v>0</v>
      </c>
      <c r="Z90" s="229">
        <f>IF(Z$4=UPGRADEYEAR,ENGINE!Y90-'3 - Upgrade information'!$H160,ENGINE!Y90)</f>
        <v>0</v>
      </c>
      <c r="AA90" s="229">
        <f>IF(AA$4=UPGRADEYEAR,ENGINE!Z90-'3 - Upgrade information'!$H160,ENGINE!Z90)</f>
        <v>0</v>
      </c>
      <c r="AB90" s="229">
        <f>IF(AB$4=UPGRADEYEAR,ENGINE!AA90-'3 - Upgrade information'!$H160,ENGINE!AA90)</f>
        <v>0</v>
      </c>
      <c r="AC90" s="229">
        <f>IF(AC$4=UPGRADEYEAR,ENGINE!AB90-'3 - Upgrade information'!$H160,ENGINE!AB90)</f>
        <v>0</v>
      </c>
      <c r="AD90" s="229">
        <f>IF(AD$4=UPGRADEYEAR,ENGINE!AC90-'3 - Upgrade information'!$H160,ENGINE!AC90)</f>
        <v>0</v>
      </c>
      <c r="AE90" s="229">
        <f>IF(AE$4=UPGRADEYEAR,ENGINE!AD90-'3 - Upgrade information'!$H160,ENGINE!AD90)</f>
        <v>0</v>
      </c>
      <c r="AF90" s="229">
        <f>IF(AF$4=UPGRADEYEAR,ENGINE!AE90-'3 - Upgrade information'!$H160,ENGINE!AE90)</f>
        <v>0</v>
      </c>
      <c r="AG90" s="229">
        <f>IF(AG$4=UPGRADEYEAR,ENGINE!AF90-'3 - Upgrade information'!$H160,ENGINE!AF90)</f>
        <v>0</v>
      </c>
      <c r="AH90" s="229">
        <f>IF(AH$4=UPGRADEYEAR,ENGINE!AG90-'3 - Upgrade information'!$H160,ENGINE!AG90)</f>
        <v>0</v>
      </c>
      <c r="AI90" s="229">
        <f>IF(AI$4=UPGRADEYEAR,ENGINE!AH90-'3 - Upgrade information'!$H160,ENGINE!AH90)</f>
        <v>0</v>
      </c>
      <c r="AJ90" s="229">
        <f>IF(AJ$4=UPGRADEYEAR,ENGINE!AH90-'3 - Upgrade information'!$H160,ENGINE!AH90)</f>
        <v>0</v>
      </c>
      <c r="AK90" s="229">
        <f>IF(AK$4=UPGRADEYEAR,ENGINE!AI90-'3 - Upgrade information'!$H160,ENGINE!AI90)</f>
        <v>0</v>
      </c>
      <c r="AL90" s="229">
        <f>IF(AL$4=UPGRADEYEAR,ENGINE!AJ90-'3 - Upgrade information'!$H160,ENGINE!AJ90)</f>
        <v>0</v>
      </c>
      <c r="AM90" s="229">
        <f>IF(AM$4=UPGRADEYEAR,ENGINE!AK90-'3 - Upgrade information'!$H160,ENGINE!AK90)</f>
        <v>0</v>
      </c>
      <c r="AN90" s="229">
        <f>IF(AN$4=UPGRADEYEAR,ENGINE!AC90-'3 - Upgrade information'!$H160,ENGINE!AC90)</f>
        <v>0</v>
      </c>
      <c r="AO90" s="229">
        <f>IF(AO$4=UPGRADEYEAR,ENGINE!AD90-'3 - Upgrade information'!$H160,ENGINE!AD90)</f>
        <v>0</v>
      </c>
      <c r="AP90" s="229">
        <f>IF(AP$4=UPGRADEYEAR,ENGINE!AE90-'3 - Upgrade information'!$H160,ENGINE!AE90)</f>
        <v>0</v>
      </c>
      <c r="AQ90" s="229">
        <f>IF(AQ$4=UPGRADEYEAR,ENGINE!AF90-'3 - Upgrade information'!$H160,ENGINE!AF90)</f>
        <v>0</v>
      </c>
      <c r="AR90" s="229">
        <f>IF(AR$4=UPGRADEYEAR,ENGINE!AG90-'3 - Upgrade information'!$H160,ENGINE!AG90)</f>
        <v>0</v>
      </c>
      <c r="AS90" s="229">
        <f>IF(AS$4=UPGRADEYEAR,ENGINE!AH90-'3 - Upgrade information'!$H160,ENGINE!AH90)</f>
        <v>0</v>
      </c>
      <c r="AT90" s="229">
        <f>IF(AT$4=UPGRADEYEAR,ENGINE!AI90-'3 - Upgrade information'!$H160,ENGINE!AI90)</f>
        <v>0</v>
      </c>
      <c r="AU90" s="231"/>
    </row>
    <row r="91" spans="1:47" ht="9" customHeight="1">
      <c r="A91" s="601"/>
      <c r="B91" s="227">
        <f>'1 - Existing Inventory'!C135</f>
        <v>0</v>
      </c>
      <c r="C91" s="227">
        <f>'1 - Existing Inventory'!D135</f>
        <v>0</v>
      </c>
      <c r="D91" s="228" t="s">
        <v>345</v>
      </c>
      <c r="E91" s="229">
        <f t="shared" si="21"/>
        <v>4138</v>
      </c>
      <c r="F91" s="229">
        <f>((1-'1 - Existing Inventory'!N135)*'1 - Existing Inventory'!D135*ANNUAL_OP_HOURS)+
('1 - Existing Inventory'!N135*'1 - Existing Inventory'!D135*(ANNUAL_OP_HOURS-(6*365)))+
('1 - Existing Inventory'!N135*('1 - Existing Inventory'!O135)*'1 - Existing Inventory'!D135*(6*365))</f>
        <v>0</v>
      </c>
      <c r="G91" s="229">
        <f t="shared" si="22"/>
        <v>4138</v>
      </c>
      <c r="H91" s="229">
        <f>((1-'3 - Upgrade information'!M161)*'3 - Upgrade information'!D161*ANNUAL_OP_HOURS)+
('3 - Upgrade information'!M161*'3 - Upgrade information'!D161*(ANNUAL_OP_HOURS-(6*365)))+
('3 - Upgrade information'!M161*('3 - Upgrade information'!N161)*'3 - Upgrade information'!D161*(6*365))</f>
        <v>0</v>
      </c>
      <c r="I91" s="229">
        <f>'1 - Existing Inventory'!E135</f>
        <v>0</v>
      </c>
      <c r="J91" s="229">
        <f t="shared" si="23"/>
        <v>0</v>
      </c>
      <c r="K91" s="229">
        <f>IF(K$4=UPGRADEYEAR,ENGINE!J91-'3 - Upgrade information'!$H161,ENGINE!J91)</f>
        <v>0</v>
      </c>
      <c r="L91" s="229">
        <f>IF(L$4=UPGRADEYEAR,ENGINE!K91-'3 - Upgrade information'!$H161,ENGINE!K91)</f>
        <v>0</v>
      </c>
      <c r="M91" s="229">
        <f>IF(M$4=UPGRADEYEAR,ENGINE!L91-'3 - Upgrade information'!$H161,ENGINE!L91)</f>
        <v>0</v>
      </c>
      <c r="N91" s="230">
        <f>IF(N$4=UPGRADEYEAR,ENGINE!M91-'3 - Upgrade information'!$H161,ENGINE!M91)</f>
        <v>0</v>
      </c>
      <c r="O91" s="229">
        <f>IF(O$4=UPGRADEYEAR,ENGINE!N91-'3 - Upgrade information'!$H161,ENGINE!N91)</f>
        <v>0</v>
      </c>
      <c r="P91" s="229">
        <f>IF(P$4=UPGRADEYEAR,ENGINE!O91-'3 - Upgrade information'!$H161,ENGINE!O91)</f>
        <v>0</v>
      </c>
      <c r="Q91" s="229">
        <f>IF(Q$4=UPGRADEYEAR,ENGINE!P91-'3 - Upgrade information'!$H161,ENGINE!P91)</f>
        <v>0</v>
      </c>
      <c r="R91" s="229">
        <f>IF(R$4=UPGRADEYEAR,ENGINE!Q91-'3 - Upgrade information'!$H161,ENGINE!Q91)</f>
        <v>0</v>
      </c>
      <c r="S91" s="229">
        <f>IF(S$4=UPGRADEYEAR,ENGINE!R91-'3 - Upgrade information'!$H161,ENGINE!R91)</f>
        <v>0</v>
      </c>
      <c r="T91" s="229">
        <f>IF(T$4=UPGRADEYEAR,ENGINE!S91-'3 - Upgrade information'!$H161,ENGINE!S91)</f>
        <v>0</v>
      </c>
      <c r="U91" s="229">
        <f>IF(U$4=UPGRADEYEAR,ENGINE!T91-'3 - Upgrade information'!$H161,ENGINE!T91)</f>
        <v>0</v>
      </c>
      <c r="V91" s="229">
        <f>IF(V$4=UPGRADEYEAR,ENGINE!U91-'3 - Upgrade information'!$H161,ENGINE!U91)</f>
        <v>0</v>
      </c>
      <c r="W91" s="229">
        <f>IF(W$4=UPGRADEYEAR,ENGINE!V91-'3 - Upgrade information'!$H161,ENGINE!V91)</f>
        <v>0</v>
      </c>
      <c r="X91" s="229">
        <f>IF(X$4=UPGRADEYEAR,ENGINE!W91-'3 - Upgrade information'!$H161,ENGINE!W91)</f>
        <v>0</v>
      </c>
      <c r="Y91" s="229">
        <f>IF(Y$4=UPGRADEYEAR,ENGINE!X91-'3 - Upgrade information'!$H161,ENGINE!X91)</f>
        <v>0</v>
      </c>
      <c r="Z91" s="229">
        <f>IF(Z$4=UPGRADEYEAR,ENGINE!Y91-'3 - Upgrade information'!$H161,ENGINE!Y91)</f>
        <v>0</v>
      </c>
      <c r="AA91" s="229">
        <f>IF(AA$4=UPGRADEYEAR,ENGINE!Z91-'3 - Upgrade information'!$H161,ENGINE!Z91)</f>
        <v>0</v>
      </c>
      <c r="AB91" s="229">
        <f>IF(AB$4=UPGRADEYEAR,ENGINE!AA91-'3 - Upgrade information'!$H161,ENGINE!AA91)</f>
        <v>0</v>
      </c>
      <c r="AC91" s="229">
        <f>IF(AC$4=UPGRADEYEAR,ENGINE!AB91-'3 - Upgrade information'!$H161,ENGINE!AB91)</f>
        <v>0</v>
      </c>
      <c r="AD91" s="229">
        <f>IF(AD$4=UPGRADEYEAR,ENGINE!AC91-'3 - Upgrade information'!$H161,ENGINE!AC91)</f>
        <v>0</v>
      </c>
      <c r="AE91" s="229">
        <f>IF(AE$4=UPGRADEYEAR,ENGINE!AD91-'3 - Upgrade information'!$H161,ENGINE!AD91)</f>
        <v>0</v>
      </c>
      <c r="AF91" s="229">
        <f>IF(AF$4=UPGRADEYEAR,ENGINE!AE91-'3 - Upgrade information'!$H161,ENGINE!AE91)</f>
        <v>0</v>
      </c>
      <c r="AG91" s="229">
        <f>IF(AG$4=UPGRADEYEAR,ENGINE!AF91-'3 - Upgrade information'!$H161,ENGINE!AF91)</f>
        <v>0</v>
      </c>
      <c r="AH91" s="229">
        <f>IF(AH$4=UPGRADEYEAR,ENGINE!AG91-'3 - Upgrade information'!$H161,ENGINE!AG91)</f>
        <v>0</v>
      </c>
      <c r="AI91" s="229">
        <f>IF(AI$4=UPGRADEYEAR,ENGINE!AH91-'3 - Upgrade information'!$H161,ENGINE!AH91)</f>
        <v>0</v>
      </c>
      <c r="AJ91" s="229">
        <f>IF(AJ$4=UPGRADEYEAR,ENGINE!AH91-'3 - Upgrade information'!$H161,ENGINE!AH91)</f>
        <v>0</v>
      </c>
      <c r="AK91" s="229">
        <f>IF(AK$4=UPGRADEYEAR,ENGINE!AI91-'3 - Upgrade information'!$H161,ENGINE!AI91)</f>
        <v>0</v>
      </c>
      <c r="AL91" s="229">
        <f>IF(AL$4=UPGRADEYEAR,ENGINE!AJ91-'3 - Upgrade information'!$H161,ENGINE!AJ91)</f>
        <v>0</v>
      </c>
      <c r="AM91" s="229">
        <f>IF(AM$4=UPGRADEYEAR,ENGINE!AK91-'3 - Upgrade information'!$H161,ENGINE!AK91)</f>
        <v>0</v>
      </c>
      <c r="AN91" s="229">
        <f>IF(AN$4=UPGRADEYEAR,ENGINE!AC91-'3 - Upgrade information'!$H161,ENGINE!AC91)</f>
        <v>0</v>
      </c>
      <c r="AO91" s="229">
        <f>IF(AO$4=UPGRADEYEAR,ENGINE!AD91-'3 - Upgrade information'!$H161,ENGINE!AD91)</f>
        <v>0</v>
      </c>
      <c r="AP91" s="229">
        <f>IF(AP$4=UPGRADEYEAR,ENGINE!AE91-'3 - Upgrade information'!$H161,ENGINE!AE91)</f>
        <v>0</v>
      </c>
      <c r="AQ91" s="229">
        <f>IF(AQ$4=UPGRADEYEAR,ENGINE!AF91-'3 - Upgrade information'!$H161,ENGINE!AF91)</f>
        <v>0</v>
      </c>
      <c r="AR91" s="229">
        <f>IF(AR$4=UPGRADEYEAR,ENGINE!AG91-'3 - Upgrade information'!$H161,ENGINE!AG91)</f>
        <v>0</v>
      </c>
      <c r="AS91" s="229">
        <f>IF(AS$4=UPGRADEYEAR,ENGINE!AH91-'3 - Upgrade information'!$H161,ENGINE!AH91)</f>
        <v>0</v>
      </c>
      <c r="AT91" s="229">
        <f>IF(AT$4=UPGRADEYEAR,ENGINE!AI91-'3 - Upgrade information'!$H161,ENGINE!AI91)</f>
        <v>0</v>
      </c>
      <c r="AU91" s="231"/>
    </row>
    <row r="92" spans="1:47" ht="9" customHeight="1">
      <c r="A92" s="233"/>
      <c r="B92" s="234"/>
      <c r="C92" s="234"/>
      <c r="D92" s="234"/>
      <c r="E92" s="234"/>
      <c r="F92" s="234"/>
      <c r="G92" s="234"/>
      <c r="H92" s="234"/>
      <c r="I92" s="234"/>
      <c r="J92" s="234"/>
      <c r="K92" s="234"/>
      <c r="L92" s="234"/>
      <c r="M92" s="234"/>
      <c r="N92" s="234"/>
      <c r="O92" s="234"/>
      <c r="P92" s="234"/>
      <c r="Q92" s="234"/>
      <c r="R92" s="234"/>
      <c r="S92" s="234"/>
      <c r="T92" s="234"/>
      <c r="U92" s="234"/>
      <c r="V92" s="234"/>
      <c r="W92" s="234"/>
      <c r="X92" s="234"/>
      <c r="Y92" s="234"/>
      <c r="Z92" s="234"/>
      <c r="AA92" s="234"/>
      <c r="AB92" s="234"/>
      <c r="AC92" s="234"/>
      <c r="AD92" s="234"/>
      <c r="AE92" s="234"/>
      <c r="AF92" s="234"/>
      <c r="AG92" s="234"/>
      <c r="AH92" s="234"/>
      <c r="AI92" s="234"/>
      <c r="AJ92" s="234"/>
      <c r="AK92" s="234"/>
      <c r="AL92" s="234"/>
      <c r="AM92" s="234"/>
      <c r="AN92" s="234"/>
      <c r="AO92" s="234"/>
      <c r="AP92" s="234"/>
      <c r="AQ92" s="234"/>
      <c r="AR92" s="234"/>
      <c r="AS92" s="234"/>
      <c r="AT92" s="234"/>
      <c r="AU92" s="236"/>
    </row>
    <row r="93" spans="1:47">
      <c r="A93" s="204"/>
      <c r="B93" s="204"/>
      <c r="C93" s="204"/>
      <c r="D93" s="204"/>
      <c r="E93" s="204"/>
      <c r="F93" s="204"/>
      <c r="G93" s="204"/>
      <c r="H93" s="204"/>
      <c r="I93" s="212"/>
      <c r="J93" s="212"/>
      <c r="K93" s="212"/>
      <c r="L93" s="212"/>
      <c r="M93" s="212"/>
      <c r="N93" s="213"/>
      <c r="O93" s="212"/>
      <c r="P93" s="212"/>
      <c r="Q93" s="212"/>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04"/>
    </row>
    <row r="94" spans="1:47">
      <c r="A94" s="238" t="s">
        <v>115</v>
      </c>
      <c r="B94" s="238"/>
      <c r="C94" s="238"/>
      <c r="D94" s="238"/>
      <c r="E94" s="239" t="s">
        <v>73</v>
      </c>
      <c r="F94" s="239"/>
      <c r="G94" s="239" t="s">
        <v>73</v>
      </c>
      <c r="H94" s="239"/>
      <c r="I94" s="240">
        <f>I4</f>
        <v>0</v>
      </c>
      <c r="J94" s="240">
        <f t="shared" ref="J94:AH94" si="24">J4</f>
        <v>2012</v>
      </c>
      <c r="K94" s="240">
        <f t="shared" si="24"/>
        <v>2013</v>
      </c>
      <c r="L94" s="240">
        <f t="shared" si="24"/>
        <v>2014</v>
      </c>
      <c r="M94" s="240">
        <f t="shared" si="24"/>
        <v>2015</v>
      </c>
      <c r="N94" s="241">
        <f t="shared" si="24"/>
        <v>2016</v>
      </c>
      <c r="O94" s="240">
        <f t="shared" si="24"/>
        <v>2017</v>
      </c>
      <c r="P94" s="240">
        <f t="shared" si="24"/>
        <v>2018</v>
      </c>
      <c r="Q94" s="240">
        <f t="shared" si="24"/>
        <v>2019</v>
      </c>
      <c r="R94" s="240">
        <f t="shared" si="24"/>
        <v>2020</v>
      </c>
      <c r="S94" s="240">
        <f t="shared" si="24"/>
        <v>2021</v>
      </c>
      <c r="T94" s="240">
        <f t="shared" si="24"/>
        <v>2022</v>
      </c>
      <c r="U94" s="240">
        <f t="shared" si="24"/>
        <v>2023</v>
      </c>
      <c r="V94" s="240">
        <f t="shared" si="24"/>
        <v>2024</v>
      </c>
      <c r="W94" s="240">
        <f t="shared" si="24"/>
        <v>2025</v>
      </c>
      <c r="X94" s="240">
        <f t="shared" si="24"/>
        <v>2026</v>
      </c>
      <c r="Y94" s="240">
        <f t="shared" si="24"/>
        <v>2027</v>
      </c>
      <c r="Z94" s="240">
        <f t="shared" si="24"/>
        <v>2028</v>
      </c>
      <c r="AA94" s="240">
        <f t="shared" si="24"/>
        <v>2029</v>
      </c>
      <c r="AB94" s="240">
        <f t="shared" si="24"/>
        <v>2030</v>
      </c>
      <c r="AC94" s="240">
        <f t="shared" si="24"/>
        <v>2031</v>
      </c>
      <c r="AD94" s="240">
        <f t="shared" si="24"/>
        <v>2032</v>
      </c>
      <c r="AE94" s="240">
        <f t="shared" si="24"/>
        <v>2033</v>
      </c>
      <c r="AF94" s="240">
        <f t="shared" si="24"/>
        <v>2034</v>
      </c>
      <c r="AG94" s="240">
        <f t="shared" si="24"/>
        <v>2035</v>
      </c>
      <c r="AH94" s="240">
        <f t="shared" si="24"/>
        <v>2036</v>
      </c>
      <c r="AI94" s="240">
        <f t="shared" ref="AI94:AT94" si="25">AI4</f>
        <v>2037</v>
      </c>
      <c r="AJ94" s="240">
        <f t="shared" ref="AJ94:AK94" si="26">AJ4</f>
        <v>2038</v>
      </c>
      <c r="AK94" s="240">
        <f t="shared" si="26"/>
        <v>2039</v>
      </c>
      <c r="AL94" s="240">
        <f t="shared" ref="AL94:AS94" si="27">AL4</f>
        <v>2040</v>
      </c>
      <c r="AM94" s="240">
        <f t="shared" si="27"/>
        <v>2041</v>
      </c>
      <c r="AN94" s="240">
        <f t="shared" ref="AN94:AO94" si="28">AN4</f>
        <v>2042</v>
      </c>
      <c r="AO94" s="240">
        <f t="shared" si="28"/>
        <v>2043</v>
      </c>
      <c r="AP94" s="240">
        <f t="shared" si="27"/>
        <v>2044</v>
      </c>
      <c r="AQ94" s="240">
        <f t="shared" ref="AQ94:AR94" si="29">AQ4</f>
        <v>2045</v>
      </c>
      <c r="AR94" s="240">
        <f t="shared" si="29"/>
        <v>2046</v>
      </c>
      <c r="AS94" s="240">
        <f t="shared" si="27"/>
        <v>2047</v>
      </c>
      <c r="AT94" s="240">
        <f t="shared" si="25"/>
        <v>2048</v>
      </c>
      <c r="AU94" s="238"/>
    </row>
    <row r="95" spans="1:47">
      <c r="A95" s="204" t="s">
        <v>264</v>
      </c>
      <c r="B95" s="204"/>
      <c r="C95" s="204"/>
      <c r="D95" s="204"/>
      <c r="E95" s="204"/>
      <c r="F95" s="204"/>
      <c r="G95" s="204"/>
      <c r="H95" s="204"/>
      <c r="I95" s="231">
        <f t="shared" ref="I95:I102" ca="1" si="30">SUMIF($D$6:$AH$91,$A95,I$6:I$91)</f>
        <v>8000</v>
      </c>
      <c r="J95" s="231">
        <f t="shared" ref="J95:AT102" ca="1" si="31">SUMIF($D$6:$AH$91,$A95,J$6:J$91)</f>
        <v>8000</v>
      </c>
      <c r="K95" s="231">
        <f t="shared" ca="1" si="31"/>
        <v>8000</v>
      </c>
      <c r="L95" s="231">
        <f t="shared" ca="1" si="31"/>
        <v>8000</v>
      </c>
      <c r="M95" s="231">
        <f t="shared" ca="1" si="31"/>
        <v>3000</v>
      </c>
      <c r="N95" s="242">
        <f t="shared" ca="1" si="31"/>
        <v>3000</v>
      </c>
      <c r="O95" s="231">
        <f t="shared" ca="1" si="31"/>
        <v>3000</v>
      </c>
      <c r="P95" s="231">
        <f t="shared" ca="1" si="31"/>
        <v>3000</v>
      </c>
      <c r="Q95" s="231">
        <f t="shared" ca="1" si="31"/>
        <v>3000</v>
      </c>
      <c r="R95" s="231">
        <f t="shared" ca="1" si="31"/>
        <v>3000</v>
      </c>
      <c r="S95" s="231">
        <f t="shared" ca="1" si="31"/>
        <v>3000</v>
      </c>
      <c r="T95" s="231">
        <f t="shared" ca="1" si="31"/>
        <v>3000</v>
      </c>
      <c r="U95" s="231">
        <f t="shared" ca="1" si="31"/>
        <v>3000</v>
      </c>
      <c r="V95" s="231">
        <f t="shared" ca="1" si="31"/>
        <v>3000</v>
      </c>
      <c r="W95" s="231">
        <f t="shared" ca="1" si="31"/>
        <v>3000</v>
      </c>
      <c r="X95" s="231">
        <f t="shared" ca="1" si="31"/>
        <v>3000</v>
      </c>
      <c r="Y95" s="231">
        <f t="shared" ca="1" si="31"/>
        <v>3000</v>
      </c>
      <c r="Z95" s="231">
        <f t="shared" ca="1" si="31"/>
        <v>3000</v>
      </c>
      <c r="AA95" s="231">
        <f t="shared" ca="1" si="31"/>
        <v>3000</v>
      </c>
      <c r="AB95" s="231">
        <f t="shared" ca="1" si="31"/>
        <v>3000</v>
      </c>
      <c r="AC95" s="231">
        <f t="shared" ca="1" si="31"/>
        <v>3000</v>
      </c>
      <c r="AD95" s="231">
        <f t="shared" ca="1" si="31"/>
        <v>3000</v>
      </c>
      <c r="AE95" s="231">
        <f t="shared" ca="1" si="31"/>
        <v>3000</v>
      </c>
      <c r="AF95" s="231">
        <f t="shared" ca="1" si="31"/>
        <v>3000</v>
      </c>
      <c r="AG95" s="231">
        <f t="shared" ca="1" si="31"/>
        <v>3000</v>
      </c>
      <c r="AH95" s="231">
        <f t="shared" ca="1" si="31"/>
        <v>3000</v>
      </c>
      <c r="AI95" s="231">
        <f t="shared" ca="1" si="31"/>
        <v>3000</v>
      </c>
      <c r="AJ95" s="231">
        <f t="shared" ca="1" si="31"/>
        <v>3000</v>
      </c>
      <c r="AK95" s="231">
        <f t="shared" ca="1" si="31"/>
        <v>3000</v>
      </c>
      <c r="AL95" s="231">
        <f t="shared" ca="1" si="31"/>
        <v>3000</v>
      </c>
      <c r="AM95" s="231">
        <f t="shared" ca="1" si="31"/>
        <v>3000</v>
      </c>
      <c r="AN95" s="231">
        <f t="shared" ca="1" si="31"/>
        <v>3000</v>
      </c>
      <c r="AO95" s="231">
        <f t="shared" ca="1" si="31"/>
        <v>3000</v>
      </c>
      <c r="AP95" s="231">
        <f t="shared" ca="1" si="31"/>
        <v>3000</v>
      </c>
      <c r="AQ95" s="231">
        <f t="shared" ca="1" si="31"/>
        <v>3000</v>
      </c>
      <c r="AR95" s="231">
        <f t="shared" ca="1" si="31"/>
        <v>3000</v>
      </c>
      <c r="AS95" s="231">
        <f t="shared" ca="1" si="31"/>
        <v>3000</v>
      </c>
      <c r="AT95" s="231">
        <f t="shared" ca="1" si="31"/>
        <v>3000</v>
      </c>
      <c r="AU95" s="204"/>
    </row>
    <row r="96" spans="1:47">
      <c r="A96" s="204" t="s">
        <v>343</v>
      </c>
      <c r="B96" s="204"/>
      <c r="C96" s="204"/>
      <c r="D96" s="204"/>
      <c r="E96" s="204"/>
      <c r="F96" s="204"/>
      <c r="G96" s="204"/>
      <c r="H96" s="204"/>
      <c r="I96" s="231">
        <f t="shared" ca="1" si="30"/>
        <v>0</v>
      </c>
      <c r="J96" s="231">
        <f t="shared" ca="1" si="31"/>
        <v>0</v>
      </c>
      <c r="K96" s="231">
        <f t="shared" ca="1" si="31"/>
        <v>0</v>
      </c>
      <c r="L96" s="231">
        <f t="shared" ca="1" si="31"/>
        <v>0</v>
      </c>
      <c r="M96" s="231">
        <f t="shared" ca="1" si="31"/>
        <v>0</v>
      </c>
      <c r="N96" s="242">
        <f t="shared" ca="1" si="31"/>
        <v>0</v>
      </c>
      <c r="O96" s="231">
        <f t="shared" ca="1" si="31"/>
        <v>0</v>
      </c>
      <c r="P96" s="231">
        <f t="shared" ca="1" si="31"/>
        <v>0</v>
      </c>
      <c r="Q96" s="231">
        <f t="shared" ca="1" si="31"/>
        <v>0</v>
      </c>
      <c r="R96" s="231">
        <f t="shared" ca="1" si="31"/>
        <v>0</v>
      </c>
      <c r="S96" s="231">
        <f t="shared" ca="1" si="31"/>
        <v>0</v>
      </c>
      <c r="T96" s="231">
        <f t="shared" ca="1" si="31"/>
        <v>0</v>
      </c>
      <c r="U96" s="231">
        <f t="shared" ca="1" si="31"/>
        <v>0</v>
      </c>
      <c r="V96" s="231">
        <f t="shared" ca="1" si="31"/>
        <v>0</v>
      </c>
      <c r="W96" s="231">
        <f t="shared" ca="1" si="31"/>
        <v>0</v>
      </c>
      <c r="X96" s="231">
        <f t="shared" ca="1" si="31"/>
        <v>0</v>
      </c>
      <c r="Y96" s="231">
        <f t="shared" ca="1" si="31"/>
        <v>0</v>
      </c>
      <c r="Z96" s="231">
        <f t="shared" ca="1" si="31"/>
        <v>0</v>
      </c>
      <c r="AA96" s="231">
        <f t="shared" ca="1" si="31"/>
        <v>0</v>
      </c>
      <c r="AB96" s="231">
        <f t="shared" ca="1" si="31"/>
        <v>0</v>
      </c>
      <c r="AC96" s="231">
        <f t="shared" ca="1" si="31"/>
        <v>0</v>
      </c>
      <c r="AD96" s="231">
        <f t="shared" ca="1" si="31"/>
        <v>0</v>
      </c>
      <c r="AE96" s="231">
        <f t="shared" ca="1" si="31"/>
        <v>0</v>
      </c>
      <c r="AF96" s="231">
        <f t="shared" ca="1" si="31"/>
        <v>0</v>
      </c>
      <c r="AG96" s="231">
        <f t="shared" ca="1" si="31"/>
        <v>0</v>
      </c>
      <c r="AH96" s="231">
        <f t="shared" ca="1" si="31"/>
        <v>0</v>
      </c>
      <c r="AI96" s="231">
        <f t="shared" ca="1" si="31"/>
        <v>0</v>
      </c>
      <c r="AJ96" s="231">
        <f t="shared" ca="1" si="31"/>
        <v>0</v>
      </c>
      <c r="AK96" s="231">
        <f t="shared" ca="1" si="31"/>
        <v>0</v>
      </c>
      <c r="AL96" s="231">
        <f t="shared" ca="1" si="31"/>
        <v>0</v>
      </c>
      <c r="AM96" s="231">
        <f t="shared" ca="1" si="31"/>
        <v>0</v>
      </c>
      <c r="AN96" s="231">
        <f t="shared" ca="1" si="31"/>
        <v>0</v>
      </c>
      <c r="AO96" s="231">
        <f t="shared" ca="1" si="31"/>
        <v>0</v>
      </c>
      <c r="AP96" s="231">
        <f t="shared" ca="1" si="31"/>
        <v>0</v>
      </c>
      <c r="AQ96" s="231">
        <f t="shared" ca="1" si="31"/>
        <v>0</v>
      </c>
      <c r="AR96" s="231">
        <f t="shared" ca="1" si="31"/>
        <v>0</v>
      </c>
      <c r="AS96" s="231">
        <f t="shared" ca="1" si="31"/>
        <v>0</v>
      </c>
      <c r="AT96" s="231">
        <f t="shared" ca="1" si="31"/>
        <v>0</v>
      </c>
      <c r="AU96" s="204"/>
    </row>
    <row r="97" spans="1:47">
      <c r="A97" s="204" t="s">
        <v>344</v>
      </c>
      <c r="B97" s="204"/>
      <c r="C97" s="204"/>
      <c r="D97" s="204"/>
      <c r="E97" s="204"/>
      <c r="F97" s="204"/>
      <c r="G97" s="204"/>
      <c r="H97" s="204"/>
      <c r="I97" s="231">
        <f t="shared" ca="1" si="30"/>
        <v>2000</v>
      </c>
      <c r="J97" s="231">
        <f t="shared" ca="1" si="31"/>
        <v>2000</v>
      </c>
      <c r="K97" s="231">
        <f t="shared" ca="1" si="31"/>
        <v>2000</v>
      </c>
      <c r="L97" s="231">
        <f t="shared" ca="1" si="31"/>
        <v>2000</v>
      </c>
      <c r="M97" s="231">
        <f t="shared" ca="1" si="31"/>
        <v>1000</v>
      </c>
      <c r="N97" s="242">
        <f t="shared" ca="1" si="31"/>
        <v>1000</v>
      </c>
      <c r="O97" s="231">
        <f t="shared" ca="1" si="31"/>
        <v>1000</v>
      </c>
      <c r="P97" s="231">
        <f t="shared" ca="1" si="31"/>
        <v>1000</v>
      </c>
      <c r="Q97" s="231">
        <f t="shared" ca="1" si="31"/>
        <v>1000</v>
      </c>
      <c r="R97" s="231">
        <f t="shared" ca="1" si="31"/>
        <v>1000</v>
      </c>
      <c r="S97" s="231">
        <f t="shared" ca="1" si="31"/>
        <v>1000</v>
      </c>
      <c r="T97" s="231">
        <f t="shared" ca="1" si="31"/>
        <v>1000</v>
      </c>
      <c r="U97" s="231">
        <f t="shared" ca="1" si="31"/>
        <v>1000</v>
      </c>
      <c r="V97" s="231">
        <f t="shared" ca="1" si="31"/>
        <v>1000</v>
      </c>
      <c r="W97" s="231">
        <f t="shared" ca="1" si="31"/>
        <v>1000</v>
      </c>
      <c r="X97" s="231">
        <f t="shared" ca="1" si="31"/>
        <v>1000</v>
      </c>
      <c r="Y97" s="231">
        <f t="shared" ca="1" si="31"/>
        <v>1000</v>
      </c>
      <c r="Z97" s="231">
        <f t="shared" ca="1" si="31"/>
        <v>1000</v>
      </c>
      <c r="AA97" s="231">
        <f t="shared" ca="1" si="31"/>
        <v>1000</v>
      </c>
      <c r="AB97" s="231">
        <f t="shared" ca="1" si="31"/>
        <v>1000</v>
      </c>
      <c r="AC97" s="231">
        <f t="shared" ca="1" si="31"/>
        <v>1000</v>
      </c>
      <c r="AD97" s="231">
        <f t="shared" ca="1" si="31"/>
        <v>1000</v>
      </c>
      <c r="AE97" s="231">
        <f t="shared" ca="1" si="31"/>
        <v>1000</v>
      </c>
      <c r="AF97" s="231">
        <f t="shared" ca="1" si="31"/>
        <v>1000</v>
      </c>
      <c r="AG97" s="231">
        <f t="shared" ca="1" si="31"/>
        <v>1000</v>
      </c>
      <c r="AH97" s="231">
        <f t="shared" ca="1" si="31"/>
        <v>1000</v>
      </c>
      <c r="AI97" s="231">
        <f t="shared" ca="1" si="31"/>
        <v>1000</v>
      </c>
      <c r="AJ97" s="231">
        <f t="shared" ref="AJ97:AT97" ca="1" si="32">SUMIF($D$6:$AH$91,$A97,AJ$6:AJ$91)</f>
        <v>1000</v>
      </c>
      <c r="AK97" s="231">
        <f t="shared" ca="1" si="32"/>
        <v>1000</v>
      </c>
      <c r="AL97" s="231">
        <f t="shared" ca="1" si="32"/>
        <v>1000</v>
      </c>
      <c r="AM97" s="231">
        <f t="shared" ca="1" si="32"/>
        <v>1000</v>
      </c>
      <c r="AN97" s="231">
        <f t="shared" ca="1" si="32"/>
        <v>1000</v>
      </c>
      <c r="AO97" s="231">
        <f t="shared" ca="1" si="32"/>
        <v>1000</v>
      </c>
      <c r="AP97" s="231">
        <f t="shared" ca="1" si="32"/>
        <v>1000</v>
      </c>
      <c r="AQ97" s="231">
        <f t="shared" ca="1" si="32"/>
        <v>1000</v>
      </c>
      <c r="AR97" s="231">
        <f t="shared" ca="1" si="32"/>
        <v>1000</v>
      </c>
      <c r="AS97" s="231">
        <f t="shared" ca="1" si="32"/>
        <v>1000</v>
      </c>
      <c r="AT97" s="231">
        <f t="shared" ca="1" si="32"/>
        <v>1000</v>
      </c>
      <c r="AU97" s="204"/>
    </row>
    <row r="98" spans="1:47">
      <c r="A98" s="204" t="s">
        <v>266</v>
      </c>
      <c r="B98" s="204"/>
      <c r="C98" s="204"/>
      <c r="D98" s="204"/>
      <c r="E98" s="204"/>
      <c r="F98" s="204"/>
      <c r="G98" s="204"/>
      <c r="H98" s="204"/>
      <c r="I98" s="231">
        <f t="shared" ca="1" si="30"/>
        <v>0</v>
      </c>
      <c r="J98" s="231">
        <f t="shared" ca="1" si="31"/>
        <v>0</v>
      </c>
      <c r="K98" s="231">
        <f t="shared" ca="1" si="31"/>
        <v>0</v>
      </c>
      <c r="L98" s="231">
        <f t="shared" ca="1" si="31"/>
        <v>0</v>
      </c>
      <c r="M98" s="231">
        <f t="shared" ca="1" si="31"/>
        <v>0</v>
      </c>
      <c r="N98" s="242">
        <f t="shared" ca="1" si="31"/>
        <v>0</v>
      </c>
      <c r="O98" s="231">
        <f t="shared" ca="1" si="31"/>
        <v>0</v>
      </c>
      <c r="P98" s="231">
        <f t="shared" ca="1" si="31"/>
        <v>0</v>
      </c>
      <c r="Q98" s="231">
        <f t="shared" ca="1" si="31"/>
        <v>0</v>
      </c>
      <c r="R98" s="231">
        <f t="shared" ca="1" si="31"/>
        <v>0</v>
      </c>
      <c r="S98" s="231">
        <f t="shared" ca="1" si="31"/>
        <v>0</v>
      </c>
      <c r="T98" s="231">
        <f t="shared" ca="1" si="31"/>
        <v>0</v>
      </c>
      <c r="U98" s="231">
        <f t="shared" ca="1" si="31"/>
        <v>0</v>
      </c>
      <c r="V98" s="231">
        <f t="shared" ca="1" si="31"/>
        <v>0</v>
      </c>
      <c r="W98" s="231">
        <f t="shared" ca="1" si="31"/>
        <v>0</v>
      </c>
      <c r="X98" s="231">
        <f t="shared" ca="1" si="31"/>
        <v>0</v>
      </c>
      <c r="Y98" s="231">
        <f t="shared" ca="1" si="31"/>
        <v>0</v>
      </c>
      <c r="Z98" s="231">
        <f t="shared" ca="1" si="31"/>
        <v>0</v>
      </c>
      <c r="AA98" s="231">
        <f t="shared" ca="1" si="31"/>
        <v>0</v>
      </c>
      <c r="AB98" s="231">
        <f t="shared" ca="1" si="31"/>
        <v>0</v>
      </c>
      <c r="AC98" s="231">
        <f t="shared" ca="1" si="31"/>
        <v>0</v>
      </c>
      <c r="AD98" s="231">
        <f t="shared" ca="1" si="31"/>
        <v>0</v>
      </c>
      <c r="AE98" s="231">
        <f t="shared" ca="1" si="31"/>
        <v>0</v>
      </c>
      <c r="AF98" s="231">
        <f t="shared" ca="1" si="31"/>
        <v>0</v>
      </c>
      <c r="AG98" s="231">
        <f t="shared" ca="1" si="31"/>
        <v>0</v>
      </c>
      <c r="AH98" s="231">
        <f t="shared" ca="1" si="31"/>
        <v>0</v>
      </c>
      <c r="AI98" s="231">
        <f t="shared" ca="1" si="31"/>
        <v>0</v>
      </c>
      <c r="AJ98" s="231">
        <f t="shared" ca="1" si="31"/>
        <v>0</v>
      </c>
      <c r="AK98" s="231">
        <f t="shared" ca="1" si="31"/>
        <v>0</v>
      </c>
      <c r="AL98" s="231">
        <f t="shared" ca="1" si="31"/>
        <v>0</v>
      </c>
      <c r="AM98" s="231">
        <f t="shared" ca="1" si="31"/>
        <v>0</v>
      </c>
      <c r="AN98" s="231">
        <f t="shared" ca="1" si="31"/>
        <v>0</v>
      </c>
      <c r="AO98" s="231">
        <f t="shared" ca="1" si="31"/>
        <v>0</v>
      </c>
      <c r="AP98" s="231">
        <f t="shared" ca="1" si="31"/>
        <v>0</v>
      </c>
      <c r="AQ98" s="231">
        <f t="shared" ca="1" si="31"/>
        <v>0</v>
      </c>
      <c r="AR98" s="231">
        <f t="shared" ca="1" si="31"/>
        <v>0</v>
      </c>
      <c r="AS98" s="231">
        <f t="shared" ca="1" si="31"/>
        <v>0</v>
      </c>
      <c r="AT98" s="231">
        <f t="shared" ca="1" si="31"/>
        <v>0</v>
      </c>
      <c r="AU98" s="204"/>
    </row>
    <row r="99" spans="1:47">
      <c r="A99" s="204" t="s">
        <v>95</v>
      </c>
      <c r="B99" s="204"/>
      <c r="C99" s="204"/>
      <c r="D99" s="204"/>
      <c r="E99" s="204"/>
      <c r="F99" s="204"/>
      <c r="G99" s="204"/>
      <c r="H99" s="204"/>
      <c r="I99" s="231">
        <f t="shared" ca="1" si="30"/>
        <v>0</v>
      </c>
      <c r="J99" s="231">
        <f t="shared" ca="1" si="31"/>
        <v>0</v>
      </c>
      <c r="K99" s="231">
        <f t="shared" ca="1" si="31"/>
        <v>0</v>
      </c>
      <c r="L99" s="231">
        <f t="shared" ca="1" si="31"/>
        <v>0</v>
      </c>
      <c r="M99" s="231">
        <f t="shared" ca="1" si="31"/>
        <v>0</v>
      </c>
      <c r="N99" s="242">
        <f t="shared" ca="1" si="31"/>
        <v>0</v>
      </c>
      <c r="O99" s="231">
        <f t="shared" ca="1" si="31"/>
        <v>0</v>
      </c>
      <c r="P99" s="231">
        <f t="shared" ca="1" si="31"/>
        <v>0</v>
      </c>
      <c r="Q99" s="231">
        <f t="shared" ca="1" si="31"/>
        <v>0</v>
      </c>
      <c r="R99" s="231">
        <f t="shared" ca="1" si="31"/>
        <v>0</v>
      </c>
      <c r="S99" s="231">
        <f t="shared" ca="1" si="31"/>
        <v>0</v>
      </c>
      <c r="T99" s="231">
        <f t="shared" ca="1" si="31"/>
        <v>0</v>
      </c>
      <c r="U99" s="231">
        <f t="shared" ca="1" si="31"/>
        <v>0</v>
      </c>
      <c r="V99" s="231">
        <f t="shared" ca="1" si="31"/>
        <v>0</v>
      </c>
      <c r="W99" s="231">
        <f t="shared" ca="1" si="31"/>
        <v>0</v>
      </c>
      <c r="X99" s="231">
        <f t="shared" ca="1" si="31"/>
        <v>0</v>
      </c>
      <c r="Y99" s="231">
        <f t="shared" ca="1" si="31"/>
        <v>0</v>
      </c>
      <c r="Z99" s="231">
        <f t="shared" ca="1" si="31"/>
        <v>0</v>
      </c>
      <c r="AA99" s="231">
        <f t="shared" ca="1" si="31"/>
        <v>0</v>
      </c>
      <c r="AB99" s="231">
        <f t="shared" ca="1" si="31"/>
        <v>0</v>
      </c>
      <c r="AC99" s="231">
        <f t="shared" ca="1" si="31"/>
        <v>0</v>
      </c>
      <c r="AD99" s="231">
        <f t="shared" ca="1" si="31"/>
        <v>0</v>
      </c>
      <c r="AE99" s="231">
        <f t="shared" ca="1" si="31"/>
        <v>0</v>
      </c>
      <c r="AF99" s="231">
        <f t="shared" ca="1" si="31"/>
        <v>0</v>
      </c>
      <c r="AG99" s="231">
        <f t="shared" ca="1" si="31"/>
        <v>0</v>
      </c>
      <c r="AH99" s="231">
        <f t="shared" ca="1" si="31"/>
        <v>0</v>
      </c>
      <c r="AI99" s="231">
        <f t="shared" ca="1" si="31"/>
        <v>0</v>
      </c>
      <c r="AJ99" s="231">
        <f t="shared" ca="1" si="31"/>
        <v>0</v>
      </c>
      <c r="AK99" s="231">
        <f t="shared" ca="1" si="31"/>
        <v>0</v>
      </c>
      <c r="AL99" s="231">
        <f t="shared" ca="1" si="31"/>
        <v>0</v>
      </c>
      <c r="AM99" s="231">
        <f t="shared" ca="1" si="31"/>
        <v>0</v>
      </c>
      <c r="AN99" s="231">
        <f t="shared" ca="1" si="31"/>
        <v>0</v>
      </c>
      <c r="AO99" s="231">
        <f t="shared" ca="1" si="31"/>
        <v>0</v>
      </c>
      <c r="AP99" s="231">
        <f t="shared" ca="1" si="31"/>
        <v>0</v>
      </c>
      <c r="AQ99" s="231">
        <f t="shared" ca="1" si="31"/>
        <v>0</v>
      </c>
      <c r="AR99" s="231">
        <f t="shared" ca="1" si="31"/>
        <v>0</v>
      </c>
      <c r="AS99" s="231">
        <f t="shared" ca="1" si="31"/>
        <v>0</v>
      </c>
      <c r="AT99" s="231">
        <f t="shared" ca="1" si="31"/>
        <v>0</v>
      </c>
      <c r="AU99" s="204"/>
    </row>
    <row r="100" spans="1:47">
      <c r="A100" s="204" t="s">
        <v>57</v>
      </c>
      <c r="B100" s="204"/>
      <c r="C100" s="204"/>
      <c r="D100" s="204"/>
      <c r="E100" s="204"/>
      <c r="F100" s="204"/>
      <c r="G100" s="204"/>
      <c r="H100" s="204"/>
      <c r="I100" s="231">
        <f t="shared" ca="1" si="30"/>
        <v>0</v>
      </c>
      <c r="J100" s="231">
        <f t="shared" ca="1" si="31"/>
        <v>0</v>
      </c>
      <c r="K100" s="231">
        <f t="shared" ca="1" si="31"/>
        <v>0</v>
      </c>
      <c r="L100" s="231">
        <f t="shared" ca="1" si="31"/>
        <v>0</v>
      </c>
      <c r="M100" s="231">
        <f t="shared" ca="1" si="31"/>
        <v>0</v>
      </c>
      <c r="N100" s="242">
        <f t="shared" ca="1" si="31"/>
        <v>0</v>
      </c>
      <c r="O100" s="231">
        <f t="shared" ca="1" si="31"/>
        <v>0</v>
      </c>
      <c r="P100" s="231">
        <f t="shared" ca="1" si="31"/>
        <v>0</v>
      </c>
      <c r="Q100" s="231">
        <f t="shared" ca="1" si="31"/>
        <v>0</v>
      </c>
      <c r="R100" s="231">
        <f t="shared" ca="1" si="31"/>
        <v>0</v>
      </c>
      <c r="S100" s="231">
        <f t="shared" ca="1" si="31"/>
        <v>0</v>
      </c>
      <c r="T100" s="231">
        <f t="shared" ca="1" si="31"/>
        <v>0</v>
      </c>
      <c r="U100" s="231">
        <f t="shared" ca="1" si="31"/>
        <v>0</v>
      </c>
      <c r="V100" s="231">
        <f t="shared" ca="1" si="31"/>
        <v>0</v>
      </c>
      <c r="W100" s="231">
        <f t="shared" ca="1" si="31"/>
        <v>0</v>
      </c>
      <c r="X100" s="231">
        <f t="shared" ca="1" si="31"/>
        <v>0</v>
      </c>
      <c r="Y100" s="231">
        <f t="shared" ca="1" si="31"/>
        <v>0</v>
      </c>
      <c r="Z100" s="231">
        <f t="shared" ca="1" si="31"/>
        <v>0</v>
      </c>
      <c r="AA100" s="231">
        <f t="shared" ca="1" si="31"/>
        <v>0</v>
      </c>
      <c r="AB100" s="231">
        <f t="shared" ca="1" si="31"/>
        <v>0</v>
      </c>
      <c r="AC100" s="231">
        <f t="shared" ca="1" si="31"/>
        <v>0</v>
      </c>
      <c r="AD100" s="231">
        <f t="shared" ca="1" si="31"/>
        <v>0</v>
      </c>
      <c r="AE100" s="231">
        <f t="shared" ca="1" si="31"/>
        <v>0</v>
      </c>
      <c r="AF100" s="231">
        <f t="shared" ca="1" si="31"/>
        <v>0</v>
      </c>
      <c r="AG100" s="231">
        <f t="shared" ca="1" si="31"/>
        <v>0</v>
      </c>
      <c r="AH100" s="231">
        <f t="shared" ca="1" si="31"/>
        <v>0</v>
      </c>
      <c r="AI100" s="231">
        <f t="shared" ca="1" si="31"/>
        <v>0</v>
      </c>
      <c r="AJ100" s="231">
        <f t="shared" ca="1" si="31"/>
        <v>0</v>
      </c>
      <c r="AK100" s="231">
        <f t="shared" ca="1" si="31"/>
        <v>0</v>
      </c>
      <c r="AL100" s="231">
        <f t="shared" ca="1" si="31"/>
        <v>0</v>
      </c>
      <c r="AM100" s="231">
        <f t="shared" ca="1" si="31"/>
        <v>0</v>
      </c>
      <c r="AN100" s="231">
        <f t="shared" ca="1" si="31"/>
        <v>0</v>
      </c>
      <c r="AO100" s="231">
        <f t="shared" ca="1" si="31"/>
        <v>0</v>
      </c>
      <c r="AP100" s="231">
        <f t="shared" ca="1" si="31"/>
        <v>0</v>
      </c>
      <c r="AQ100" s="231">
        <f t="shared" ca="1" si="31"/>
        <v>0</v>
      </c>
      <c r="AR100" s="231">
        <f t="shared" ca="1" si="31"/>
        <v>0</v>
      </c>
      <c r="AS100" s="231">
        <f t="shared" ca="1" si="31"/>
        <v>0</v>
      </c>
      <c r="AT100" s="231">
        <f t="shared" ca="1" si="31"/>
        <v>0</v>
      </c>
      <c r="AU100" s="204"/>
    </row>
    <row r="101" spans="1:47">
      <c r="A101" s="204" t="s">
        <v>345</v>
      </c>
      <c r="B101" s="204"/>
      <c r="C101" s="204"/>
      <c r="D101" s="204"/>
      <c r="E101" s="204"/>
      <c r="F101" s="204"/>
      <c r="G101" s="204"/>
      <c r="H101" s="204"/>
      <c r="I101" s="231">
        <f t="shared" ca="1" si="30"/>
        <v>0</v>
      </c>
      <c r="J101" s="231">
        <f t="shared" ca="1" si="31"/>
        <v>0</v>
      </c>
      <c r="K101" s="231">
        <f t="shared" ca="1" si="31"/>
        <v>0</v>
      </c>
      <c r="L101" s="231">
        <f t="shared" ca="1" si="31"/>
        <v>0</v>
      </c>
      <c r="M101" s="231">
        <f t="shared" ca="1" si="31"/>
        <v>0</v>
      </c>
      <c r="N101" s="242">
        <f t="shared" ca="1" si="31"/>
        <v>0</v>
      </c>
      <c r="O101" s="231">
        <f t="shared" ca="1" si="31"/>
        <v>0</v>
      </c>
      <c r="P101" s="231">
        <f t="shared" ca="1" si="31"/>
        <v>0</v>
      </c>
      <c r="Q101" s="231">
        <f t="shared" ca="1" si="31"/>
        <v>0</v>
      </c>
      <c r="R101" s="231">
        <f t="shared" ca="1" si="31"/>
        <v>0</v>
      </c>
      <c r="S101" s="231">
        <f t="shared" ca="1" si="31"/>
        <v>0</v>
      </c>
      <c r="T101" s="231">
        <f t="shared" ca="1" si="31"/>
        <v>0</v>
      </c>
      <c r="U101" s="231">
        <f t="shared" ca="1" si="31"/>
        <v>0</v>
      </c>
      <c r="V101" s="231">
        <f t="shared" ca="1" si="31"/>
        <v>0</v>
      </c>
      <c r="W101" s="231">
        <f t="shared" ca="1" si="31"/>
        <v>0</v>
      </c>
      <c r="X101" s="231">
        <f t="shared" ca="1" si="31"/>
        <v>0</v>
      </c>
      <c r="Y101" s="231">
        <f t="shared" ca="1" si="31"/>
        <v>0</v>
      </c>
      <c r="Z101" s="231">
        <f t="shared" ca="1" si="31"/>
        <v>0</v>
      </c>
      <c r="AA101" s="231">
        <f t="shared" ca="1" si="31"/>
        <v>0</v>
      </c>
      <c r="AB101" s="231">
        <f t="shared" ca="1" si="31"/>
        <v>0</v>
      </c>
      <c r="AC101" s="231">
        <f t="shared" ca="1" si="31"/>
        <v>0</v>
      </c>
      <c r="AD101" s="231">
        <f t="shared" ca="1" si="31"/>
        <v>0</v>
      </c>
      <c r="AE101" s="231">
        <f t="shared" ca="1" si="31"/>
        <v>0</v>
      </c>
      <c r="AF101" s="231">
        <f t="shared" ref="AF101:AT102" ca="1" si="33">SUMIF($D$6:$AH$91,$A101,AF$6:AF$91)</f>
        <v>0</v>
      </c>
      <c r="AG101" s="231">
        <f t="shared" ca="1" si="33"/>
        <v>0</v>
      </c>
      <c r="AH101" s="231">
        <f t="shared" ca="1" si="33"/>
        <v>0</v>
      </c>
      <c r="AI101" s="231">
        <f t="shared" ca="1" si="33"/>
        <v>0</v>
      </c>
      <c r="AJ101" s="231">
        <f t="shared" ca="1" si="33"/>
        <v>0</v>
      </c>
      <c r="AK101" s="231">
        <f t="shared" ca="1" si="33"/>
        <v>0</v>
      </c>
      <c r="AL101" s="231">
        <f t="shared" ca="1" si="33"/>
        <v>0</v>
      </c>
      <c r="AM101" s="231">
        <f t="shared" ca="1" si="33"/>
        <v>0</v>
      </c>
      <c r="AN101" s="231">
        <f t="shared" ca="1" si="33"/>
        <v>0</v>
      </c>
      <c r="AO101" s="231">
        <f t="shared" ca="1" si="33"/>
        <v>0</v>
      </c>
      <c r="AP101" s="231">
        <f t="shared" ca="1" si="33"/>
        <v>0</v>
      </c>
      <c r="AQ101" s="231">
        <f t="shared" ca="1" si="33"/>
        <v>0</v>
      </c>
      <c r="AR101" s="231">
        <f t="shared" ca="1" si="33"/>
        <v>0</v>
      </c>
      <c r="AS101" s="231">
        <f t="shared" ca="1" si="33"/>
        <v>0</v>
      </c>
      <c r="AT101" s="231">
        <f t="shared" ca="1" si="33"/>
        <v>0</v>
      </c>
      <c r="AU101" s="204"/>
    </row>
    <row r="102" spans="1:47">
      <c r="A102" s="204" t="s">
        <v>342</v>
      </c>
      <c r="B102" s="204"/>
      <c r="C102" s="204"/>
      <c r="D102" s="204"/>
      <c r="E102" s="204"/>
      <c r="F102" s="204"/>
      <c r="G102" s="204"/>
      <c r="H102" s="204"/>
      <c r="I102" s="231">
        <f t="shared" ca="1" si="30"/>
        <v>0</v>
      </c>
      <c r="J102" s="231">
        <f t="shared" ca="1" si="31"/>
        <v>0</v>
      </c>
      <c r="K102" s="231">
        <f t="shared" ca="1" si="31"/>
        <v>0</v>
      </c>
      <c r="L102" s="231">
        <f t="shared" ca="1" si="31"/>
        <v>0</v>
      </c>
      <c r="M102" s="231">
        <f t="shared" ca="1" si="31"/>
        <v>0</v>
      </c>
      <c r="N102" s="242">
        <f t="shared" ca="1" si="31"/>
        <v>0</v>
      </c>
      <c r="O102" s="231">
        <f t="shared" ca="1" si="31"/>
        <v>0</v>
      </c>
      <c r="P102" s="231">
        <f t="shared" ca="1" si="31"/>
        <v>0</v>
      </c>
      <c r="Q102" s="231">
        <f t="shared" ca="1" si="31"/>
        <v>0</v>
      </c>
      <c r="R102" s="231">
        <f t="shared" ca="1" si="31"/>
        <v>0</v>
      </c>
      <c r="S102" s="231">
        <f t="shared" ca="1" si="31"/>
        <v>0</v>
      </c>
      <c r="T102" s="231">
        <f t="shared" ca="1" si="31"/>
        <v>0</v>
      </c>
      <c r="U102" s="231">
        <f t="shared" ca="1" si="31"/>
        <v>0</v>
      </c>
      <c r="V102" s="231">
        <f t="shared" ca="1" si="31"/>
        <v>0</v>
      </c>
      <c r="W102" s="231">
        <f t="shared" ca="1" si="31"/>
        <v>0</v>
      </c>
      <c r="X102" s="231">
        <f t="shared" ca="1" si="31"/>
        <v>0</v>
      </c>
      <c r="Y102" s="231">
        <f t="shared" ca="1" si="31"/>
        <v>0</v>
      </c>
      <c r="Z102" s="231">
        <f t="shared" ca="1" si="31"/>
        <v>0</v>
      </c>
      <c r="AA102" s="231">
        <f t="shared" ca="1" si="31"/>
        <v>0</v>
      </c>
      <c r="AB102" s="231">
        <f t="shared" ca="1" si="31"/>
        <v>0</v>
      </c>
      <c r="AC102" s="231">
        <f t="shared" ca="1" si="31"/>
        <v>0</v>
      </c>
      <c r="AD102" s="231">
        <f t="shared" ca="1" si="31"/>
        <v>0</v>
      </c>
      <c r="AE102" s="231">
        <f t="shared" ca="1" si="31"/>
        <v>0</v>
      </c>
      <c r="AF102" s="231">
        <f t="shared" ca="1" si="33"/>
        <v>0</v>
      </c>
      <c r="AG102" s="231">
        <f t="shared" ca="1" si="33"/>
        <v>0</v>
      </c>
      <c r="AH102" s="231">
        <f t="shared" ca="1" si="33"/>
        <v>0</v>
      </c>
      <c r="AI102" s="231">
        <f t="shared" ca="1" si="33"/>
        <v>0</v>
      </c>
      <c r="AJ102" s="231">
        <f t="shared" ca="1" si="33"/>
        <v>0</v>
      </c>
      <c r="AK102" s="231">
        <f t="shared" ca="1" si="33"/>
        <v>0</v>
      </c>
      <c r="AL102" s="231">
        <f t="shared" ca="1" si="33"/>
        <v>0</v>
      </c>
      <c r="AM102" s="231">
        <f t="shared" ca="1" si="33"/>
        <v>0</v>
      </c>
      <c r="AN102" s="231">
        <f t="shared" ca="1" si="33"/>
        <v>0</v>
      </c>
      <c r="AO102" s="231">
        <f t="shared" ca="1" si="33"/>
        <v>0</v>
      </c>
      <c r="AP102" s="231">
        <f t="shared" ca="1" si="33"/>
        <v>0</v>
      </c>
      <c r="AQ102" s="231">
        <f t="shared" ca="1" si="33"/>
        <v>0</v>
      </c>
      <c r="AR102" s="231">
        <f t="shared" ca="1" si="33"/>
        <v>0</v>
      </c>
      <c r="AS102" s="231">
        <f t="shared" ca="1" si="33"/>
        <v>0</v>
      </c>
      <c r="AT102" s="231">
        <f t="shared" ca="1" si="33"/>
        <v>0</v>
      </c>
      <c r="AU102" s="204"/>
    </row>
    <row r="103" spans="1:47">
      <c r="A103" s="204"/>
      <c r="B103" s="204"/>
      <c r="C103" s="204"/>
      <c r="D103" s="204"/>
      <c r="E103" s="204"/>
      <c r="F103" s="204"/>
      <c r="G103" s="204"/>
      <c r="H103" s="204"/>
      <c r="I103" s="212"/>
      <c r="J103" s="212"/>
      <c r="K103" s="212"/>
      <c r="L103" s="212"/>
      <c r="M103" s="212"/>
      <c r="N103" s="213"/>
      <c r="O103" s="212"/>
      <c r="P103" s="212"/>
      <c r="Q103" s="212"/>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04"/>
    </row>
    <row r="104" spans="1:47">
      <c r="A104" s="243" t="s">
        <v>125</v>
      </c>
      <c r="B104" s="243"/>
      <c r="C104" s="243"/>
      <c r="D104" s="243"/>
      <c r="E104" s="243"/>
      <c r="F104" s="243"/>
      <c r="G104" s="243"/>
      <c r="H104" s="243"/>
      <c r="I104" s="244" t="s">
        <v>73</v>
      </c>
      <c r="J104" s="245"/>
      <c r="K104" s="245"/>
      <c r="L104" s="245"/>
      <c r="M104" s="245"/>
      <c r="N104" s="246"/>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5"/>
      <c r="AS104" s="245"/>
      <c r="AT104" s="245"/>
      <c r="AU104" s="243"/>
    </row>
    <row r="105" spans="1:47">
      <c r="A105" s="243"/>
      <c r="B105" s="243"/>
      <c r="C105" s="243"/>
      <c r="D105" s="243"/>
      <c r="E105" s="243"/>
      <c r="F105" s="244"/>
      <c r="G105" s="243"/>
      <c r="H105" s="244"/>
      <c r="I105" s="247">
        <f>I94</f>
        <v>0</v>
      </c>
      <c r="J105" s="247">
        <f t="shared" ref="J105:AH105" si="34">J94</f>
        <v>2012</v>
      </c>
      <c r="K105" s="247">
        <f t="shared" si="34"/>
        <v>2013</v>
      </c>
      <c r="L105" s="247">
        <f t="shared" si="34"/>
        <v>2014</v>
      </c>
      <c r="M105" s="247">
        <f t="shared" si="34"/>
        <v>2015</v>
      </c>
      <c r="N105" s="248">
        <f t="shared" si="34"/>
        <v>2016</v>
      </c>
      <c r="O105" s="247">
        <f t="shared" si="34"/>
        <v>2017</v>
      </c>
      <c r="P105" s="247">
        <f t="shared" si="34"/>
        <v>2018</v>
      </c>
      <c r="Q105" s="247">
        <f t="shared" si="34"/>
        <v>2019</v>
      </c>
      <c r="R105" s="247">
        <f t="shared" si="34"/>
        <v>2020</v>
      </c>
      <c r="S105" s="247">
        <f t="shared" si="34"/>
        <v>2021</v>
      </c>
      <c r="T105" s="247">
        <f t="shared" si="34"/>
        <v>2022</v>
      </c>
      <c r="U105" s="247">
        <f t="shared" si="34"/>
        <v>2023</v>
      </c>
      <c r="V105" s="247">
        <f t="shared" si="34"/>
        <v>2024</v>
      </c>
      <c r="W105" s="247">
        <f t="shared" si="34"/>
        <v>2025</v>
      </c>
      <c r="X105" s="247">
        <f t="shared" si="34"/>
        <v>2026</v>
      </c>
      <c r="Y105" s="247">
        <f t="shared" si="34"/>
        <v>2027</v>
      </c>
      <c r="Z105" s="247">
        <f t="shared" si="34"/>
        <v>2028</v>
      </c>
      <c r="AA105" s="247">
        <f t="shared" si="34"/>
        <v>2029</v>
      </c>
      <c r="AB105" s="247">
        <f t="shared" si="34"/>
        <v>2030</v>
      </c>
      <c r="AC105" s="247">
        <f t="shared" si="34"/>
        <v>2031</v>
      </c>
      <c r="AD105" s="247">
        <f t="shared" si="34"/>
        <v>2032</v>
      </c>
      <c r="AE105" s="247">
        <f t="shared" si="34"/>
        <v>2033</v>
      </c>
      <c r="AF105" s="247">
        <f t="shared" si="34"/>
        <v>2034</v>
      </c>
      <c r="AG105" s="247">
        <f t="shared" si="34"/>
        <v>2035</v>
      </c>
      <c r="AH105" s="247">
        <f t="shared" si="34"/>
        <v>2036</v>
      </c>
      <c r="AI105" s="247">
        <f t="shared" ref="AI105:AT105" si="35">AI94</f>
        <v>2037</v>
      </c>
      <c r="AJ105" s="247">
        <f t="shared" ref="AJ105:AK105" si="36">AJ94</f>
        <v>2038</v>
      </c>
      <c r="AK105" s="247">
        <f t="shared" si="36"/>
        <v>2039</v>
      </c>
      <c r="AL105" s="247">
        <f t="shared" ref="AL105:AS105" si="37">AL94</f>
        <v>2040</v>
      </c>
      <c r="AM105" s="247">
        <f t="shared" si="37"/>
        <v>2041</v>
      </c>
      <c r="AN105" s="247">
        <f t="shared" ref="AN105:AO105" si="38">AN94</f>
        <v>2042</v>
      </c>
      <c r="AO105" s="247">
        <f t="shared" si="38"/>
        <v>2043</v>
      </c>
      <c r="AP105" s="247">
        <f t="shared" si="37"/>
        <v>2044</v>
      </c>
      <c r="AQ105" s="247">
        <f t="shared" ref="AQ105:AR105" si="39">AQ94</f>
        <v>2045</v>
      </c>
      <c r="AR105" s="247">
        <f t="shared" si="39"/>
        <v>2046</v>
      </c>
      <c r="AS105" s="247">
        <f t="shared" si="37"/>
        <v>2047</v>
      </c>
      <c r="AT105" s="247">
        <f t="shared" si="35"/>
        <v>2048</v>
      </c>
      <c r="AU105" s="243"/>
    </row>
    <row r="106" spans="1:47">
      <c r="A106" s="249" t="s">
        <v>47</v>
      </c>
      <c r="B106" s="249" t="s">
        <v>69</v>
      </c>
      <c r="C106" s="250" t="s">
        <v>72</v>
      </c>
      <c r="D106" s="250"/>
      <c r="E106" s="251"/>
      <c r="F106" s="251"/>
      <c r="G106" s="251"/>
      <c r="H106" s="251"/>
      <c r="I106" s="252"/>
      <c r="J106" s="252"/>
      <c r="K106" s="252"/>
      <c r="L106" s="252"/>
      <c r="M106" s="252"/>
      <c r="N106" s="253"/>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52"/>
      <c r="AP106" s="252"/>
      <c r="AQ106" s="252"/>
      <c r="AR106" s="252"/>
      <c r="AS106" s="252"/>
      <c r="AT106" s="252"/>
      <c r="AU106" s="251"/>
    </row>
    <row r="107" spans="1:47" ht="9" customHeight="1">
      <c r="A107" s="598" t="s">
        <v>264</v>
      </c>
      <c r="B107" s="227">
        <f>B6</f>
        <v>35</v>
      </c>
      <c r="C107" s="394">
        <f>C6</f>
        <v>58</v>
      </c>
      <c r="D107" s="395" t="str">
        <f>D6</f>
        <v>LPS</v>
      </c>
      <c r="E107" s="254"/>
      <c r="F107" s="229"/>
      <c r="G107" s="254"/>
      <c r="H107" s="229"/>
      <c r="I107" s="229">
        <v>0</v>
      </c>
      <c r="J107" s="229">
        <f>I107</f>
        <v>0</v>
      </c>
      <c r="K107" s="229">
        <f t="shared" ref="K107:AT107" si="40">IF(K$4=UPGRADEYEAR,$I6-K6,0)</f>
        <v>0</v>
      </c>
      <c r="L107" s="229">
        <f t="shared" si="40"/>
        <v>0</v>
      </c>
      <c r="M107" s="229">
        <f t="shared" si="40"/>
        <v>0</v>
      </c>
      <c r="N107" s="230">
        <f t="shared" si="40"/>
        <v>0</v>
      </c>
      <c r="O107" s="229">
        <f t="shared" si="40"/>
        <v>0</v>
      </c>
      <c r="P107" s="229">
        <f t="shared" si="40"/>
        <v>0</v>
      </c>
      <c r="Q107" s="229">
        <f t="shared" si="40"/>
        <v>0</v>
      </c>
      <c r="R107" s="229">
        <f t="shared" si="40"/>
        <v>0</v>
      </c>
      <c r="S107" s="229">
        <f t="shared" si="40"/>
        <v>0</v>
      </c>
      <c r="T107" s="229">
        <f t="shared" si="40"/>
        <v>0</v>
      </c>
      <c r="U107" s="229">
        <f t="shared" si="40"/>
        <v>0</v>
      </c>
      <c r="V107" s="229">
        <f t="shared" si="40"/>
        <v>0</v>
      </c>
      <c r="W107" s="229">
        <f t="shared" si="40"/>
        <v>0</v>
      </c>
      <c r="X107" s="229">
        <f t="shared" si="40"/>
        <v>0</v>
      </c>
      <c r="Y107" s="229">
        <f t="shared" si="40"/>
        <v>0</v>
      </c>
      <c r="Z107" s="229">
        <f t="shared" si="40"/>
        <v>0</v>
      </c>
      <c r="AA107" s="229">
        <f t="shared" si="40"/>
        <v>0</v>
      </c>
      <c r="AB107" s="229">
        <f t="shared" si="40"/>
        <v>0</v>
      </c>
      <c r="AC107" s="229">
        <f t="shared" si="40"/>
        <v>0</v>
      </c>
      <c r="AD107" s="229">
        <f t="shared" si="40"/>
        <v>0</v>
      </c>
      <c r="AE107" s="229">
        <f t="shared" si="40"/>
        <v>0</v>
      </c>
      <c r="AF107" s="229">
        <f t="shared" si="40"/>
        <v>0</v>
      </c>
      <c r="AG107" s="229">
        <f t="shared" si="40"/>
        <v>0</v>
      </c>
      <c r="AH107" s="229">
        <f t="shared" si="40"/>
        <v>0</v>
      </c>
      <c r="AI107" s="229">
        <f t="shared" si="40"/>
        <v>0</v>
      </c>
      <c r="AJ107" s="229">
        <f t="shared" si="40"/>
        <v>0</v>
      </c>
      <c r="AK107" s="229">
        <f t="shared" si="40"/>
        <v>0</v>
      </c>
      <c r="AL107" s="229">
        <f t="shared" si="40"/>
        <v>0</v>
      </c>
      <c r="AM107" s="229">
        <f t="shared" si="40"/>
        <v>0</v>
      </c>
      <c r="AN107" s="229">
        <f t="shared" si="40"/>
        <v>0</v>
      </c>
      <c r="AO107" s="229">
        <f t="shared" si="40"/>
        <v>0</v>
      </c>
      <c r="AP107" s="229">
        <f t="shared" si="40"/>
        <v>0</v>
      </c>
      <c r="AQ107" s="229">
        <f t="shared" si="40"/>
        <v>0</v>
      </c>
      <c r="AR107" s="229">
        <f t="shared" si="40"/>
        <v>0</v>
      </c>
      <c r="AS107" s="229">
        <f t="shared" si="40"/>
        <v>0</v>
      </c>
      <c r="AT107" s="229">
        <f t="shared" si="40"/>
        <v>0</v>
      </c>
      <c r="AU107" s="231"/>
    </row>
    <row r="108" spans="1:47" ht="9" customHeight="1">
      <c r="A108" s="599"/>
      <c r="B108" s="227">
        <f t="shared" ref="B108:D122" si="41">B7</f>
        <v>55</v>
      </c>
      <c r="C108" s="227">
        <f t="shared" si="41"/>
        <v>74</v>
      </c>
      <c r="D108" s="395" t="str">
        <f t="shared" si="41"/>
        <v>LPS</v>
      </c>
      <c r="E108" s="254"/>
      <c r="F108" s="254"/>
      <c r="G108" s="254"/>
      <c r="H108" s="254"/>
      <c r="I108" s="229">
        <v>0</v>
      </c>
      <c r="J108" s="229">
        <f t="shared" ref="J108:J171" si="42">I108</f>
        <v>0</v>
      </c>
      <c r="K108" s="229">
        <f t="shared" ref="K108:AT108" si="43">IF(K$4=UPGRADEYEAR,$I7-K7,0)</f>
        <v>0</v>
      </c>
      <c r="L108" s="229">
        <f t="shared" si="43"/>
        <v>0</v>
      </c>
      <c r="M108" s="229">
        <f t="shared" si="43"/>
        <v>500</v>
      </c>
      <c r="N108" s="230">
        <f t="shared" si="43"/>
        <v>0</v>
      </c>
      <c r="O108" s="229">
        <f t="shared" si="43"/>
        <v>0</v>
      </c>
      <c r="P108" s="229">
        <f t="shared" si="43"/>
        <v>0</v>
      </c>
      <c r="Q108" s="229">
        <f t="shared" si="43"/>
        <v>0</v>
      </c>
      <c r="R108" s="229">
        <f t="shared" si="43"/>
        <v>0</v>
      </c>
      <c r="S108" s="229">
        <f t="shared" si="43"/>
        <v>0</v>
      </c>
      <c r="T108" s="229">
        <f t="shared" si="43"/>
        <v>0</v>
      </c>
      <c r="U108" s="229">
        <f t="shared" si="43"/>
        <v>0</v>
      </c>
      <c r="V108" s="229">
        <f t="shared" si="43"/>
        <v>0</v>
      </c>
      <c r="W108" s="229">
        <f t="shared" si="43"/>
        <v>0</v>
      </c>
      <c r="X108" s="229">
        <f t="shared" si="43"/>
        <v>0</v>
      </c>
      <c r="Y108" s="229">
        <f t="shared" si="43"/>
        <v>0</v>
      </c>
      <c r="Z108" s="229">
        <f t="shared" si="43"/>
        <v>0</v>
      </c>
      <c r="AA108" s="229">
        <f t="shared" si="43"/>
        <v>0</v>
      </c>
      <c r="AB108" s="229">
        <f t="shared" si="43"/>
        <v>0</v>
      </c>
      <c r="AC108" s="229">
        <f t="shared" si="43"/>
        <v>0</v>
      </c>
      <c r="AD108" s="229">
        <f t="shared" si="43"/>
        <v>0</v>
      </c>
      <c r="AE108" s="229">
        <f t="shared" si="43"/>
        <v>0</v>
      </c>
      <c r="AF108" s="229">
        <f t="shared" si="43"/>
        <v>0</v>
      </c>
      <c r="AG108" s="229">
        <f t="shared" si="43"/>
        <v>0</v>
      </c>
      <c r="AH108" s="229">
        <f t="shared" si="43"/>
        <v>0</v>
      </c>
      <c r="AI108" s="229">
        <f t="shared" si="43"/>
        <v>0</v>
      </c>
      <c r="AJ108" s="229">
        <f t="shared" si="43"/>
        <v>0</v>
      </c>
      <c r="AK108" s="229">
        <f t="shared" si="43"/>
        <v>0</v>
      </c>
      <c r="AL108" s="229">
        <f t="shared" si="43"/>
        <v>0</v>
      </c>
      <c r="AM108" s="229">
        <f t="shared" si="43"/>
        <v>0</v>
      </c>
      <c r="AN108" s="229">
        <f t="shared" si="43"/>
        <v>0</v>
      </c>
      <c r="AO108" s="229">
        <f t="shared" si="43"/>
        <v>0</v>
      </c>
      <c r="AP108" s="229">
        <f t="shared" si="43"/>
        <v>0</v>
      </c>
      <c r="AQ108" s="229">
        <f t="shared" si="43"/>
        <v>0</v>
      </c>
      <c r="AR108" s="229">
        <f t="shared" si="43"/>
        <v>0</v>
      </c>
      <c r="AS108" s="229">
        <f t="shared" si="43"/>
        <v>0</v>
      </c>
      <c r="AT108" s="229">
        <f t="shared" si="43"/>
        <v>0</v>
      </c>
      <c r="AU108" s="231"/>
    </row>
    <row r="109" spans="1:47" ht="9" customHeight="1">
      <c r="A109" s="599"/>
      <c r="B109" s="227">
        <f t="shared" si="41"/>
        <v>90</v>
      </c>
      <c r="C109" s="227">
        <f t="shared" si="41"/>
        <v>122</v>
      </c>
      <c r="D109" s="395" t="str">
        <f t="shared" si="41"/>
        <v>LPS</v>
      </c>
      <c r="E109" s="254"/>
      <c r="F109" s="254"/>
      <c r="G109" s="254"/>
      <c r="H109" s="254"/>
      <c r="I109" s="229">
        <v>0</v>
      </c>
      <c r="J109" s="229">
        <f t="shared" si="42"/>
        <v>0</v>
      </c>
      <c r="K109" s="229">
        <f t="shared" ref="K109:AT109" si="44">IF(K$4=UPGRADEYEAR,$I8-K8,0)</f>
        <v>0</v>
      </c>
      <c r="L109" s="229">
        <f t="shared" si="44"/>
        <v>0</v>
      </c>
      <c r="M109" s="229">
        <f t="shared" si="44"/>
        <v>3000</v>
      </c>
      <c r="N109" s="230">
        <f t="shared" si="44"/>
        <v>0</v>
      </c>
      <c r="O109" s="229">
        <f t="shared" si="44"/>
        <v>0</v>
      </c>
      <c r="P109" s="229">
        <f t="shared" si="44"/>
        <v>0</v>
      </c>
      <c r="Q109" s="229">
        <f t="shared" si="44"/>
        <v>0</v>
      </c>
      <c r="R109" s="229">
        <f t="shared" si="44"/>
        <v>0</v>
      </c>
      <c r="S109" s="229">
        <f t="shared" si="44"/>
        <v>0</v>
      </c>
      <c r="T109" s="229">
        <f t="shared" si="44"/>
        <v>0</v>
      </c>
      <c r="U109" s="229">
        <f t="shared" si="44"/>
        <v>0</v>
      </c>
      <c r="V109" s="229">
        <f t="shared" si="44"/>
        <v>0</v>
      </c>
      <c r="W109" s="229">
        <f t="shared" si="44"/>
        <v>0</v>
      </c>
      <c r="X109" s="229">
        <f t="shared" si="44"/>
        <v>0</v>
      </c>
      <c r="Y109" s="229">
        <f t="shared" si="44"/>
        <v>0</v>
      </c>
      <c r="Z109" s="229">
        <f t="shared" si="44"/>
        <v>0</v>
      </c>
      <c r="AA109" s="229">
        <f t="shared" si="44"/>
        <v>0</v>
      </c>
      <c r="AB109" s="229">
        <f t="shared" si="44"/>
        <v>0</v>
      </c>
      <c r="AC109" s="229">
        <f t="shared" si="44"/>
        <v>0</v>
      </c>
      <c r="AD109" s="229">
        <f t="shared" si="44"/>
        <v>0</v>
      </c>
      <c r="AE109" s="229">
        <f t="shared" si="44"/>
        <v>0</v>
      </c>
      <c r="AF109" s="229">
        <f t="shared" si="44"/>
        <v>0</v>
      </c>
      <c r="AG109" s="229">
        <f t="shared" si="44"/>
        <v>0</v>
      </c>
      <c r="AH109" s="229">
        <f t="shared" si="44"/>
        <v>0</v>
      </c>
      <c r="AI109" s="229">
        <f t="shared" si="44"/>
        <v>0</v>
      </c>
      <c r="AJ109" s="229">
        <f t="shared" si="44"/>
        <v>0</v>
      </c>
      <c r="AK109" s="229">
        <f t="shared" si="44"/>
        <v>0</v>
      </c>
      <c r="AL109" s="229">
        <f t="shared" si="44"/>
        <v>0</v>
      </c>
      <c r="AM109" s="229">
        <f t="shared" si="44"/>
        <v>0</v>
      </c>
      <c r="AN109" s="229">
        <f t="shared" si="44"/>
        <v>0</v>
      </c>
      <c r="AO109" s="229">
        <f t="shared" si="44"/>
        <v>0</v>
      </c>
      <c r="AP109" s="229">
        <f t="shared" si="44"/>
        <v>0</v>
      </c>
      <c r="AQ109" s="229">
        <f t="shared" si="44"/>
        <v>0</v>
      </c>
      <c r="AR109" s="229">
        <f t="shared" si="44"/>
        <v>0</v>
      </c>
      <c r="AS109" s="229">
        <f t="shared" si="44"/>
        <v>0</v>
      </c>
      <c r="AT109" s="229">
        <f t="shared" si="44"/>
        <v>0</v>
      </c>
      <c r="AU109" s="231"/>
    </row>
    <row r="110" spans="1:47" ht="9" customHeight="1">
      <c r="A110" s="599"/>
      <c r="B110" s="227">
        <f t="shared" si="41"/>
        <v>135</v>
      </c>
      <c r="C110" s="227">
        <f t="shared" si="41"/>
        <v>178</v>
      </c>
      <c r="D110" s="395" t="str">
        <f t="shared" si="41"/>
        <v>LPS</v>
      </c>
      <c r="E110" s="254"/>
      <c r="F110" s="254"/>
      <c r="G110" s="254"/>
      <c r="H110" s="254"/>
      <c r="I110" s="229">
        <v>0</v>
      </c>
      <c r="J110" s="229">
        <f t="shared" si="42"/>
        <v>0</v>
      </c>
      <c r="K110" s="229">
        <f t="shared" ref="K110:AT110" si="45">IF(K$4=UPGRADEYEAR,$I9-K9,0)</f>
        <v>0</v>
      </c>
      <c r="L110" s="229">
        <f t="shared" si="45"/>
        <v>0</v>
      </c>
      <c r="M110" s="229">
        <f t="shared" si="45"/>
        <v>0</v>
      </c>
      <c r="N110" s="230">
        <f t="shared" si="45"/>
        <v>0</v>
      </c>
      <c r="O110" s="229">
        <f t="shared" si="45"/>
        <v>0</v>
      </c>
      <c r="P110" s="229">
        <f t="shared" si="45"/>
        <v>0</v>
      </c>
      <c r="Q110" s="229">
        <f t="shared" si="45"/>
        <v>0</v>
      </c>
      <c r="R110" s="229">
        <f t="shared" si="45"/>
        <v>0</v>
      </c>
      <c r="S110" s="229">
        <f t="shared" si="45"/>
        <v>0</v>
      </c>
      <c r="T110" s="229">
        <f t="shared" si="45"/>
        <v>0</v>
      </c>
      <c r="U110" s="229">
        <f t="shared" si="45"/>
        <v>0</v>
      </c>
      <c r="V110" s="229">
        <f t="shared" si="45"/>
        <v>0</v>
      </c>
      <c r="W110" s="229">
        <f t="shared" si="45"/>
        <v>0</v>
      </c>
      <c r="X110" s="229">
        <f t="shared" si="45"/>
        <v>0</v>
      </c>
      <c r="Y110" s="229">
        <f t="shared" si="45"/>
        <v>0</v>
      </c>
      <c r="Z110" s="229">
        <f t="shared" si="45"/>
        <v>0</v>
      </c>
      <c r="AA110" s="229">
        <f t="shared" si="45"/>
        <v>0</v>
      </c>
      <c r="AB110" s="229">
        <f t="shared" si="45"/>
        <v>0</v>
      </c>
      <c r="AC110" s="229">
        <f t="shared" si="45"/>
        <v>0</v>
      </c>
      <c r="AD110" s="229">
        <f t="shared" si="45"/>
        <v>0</v>
      </c>
      <c r="AE110" s="229">
        <f t="shared" si="45"/>
        <v>0</v>
      </c>
      <c r="AF110" s="229">
        <f t="shared" si="45"/>
        <v>0</v>
      </c>
      <c r="AG110" s="229">
        <f t="shared" si="45"/>
        <v>0</v>
      </c>
      <c r="AH110" s="229">
        <f t="shared" si="45"/>
        <v>0</v>
      </c>
      <c r="AI110" s="229">
        <f t="shared" si="45"/>
        <v>0</v>
      </c>
      <c r="AJ110" s="229">
        <f t="shared" si="45"/>
        <v>0</v>
      </c>
      <c r="AK110" s="229">
        <f t="shared" si="45"/>
        <v>0</v>
      </c>
      <c r="AL110" s="229">
        <f t="shared" si="45"/>
        <v>0</v>
      </c>
      <c r="AM110" s="229">
        <f t="shared" si="45"/>
        <v>0</v>
      </c>
      <c r="AN110" s="229">
        <f t="shared" si="45"/>
        <v>0</v>
      </c>
      <c r="AO110" s="229">
        <f t="shared" si="45"/>
        <v>0</v>
      </c>
      <c r="AP110" s="229">
        <f t="shared" si="45"/>
        <v>0</v>
      </c>
      <c r="AQ110" s="229">
        <f t="shared" si="45"/>
        <v>0</v>
      </c>
      <c r="AR110" s="229">
        <f t="shared" si="45"/>
        <v>0</v>
      </c>
      <c r="AS110" s="229">
        <f t="shared" si="45"/>
        <v>0</v>
      </c>
      <c r="AT110" s="229">
        <f t="shared" si="45"/>
        <v>0</v>
      </c>
      <c r="AU110" s="231"/>
    </row>
    <row r="111" spans="1:47" ht="9" customHeight="1">
      <c r="A111" s="599"/>
      <c r="B111" s="227">
        <f t="shared" si="41"/>
        <v>180</v>
      </c>
      <c r="C111" s="227">
        <f t="shared" si="41"/>
        <v>223</v>
      </c>
      <c r="D111" s="395" t="str">
        <f t="shared" si="41"/>
        <v>LPS</v>
      </c>
      <c r="E111" s="254"/>
      <c r="F111" s="254"/>
      <c r="G111" s="254"/>
      <c r="H111" s="254"/>
      <c r="I111" s="229">
        <v>0</v>
      </c>
      <c r="J111" s="229">
        <f t="shared" si="42"/>
        <v>0</v>
      </c>
      <c r="K111" s="229">
        <f t="shared" ref="K111:AT111" si="46">IF(K$4=UPGRADEYEAR,$I10-K10,0)</f>
        <v>0</v>
      </c>
      <c r="L111" s="229">
        <f t="shared" si="46"/>
        <v>0</v>
      </c>
      <c r="M111" s="229">
        <f t="shared" si="46"/>
        <v>0</v>
      </c>
      <c r="N111" s="230">
        <f t="shared" si="46"/>
        <v>0</v>
      </c>
      <c r="O111" s="229">
        <f t="shared" si="46"/>
        <v>0</v>
      </c>
      <c r="P111" s="229">
        <f t="shared" si="46"/>
        <v>0</v>
      </c>
      <c r="Q111" s="229">
        <f t="shared" si="46"/>
        <v>0</v>
      </c>
      <c r="R111" s="229">
        <f t="shared" si="46"/>
        <v>0</v>
      </c>
      <c r="S111" s="229">
        <f t="shared" si="46"/>
        <v>0</v>
      </c>
      <c r="T111" s="229">
        <f t="shared" si="46"/>
        <v>0</v>
      </c>
      <c r="U111" s="229">
        <f t="shared" si="46"/>
        <v>0</v>
      </c>
      <c r="V111" s="229">
        <f t="shared" si="46"/>
        <v>0</v>
      </c>
      <c r="W111" s="229">
        <f t="shared" si="46"/>
        <v>0</v>
      </c>
      <c r="X111" s="229">
        <f t="shared" si="46"/>
        <v>0</v>
      </c>
      <c r="Y111" s="229">
        <f t="shared" si="46"/>
        <v>0</v>
      </c>
      <c r="Z111" s="229">
        <f t="shared" si="46"/>
        <v>0</v>
      </c>
      <c r="AA111" s="229">
        <f t="shared" si="46"/>
        <v>0</v>
      </c>
      <c r="AB111" s="229">
        <f t="shared" si="46"/>
        <v>0</v>
      </c>
      <c r="AC111" s="229">
        <f t="shared" si="46"/>
        <v>0</v>
      </c>
      <c r="AD111" s="229">
        <f t="shared" si="46"/>
        <v>0</v>
      </c>
      <c r="AE111" s="229">
        <f t="shared" si="46"/>
        <v>0</v>
      </c>
      <c r="AF111" s="229">
        <f t="shared" si="46"/>
        <v>0</v>
      </c>
      <c r="AG111" s="229">
        <f t="shared" si="46"/>
        <v>0</v>
      </c>
      <c r="AH111" s="229">
        <f t="shared" si="46"/>
        <v>0</v>
      </c>
      <c r="AI111" s="229">
        <f t="shared" si="46"/>
        <v>0</v>
      </c>
      <c r="AJ111" s="229">
        <f t="shared" si="46"/>
        <v>0</v>
      </c>
      <c r="AK111" s="229">
        <f t="shared" si="46"/>
        <v>0</v>
      </c>
      <c r="AL111" s="229">
        <f t="shared" si="46"/>
        <v>0</v>
      </c>
      <c r="AM111" s="229">
        <f t="shared" si="46"/>
        <v>0</v>
      </c>
      <c r="AN111" s="229">
        <f t="shared" si="46"/>
        <v>0</v>
      </c>
      <c r="AO111" s="229">
        <f t="shared" si="46"/>
        <v>0</v>
      </c>
      <c r="AP111" s="229">
        <f t="shared" si="46"/>
        <v>0</v>
      </c>
      <c r="AQ111" s="229">
        <f t="shared" si="46"/>
        <v>0</v>
      </c>
      <c r="AR111" s="229">
        <f t="shared" si="46"/>
        <v>0</v>
      </c>
      <c r="AS111" s="229">
        <f t="shared" si="46"/>
        <v>0</v>
      </c>
      <c r="AT111" s="229">
        <f t="shared" si="46"/>
        <v>0</v>
      </c>
      <c r="AU111" s="231"/>
    </row>
    <row r="112" spans="1:47" ht="9" customHeight="1">
      <c r="A112" s="599"/>
      <c r="B112" s="227">
        <f t="shared" si="41"/>
        <v>0</v>
      </c>
      <c r="C112" s="227">
        <f t="shared" si="41"/>
        <v>0</v>
      </c>
      <c r="D112" s="395" t="str">
        <f t="shared" si="41"/>
        <v>LPS</v>
      </c>
      <c r="E112" s="254"/>
      <c r="F112" s="254"/>
      <c r="G112" s="254"/>
      <c r="H112" s="254"/>
      <c r="I112" s="229">
        <v>0</v>
      </c>
      <c r="J112" s="229">
        <f t="shared" si="42"/>
        <v>0</v>
      </c>
      <c r="K112" s="229">
        <f t="shared" ref="K112:AT112" si="47">IF(K$4=UPGRADEYEAR,$I11-K11,0)</f>
        <v>0</v>
      </c>
      <c r="L112" s="229">
        <f t="shared" si="47"/>
        <v>0</v>
      </c>
      <c r="M112" s="229">
        <f t="shared" si="47"/>
        <v>0</v>
      </c>
      <c r="N112" s="230">
        <f t="shared" si="47"/>
        <v>0</v>
      </c>
      <c r="O112" s="229">
        <f t="shared" si="47"/>
        <v>0</v>
      </c>
      <c r="P112" s="229">
        <f t="shared" si="47"/>
        <v>0</v>
      </c>
      <c r="Q112" s="229">
        <f t="shared" si="47"/>
        <v>0</v>
      </c>
      <c r="R112" s="229">
        <f t="shared" si="47"/>
        <v>0</v>
      </c>
      <c r="S112" s="229">
        <f t="shared" si="47"/>
        <v>0</v>
      </c>
      <c r="T112" s="229">
        <f t="shared" si="47"/>
        <v>0</v>
      </c>
      <c r="U112" s="229">
        <f t="shared" si="47"/>
        <v>0</v>
      </c>
      <c r="V112" s="229">
        <f t="shared" si="47"/>
        <v>0</v>
      </c>
      <c r="W112" s="229">
        <f t="shared" si="47"/>
        <v>0</v>
      </c>
      <c r="X112" s="229">
        <f t="shared" si="47"/>
        <v>0</v>
      </c>
      <c r="Y112" s="229">
        <f t="shared" si="47"/>
        <v>0</v>
      </c>
      <c r="Z112" s="229">
        <f t="shared" si="47"/>
        <v>0</v>
      </c>
      <c r="AA112" s="229">
        <f t="shared" si="47"/>
        <v>0</v>
      </c>
      <c r="AB112" s="229">
        <f t="shared" si="47"/>
        <v>0</v>
      </c>
      <c r="AC112" s="229">
        <f t="shared" si="47"/>
        <v>0</v>
      </c>
      <c r="AD112" s="229">
        <f t="shared" si="47"/>
        <v>0</v>
      </c>
      <c r="AE112" s="229">
        <f t="shared" si="47"/>
        <v>0</v>
      </c>
      <c r="AF112" s="229">
        <f t="shared" si="47"/>
        <v>0</v>
      </c>
      <c r="AG112" s="229">
        <f t="shared" si="47"/>
        <v>0</v>
      </c>
      <c r="AH112" s="229">
        <f t="shared" si="47"/>
        <v>0</v>
      </c>
      <c r="AI112" s="229">
        <f t="shared" si="47"/>
        <v>0</v>
      </c>
      <c r="AJ112" s="229">
        <f t="shared" si="47"/>
        <v>0</v>
      </c>
      <c r="AK112" s="229">
        <f t="shared" si="47"/>
        <v>0</v>
      </c>
      <c r="AL112" s="229">
        <f t="shared" si="47"/>
        <v>0</v>
      </c>
      <c r="AM112" s="229">
        <f t="shared" si="47"/>
        <v>0</v>
      </c>
      <c r="AN112" s="229">
        <f t="shared" si="47"/>
        <v>0</v>
      </c>
      <c r="AO112" s="229">
        <f t="shared" si="47"/>
        <v>0</v>
      </c>
      <c r="AP112" s="229">
        <f t="shared" si="47"/>
        <v>0</v>
      </c>
      <c r="AQ112" s="229">
        <f t="shared" si="47"/>
        <v>0</v>
      </c>
      <c r="AR112" s="229">
        <f t="shared" si="47"/>
        <v>0</v>
      </c>
      <c r="AS112" s="229">
        <f t="shared" si="47"/>
        <v>0</v>
      </c>
      <c r="AT112" s="229">
        <f t="shared" si="47"/>
        <v>0</v>
      </c>
      <c r="AU112" s="231"/>
    </row>
    <row r="113" spans="1:47" ht="9" customHeight="1">
      <c r="A113" s="599"/>
      <c r="B113" s="227">
        <f t="shared" si="41"/>
        <v>0</v>
      </c>
      <c r="C113" s="227">
        <f t="shared" si="41"/>
        <v>0</v>
      </c>
      <c r="D113" s="395" t="str">
        <f t="shared" si="41"/>
        <v>LPS</v>
      </c>
      <c r="E113" s="254"/>
      <c r="F113" s="254"/>
      <c r="G113" s="254"/>
      <c r="H113" s="254"/>
      <c r="I113" s="229">
        <v>0</v>
      </c>
      <c r="J113" s="229">
        <f t="shared" si="42"/>
        <v>0</v>
      </c>
      <c r="K113" s="229">
        <f t="shared" ref="K113:AT113" si="48">IF(K$4=UPGRADEYEAR,$I12-K12,0)</f>
        <v>0</v>
      </c>
      <c r="L113" s="229">
        <f t="shared" si="48"/>
        <v>0</v>
      </c>
      <c r="M113" s="229">
        <f t="shared" si="48"/>
        <v>0</v>
      </c>
      <c r="N113" s="230">
        <f t="shared" si="48"/>
        <v>0</v>
      </c>
      <c r="O113" s="229">
        <f t="shared" si="48"/>
        <v>0</v>
      </c>
      <c r="P113" s="229">
        <f t="shared" si="48"/>
        <v>0</v>
      </c>
      <c r="Q113" s="229">
        <f t="shared" si="48"/>
        <v>0</v>
      </c>
      <c r="R113" s="229">
        <f t="shared" si="48"/>
        <v>0</v>
      </c>
      <c r="S113" s="229">
        <f t="shared" si="48"/>
        <v>0</v>
      </c>
      <c r="T113" s="229">
        <f t="shared" si="48"/>
        <v>0</v>
      </c>
      <c r="U113" s="229">
        <f t="shared" si="48"/>
        <v>0</v>
      </c>
      <c r="V113" s="229">
        <f t="shared" si="48"/>
        <v>0</v>
      </c>
      <c r="W113" s="229">
        <f t="shared" si="48"/>
        <v>0</v>
      </c>
      <c r="X113" s="229">
        <f t="shared" si="48"/>
        <v>0</v>
      </c>
      <c r="Y113" s="229">
        <f t="shared" si="48"/>
        <v>0</v>
      </c>
      <c r="Z113" s="229">
        <f t="shared" si="48"/>
        <v>0</v>
      </c>
      <c r="AA113" s="229">
        <f t="shared" si="48"/>
        <v>0</v>
      </c>
      <c r="AB113" s="229">
        <f t="shared" si="48"/>
        <v>0</v>
      </c>
      <c r="AC113" s="229">
        <f t="shared" si="48"/>
        <v>0</v>
      </c>
      <c r="AD113" s="229">
        <f t="shared" si="48"/>
        <v>0</v>
      </c>
      <c r="AE113" s="229">
        <f t="shared" si="48"/>
        <v>0</v>
      </c>
      <c r="AF113" s="229">
        <f t="shared" si="48"/>
        <v>0</v>
      </c>
      <c r="AG113" s="229">
        <f t="shared" si="48"/>
        <v>0</v>
      </c>
      <c r="AH113" s="229">
        <f t="shared" si="48"/>
        <v>0</v>
      </c>
      <c r="AI113" s="229">
        <f t="shared" si="48"/>
        <v>0</v>
      </c>
      <c r="AJ113" s="229">
        <f t="shared" si="48"/>
        <v>0</v>
      </c>
      <c r="AK113" s="229">
        <f t="shared" si="48"/>
        <v>0</v>
      </c>
      <c r="AL113" s="229">
        <f t="shared" si="48"/>
        <v>0</v>
      </c>
      <c r="AM113" s="229">
        <f t="shared" si="48"/>
        <v>0</v>
      </c>
      <c r="AN113" s="229">
        <f t="shared" si="48"/>
        <v>0</v>
      </c>
      <c r="AO113" s="229">
        <f t="shared" si="48"/>
        <v>0</v>
      </c>
      <c r="AP113" s="229">
        <f t="shared" si="48"/>
        <v>0</v>
      </c>
      <c r="AQ113" s="229">
        <f t="shared" si="48"/>
        <v>0</v>
      </c>
      <c r="AR113" s="229">
        <f t="shared" si="48"/>
        <v>0</v>
      </c>
      <c r="AS113" s="229">
        <f t="shared" si="48"/>
        <v>0</v>
      </c>
      <c r="AT113" s="229">
        <f t="shared" si="48"/>
        <v>0</v>
      </c>
      <c r="AU113" s="231"/>
    </row>
    <row r="114" spans="1:47" ht="9" customHeight="1">
      <c r="A114" s="600"/>
      <c r="B114" s="227">
        <f t="shared" si="41"/>
        <v>0</v>
      </c>
      <c r="C114" s="227">
        <f t="shared" si="41"/>
        <v>0</v>
      </c>
      <c r="D114" s="395" t="str">
        <f t="shared" si="41"/>
        <v>LPS</v>
      </c>
      <c r="E114" s="254"/>
      <c r="F114" s="254"/>
      <c r="G114" s="254"/>
      <c r="H114" s="254"/>
      <c r="I114" s="229">
        <v>0</v>
      </c>
      <c r="J114" s="229">
        <f t="shared" si="42"/>
        <v>0</v>
      </c>
      <c r="K114" s="229">
        <f t="shared" ref="K114:AT114" si="49">IF(K$4=UPGRADEYEAR,$I13-K13,0)</f>
        <v>0</v>
      </c>
      <c r="L114" s="229">
        <f t="shared" si="49"/>
        <v>0</v>
      </c>
      <c r="M114" s="229">
        <f t="shared" si="49"/>
        <v>0</v>
      </c>
      <c r="N114" s="230">
        <f t="shared" si="49"/>
        <v>0</v>
      </c>
      <c r="O114" s="229">
        <f t="shared" si="49"/>
        <v>0</v>
      </c>
      <c r="P114" s="229">
        <f t="shared" si="49"/>
        <v>0</v>
      </c>
      <c r="Q114" s="229">
        <f t="shared" si="49"/>
        <v>0</v>
      </c>
      <c r="R114" s="229">
        <f t="shared" si="49"/>
        <v>0</v>
      </c>
      <c r="S114" s="229">
        <f t="shared" si="49"/>
        <v>0</v>
      </c>
      <c r="T114" s="229">
        <f t="shared" si="49"/>
        <v>0</v>
      </c>
      <c r="U114" s="229">
        <f t="shared" si="49"/>
        <v>0</v>
      </c>
      <c r="V114" s="229">
        <f t="shared" si="49"/>
        <v>0</v>
      </c>
      <c r="W114" s="229">
        <f t="shared" si="49"/>
        <v>0</v>
      </c>
      <c r="X114" s="229">
        <f t="shared" si="49"/>
        <v>0</v>
      </c>
      <c r="Y114" s="229">
        <f t="shared" si="49"/>
        <v>0</v>
      </c>
      <c r="Z114" s="229">
        <f t="shared" si="49"/>
        <v>0</v>
      </c>
      <c r="AA114" s="229">
        <f t="shared" si="49"/>
        <v>0</v>
      </c>
      <c r="AB114" s="229">
        <f t="shared" si="49"/>
        <v>0</v>
      </c>
      <c r="AC114" s="229">
        <f t="shared" si="49"/>
        <v>0</v>
      </c>
      <c r="AD114" s="229">
        <f t="shared" si="49"/>
        <v>0</v>
      </c>
      <c r="AE114" s="229">
        <f t="shared" si="49"/>
        <v>0</v>
      </c>
      <c r="AF114" s="229">
        <f t="shared" si="49"/>
        <v>0</v>
      </c>
      <c r="AG114" s="229">
        <f t="shared" si="49"/>
        <v>0</v>
      </c>
      <c r="AH114" s="229">
        <f t="shared" si="49"/>
        <v>0</v>
      </c>
      <c r="AI114" s="229">
        <f t="shared" si="49"/>
        <v>0</v>
      </c>
      <c r="AJ114" s="229">
        <f t="shared" si="49"/>
        <v>0</v>
      </c>
      <c r="AK114" s="229">
        <f t="shared" si="49"/>
        <v>0</v>
      </c>
      <c r="AL114" s="229">
        <f t="shared" si="49"/>
        <v>0</v>
      </c>
      <c r="AM114" s="229">
        <f t="shared" si="49"/>
        <v>0</v>
      </c>
      <c r="AN114" s="229">
        <f t="shared" si="49"/>
        <v>0</v>
      </c>
      <c r="AO114" s="229">
        <f t="shared" si="49"/>
        <v>0</v>
      </c>
      <c r="AP114" s="229">
        <f t="shared" si="49"/>
        <v>0</v>
      </c>
      <c r="AQ114" s="229">
        <f t="shared" si="49"/>
        <v>0</v>
      </c>
      <c r="AR114" s="229">
        <f t="shared" si="49"/>
        <v>0</v>
      </c>
      <c r="AS114" s="229">
        <f t="shared" si="49"/>
        <v>0</v>
      </c>
      <c r="AT114" s="229">
        <f t="shared" si="49"/>
        <v>0</v>
      </c>
      <c r="AU114" s="231"/>
    </row>
    <row r="115" spans="1:47" ht="9" customHeight="1">
      <c r="A115" s="598" t="s">
        <v>264</v>
      </c>
      <c r="B115" s="227">
        <f t="shared" si="41"/>
        <v>55</v>
      </c>
      <c r="C115" s="227">
        <f t="shared" si="41"/>
        <v>77</v>
      </c>
      <c r="D115" s="395" t="str">
        <f t="shared" si="41"/>
        <v>LPS</v>
      </c>
      <c r="E115" s="254"/>
      <c r="F115" s="254"/>
      <c r="G115" s="254"/>
      <c r="H115" s="254"/>
      <c r="I115" s="229">
        <v>0</v>
      </c>
      <c r="J115" s="229">
        <f t="shared" si="42"/>
        <v>0</v>
      </c>
      <c r="K115" s="229">
        <f t="shared" ref="K115:AT115" si="50">IF(K$4=UPGRADEYEAR,$I14-K14,0)</f>
        <v>0</v>
      </c>
      <c r="L115" s="229">
        <f t="shared" si="50"/>
        <v>0</v>
      </c>
      <c r="M115" s="229">
        <f t="shared" si="50"/>
        <v>0</v>
      </c>
      <c r="N115" s="230">
        <f t="shared" si="50"/>
        <v>0</v>
      </c>
      <c r="O115" s="229">
        <f t="shared" si="50"/>
        <v>0</v>
      </c>
      <c r="P115" s="229">
        <f t="shared" si="50"/>
        <v>0</v>
      </c>
      <c r="Q115" s="229">
        <f t="shared" si="50"/>
        <v>0</v>
      </c>
      <c r="R115" s="229">
        <f t="shared" si="50"/>
        <v>0</v>
      </c>
      <c r="S115" s="229">
        <f t="shared" si="50"/>
        <v>0</v>
      </c>
      <c r="T115" s="229">
        <f t="shared" si="50"/>
        <v>0</v>
      </c>
      <c r="U115" s="229">
        <f t="shared" si="50"/>
        <v>0</v>
      </c>
      <c r="V115" s="229">
        <f t="shared" si="50"/>
        <v>0</v>
      </c>
      <c r="W115" s="229">
        <f t="shared" si="50"/>
        <v>0</v>
      </c>
      <c r="X115" s="229">
        <f t="shared" si="50"/>
        <v>0</v>
      </c>
      <c r="Y115" s="229">
        <f t="shared" si="50"/>
        <v>0</v>
      </c>
      <c r="Z115" s="229">
        <f t="shared" si="50"/>
        <v>0</v>
      </c>
      <c r="AA115" s="229">
        <f t="shared" si="50"/>
        <v>0</v>
      </c>
      <c r="AB115" s="229">
        <f t="shared" si="50"/>
        <v>0</v>
      </c>
      <c r="AC115" s="229">
        <f t="shared" si="50"/>
        <v>0</v>
      </c>
      <c r="AD115" s="229">
        <f t="shared" si="50"/>
        <v>0</v>
      </c>
      <c r="AE115" s="229">
        <f t="shared" si="50"/>
        <v>0</v>
      </c>
      <c r="AF115" s="229">
        <f t="shared" si="50"/>
        <v>0</v>
      </c>
      <c r="AG115" s="229">
        <f t="shared" si="50"/>
        <v>0</v>
      </c>
      <c r="AH115" s="229">
        <f t="shared" si="50"/>
        <v>0</v>
      </c>
      <c r="AI115" s="229">
        <f t="shared" si="50"/>
        <v>0</v>
      </c>
      <c r="AJ115" s="229">
        <f t="shared" si="50"/>
        <v>0</v>
      </c>
      <c r="AK115" s="229">
        <f t="shared" si="50"/>
        <v>0</v>
      </c>
      <c r="AL115" s="229">
        <f t="shared" si="50"/>
        <v>0</v>
      </c>
      <c r="AM115" s="229">
        <f t="shared" si="50"/>
        <v>0</v>
      </c>
      <c r="AN115" s="229">
        <f t="shared" si="50"/>
        <v>0</v>
      </c>
      <c r="AO115" s="229">
        <f t="shared" si="50"/>
        <v>0</v>
      </c>
      <c r="AP115" s="229">
        <f t="shared" si="50"/>
        <v>0</v>
      </c>
      <c r="AQ115" s="229">
        <f t="shared" si="50"/>
        <v>0</v>
      </c>
      <c r="AR115" s="229">
        <f t="shared" si="50"/>
        <v>0</v>
      </c>
      <c r="AS115" s="229">
        <f t="shared" si="50"/>
        <v>0</v>
      </c>
      <c r="AT115" s="229">
        <f t="shared" si="50"/>
        <v>0</v>
      </c>
      <c r="AU115" s="231"/>
    </row>
    <row r="116" spans="1:47" ht="9" customHeight="1">
      <c r="A116" s="599"/>
      <c r="B116" s="227">
        <f t="shared" si="41"/>
        <v>90</v>
      </c>
      <c r="C116" s="227">
        <f t="shared" si="41"/>
        <v>130</v>
      </c>
      <c r="D116" s="395" t="str">
        <f t="shared" si="41"/>
        <v>LPS</v>
      </c>
      <c r="E116" s="254"/>
      <c r="F116" s="254"/>
      <c r="G116" s="254"/>
      <c r="H116" s="254"/>
      <c r="I116" s="229">
        <v>0</v>
      </c>
      <c r="J116" s="229">
        <f t="shared" si="42"/>
        <v>0</v>
      </c>
      <c r="K116" s="229">
        <f t="shared" ref="K116:AT116" si="51">IF(K$4=UPGRADEYEAR,$I15-K15,0)</f>
        <v>0</v>
      </c>
      <c r="L116" s="229">
        <f t="shared" si="51"/>
        <v>0</v>
      </c>
      <c r="M116" s="229">
        <f t="shared" si="51"/>
        <v>1000</v>
      </c>
      <c r="N116" s="230">
        <f t="shared" si="51"/>
        <v>0</v>
      </c>
      <c r="O116" s="229">
        <f t="shared" si="51"/>
        <v>0</v>
      </c>
      <c r="P116" s="229">
        <f t="shared" si="51"/>
        <v>0</v>
      </c>
      <c r="Q116" s="229">
        <f t="shared" si="51"/>
        <v>0</v>
      </c>
      <c r="R116" s="229">
        <f t="shared" si="51"/>
        <v>0</v>
      </c>
      <c r="S116" s="229">
        <f t="shared" si="51"/>
        <v>0</v>
      </c>
      <c r="T116" s="229">
        <f t="shared" si="51"/>
        <v>0</v>
      </c>
      <c r="U116" s="229">
        <f t="shared" si="51"/>
        <v>0</v>
      </c>
      <c r="V116" s="229">
        <f t="shared" si="51"/>
        <v>0</v>
      </c>
      <c r="W116" s="229">
        <f t="shared" si="51"/>
        <v>0</v>
      </c>
      <c r="X116" s="229">
        <f t="shared" si="51"/>
        <v>0</v>
      </c>
      <c r="Y116" s="229">
        <f t="shared" si="51"/>
        <v>0</v>
      </c>
      <c r="Z116" s="229">
        <f t="shared" si="51"/>
        <v>0</v>
      </c>
      <c r="AA116" s="229">
        <f t="shared" si="51"/>
        <v>0</v>
      </c>
      <c r="AB116" s="229">
        <f t="shared" si="51"/>
        <v>0</v>
      </c>
      <c r="AC116" s="229">
        <f t="shared" si="51"/>
        <v>0</v>
      </c>
      <c r="AD116" s="229">
        <f t="shared" si="51"/>
        <v>0</v>
      </c>
      <c r="AE116" s="229">
        <f t="shared" si="51"/>
        <v>0</v>
      </c>
      <c r="AF116" s="229">
        <f t="shared" si="51"/>
        <v>0</v>
      </c>
      <c r="AG116" s="229">
        <f t="shared" si="51"/>
        <v>0</v>
      </c>
      <c r="AH116" s="229">
        <f t="shared" si="51"/>
        <v>0</v>
      </c>
      <c r="AI116" s="229">
        <f t="shared" si="51"/>
        <v>0</v>
      </c>
      <c r="AJ116" s="229">
        <f t="shared" si="51"/>
        <v>0</v>
      </c>
      <c r="AK116" s="229">
        <f t="shared" si="51"/>
        <v>0</v>
      </c>
      <c r="AL116" s="229">
        <f t="shared" si="51"/>
        <v>0</v>
      </c>
      <c r="AM116" s="229">
        <f t="shared" si="51"/>
        <v>0</v>
      </c>
      <c r="AN116" s="229">
        <f t="shared" si="51"/>
        <v>0</v>
      </c>
      <c r="AO116" s="229">
        <f t="shared" si="51"/>
        <v>0</v>
      </c>
      <c r="AP116" s="229">
        <f t="shared" si="51"/>
        <v>0</v>
      </c>
      <c r="AQ116" s="229">
        <f t="shared" si="51"/>
        <v>0</v>
      </c>
      <c r="AR116" s="229">
        <f t="shared" si="51"/>
        <v>0</v>
      </c>
      <c r="AS116" s="229">
        <f t="shared" si="51"/>
        <v>0</v>
      </c>
      <c r="AT116" s="229">
        <f t="shared" si="51"/>
        <v>0</v>
      </c>
      <c r="AU116" s="231"/>
    </row>
    <row r="117" spans="1:47" ht="9" customHeight="1">
      <c r="A117" s="599"/>
      <c r="B117" s="227">
        <f t="shared" si="41"/>
        <v>135</v>
      </c>
      <c r="C117" s="227">
        <f t="shared" si="41"/>
        <v>190</v>
      </c>
      <c r="D117" s="395" t="str">
        <f t="shared" si="41"/>
        <v>LPS</v>
      </c>
      <c r="E117" s="254"/>
      <c r="F117" s="254"/>
      <c r="G117" s="254"/>
      <c r="H117" s="254"/>
      <c r="I117" s="229">
        <v>0</v>
      </c>
      <c r="J117" s="229">
        <f t="shared" si="42"/>
        <v>0</v>
      </c>
      <c r="K117" s="229">
        <f t="shared" ref="K117:AT117" si="52">IF(K$4=UPGRADEYEAR,$I16-K16,0)</f>
        <v>0</v>
      </c>
      <c r="L117" s="229">
        <f t="shared" si="52"/>
        <v>0</v>
      </c>
      <c r="M117" s="229">
        <f t="shared" si="52"/>
        <v>500</v>
      </c>
      <c r="N117" s="230">
        <f t="shared" si="52"/>
        <v>0</v>
      </c>
      <c r="O117" s="229">
        <f t="shared" si="52"/>
        <v>0</v>
      </c>
      <c r="P117" s="229">
        <f t="shared" si="52"/>
        <v>0</v>
      </c>
      <c r="Q117" s="229">
        <f t="shared" si="52"/>
        <v>0</v>
      </c>
      <c r="R117" s="229">
        <f t="shared" si="52"/>
        <v>0</v>
      </c>
      <c r="S117" s="229">
        <f t="shared" si="52"/>
        <v>0</v>
      </c>
      <c r="T117" s="229">
        <f t="shared" si="52"/>
        <v>0</v>
      </c>
      <c r="U117" s="229">
        <f t="shared" si="52"/>
        <v>0</v>
      </c>
      <c r="V117" s="229">
        <f t="shared" si="52"/>
        <v>0</v>
      </c>
      <c r="W117" s="229">
        <f t="shared" si="52"/>
        <v>0</v>
      </c>
      <c r="X117" s="229">
        <f t="shared" si="52"/>
        <v>0</v>
      </c>
      <c r="Y117" s="229">
        <f t="shared" si="52"/>
        <v>0</v>
      </c>
      <c r="Z117" s="229">
        <f t="shared" si="52"/>
        <v>0</v>
      </c>
      <c r="AA117" s="229">
        <f t="shared" si="52"/>
        <v>0</v>
      </c>
      <c r="AB117" s="229">
        <f t="shared" si="52"/>
        <v>0</v>
      </c>
      <c r="AC117" s="229">
        <f t="shared" si="52"/>
        <v>0</v>
      </c>
      <c r="AD117" s="229">
        <f t="shared" si="52"/>
        <v>0</v>
      </c>
      <c r="AE117" s="229">
        <f t="shared" si="52"/>
        <v>0</v>
      </c>
      <c r="AF117" s="229">
        <f t="shared" si="52"/>
        <v>0</v>
      </c>
      <c r="AG117" s="229">
        <f t="shared" si="52"/>
        <v>0</v>
      </c>
      <c r="AH117" s="229">
        <f t="shared" si="52"/>
        <v>0</v>
      </c>
      <c r="AI117" s="229">
        <f t="shared" si="52"/>
        <v>0</v>
      </c>
      <c r="AJ117" s="229">
        <f t="shared" si="52"/>
        <v>0</v>
      </c>
      <c r="AK117" s="229">
        <f t="shared" si="52"/>
        <v>0</v>
      </c>
      <c r="AL117" s="229">
        <f t="shared" si="52"/>
        <v>0</v>
      </c>
      <c r="AM117" s="229">
        <f t="shared" si="52"/>
        <v>0</v>
      </c>
      <c r="AN117" s="229">
        <f t="shared" si="52"/>
        <v>0</v>
      </c>
      <c r="AO117" s="229">
        <f t="shared" si="52"/>
        <v>0</v>
      </c>
      <c r="AP117" s="229">
        <f t="shared" si="52"/>
        <v>0</v>
      </c>
      <c r="AQ117" s="229">
        <f t="shared" si="52"/>
        <v>0</v>
      </c>
      <c r="AR117" s="229">
        <f t="shared" si="52"/>
        <v>0</v>
      </c>
      <c r="AS117" s="229">
        <f t="shared" si="52"/>
        <v>0</v>
      </c>
      <c r="AT117" s="229">
        <f t="shared" si="52"/>
        <v>0</v>
      </c>
      <c r="AU117" s="231"/>
    </row>
    <row r="118" spans="1:47" ht="9" customHeight="1">
      <c r="A118" s="599"/>
      <c r="B118" s="227">
        <f t="shared" si="41"/>
        <v>180</v>
      </c>
      <c r="C118" s="227">
        <f t="shared" si="41"/>
        <v>223</v>
      </c>
      <c r="D118" s="395" t="str">
        <f t="shared" si="41"/>
        <v>LPS</v>
      </c>
      <c r="E118" s="254"/>
      <c r="F118" s="254"/>
      <c r="G118" s="254"/>
      <c r="H118" s="254"/>
      <c r="I118" s="229">
        <v>0</v>
      </c>
      <c r="J118" s="229">
        <f t="shared" si="42"/>
        <v>0</v>
      </c>
      <c r="K118" s="229">
        <f t="shared" ref="K118:AT118" si="53">IF(K$4=UPGRADEYEAR,$I17-K17,0)</f>
        <v>0</v>
      </c>
      <c r="L118" s="229">
        <f t="shared" si="53"/>
        <v>0</v>
      </c>
      <c r="M118" s="229">
        <f t="shared" si="53"/>
        <v>0</v>
      </c>
      <c r="N118" s="230">
        <f t="shared" si="53"/>
        <v>0</v>
      </c>
      <c r="O118" s="229">
        <f t="shared" si="53"/>
        <v>0</v>
      </c>
      <c r="P118" s="229">
        <f t="shared" si="53"/>
        <v>0</v>
      </c>
      <c r="Q118" s="229">
        <f t="shared" si="53"/>
        <v>0</v>
      </c>
      <c r="R118" s="229">
        <f t="shared" si="53"/>
        <v>0</v>
      </c>
      <c r="S118" s="229">
        <f t="shared" si="53"/>
        <v>0</v>
      </c>
      <c r="T118" s="229">
        <f t="shared" si="53"/>
        <v>0</v>
      </c>
      <c r="U118" s="229">
        <f t="shared" si="53"/>
        <v>0</v>
      </c>
      <c r="V118" s="229">
        <f t="shared" si="53"/>
        <v>0</v>
      </c>
      <c r="W118" s="229">
        <f t="shared" si="53"/>
        <v>0</v>
      </c>
      <c r="X118" s="229">
        <f t="shared" si="53"/>
        <v>0</v>
      </c>
      <c r="Y118" s="229">
        <f t="shared" si="53"/>
        <v>0</v>
      </c>
      <c r="Z118" s="229">
        <f t="shared" si="53"/>
        <v>0</v>
      </c>
      <c r="AA118" s="229">
        <f t="shared" si="53"/>
        <v>0</v>
      </c>
      <c r="AB118" s="229">
        <f t="shared" si="53"/>
        <v>0</v>
      </c>
      <c r="AC118" s="229">
        <f t="shared" si="53"/>
        <v>0</v>
      </c>
      <c r="AD118" s="229">
        <f t="shared" si="53"/>
        <v>0</v>
      </c>
      <c r="AE118" s="229">
        <f t="shared" si="53"/>
        <v>0</v>
      </c>
      <c r="AF118" s="229">
        <f t="shared" si="53"/>
        <v>0</v>
      </c>
      <c r="AG118" s="229">
        <f t="shared" si="53"/>
        <v>0</v>
      </c>
      <c r="AH118" s="229">
        <f t="shared" si="53"/>
        <v>0</v>
      </c>
      <c r="AI118" s="229">
        <f t="shared" si="53"/>
        <v>0</v>
      </c>
      <c r="AJ118" s="229">
        <f t="shared" si="53"/>
        <v>0</v>
      </c>
      <c r="AK118" s="229">
        <f t="shared" si="53"/>
        <v>0</v>
      </c>
      <c r="AL118" s="229">
        <f t="shared" si="53"/>
        <v>0</v>
      </c>
      <c r="AM118" s="229">
        <f t="shared" si="53"/>
        <v>0</v>
      </c>
      <c r="AN118" s="229">
        <f t="shared" si="53"/>
        <v>0</v>
      </c>
      <c r="AO118" s="229">
        <f t="shared" si="53"/>
        <v>0</v>
      </c>
      <c r="AP118" s="229">
        <f t="shared" si="53"/>
        <v>0</v>
      </c>
      <c r="AQ118" s="229">
        <f t="shared" si="53"/>
        <v>0</v>
      </c>
      <c r="AR118" s="229">
        <f t="shared" si="53"/>
        <v>0</v>
      </c>
      <c r="AS118" s="229">
        <f t="shared" si="53"/>
        <v>0</v>
      </c>
      <c r="AT118" s="229">
        <f t="shared" si="53"/>
        <v>0</v>
      </c>
      <c r="AU118" s="231"/>
    </row>
    <row r="119" spans="1:47" ht="9" customHeight="1">
      <c r="A119" s="599"/>
      <c r="B119" s="227">
        <f t="shared" si="41"/>
        <v>0</v>
      </c>
      <c r="C119" s="227">
        <f t="shared" si="41"/>
        <v>0</v>
      </c>
      <c r="D119" s="395" t="str">
        <f t="shared" si="41"/>
        <v>LPS</v>
      </c>
      <c r="E119" s="254"/>
      <c r="F119" s="254"/>
      <c r="G119" s="254"/>
      <c r="H119" s="254"/>
      <c r="I119" s="229">
        <v>0</v>
      </c>
      <c r="J119" s="229">
        <f t="shared" si="42"/>
        <v>0</v>
      </c>
      <c r="K119" s="229">
        <f t="shared" ref="K119:AT119" si="54">IF(K$4=UPGRADEYEAR,$I18-K18,0)</f>
        <v>0</v>
      </c>
      <c r="L119" s="229">
        <f t="shared" si="54"/>
        <v>0</v>
      </c>
      <c r="M119" s="229">
        <f t="shared" si="54"/>
        <v>0</v>
      </c>
      <c r="N119" s="230">
        <f t="shared" si="54"/>
        <v>0</v>
      </c>
      <c r="O119" s="229">
        <f t="shared" si="54"/>
        <v>0</v>
      </c>
      <c r="P119" s="229">
        <f t="shared" si="54"/>
        <v>0</v>
      </c>
      <c r="Q119" s="229">
        <f t="shared" si="54"/>
        <v>0</v>
      </c>
      <c r="R119" s="229">
        <f t="shared" si="54"/>
        <v>0</v>
      </c>
      <c r="S119" s="229">
        <f t="shared" si="54"/>
        <v>0</v>
      </c>
      <c r="T119" s="229">
        <f t="shared" si="54"/>
        <v>0</v>
      </c>
      <c r="U119" s="229">
        <f t="shared" si="54"/>
        <v>0</v>
      </c>
      <c r="V119" s="229">
        <f t="shared" si="54"/>
        <v>0</v>
      </c>
      <c r="W119" s="229">
        <f t="shared" si="54"/>
        <v>0</v>
      </c>
      <c r="X119" s="229">
        <f t="shared" si="54"/>
        <v>0</v>
      </c>
      <c r="Y119" s="229">
        <f t="shared" si="54"/>
        <v>0</v>
      </c>
      <c r="Z119" s="229">
        <f t="shared" si="54"/>
        <v>0</v>
      </c>
      <c r="AA119" s="229">
        <f t="shared" si="54"/>
        <v>0</v>
      </c>
      <c r="AB119" s="229">
        <f t="shared" si="54"/>
        <v>0</v>
      </c>
      <c r="AC119" s="229">
        <f t="shared" si="54"/>
        <v>0</v>
      </c>
      <c r="AD119" s="229">
        <f t="shared" si="54"/>
        <v>0</v>
      </c>
      <c r="AE119" s="229">
        <f t="shared" si="54"/>
        <v>0</v>
      </c>
      <c r="AF119" s="229">
        <f t="shared" si="54"/>
        <v>0</v>
      </c>
      <c r="AG119" s="229">
        <f t="shared" si="54"/>
        <v>0</v>
      </c>
      <c r="AH119" s="229">
        <f t="shared" si="54"/>
        <v>0</v>
      </c>
      <c r="AI119" s="229">
        <f t="shared" si="54"/>
        <v>0</v>
      </c>
      <c r="AJ119" s="229">
        <f t="shared" si="54"/>
        <v>0</v>
      </c>
      <c r="AK119" s="229">
        <f t="shared" si="54"/>
        <v>0</v>
      </c>
      <c r="AL119" s="229">
        <f t="shared" si="54"/>
        <v>0</v>
      </c>
      <c r="AM119" s="229">
        <f t="shared" si="54"/>
        <v>0</v>
      </c>
      <c r="AN119" s="229">
        <f t="shared" si="54"/>
        <v>0</v>
      </c>
      <c r="AO119" s="229">
        <f t="shared" si="54"/>
        <v>0</v>
      </c>
      <c r="AP119" s="229">
        <f t="shared" si="54"/>
        <v>0</v>
      </c>
      <c r="AQ119" s="229">
        <f t="shared" si="54"/>
        <v>0</v>
      </c>
      <c r="AR119" s="229">
        <f t="shared" si="54"/>
        <v>0</v>
      </c>
      <c r="AS119" s="229">
        <f t="shared" si="54"/>
        <v>0</v>
      </c>
      <c r="AT119" s="229">
        <f t="shared" si="54"/>
        <v>0</v>
      </c>
      <c r="AU119" s="231"/>
    </row>
    <row r="120" spans="1:47" ht="9" customHeight="1">
      <c r="A120" s="599"/>
      <c r="B120" s="227">
        <f t="shared" si="41"/>
        <v>0</v>
      </c>
      <c r="C120" s="227">
        <f t="shared" si="41"/>
        <v>0</v>
      </c>
      <c r="D120" s="395" t="str">
        <f t="shared" si="41"/>
        <v>LPS</v>
      </c>
      <c r="E120" s="254"/>
      <c r="F120" s="254"/>
      <c r="G120" s="254"/>
      <c r="H120" s="254"/>
      <c r="I120" s="229">
        <v>0</v>
      </c>
      <c r="J120" s="229">
        <f t="shared" si="42"/>
        <v>0</v>
      </c>
      <c r="K120" s="229">
        <f t="shared" ref="K120:AT120" si="55">IF(K$4=UPGRADEYEAR,$I19-K19,0)</f>
        <v>0</v>
      </c>
      <c r="L120" s="229">
        <f t="shared" si="55"/>
        <v>0</v>
      </c>
      <c r="M120" s="229">
        <f t="shared" si="55"/>
        <v>0</v>
      </c>
      <c r="N120" s="230">
        <f t="shared" si="55"/>
        <v>0</v>
      </c>
      <c r="O120" s="229">
        <f t="shared" si="55"/>
        <v>0</v>
      </c>
      <c r="P120" s="229">
        <f t="shared" si="55"/>
        <v>0</v>
      </c>
      <c r="Q120" s="229">
        <f t="shared" si="55"/>
        <v>0</v>
      </c>
      <c r="R120" s="229">
        <f t="shared" si="55"/>
        <v>0</v>
      </c>
      <c r="S120" s="229">
        <f t="shared" si="55"/>
        <v>0</v>
      </c>
      <c r="T120" s="229">
        <f t="shared" si="55"/>
        <v>0</v>
      </c>
      <c r="U120" s="229">
        <f t="shared" si="55"/>
        <v>0</v>
      </c>
      <c r="V120" s="229">
        <f t="shared" si="55"/>
        <v>0</v>
      </c>
      <c r="W120" s="229">
        <f t="shared" si="55"/>
        <v>0</v>
      </c>
      <c r="X120" s="229">
        <f t="shared" si="55"/>
        <v>0</v>
      </c>
      <c r="Y120" s="229">
        <f t="shared" si="55"/>
        <v>0</v>
      </c>
      <c r="Z120" s="229">
        <f t="shared" si="55"/>
        <v>0</v>
      </c>
      <c r="AA120" s="229">
        <f t="shared" si="55"/>
        <v>0</v>
      </c>
      <c r="AB120" s="229">
        <f t="shared" si="55"/>
        <v>0</v>
      </c>
      <c r="AC120" s="229">
        <f t="shared" si="55"/>
        <v>0</v>
      </c>
      <c r="AD120" s="229">
        <f t="shared" si="55"/>
        <v>0</v>
      </c>
      <c r="AE120" s="229">
        <f t="shared" si="55"/>
        <v>0</v>
      </c>
      <c r="AF120" s="229">
        <f t="shared" si="55"/>
        <v>0</v>
      </c>
      <c r="AG120" s="229">
        <f t="shared" si="55"/>
        <v>0</v>
      </c>
      <c r="AH120" s="229">
        <f t="shared" si="55"/>
        <v>0</v>
      </c>
      <c r="AI120" s="229">
        <f t="shared" si="55"/>
        <v>0</v>
      </c>
      <c r="AJ120" s="229">
        <f t="shared" si="55"/>
        <v>0</v>
      </c>
      <c r="AK120" s="229">
        <f t="shared" si="55"/>
        <v>0</v>
      </c>
      <c r="AL120" s="229">
        <f t="shared" si="55"/>
        <v>0</v>
      </c>
      <c r="AM120" s="229">
        <f t="shared" si="55"/>
        <v>0</v>
      </c>
      <c r="AN120" s="229">
        <f t="shared" si="55"/>
        <v>0</v>
      </c>
      <c r="AO120" s="229">
        <f t="shared" si="55"/>
        <v>0</v>
      </c>
      <c r="AP120" s="229">
        <f t="shared" si="55"/>
        <v>0</v>
      </c>
      <c r="AQ120" s="229">
        <f t="shared" si="55"/>
        <v>0</v>
      </c>
      <c r="AR120" s="229">
        <f t="shared" si="55"/>
        <v>0</v>
      </c>
      <c r="AS120" s="229">
        <f t="shared" si="55"/>
        <v>0</v>
      </c>
      <c r="AT120" s="229">
        <f t="shared" si="55"/>
        <v>0</v>
      </c>
      <c r="AU120" s="231"/>
    </row>
    <row r="121" spans="1:47" ht="9" customHeight="1">
      <c r="A121" s="599"/>
      <c r="B121" s="227">
        <f t="shared" si="41"/>
        <v>0</v>
      </c>
      <c r="C121" s="227">
        <f t="shared" si="41"/>
        <v>0</v>
      </c>
      <c r="D121" s="395" t="str">
        <f t="shared" si="41"/>
        <v>LPS</v>
      </c>
      <c r="E121" s="254"/>
      <c r="F121" s="254"/>
      <c r="G121" s="254"/>
      <c r="H121" s="254"/>
      <c r="I121" s="229">
        <v>0</v>
      </c>
      <c r="J121" s="229">
        <f t="shared" si="42"/>
        <v>0</v>
      </c>
      <c r="K121" s="229">
        <f t="shared" ref="K121:AT121" si="56">IF(K$4=UPGRADEYEAR,$I20-K20,0)</f>
        <v>0</v>
      </c>
      <c r="L121" s="229">
        <f t="shared" si="56"/>
        <v>0</v>
      </c>
      <c r="M121" s="229">
        <f t="shared" si="56"/>
        <v>0</v>
      </c>
      <c r="N121" s="230">
        <f t="shared" si="56"/>
        <v>0</v>
      </c>
      <c r="O121" s="229">
        <f t="shared" si="56"/>
        <v>0</v>
      </c>
      <c r="P121" s="229">
        <f t="shared" si="56"/>
        <v>0</v>
      </c>
      <c r="Q121" s="229">
        <f t="shared" si="56"/>
        <v>0</v>
      </c>
      <c r="R121" s="229">
        <f t="shared" si="56"/>
        <v>0</v>
      </c>
      <c r="S121" s="229">
        <f t="shared" si="56"/>
        <v>0</v>
      </c>
      <c r="T121" s="229">
        <f t="shared" si="56"/>
        <v>0</v>
      </c>
      <c r="U121" s="229">
        <f t="shared" si="56"/>
        <v>0</v>
      </c>
      <c r="V121" s="229">
        <f t="shared" si="56"/>
        <v>0</v>
      </c>
      <c r="W121" s="229">
        <f t="shared" si="56"/>
        <v>0</v>
      </c>
      <c r="X121" s="229">
        <f t="shared" si="56"/>
        <v>0</v>
      </c>
      <c r="Y121" s="229">
        <f t="shared" si="56"/>
        <v>0</v>
      </c>
      <c r="Z121" s="229">
        <f t="shared" si="56"/>
        <v>0</v>
      </c>
      <c r="AA121" s="229">
        <f t="shared" si="56"/>
        <v>0</v>
      </c>
      <c r="AB121" s="229">
        <f t="shared" si="56"/>
        <v>0</v>
      </c>
      <c r="AC121" s="229">
        <f t="shared" si="56"/>
        <v>0</v>
      </c>
      <c r="AD121" s="229">
        <f t="shared" si="56"/>
        <v>0</v>
      </c>
      <c r="AE121" s="229">
        <f t="shared" si="56"/>
        <v>0</v>
      </c>
      <c r="AF121" s="229">
        <f t="shared" si="56"/>
        <v>0</v>
      </c>
      <c r="AG121" s="229">
        <f t="shared" si="56"/>
        <v>0</v>
      </c>
      <c r="AH121" s="229">
        <f t="shared" si="56"/>
        <v>0</v>
      </c>
      <c r="AI121" s="229">
        <f t="shared" si="56"/>
        <v>0</v>
      </c>
      <c r="AJ121" s="229">
        <f t="shared" si="56"/>
        <v>0</v>
      </c>
      <c r="AK121" s="229">
        <f t="shared" si="56"/>
        <v>0</v>
      </c>
      <c r="AL121" s="229">
        <f t="shared" si="56"/>
        <v>0</v>
      </c>
      <c r="AM121" s="229">
        <f t="shared" si="56"/>
        <v>0</v>
      </c>
      <c r="AN121" s="229">
        <f t="shared" si="56"/>
        <v>0</v>
      </c>
      <c r="AO121" s="229">
        <f t="shared" si="56"/>
        <v>0</v>
      </c>
      <c r="AP121" s="229">
        <f t="shared" si="56"/>
        <v>0</v>
      </c>
      <c r="AQ121" s="229">
        <f t="shared" si="56"/>
        <v>0</v>
      </c>
      <c r="AR121" s="229">
        <f t="shared" si="56"/>
        <v>0</v>
      </c>
      <c r="AS121" s="229">
        <f t="shared" si="56"/>
        <v>0</v>
      </c>
      <c r="AT121" s="229">
        <f t="shared" si="56"/>
        <v>0</v>
      </c>
      <c r="AU121" s="231"/>
    </row>
    <row r="122" spans="1:47" ht="9" customHeight="1">
      <c r="A122" s="600"/>
      <c r="B122" s="227">
        <f t="shared" si="41"/>
        <v>0</v>
      </c>
      <c r="C122" s="227">
        <f t="shared" si="41"/>
        <v>0</v>
      </c>
      <c r="D122" s="395" t="str">
        <f t="shared" si="41"/>
        <v>LPS</v>
      </c>
      <c r="E122" s="254"/>
      <c r="F122" s="254"/>
      <c r="G122" s="254"/>
      <c r="H122" s="254"/>
      <c r="I122" s="229">
        <v>0</v>
      </c>
      <c r="J122" s="229">
        <f t="shared" si="42"/>
        <v>0</v>
      </c>
      <c r="K122" s="229">
        <f t="shared" ref="K122:AT122" si="57">IF(K$4=UPGRADEYEAR,$I21-K21,0)</f>
        <v>0</v>
      </c>
      <c r="L122" s="229">
        <f t="shared" si="57"/>
        <v>0</v>
      </c>
      <c r="M122" s="229">
        <f t="shared" si="57"/>
        <v>0</v>
      </c>
      <c r="N122" s="230">
        <f t="shared" si="57"/>
        <v>0</v>
      </c>
      <c r="O122" s="229">
        <f t="shared" si="57"/>
        <v>0</v>
      </c>
      <c r="P122" s="229">
        <f t="shared" si="57"/>
        <v>0</v>
      </c>
      <c r="Q122" s="229">
        <f t="shared" si="57"/>
        <v>0</v>
      </c>
      <c r="R122" s="229">
        <f t="shared" si="57"/>
        <v>0</v>
      </c>
      <c r="S122" s="229">
        <f t="shared" si="57"/>
        <v>0</v>
      </c>
      <c r="T122" s="229">
        <f t="shared" si="57"/>
        <v>0</v>
      </c>
      <c r="U122" s="229">
        <f t="shared" si="57"/>
        <v>0</v>
      </c>
      <c r="V122" s="229">
        <f t="shared" si="57"/>
        <v>0</v>
      </c>
      <c r="W122" s="229">
        <f t="shared" si="57"/>
        <v>0</v>
      </c>
      <c r="X122" s="229">
        <f t="shared" si="57"/>
        <v>0</v>
      </c>
      <c r="Y122" s="229">
        <f t="shared" si="57"/>
        <v>0</v>
      </c>
      <c r="Z122" s="229">
        <f t="shared" si="57"/>
        <v>0</v>
      </c>
      <c r="AA122" s="229">
        <f t="shared" si="57"/>
        <v>0</v>
      </c>
      <c r="AB122" s="229">
        <f t="shared" si="57"/>
        <v>0</v>
      </c>
      <c r="AC122" s="229">
        <f t="shared" si="57"/>
        <v>0</v>
      </c>
      <c r="AD122" s="229">
        <f t="shared" si="57"/>
        <v>0</v>
      </c>
      <c r="AE122" s="229">
        <f t="shared" si="57"/>
        <v>0</v>
      </c>
      <c r="AF122" s="229">
        <f t="shared" si="57"/>
        <v>0</v>
      </c>
      <c r="AG122" s="229">
        <f t="shared" si="57"/>
        <v>0</v>
      </c>
      <c r="AH122" s="229">
        <f t="shared" si="57"/>
        <v>0</v>
      </c>
      <c r="AI122" s="229">
        <f t="shared" si="57"/>
        <v>0</v>
      </c>
      <c r="AJ122" s="229">
        <f t="shared" si="57"/>
        <v>0</v>
      </c>
      <c r="AK122" s="229">
        <f t="shared" si="57"/>
        <v>0</v>
      </c>
      <c r="AL122" s="229">
        <f t="shared" si="57"/>
        <v>0</v>
      </c>
      <c r="AM122" s="229">
        <f t="shared" si="57"/>
        <v>0</v>
      </c>
      <c r="AN122" s="229">
        <f t="shared" si="57"/>
        <v>0</v>
      </c>
      <c r="AO122" s="229">
        <f t="shared" si="57"/>
        <v>0</v>
      </c>
      <c r="AP122" s="229">
        <f t="shared" si="57"/>
        <v>0</v>
      </c>
      <c r="AQ122" s="229">
        <f t="shared" si="57"/>
        <v>0</v>
      </c>
      <c r="AR122" s="229">
        <f t="shared" si="57"/>
        <v>0</v>
      </c>
      <c r="AS122" s="229">
        <f t="shared" si="57"/>
        <v>0</v>
      </c>
      <c r="AT122" s="229">
        <f t="shared" si="57"/>
        <v>0</v>
      </c>
      <c r="AU122" s="231"/>
    </row>
    <row r="123" spans="1:47" ht="9" customHeight="1">
      <c r="A123" s="233"/>
      <c r="B123" s="234"/>
      <c r="C123" s="234"/>
      <c r="D123" s="234"/>
      <c r="E123" s="234"/>
      <c r="F123" s="234"/>
      <c r="G123" s="234"/>
      <c r="H123" s="234"/>
      <c r="I123" s="234"/>
      <c r="J123" s="234"/>
      <c r="K123" s="234"/>
      <c r="L123" s="234"/>
      <c r="M123" s="234"/>
      <c r="N123" s="234"/>
      <c r="O123" s="234"/>
      <c r="P123" s="234"/>
      <c r="Q123" s="234"/>
      <c r="R123" s="234"/>
      <c r="S123" s="234"/>
      <c r="T123" s="234"/>
      <c r="U123" s="234"/>
      <c r="V123" s="234"/>
      <c r="W123" s="234"/>
      <c r="X123" s="234"/>
      <c r="Y123" s="234"/>
      <c r="Z123" s="234"/>
      <c r="AA123" s="234"/>
      <c r="AB123" s="234"/>
      <c r="AC123" s="234"/>
      <c r="AD123" s="234"/>
      <c r="AE123" s="234"/>
      <c r="AF123" s="234"/>
      <c r="AG123" s="234"/>
      <c r="AH123" s="234"/>
      <c r="AI123" s="234"/>
      <c r="AJ123" s="234"/>
      <c r="AK123" s="234"/>
      <c r="AL123" s="234"/>
      <c r="AM123" s="234"/>
      <c r="AN123" s="234"/>
      <c r="AO123" s="234"/>
      <c r="AP123" s="234"/>
      <c r="AQ123" s="234"/>
      <c r="AR123" s="234"/>
      <c r="AS123" s="234"/>
      <c r="AT123" s="234"/>
      <c r="AU123" s="236"/>
    </row>
    <row r="124" spans="1:47" ht="9" customHeight="1">
      <c r="A124" s="598" t="s">
        <v>265</v>
      </c>
      <c r="B124" s="227">
        <f t="shared" ref="B124:D124" si="58">B23</f>
        <v>50</v>
      </c>
      <c r="C124" s="227">
        <f t="shared" si="58"/>
        <v>57</v>
      </c>
      <c r="D124" s="395" t="str">
        <f t="shared" si="58"/>
        <v>HPS6</v>
      </c>
      <c r="E124" s="254"/>
      <c r="F124" s="254"/>
      <c r="G124" s="254"/>
      <c r="H124" s="254"/>
      <c r="I124" s="229">
        <v>0</v>
      </c>
      <c r="J124" s="229">
        <f t="shared" si="42"/>
        <v>0</v>
      </c>
      <c r="K124" s="229">
        <f t="shared" ref="K124:AT124" si="59">IF(K$4=UPGRADEYEAR,$I23-K23,0)</f>
        <v>0</v>
      </c>
      <c r="L124" s="229">
        <f t="shared" si="59"/>
        <v>0</v>
      </c>
      <c r="M124" s="229">
        <f t="shared" si="59"/>
        <v>0</v>
      </c>
      <c r="N124" s="230">
        <f t="shared" si="59"/>
        <v>0</v>
      </c>
      <c r="O124" s="229">
        <f t="shared" si="59"/>
        <v>0</v>
      </c>
      <c r="P124" s="229">
        <f t="shared" si="59"/>
        <v>0</v>
      </c>
      <c r="Q124" s="229">
        <f t="shared" si="59"/>
        <v>0</v>
      </c>
      <c r="R124" s="229">
        <f t="shared" si="59"/>
        <v>0</v>
      </c>
      <c r="S124" s="229">
        <f t="shared" si="59"/>
        <v>0</v>
      </c>
      <c r="T124" s="229">
        <f t="shared" si="59"/>
        <v>0</v>
      </c>
      <c r="U124" s="229">
        <f t="shared" si="59"/>
        <v>0</v>
      </c>
      <c r="V124" s="229">
        <f t="shared" si="59"/>
        <v>0</v>
      </c>
      <c r="W124" s="229">
        <f t="shared" si="59"/>
        <v>0</v>
      </c>
      <c r="X124" s="229">
        <f t="shared" si="59"/>
        <v>0</v>
      </c>
      <c r="Y124" s="229">
        <f t="shared" si="59"/>
        <v>0</v>
      </c>
      <c r="Z124" s="229">
        <f t="shared" si="59"/>
        <v>0</v>
      </c>
      <c r="AA124" s="229">
        <f t="shared" si="59"/>
        <v>0</v>
      </c>
      <c r="AB124" s="229">
        <f t="shared" si="59"/>
        <v>0</v>
      </c>
      <c r="AC124" s="229">
        <f t="shared" si="59"/>
        <v>0</v>
      </c>
      <c r="AD124" s="229">
        <f t="shared" si="59"/>
        <v>0</v>
      </c>
      <c r="AE124" s="229">
        <f t="shared" si="59"/>
        <v>0</v>
      </c>
      <c r="AF124" s="229">
        <f t="shared" si="59"/>
        <v>0</v>
      </c>
      <c r="AG124" s="229">
        <f t="shared" si="59"/>
        <v>0</v>
      </c>
      <c r="AH124" s="229">
        <f t="shared" si="59"/>
        <v>0</v>
      </c>
      <c r="AI124" s="229">
        <f t="shared" si="59"/>
        <v>0</v>
      </c>
      <c r="AJ124" s="229">
        <f t="shared" si="59"/>
        <v>0</v>
      </c>
      <c r="AK124" s="229">
        <f t="shared" si="59"/>
        <v>0</v>
      </c>
      <c r="AL124" s="229">
        <f t="shared" si="59"/>
        <v>0</v>
      </c>
      <c r="AM124" s="229">
        <f t="shared" si="59"/>
        <v>0</v>
      </c>
      <c r="AN124" s="229">
        <f t="shared" si="59"/>
        <v>0</v>
      </c>
      <c r="AO124" s="229">
        <f t="shared" si="59"/>
        <v>0</v>
      </c>
      <c r="AP124" s="229">
        <f t="shared" si="59"/>
        <v>0</v>
      </c>
      <c r="AQ124" s="229">
        <f t="shared" si="59"/>
        <v>0</v>
      </c>
      <c r="AR124" s="229">
        <f t="shared" si="59"/>
        <v>0</v>
      </c>
      <c r="AS124" s="229">
        <f t="shared" si="59"/>
        <v>0</v>
      </c>
      <c r="AT124" s="229">
        <f t="shared" si="59"/>
        <v>0</v>
      </c>
      <c r="AU124" s="231"/>
    </row>
    <row r="125" spans="1:47" ht="9" customHeight="1">
      <c r="A125" s="599"/>
      <c r="B125" s="227">
        <f t="shared" ref="B125:D125" si="60">B24</f>
        <v>70</v>
      </c>
      <c r="C125" s="227">
        <f t="shared" si="60"/>
        <v>77</v>
      </c>
      <c r="D125" s="395" t="str">
        <f t="shared" si="60"/>
        <v>HPS6</v>
      </c>
      <c r="E125" s="254"/>
      <c r="F125" s="254"/>
      <c r="G125" s="254"/>
      <c r="H125" s="254"/>
      <c r="I125" s="229">
        <v>0</v>
      </c>
      <c r="J125" s="229">
        <f t="shared" si="42"/>
        <v>0</v>
      </c>
      <c r="K125" s="229">
        <f t="shared" ref="K125:AT125" si="61">IF(K$4=UPGRADEYEAR,$I24-K24,0)</f>
        <v>0</v>
      </c>
      <c r="L125" s="229">
        <f t="shared" si="61"/>
        <v>0</v>
      </c>
      <c r="M125" s="229">
        <f t="shared" si="61"/>
        <v>0</v>
      </c>
      <c r="N125" s="230">
        <f t="shared" si="61"/>
        <v>0</v>
      </c>
      <c r="O125" s="229">
        <f t="shared" si="61"/>
        <v>0</v>
      </c>
      <c r="P125" s="229">
        <f t="shared" si="61"/>
        <v>0</v>
      </c>
      <c r="Q125" s="229">
        <f t="shared" si="61"/>
        <v>0</v>
      </c>
      <c r="R125" s="229">
        <f t="shared" si="61"/>
        <v>0</v>
      </c>
      <c r="S125" s="229">
        <f t="shared" si="61"/>
        <v>0</v>
      </c>
      <c r="T125" s="229">
        <f t="shared" si="61"/>
        <v>0</v>
      </c>
      <c r="U125" s="229">
        <f t="shared" si="61"/>
        <v>0</v>
      </c>
      <c r="V125" s="229">
        <f t="shared" si="61"/>
        <v>0</v>
      </c>
      <c r="W125" s="229">
        <f t="shared" si="61"/>
        <v>0</v>
      </c>
      <c r="X125" s="229">
        <f t="shared" si="61"/>
        <v>0</v>
      </c>
      <c r="Y125" s="229">
        <f t="shared" si="61"/>
        <v>0</v>
      </c>
      <c r="Z125" s="229">
        <f t="shared" si="61"/>
        <v>0</v>
      </c>
      <c r="AA125" s="229">
        <f t="shared" si="61"/>
        <v>0</v>
      </c>
      <c r="AB125" s="229">
        <f t="shared" si="61"/>
        <v>0</v>
      </c>
      <c r="AC125" s="229">
        <f t="shared" si="61"/>
        <v>0</v>
      </c>
      <c r="AD125" s="229">
        <f t="shared" si="61"/>
        <v>0</v>
      </c>
      <c r="AE125" s="229">
        <f t="shared" si="61"/>
        <v>0</v>
      </c>
      <c r="AF125" s="229">
        <f t="shared" si="61"/>
        <v>0</v>
      </c>
      <c r="AG125" s="229">
        <f t="shared" si="61"/>
        <v>0</v>
      </c>
      <c r="AH125" s="229">
        <f t="shared" si="61"/>
        <v>0</v>
      </c>
      <c r="AI125" s="229">
        <f t="shared" si="61"/>
        <v>0</v>
      </c>
      <c r="AJ125" s="229">
        <f t="shared" si="61"/>
        <v>0</v>
      </c>
      <c r="AK125" s="229">
        <f t="shared" si="61"/>
        <v>0</v>
      </c>
      <c r="AL125" s="229">
        <f t="shared" si="61"/>
        <v>0</v>
      </c>
      <c r="AM125" s="229">
        <f t="shared" si="61"/>
        <v>0</v>
      </c>
      <c r="AN125" s="229">
        <f t="shared" si="61"/>
        <v>0</v>
      </c>
      <c r="AO125" s="229">
        <f t="shared" si="61"/>
        <v>0</v>
      </c>
      <c r="AP125" s="229">
        <f t="shared" si="61"/>
        <v>0</v>
      </c>
      <c r="AQ125" s="229">
        <f t="shared" si="61"/>
        <v>0</v>
      </c>
      <c r="AR125" s="229">
        <f t="shared" si="61"/>
        <v>0</v>
      </c>
      <c r="AS125" s="229">
        <f t="shared" si="61"/>
        <v>0</v>
      </c>
      <c r="AT125" s="229">
        <f t="shared" si="61"/>
        <v>0</v>
      </c>
      <c r="AU125" s="231"/>
    </row>
    <row r="126" spans="1:47" ht="9" customHeight="1">
      <c r="A126" s="599"/>
      <c r="B126" s="227">
        <f t="shared" ref="B126:D126" si="62">B25</f>
        <v>100</v>
      </c>
      <c r="C126" s="227">
        <f t="shared" si="62"/>
        <v>105</v>
      </c>
      <c r="D126" s="395" t="str">
        <f t="shared" si="62"/>
        <v>HPS6</v>
      </c>
      <c r="E126" s="254"/>
      <c r="F126" s="254"/>
      <c r="G126" s="254"/>
      <c r="H126" s="254"/>
      <c r="I126" s="229">
        <v>0</v>
      </c>
      <c r="J126" s="229">
        <f t="shared" si="42"/>
        <v>0</v>
      </c>
      <c r="K126" s="229">
        <f t="shared" ref="K126:AT126" si="63">IF(K$4=UPGRADEYEAR,$I25-K25,0)</f>
        <v>0</v>
      </c>
      <c r="L126" s="229">
        <f t="shared" si="63"/>
        <v>0</v>
      </c>
      <c r="M126" s="229">
        <f t="shared" si="63"/>
        <v>0</v>
      </c>
      <c r="N126" s="230">
        <f t="shared" si="63"/>
        <v>0</v>
      </c>
      <c r="O126" s="229">
        <f t="shared" si="63"/>
        <v>0</v>
      </c>
      <c r="P126" s="229">
        <f t="shared" si="63"/>
        <v>0</v>
      </c>
      <c r="Q126" s="229">
        <f t="shared" si="63"/>
        <v>0</v>
      </c>
      <c r="R126" s="229">
        <f t="shared" si="63"/>
        <v>0</v>
      </c>
      <c r="S126" s="229">
        <f t="shared" si="63"/>
        <v>0</v>
      </c>
      <c r="T126" s="229">
        <f t="shared" si="63"/>
        <v>0</v>
      </c>
      <c r="U126" s="229">
        <f t="shared" si="63"/>
        <v>0</v>
      </c>
      <c r="V126" s="229">
        <f t="shared" si="63"/>
        <v>0</v>
      </c>
      <c r="W126" s="229">
        <f t="shared" si="63"/>
        <v>0</v>
      </c>
      <c r="X126" s="229">
        <f t="shared" si="63"/>
        <v>0</v>
      </c>
      <c r="Y126" s="229">
        <f t="shared" si="63"/>
        <v>0</v>
      </c>
      <c r="Z126" s="229">
        <f t="shared" si="63"/>
        <v>0</v>
      </c>
      <c r="AA126" s="229">
        <f t="shared" si="63"/>
        <v>0</v>
      </c>
      <c r="AB126" s="229">
        <f t="shared" si="63"/>
        <v>0</v>
      </c>
      <c r="AC126" s="229">
        <f t="shared" si="63"/>
        <v>0</v>
      </c>
      <c r="AD126" s="229">
        <f t="shared" si="63"/>
        <v>0</v>
      </c>
      <c r="AE126" s="229">
        <f t="shared" si="63"/>
        <v>0</v>
      </c>
      <c r="AF126" s="229">
        <f t="shared" si="63"/>
        <v>0</v>
      </c>
      <c r="AG126" s="229">
        <f t="shared" si="63"/>
        <v>0</v>
      </c>
      <c r="AH126" s="229">
        <f t="shared" si="63"/>
        <v>0</v>
      </c>
      <c r="AI126" s="229">
        <f t="shared" si="63"/>
        <v>0</v>
      </c>
      <c r="AJ126" s="229">
        <f t="shared" si="63"/>
        <v>0</v>
      </c>
      <c r="AK126" s="229">
        <f t="shared" si="63"/>
        <v>0</v>
      </c>
      <c r="AL126" s="229">
        <f t="shared" si="63"/>
        <v>0</v>
      </c>
      <c r="AM126" s="229">
        <f t="shared" si="63"/>
        <v>0</v>
      </c>
      <c r="AN126" s="229">
        <f t="shared" si="63"/>
        <v>0</v>
      </c>
      <c r="AO126" s="229">
        <f t="shared" si="63"/>
        <v>0</v>
      </c>
      <c r="AP126" s="229">
        <f t="shared" si="63"/>
        <v>0</v>
      </c>
      <c r="AQ126" s="229">
        <f t="shared" si="63"/>
        <v>0</v>
      </c>
      <c r="AR126" s="229">
        <f t="shared" si="63"/>
        <v>0</v>
      </c>
      <c r="AS126" s="229">
        <f t="shared" si="63"/>
        <v>0</v>
      </c>
      <c r="AT126" s="229">
        <f t="shared" si="63"/>
        <v>0</v>
      </c>
      <c r="AU126" s="231"/>
    </row>
    <row r="127" spans="1:47" ht="9" customHeight="1">
      <c r="A127" s="599"/>
      <c r="B127" s="227">
        <f t="shared" ref="B127:D127" si="64">B26</f>
        <v>150</v>
      </c>
      <c r="C127" s="227">
        <f t="shared" si="64"/>
        <v>159</v>
      </c>
      <c r="D127" s="395" t="str">
        <f t="shared" si="64"/>
        <v>HPS6</v>
      </c>
      <c r="E127" s="254"/>
      <c r="F127" s="254"/>
      <c r="G127" s="254"/>
      <c r="H127" s="254"/>
      <c r="I127" s="229">
        <v>0</v>
      </c>
      <c r="J127" s="229">
        <f t="shared" si="42"/>
        <v>0</v>
      </c>
      <c r="K127" s="229">
        <f t="shared" ref="K127:AT127" si="65">IF(K$4=UPGRADEYEAR,$I26-K26,0)</f>
        <v>0</v>
      </c>
      <c r="L127" s="229">
        <f t="shared" si="65"/>
        <v>0</v>
      </c>
      <c r="M127" s="229">
        <f t="shared" si="65"/>
        <v>0</v>
      </c>
      <c r="N127" s="230">
        <f t="shared" si="65"/>
        <v>0</v>
      </c>
      <c r="O127" s="229">
        <f t="shared" si="65"/>
        <v>0</v>
      </c>
      <c r="P127" s="229">
        <f t="shared" si="65"/>
        <v>0</v>
      </c>
      <c r="Q127" s="229">
        <f t="shared" si="65"/>
        <v>0</v>
      </c>
      <c r="R127" s="229">
        <f t="shared" si="65"/>
        <v>0</v>
      </c>
      <c r="S127" s="229">
        <f t="shared" si="65"/>
        <v>0</v>
      </c>
      <c r="T127" s="229">
        <f t="shared" si="65"/>
        <v>0</v>
      </c>
      <c r="U127" s="229">
        <f t="shared" si="65"/>
        <v>0</v>
      </c>
      <c r="V127" s="229">
        <f t="shared" si="65"/>
        <v>0</v>
      </c>
      <c r="W127" s="229">
        <f t="shared" si="65"/>
        <v>0</v>
      </c>
      <c r="X127" s="229">
        <f t="shared" si="65"/>
        <v>0</v>
      </c>
      <c r="Y127" s="229">
        <f t="shared" si="65"/>
        <v>0</v>
      </c>
      <c r="Z127" s="229">
        <f t="shared" si="65"/>
        <v>0</v>
      </c>
      <c r="AA127" s="229">
        <f t="shared" si="65"/>
        <v>0</v>
      </c>
      <c r="AB127" s="229">
        <f t="shared" si="65"/>
        <v>0</v>
      </c>
      <c r="AC127" s="229">
        <f t="shared" si="65"/>
        <v>0</v>
      </c>
      <c r="AD127" s="229">
        <f t="shared" si="65"/>
        <v>0</v>
      </c>
      <c r="AE127" s="229">
        <f t="shared" si="65"/>
        <v>0</v>
      </c>
      <c r="AF127" s="229">
        <f t="shared" si="65"/>
        <v>0</v>
      </c>
      <c r="AG127" s="229">
        <f t="shared" si="65"/>
        <v>0</v>
      </c>
      <c r="AH127" s="229">
        <f t="shared" si="65"/>
        <v>0</v>
      </c>
      <c r="AI127" s="229">
        <f t="shared" si="65"/>
        <v>0</v>
      </c>
      <c r="AJ127" s="229">
        <f t="shared" si="65"/>
        <v>0</v>
      </c>
      <c r="AK127" s="229">
        <f t="shared" si="65"/>
        <v>0</v>
      </c>
      <c r="AL127" s="229">
        <f t="shared" si="65"/>
        <v>0</v>
      </c>
      <c r="AM127" s="229">
        <f t="shared" si="65"/>
        <v>0</v>
      </c>
      <c r="AN127" s="229">
        <f t="shared" si="65"/>
        <v>0</v>
      </c>
      <c r="AO127" s="229">
        <f t="shared" si="65"/>
        <v>0</v>
      </c>
      <c r="AP127" s="229">
        <f t="shared" si="65"/>
        <v>0</v>
      </c>
      <c r="AQ127" s="229">
        <f t="shared" si="65"/>
        <v>0</v>
      </c>
      <c r="AR127" s="229">
        <f t="shared" si="65"/>
        <v>0</v>
      </c>
      <c r="AS127" s="229">
        <f t="shared" si="65"/>
        <v>0</v>
      </c>
      <c r="AT127" s="229">
        <f t="shared" si="65"/>
        <v>0</v>
      </c>
      <c r="AU127" s="231"/>
    </row>
    <row r="128" spans="1:47" ht="9" customHeight="1">
      <c r="A128" s="599"/>
      <c r="B128" s="227">
        <f t="shared" ref="B128:D128" si="66">B27</f>
        <v>250</v>
      </c>
      <c r="C128" s="227">
        <f t="shared" si="66"/>
        <v>267</v>
      </c>
      <c r="D128" s="395" t="str">
        <f t="shared" si="66"/>
        <v>HPS6</v>
      </c>
      <c r="E128" s="254"/>
      <c r="F128" s="254"/>
      <c r="G128" s="254"/>
      <c r="H128" s="254"/>
      <c r="I128" s="229">
        <v>0</v>
      </c>
      <c r="J128" s="229">
        <f t="shared" si="42"/>
        <v>0</v>
      </c>
      <c r="K128" s="229">
        <f t="shared" ref="K128:AT128" si="67">IF(K$4=UPGRADEYEAR,$I27-K27,0)</f>
        <v>0</v>
      </c>
      <c r="L128" s="229">
        <f t="shared" si="67"/>
        <v>0</v>
      </c>
      <c r="M128" s="229">
        <f t="shared" si="67"/>
        <v>0</v>
      </c>
      <c r="N128" s="230">
        <f t="shared" si="67"/>
        <v>0</v>
      </c>
      <c r="O128" s="229">
        <f t="shared" si="67"/>
        <v>0</v>
      </c>
      <c r="P128" s="229">
        <f t="shared" si="67"/>
        <v>0</v>
      </c>
      <c r="Q128" s="229">
        <f t="shared" si="67"/>
        <v>0</v>
      </c>
      <c r="R128" s="229">
        <f t="shared" si="67"/>
        <v>0</v>
      </c>
      <c r="S128" s="229">
        <f t="shared" si="67"/>
        <v>0</v>
      </c>
      <c r="T128" s="229">
        <f t="shared" si="67"/>
        <v>0</v>
      </c>
      <c r="U128" s="229">
        <f t="shared" si="67"/>
        <v>0</v>
      </c>
      <c r="V128" s="229">
        <f t="shared" si="67"/>
        <v>0</v>
      </c>
      <c r="W128" s="229">
        <f t="shared" si="67"/>
        <v>0</v>
      </c>
      <c r="X128" s="229">
        <f t="shared" si="67"/>
        <v>0</v>
      </c>
      <c r="Y128" s="229">
        <f t="shared" si="67"/>
        <v>0</v>
      </c>
      <c r="Z128" s="229">
        <f t="shared" si="67"/>
        <v>0</v>
      </c>
      <c r="AA128" s="229">
        <f t="shared" si="67"/>
        <v>0</v>
      </c>
      <c r="AB128" s="229">
        <f t="shared" si="67"/>
        <v>0</v>
      </c>
      <c r="AC128" s="229">
        <f t="shared" si="67"/>
        <v>0</v>
      </c>
      <c r="AD128" s="229">
        <f t="shared" si="67"/>
        <v>0</v>
      </c>
      <c r="AE128" s="229">
        <f t="shared" si="67"/>
        <v>0</v>
      </c>
      <c r="AF128" s="229">
        <f t="shared" si="67"/>
        <v>0</v>
      </c>
      <c r="AG128" s="229">
        <f t="shared" si="67"/>
        <v>0</v>
      </c>
      <c r="AH128" s="229">
        <f t="shared" si="67"/>
        <v>0</v>
      </c>
      <c r="AI128" s="229">
        <f t="shared" si="67"/>
        <v>0</v>
      </c>
      <c r="AJ128" s="229">
        <f t="shared" si="67"/>
        <v>0</v>
      </c>
      <c r="AK128" s="229">
        <f t="shared" si="67"/>
        <v>0</v>
      </c>
      <c r="AL128" s="229">
        <f t="shared" si="67"/>
        <v>0</v>
      </c>
      <c r="AM128" s="229">
        <f t="shared" si="67"/>
        <v>0</v>
      </c>
      <c r="AN128" s="229">
        <f t="shared" si="67"/>
        <v>0</v>
      </c>
      <c r="AO128" s="229">
        <f t="shared" si="67"/>
        <v>0</v>
      </c>
      <c r="AP128" s="229">
        <f t="shared" si="67"/>
        <v>0</v>
      </c>
      <c r="AQ128" s="229">
        <f t="shared" si="67"/>
        <v>0</v>
      </c>
      <c r="AR128" s="229">
        <f t="shared" si="67"/>
        <v>0</v>
      </c>
      <c r="AS128" s="229">
        <f t="shared" si="67"/>
        <v>0</v>
      </c>
      <c r="AT128" s="229">
        <f t="shared" si="67"/>
        <v>0</v>
      </c>
      <c r="AU128" s="231"/>
    </row>
    <row r="129" spans="1:47" ht="9" customHeight="1">
      <c r="A129" s="599"/>
      <c r="B129" s="227">
        <f t="shared" ref="B129:D129" si="68">B28</f>
        <v>400</v>
      </c>
      <c r="C129" s="227">
        <f t="shared" si="68"/>
        <v>434</v>
      </c>
      <c r="D129" s="395" t="str">
        <f t="shared" si="68"/>
        <v>HPS6</v>
      </c>
      <c r="E129" s="254"/>
      <c r="F129" s="254"/>
      <c r="G129" s="254"/>
      <c r="H129" s="254"/>
      <c r="I129" s="229">
        <v>0</v>
      </c>
      <c r="J129" s="229">
        <f t="shared" si="42"/>
        <v>0</v>
      </c>
      <c r="K129" s="229">
        <f t="shared" ref="K129:AT129" si="69">IF(K$4=UPGRADEYEAR,$I28-K28,0)</f>
        <v>0</v>
      </c>
      <c r="L129" s="229">
        <f t="shared" si="69"/>
        <v>0</v>
      </c>
      <c r="M129" s="229">
        <f t="shared" si="69"/>
        <v>0</v>
      </c>
      <c r="N129" s="230">
        <f t="shared" si="69"/>
        <v>0</v>
      </c>
      <c r="O129" s="229">
        <f t="shared" si="69"/>
        <v>0</v>
      </c>
      <c r="P129" s="229">
        <f t="shared" si="69"/>
        <v>0</v>
      </c>
      <c r="Q129" s="229">
        <f t="shared" si="69"/>
        <v>0</v>
      </c>
      <c r="R129" s="229">
        <f t="shared" si="69"/>
        <v>0</v>
      </c>
      <c r="S129" s="229">
        <f t="shared" si="69"/>
        <v>0</v>
      </c>
      <c r="T129" s="229">
        <f t="shared" si="69"/>
        <v>0</v>
      </c>
      <c r="U129" s="229">
        <f t="shared" si="69"/>
        <v>0</v>
      </c>
      <c r="V129" s="229">
        <f t="shared" si="69"/>
        <v>0</v>
      </c>
      <c r="W129" s="229">
        <f t="shared" si="69"/>
        <v>0</v>
      </c>
      <c r="X129" s="229">
        <f t="shared" si="69"/>
        <v>0</v>
      </c>
      <c r="Y129" s="229">
        <f t="shared" si="69"/>
        <v>0</v>
      </c>
      <c r="Z129" s="229">
        <f t="shared" si="69"/>
        <v>0</v>
      </c>
      <c r="AA129" s="229">
        <f t="shared" si="69"/>
        <v>0</v>
      </c>
      <c r="AB129" s="229">
        <f t="shared" si="69"/>
        <v>0</v>
      </c>
      <c r="AC129" s="229">
        <f t="shared" si="69"/>
        <v>0</v>
      </c>
      <c r="AD129" s="229">
        <f t="shared" si="69"/>
        <v>0</v>
      </c>
      <c r="AE129" s="229">
        <f t="shared" si="69"/>
        <v>0</v>
      </c>
      <c r="AF129" s="229">
        <f t="shared" si="69"/>
        <v>0</v>
      </c>
      <c r="AG129" s="229">
        <f t="shared" si="69"/>
        <v>0</v>
      </c>
      <c r="AH129" s="229">
        <f t="shared" si="69"/>
        <v>0</v>
      </c>
      <c r="AI129" s="229">
        <f t="shared" si="69"/>
        <v>0</v>
      </c>
      <c r="AJ129" s="229">
        <f t="shared" si="69"/>
        <v>0</v>
      </c>
      <c r="AK129" s="229">
        <f t="shared" si="69"/>
        <v>0</v>
      </c>
      <c r="AL129" s="229">
        <f t="shared" si="69"/>
        <v>0</v>
      </c>
      <c r="AM129" s="229">
        <f t="shared" si="69"/>
        <v>0</v>
      </c>
      <c r="AN129" s="229">
        <f t="shared" si="69"/>
        <v>0</v>
      </c>
      <c r="AO129" s="229">
        <f t="shared" si="69"/>
        <v>0</v>
      </c>
      <c r="AP129" s="229">
        <f t="shared" si="69"/>
        <v>0</v>
      </c>
      <c r="AQ129" s="229">
        <f t="shared" si="69"/>
        <v>0</v>
      </c>
      <c r="AR129" s="229">
        <f t="shared" si="69"/>
        <v>0</v>
      </c>
      <c r="AS129" s="229">
        <f t="shared" si="69"/>
        <v>0</v>
      </c>
      <c r="AT129" s="229">
        <f t="shared" si="69"/>
        <v>0</v>
      </c>
      <c r="AU129" s="231"/>
    </row>
    <row r="130" spans="1:47" ht="9" customHeight="1">
      <c r="A130" s="599"/>
      <c r="B130" s="227">
        <f t="shared" ref="B130:D130" si="70">B29</f>
        <v>0</v>
      </c>
      <c r="C130" s="227">
        <f t="shared" si="70"/>
        <v>0</v>
      </c>
      <c r="D130" s="395" t="str">
        <f t="shared" si="70"/>
        <v>HPS6</v>
      </c>
      <c r="E130" s="254"/>
      <c r="F130" s="254"/>
      <c r="G130" s="254"/>
      <c r="H130" s="254"/>
      <c r="I130" s="229">
        <v>0</v>
      </c>
      <c r="J130" s="229">
        <f t="shared" si="42"/>
        <v>0</v>
      </c>
      <c r="K130" s="229">
        <f t="shared" ref="K130:AT130" si="71">IF(K$4=UPGRADEYEAR,$I29-K29,0)</f>
        <v>0</v>
      </c>
      <c r="L130" s="229">
        <f t="shared" si="71"/>
        <v>0</v>
      </c>
      <c r="M130" s="229">
        <f t="shared" si="71"/>
        <v>0</v>
      </c>
      <c r="N130" s="230">
        <f t="shared" si="71"/>
        <v>0</v>
      </c>
      <c r="O130" s="229">
        <f t="shared" si="71"/>
        <v>0</v>
      </c>
      <c r="P130" s="229">
        <f t="shared" si="71"/>
        <v>0</v>
      </c>
      <c r="Q130" s="229">
        <f t="shared" si="71"/>
        <v>0</v>
      </c>
      <c r="R130" s="229">
        <f t="shared" si="71"/>
        <v>0</v>
      </c>
      <c r="S130" s="229">
        <f t="shared" si="71"/>
        <v>0</v>
      </c>
      <c r="T130" s="229">
        <f t="shared" si="71"/>
        <v>0</v>
      </c>
      <c r="U130" s="229">
        <f t="shared" si="71"/>
        <v>0</v>
      </c>
      <c r="V130" s="229">
        <f t="shared" si="71"/>
        <v>0</v>
      </c>
      <c r="W130" s="229">
        <f t="shared" si="71"/>
        <v>0</v>
      </c>
      <c r="X130" s="229">
        <f t="shared" si="71"/>
        <v>0</v>
      </c>
      <c r="Y130" s="229">
        <f t="shared" si="71"/>
        <v>0</v>
      </c>
      <c r="Z130" s="229">
        <f t="shared" si="71"/>
        <v>0</v>
      </c>
      <c r="AA130" s="229">
        <f t="shared" si="71"/>
        <v>0</v>
      </c>
      <c r="AB130" s="229">
        <f t="shared" si="71"/>
        <v>0</v>
      </c>
      <c r="AC130" s="229">
        <f t="shared" si="71"/>
        <v>0</v>
      </c>
      <c r="AD130" s="229">
        <f t="shared" si="71"/>
        <v>0</v>
      </c>
      <c r="AE130" s="229">
        <f t="shared" si="71"/>
        <v>0</v>
      </c>
      <c r="AF130" s="229">
        <f t="shared" si="71"/>
        <v>0</v>
      </c>
      <c r="AG130" s="229">
        <f t="shared" si="71"/>
        <v>0</v>
      </c>
      <c r="AH130" s="229">
        <f t="shared" si="71"/>
        <v>0</v>
      </c>
      <c r="AI130" s="229">
        <f t="shared" si="71"/>
        <v>0</v>
      </c>
      <c r="AJ130" s="229">
        <f t="shared" si="71"/>
        <v>0</v>
      </c>
      <c r="AK130" s="229">
        <f t="shared" si="71"/>
        <v>0</v>
      </c>
      <c r="AL130" s="229">
        <f t="shared" si="71"/>
        <v>0</v>
      </c>
      <c r="AM130" s="229">
        <f t="shared" si="71"/>
        <v>0</v>
      </c>
      <c r="AN130" s="229">
        <f t="shared" si="71"/>
        <v>0</v>
      </c>
      <c r="AO130" s="229">
        <f t="shared" si="71"/>
        <v>0</v>
      </c>
      <c r="AP130" s="229">
        <f t="shared" si="71"/>
        <v>0</v>
      </c>
      <c r="AQ130" s="229">
        <f t="shared" si="71"/>
        <v>0</v>
      </c>
      <c r="AR130" s="229">
        <f t="shared" si="71"/>
        <v>0</v>
      </c>
      <c r="AS130" s="229">
        <f t="shared" si="71"/>
        <v>0</v>
      </c>
      <c r="AT130" s="229">
        <f t="shared" si="71"/>
        <v>0</v>
      </c>
      <c r="AU130" s="231"/>
    </row>
    <row r="131" spans="1:47" ht="9" customHeight="1">
      <c r="A131" s="600"/>
      <c r="B131" s="227">
        <f t="shared" ref="B131:D131" si="72">B30</f>
        <v>0</v>
      </c>
      <c r="C131" s="227">
        <f t="shared" si="72"/>
        <v>0</v>
      </c>
      <c r="D131" s="395" t="str">
        <f t="shared" si="72"/>
        <v>HPS6</v>
      </c>
      <c r="E131" s="254"/>
      <c r="F131" s="254"/>
      <c r="G131" s="254"/>
      <c r="H131" s="254"/>
      <c r="I131" s="229">
        <v>0</v>
      </c>
      <c r="J131" s="229">
        <f t="shared" si="42"/>
        <v>0</v>
      </c>
      <c r="K131" s="229">
        <f t="shared" ref="K131:AT131" si="73">IF(K$4=UPGRADEYEAR,$I30-K30,0)</f>
        <v>0</v>
      </c>
      <c r="L131" s="229">
        <f t="shared" si="73"/>
        <v>0</v>
      </c>
      <c r="M131" s="229">
        <f t="shared" si="73"/>
        <v>0</v>
      </c>
      <c r="N131" s="230">
        <f t="shared" si="73"/>
        <v>0</v>
      </c>
      <c r="O131" s="229">
        <f t="shared" si="73"/>
        <v>0</v>
      </c>
      <c r="P131" s="229">
        <f t="shared" si="73"/>
        <v>0</v>
      </c>
      <c r="Q131" s="229">
        <f t="shared" si="73"/>
        <v>0</v>
      </c>
      <c r="R131" s="229">
        <f t="shared" si="73"/>
        <v>0</v>
      </c>
      <c r="S131" s="229">
        <f t="shared" si="73"/>
        <v>0</v>
      </c>
      <c r="T131" s="229">
        <f t="shared" si="73"/>
        <v>0</v>
      </c>
      <c r="U131" s="229">
        <f t="shared" si="73"/>
        <v>0</v>
      </c>
      <c r="V131" s="229">
        <f t="shared" si="73"/>
        <v>0</v>
      </c>
      <c r="W131" s="229">
        <f t="shared" si="73"/>
        <v>0</v>
      </c>
      <c r="X131" s="229">
        <f t="shared" si="73"/>
        <v>0</v>
      </c>
      <c r="Y131" s="229">
        <f t="shared" si="73"/>
        <v>0</v>
      </c>
      <c r="Z131" s="229">
        <f t="shared" si="73"/>
        <v>0</v>
      </c>
      <c r="AA131" s="229">
        <f t="shared" si="73"/>
        <v>0</v>
      </c>
      <c r="AB131" s="229">
        <f t="shared" si="73"/>
        <v>0</v>
      </c>
      <c r="AC131" s="229">
        <f t="shared" si="73"/>
        <v>0</v>
      </c>
      <c r="AD131" s="229">
        <f t="shared" si="73"/>
        <v>0</v>
      </c>
      <c r="AE131" s="229">
        <f t="shared" si="73"/>
        <v>0</v>
      </c>
      <c r="AF131" s="229">
        <f t="shared" si="73"/>
        <v>0</v>
      </c>
      <c r="AG131" s="229">
        <f t="shared" si="73"/>
        <v>0</v>
      </c>
      <c r="AH131" s="229">
        <f t="shared" si="73"/>
        <v>0</v>
      </c>
      <c r="AI131" s="229">
        <f t="shared" si="73"/>
        <v>0</v>
      </c>
      <c r="AJ131" s="229">
        <f t="shared" si="73"/>
        <v>0</v>
      </c>
      <c r="AK131" s="229">
        <f t="shared" si="73"/>
        <v>0</v>
      </c>
      <c r="AL131" s="229">
        <f t="shared" si="73"/>
        <v>0</v>
      </c>
      <c r="AM131" s="229">
        <f t="shared" si="73"/>
        <v>0</v>
      </c>
      <c r="AN131" s="229">
        <f t="shared" si="73"/>
        <v>0</v>
      </c>
      <c r="AO131" s="229">
        <f t="shared" si="73"/>
        <v>0</v>
      </c>
      <c r="AP131" s="229">
        <f t="shared" si="73"/>
        <v>0</v>
      </c>
      <c r="AQ131" s="229">
        <f t="shared" si="73"/>
        <v>0</v>
      </c>
      <c r="AR131" s="229">
        <f t="shared" si="73"/>
        <v>0</v>
      </c>
      <c r="AS131" s="229">
        <f t="shared" si="73"/>
        <v>0</v>
      </c>
      <c r="AT131" s="229">
        <f t="shared" si="73"/>
        <v>0</v>
      </c>
      <c r="AU131" s="231"/>
    </row>
    <row r="132" spans="1:47" ht="9" customHeight="1">
      <c r="A132" s="598" t="s">
        <v>265</v>
      </c>
      <c r="B132" s="227">
        <f t="shared" ref="B132:D132" si="74">B31</f>
        <v>50</v>
      </c>
      <c r="C132" s="227">
        <f t="shared" si="74"/>
        <v>62</v>
      </c>
      <c r="D132" s="395" t="str">
        <f t="shared" si="74"/>
        <v>HPS5</v>
      </c>
      <c r="E132" s="254"/>
      <c r="F132" s="254"/>
      <c r="G132" s="254"/>
      <c r="H132" s="254"/>
      <c r="I132" s="229">
        <v>0</v>
      </c>
      <c r="J132" s="229">
        <f t="shared" si="42"/>
        <v>0</v>
      </c>
      <c r="K132" s="229">
        <f t="shared" ref="K132:AT132" si="75">IF(K$4=UPGRADEYEAR,$I31-K31,0)</f>
        <v>0</v>
      </c>
      <c r="L132" s="229">
        <f t="shared" si="75"/>
        <v>0</v>
      </c>
      <c r="M132" s="229">
        <f t="shared" si="75"/>
        <v>0</v>
      </c>
      <c r="N132" s="230">
        <f t="shared" si="75"/>
        <v>0</v>
      </c>
      <c r="O132" s="229">
        <f t="shared" si="75"/>
        <v>0</v>
      </c>
      <c r="P132" s="229">
        <f t="shared" si="75"/>
        <v>0</v>
      </c>
      <c r="Q132" s="229">
        <f t="shared" si="75"/>
        <v>0</v>
      </c>
      <c r="R132" s="229">
        <f t="shared" si="75"/>
        <v>0</v>
      </c>
      <c r="S132" s="229">
        <f t="shared" si="75"/>
        <v>0</v>
      </c>
      <c r="T132" s="229">
        <f t="shared" si="75"/>
        <v>0</v>
      </c>
      <c r="U132" s="229">
        <f t="shared" si="75"/>
        <v>0</v>
      </c>
      <c r="V132" s="229">
        <f t="shared" si="75"/>
        <v>0</v>
      </c>
      <c r="W132" s="229">
        <f t="shared" si="75"/>
        <v>0</v>
      </c>
      <c r="X132" s="229">
        <f t="shared" si="75"/>
        <v>0</v>
      </c>
      <c r="Y132" s="229">
        <f t="shared" si="75"/>
        <v>0</v>
      </c>
      <c r="Z132" s="229">
        <f t="shared" si="75"/>
        <v>0</v>
      </c>
      <c r="AA132" s="229">
        <f t="shared" si="75"/>
        <v>0</v>
      </c>
      <c r="AB132" s="229">
        <f t="shared" si="75"/>
        <v>0</v>
      </c>
      <c r="AC132" s="229">
        <f t="shared" si="75"/>
        <v>0</v>
      </c>
      <c r="AD132" s="229">
        <f t="shared" si="75"/>
        <v>0</v>
      </c>
      <c r="AE132" s="229">
        <f t="shared" si="75"/>
        <v>0</v>
      </c>
      <c r="AF132" s="229">
        <f t="shared" si="75"/>
        <v>0</v>
      </c>
      <c r="AG132" s="229">
        <f t="shared" si="75"/>
        <v>0</v>
      </c>
      <c r="AH132" s="229">
        <f t="shared" si="75"/>
        <v>0</v>
      </c>
      <c r="AI132" s="229">
        <f t="shared" si="75"/>
        <v>0</v>
      </c>
      <c r="AJ132" s="229">
        <f t="shared" si="75"/>
        <v>0</v>
      </c>
      <c r="AK132" s="229">
        <f t="shared" si="75"/>
        <v>0</v>
      </c>
      <c r="AL132" s="229">
        <f t="shared" si="75"/>
        <v>0</v>
      </c>
      <c r="AM132" s="229">
        <f t="shared" si="75"/>
        <v>0</v>
      </c>
      <c r="AN132" s="229">
        <f t="shared" si="75"/>
        <v>0</v>
      </c>
      <c r="AO132" s="229">
        <f t="shared" si="75"/>
        <v>0</v>
      </c>
      <c r="AP132" s="229">
        <f t="shared" si="75"/>
        <v>0</v>
      </c>
      <c r="AQ132" s="229">
        <f t="shared" si="75"/>
        <v>0</v>
      </c>
      <c r="AR132" s="229">
        <f t="shared" si="75"/>
        <v>0</v>
      </c>
      <c r="AS132" s="229">
        <f t="shared" si="75"/>
        <v>0</v>
      </c>
      <c r="AT132" s="229">
        <f t="shared" si="75"/>
        <v>0</v>
      </c>
      <c r="AU132" s="231"/>
    </row>
    <row r="133" spans="1:47" ht="9" customHeight="1">
      <c r="A133" s="599"/>
      <c r="B133" s="227">
        <f t="shared" ref="B133:D133" si="76">B32</f>
        <v>70</v>
      </c>
      <c r="C133" s="227">
        <f t="shared" si="76"/>
        <v>79</v>
      </c>
      <c r="D133" s="395" t="str">
        <f t="shared" si="76"/>
        <v>HPS5</v>
      </c>
      <c r="E133" s="254"/>
      <c r="F133" s="254"/>
      <c r="G133" s="254"/>
      <c r="H133" s="254"/>
      <c r="I133" s="229">
        <v>0</v>
      </c>
      <c r="J133" s="229">
        <f t="shared" si="42"/>
        <v>0</v>
      </c>
      <c r="K133" s="229">
        <f t="shared" ref="K133:AT133" si="77">IF(K$4=UPGRADEYEAR,$I32-K32,0)</f>
        <v>0</v>
      </c>
      <c r="L133" s="229">
        <f t="shared" si="77"/>
        <v>0</v>
      </c>
      <c r="M133" s="229">
        <f t="shared" si="77"/>
        <v>0</v>
      </c>
      <c r="N133" s="230">
        <f t="shared" si="77"/>
        <v>0</v>
      </c>
      <c r="O133" s="229">
        <f t="shared" si="77"/>
        <v>0</v>
      </c>
      <c r="P133" s="229">
        <f t="shared" si="77"/>
        <v>0</v>
      </c>
      <c r="Q133" s="229">
        <f t="shared" si="77"/>
        <v>0</v>
      </c>
      <c r="R133" s="229">
        <f t="shared" si="77"/>
        <v>0</v>
      </c>
      <c r="S133" s="229">
        <f t="shared" si="77"/>
        <v>0</v>
      </c>
      <c r="T133" s="229">
        <f t="shared" si="77"/>
        <v>0</v>
      </c>
      <c r="U133" s="229">
        <f t="shared" si="77"/>
        <v>0</v>
      </c>
      <c r="V133" s="229">
        <f t="shared" si="77"/>
        <v>0</v>
      </c>
      <c r="W133" s="229">
        <f t="shared" si="77"/>
        <v>0</v>
      </c>
      <c r="X133" s="229">
        <f t="shared" si="77"/>
        <v>0</v>
      </c>
      <c r="Y133" s="229">
        <f t="shared" si="77"/>
        <v>0</v>
      </c>
      <c r="Z133" s="229">
        <f t="shared" si="77"/>
        <v>0</v>
      </c>
      <c r="AA133" s="229">
        <f t="shared" si="77"/>
        <v>0</v>
      </c>
      <c r="AB133" s="229">
        <f t="shared" si="77"/>
        <v>0</v>
      </c>
      <c r="AC133" s="229">
        <f t="shared" si="77"/>
        <v>0</v>
      </c>
      <c r="AD133" s="229">
        <f t="shared" si="77"/>
        <v>0</v>
      </c>
      <c r="AE133" s="229">
        <f t="shared" si="77"/>
        <v>0</v>
      </c>
      <c r="AF133" s="229">
        <f t="shared" si="77"/>
        <v>0</v>
      </c>
      <c r="AG133" s="229">
        <f t="shared" si="77"/>
        <v>0</v>
      </c>
      <c r="AH133" s="229">
        <f t="shared" si="77"/>
        <v>0</v>
      </c>
      <c r="AI133" s="229">
        <f t="shared" si="77"/>
        <v>0</v>
      </c>
      <c r="AJ133" s="229">
        <f t="shared" si="77"/>
        <v>0</v>
      </c>
      <c r="AK133" s="229">
        <f t="shared" si="77"/>
        <v>0</v>
      </c>
      <c r="AL133" s="229">
        <f t="shared" si="77"/>
        <v>0</v>
      </c>
      <c r="AM133" s="229">
        <f t="shared" si="77"/>
        <v>0</v>
      </c>
      <c r="AN133" s="229">
        <f t="shared" si="77"/>
        <v>0</v>
      </c>
      <c r="AO133" s="229">
        <f t="shared" si="77"/>
        <v>0</v>
      </c>
      <c r="AP133" s="229">
        <f t="shared" si="77"/>
        <v>0</v>
      </c>
      <c r="AQ133" s="229">
        <f t="shared" si="77"/>
        <v>0</v>
      </c>
      <c r="AR133" s="229">
        <f t="shared" si="77"/>
        <v>0</v>
      </c>
      <c r="AS133" s="229">
        <f t="shared" si="77"/>
        <v>0</v>
      </c>
      <c r="AT133" s="229">
        <f t="shared" si="77"/>
        <v>0</v>
      </c>
      <c r="AU133" s="231"/>
    </row>
    <row r="134" spans="1:47" ht="9" customHeight="1">
      <c r="A134" s="599"/>
      <c r="B134" s="227">
        <f t="shared" ref="B134:D134" si="78">B33</f>
        <v>100</v>
      </c>
      <c r="C134" s="227">
        <f t="shared" si="78"/>
        <v>114</v>
      </c>
      <c r="D134" s="395" t="str">
        <f t="shared" si="78"/>
        <v>HPS5</v>
      </c>
      <c r="E134" s="254"/>
      <c r="F134" s="254"/>
      <c r="G134" s="254"/>
      <c r="H134" s="254"/>
      <c r="I134" s="229">
        <v>0</v>
      </c>
      <c r="J134" s="229">
        <f t="shared" si="42"/>
        <v>0</v>
      </c>
      <c r="K134" s="229">
        <f t="shared" ref="K134:AT134" si="79">IF(K$4=UPGRADEYEAR,$I33-K33,0)</f>
        <v>0</v>
      </c>
      <c r="L134" s="229">
        <f t="shared" si="79"/>
        <v>0</v>
      </c>
      <c r="M134" s="229">
        <f t="shared" si="79"/>
        <v>1000</v>
      </c>
      <c r="N134" s="230">
        <f t="shared" si="79"/>
        <v>0</v>
      </c>
      <c r="O134" s="229">
        <f t="shared" si="79"/>
        <v>0</v>
      </c>
      <c r="P134" s="229">
        <f t="shared" si="79"/>
        <v>0</v>
      </c>
      <c r="Q134" s="229">
        <f t="shared" si="79"/>
        <v>0</v>
      </c>
      <c r="R134" s="229">
        <f t="shared" si="79"/>
        <v>0</v>
      </c>
      <c r="S134" s="229">
        <f t="shared" si="79"/>
        <v>0</v>
      </c>
      <c r="T134" s="229">
        <f t="shared" si="79"/>
        <v>0</v>
      </c>
      <c r="U134" s="229">
        <f t="shared" si="79"/>
        <v>0</v>
      </c>
      <c r="V134" s="229">
        <f t="shared" si="79"/>
        <v>0</v>
      </c>
      <c r="W134" s="229">
        <f t="shared" si="79"/>
        <v>0</v>
      </c>
      <c r="X134" s="229">
        <f t="shared" si="79"/>
        <v>0</v>
      </c>
      <c r="Y134" s="229">
        <f t="shared" si="79"/>
        <v>0</v>
      </c>
      <c r="Z134" s="229">
        <f t="shared" si="79"/>
        <v>0</v>
      </c>
      <c r="AA134" s="229">
        <f t="shared" si="79"/>
        <v>0</v>
      </c>
      <c r="AB134" s="229">
        <f t="shared" si="79"/>
        <v>0</v>
      </c>
      <c r="AC134" s="229">
        <f t="shared" si="79"/>
        <v>0</v>
      </c>
      <c r="AD134" s="229">
        <f t="shared" si="79"/>
        <v>0</v>
      </c>
      <c r="AE134" s="229">
        <f t="shared" si="79"/>
        <v>0</v>
      </c>
      <c r="AF134" s="229">
        <f t="shared" si="79"/>
        <v>0</v>
      </c>
      <c r="AG134" s="229">
        <f t="shared" si="79"/>
        <v>0</v>
      </c>
      <c r="AH134" s="229">
        <f t="shared" si="79"/>
        <v>0</v>
      </c>
      <c r="AI134" s="229">
        <f t="shared" si="79"/>
        <v>0</v>
      </c>
      <c r="AJ134" s="229">
        <f t="shared" si="79"/>
        <v>0</v>
      </c>
      <c r="AK134" s="229">
        <f t="shared" si="79"/>
        <v>0</v>
      </c>
      <c r="AL134" s="229">
        <f t="shared" si="79"/>
        <v>0</v>
      </c>
      <c r="AM134" s="229">
        <f t="shared" si="79"/>
        <v>0</v>
      </c>
      <c r="AN134" s="229">
        <f t="shared" si="79"/>
        <v>0</v>
      </c>
      <c r="AO134" s="229">
        <f t="shared" si="79"/>
        <v>0</v>
      </c>
      <c r="AP134" s="229">
        <f t="shared" si="79"/>
        <v>0</v>
      </c>
      <c r="AQ134" s="229">
        <f t="shared" si="79"/>
        <v>0</v>
      </c>
      <c r="AR134" s="229">
        <f t="shared" si="79"/>
        <v>0</v>
      </c>
      <c r="AS134" s="229">
        <f t="shared" si="79"/>
        <v>0</v>
      </c>
      <c r="AT134" s="229">
        <f t="shared" si="79"/>
        <v>0</v>
      </c>
      <c r="AU134" s="231"/>
    </row>
    <row r="135" spans="1:47" ht="9" customHeight="1">
      <c r="A135" s="599"/>
      <c r="B135" s="227">
        <f t="shared" ref="B135:D135" si="80">B34</f>
        <v>150</v>
      </c>
      <c r="C135" s="227">
        <f t="shared" si="80"/>
        <v>190</v>
      </c>
      <c r="D135" s="395" t="str">
        <f t="shared" si="80"/>
        <v>HPS5</v>
      </c>
      <c r="E135" s="254"/>
      <c r="F135" s="254"/>
      <c r="G135" s="254"/>
      <c r="H135" s="254"/>
      <c r="I135" s="229">
        <v>0</v>
      </c>
      <c r="J135" s="229">
        <f t="shared" si="42"/>
        <v>0</v>
      </c>
      <c r="K135" s="229">
        <f t="shared" ref="K135:AT135" si="81">IF(K$4=UPGRADEYEAR,$I34-K34,0)</f>
        <v>0</v>
      </c>
      <c r="L135" s="229">
        <f t="shared" si="81"/>
        <v>0</v>
      </c>
      <c r="M135" s="229">
        <f t="shared" si="81"/>
        <v>0</v>
      </c>
      <c r="N135" s="230">
        <f t="shared" si="81"/>
        <v>0</v>
      </c>
      <c r="O135" s="229">
        <f t="shared" si="81"/>
        <v>0</v>
      </c>
      <c r="P135" s="229">
        <f t="shared" si="81"/>
        <v>0</v>
      </c>
      <c r="Q135" s="229">
        <f t="shared" si="81"/>
        <v>0</v>
      </c>
      <c r="R135" s="229">
        <f t="shared" si="81"/>
        <v>0</v>
      </c>
      <c r="S135" s="229">
        <f t="shared" si="81"/>
        <v>0</v>
      </c>
      <c r="T135" s="229">
        <f t="shared" si="81"/>
        <v>0</v>
      </c>
      <c r="U135" s="229">
        <f t="shared" si="81"/>
        <v>0</v>
      </c>
      <c r="V135" s="229">
        <f t="shared" si="81"/>
        <v>0</v>
      </c>
      <c r="W135" s="229">
        <f t="shared" si="81"/>
        <v>0</v>
      </c>
      <c r="X135" s="229">
        <f t="shared" si="81"/>
        <v>0</v>
      </c>
      <c r="Y135" s="229">
        <f t="shared" si="81"/>
        <v>0</v>
      </c>
      <c r="Z135" s="229">
        <f t="shared" si="81"/>
        <v>0</v>
      </c>
      <c r="AA135" s="229">
        <f t="shared" si="81"/>
        <v>0</v>
      </c>
      <c r="AB135" s="229">
        <f t="shared" si="81"/>
        <v>0</v>
      </c>
      <c r="AC135" s="229">
        <f t="shared" si="81"/>
        <v>0</v>
      </c>
      <c r="AD135" s="229">
        <f t="shared" si="81"/>
        <v>0</v>
      </c>
      <c r="AE135" s="229">
        <f t="shared" si="81"/>
        <v>0</v>
      </c>
      <c r="AF135" s="229">
        <f t="shared" si="81"/>
        <v>0</v>
      </c>
      <c r="AG135" s="229">
        <f t="shared" si="81"/>
        <v>0</v>
      </c>
      <c r="AH135" s="229">
        <f t="shared" si="81"/>
        <v>0</v>
      </c>
      <c r="AI135" s="229">
        <f t="shared" si="81"/>
        <v>0</v>
      </c>
      <c r="AJ135" s="229">
        <f t="shared" si="81"/>
        <v>0</v>
      </c>
      <c r="AK135" s="229">
        <f t="shared" si="81"/>
        <v>0</v>
      </c>
      <c r="AL135" s="229">
        <f t="shared" si="81"/>
        <v>0</v>
      </c>
      <c r="AM135" s="229">
        <f t="shared" si="81"/>
        <v>0</v>
      </c>
      <c r="AN135" s="229">
        <f t="shared" si="81"/>
        <v>0</v>
      </c>
      <c r="AO135" s="229">
        <f t="shared" si="81"/>
        <v>0</v>
      </c>
      <c r="AP135" s="229">
        <f t="shared" si="81"/>
        <v>0</v>
      </c>
      <c r="AQ135" s="229">
        <f t="shared" si="81"/>
        <v>0</v>
      </c>
      <c r="AR135" s="229">
        <f t="shared" si="81"/>
        <v>0</v>
      </c>
      <c r="AS135" s="229">
        <f t="shared" si="81"/>
        <v>0</v>
      </c>
      <c r="AT135" s="229">
        <f t="shared" si="81"/>
        <v>0</v>
      </c>
      <c r="AU135" s="231"/>
    </row>
    <row r="136" spans="1:47" ht="9" customHeight="1">
      <c r="A136" s="599"/>
      <c r="B136" s="227">
        <f t="shared" ref="B136:D136" si="82">B35</f>
        <v>250</v>
      </c>
      <c r="C136" s="227">
        <f t="shared" si="82"/>
        <v>301</v>
      </c>
      <c r="D136" s="395" t="str">
        <f t="shared" si="82"/>
        <v>HPS5</v>
      </c>
      <c r="E136" s="254"/>
      <c r="F136" s="254"/>
      <c r="G136" s="254"/>
      <c r="H136" s="254"/>
      <c r="I136" s="229">
        <v>0</v>
      </c>
      <c r="J136" s="229">
        <f t="shared" si="42"/>
        <v>0</v>
      </c>
      <c r="K136" s="229">
        <f t="shared" ref="K136:AT136" si="83">IF(K$4=UPGRADEYEAR,$I35-K35,0)</f>
        <v>0</v>
      </c>
      <c r="L136" s="229">
        <f t="shared" si="83"/>
        <v>0</v>
      </c>
      <c r="M136" s="229">
        <f t="shared" si="83"/>
        <v>0</v>
      </c>
      <c r="N136" s="230">
        <f t="shared" si="83"/>
        <v>0</v>
      </c>
      <c r="O136" s="229">
        <f t="shared" si="83"/>
        <v>0</v>
      </c>
      <c r="P136" s="229">
        <f t="shared" si="83"/>
        <v>0</v>
      </c>
      <c r="Q136" s="229">
        <f t="shared" si="83"/>
        <v>0</v>
      </c>
      <c r="R136" s="229">
        <f t="shared" si="83"/>
        <v>0</v>
      </c>
      <c r="S136" s="229">
        <f t="shared" si="83"/>
        <v>0</v>
      </c>
      <c r="T136" s="229">
        <f t="shared" si="83"/>
        <v>0</v>
      </c>
      <c r="U136" s="229">
        <f t="shared" si="83"/>
        <v>0</v>
      </c>
      <c r="V136" s="229">
        <f t="shared" si="83"/>
        <v>0</v>
      </c>
      <c r="W136" s="229">
        <f t="shared" si="83"/>
        <v>0</v>
      </c>
      <c r="X136" s="229">
        <f t="shared" si="83"/>
        <v>0</v>
      </c>
      <c r="Y136" s="229">
        <f t="shared" si="83"/>
        <v>0</v>
      </c>
      <c r="Z136" s="229">
        <f t="shared" si="83"/>
        <v>0</v>
      </c>
      <c r="AA136" s="229">
        <f t="shared" si="83"/>
        <v>0</v>
      </c>
      <c r="AB136" s="229">
        <f t="shared" si="83"/>
        <v>0</v>
      </c>
      <c r="AC136" s="229">
        <f t="shared" si="83"/>
        <v>0</v>
      </c>
      <c r="AD136" s="229">
        <f t="shared" si="83"/>
        <v>0</v>
      </c>
      <c r="AE136" s="229">
        <f t="shared" si="83"/>
        <v>0</v>
      </c>
      <c r="AF136" s="229">
        <f t="shared" si="83"/>
        <v>0</v>
      </c>
      <c r="AG136" s="229">
        <f t="shared" si="83"/>
        <v>0</v>
      </c>
      <c r="AH136" s="229">
        <f t="shared" si="83"/>
        <v>0</v>
      </c>
      <c r="AI136" s="229">
        <f t="shared" si="83"/>
        <v>0</v>
      </c>
      <c r="AJ136" s="229">
        <f t="shared" si="83"/>
        <v>0</v>
      </c>
      <c r="AK136" s="229">
        <f t="shared" si="83"/>
        <v>0</v>
      </c>
      <c r="AL136" s="229">
        <f t="shared" si="83"/>
        <v>0</v>
      </c>
      <c r="AM136" s="229">
        <f t="shared" si="83"/>
        <v>0</v>
      </c>
      <c r="AN136" s="229">
        <f t="shared" si="83"/>
        <v>0</v>
      </c>
      <c r="AO136" s="229">
        <f t="shared" si="83"/>
        <v>0</v>
      </c>
      <c r="AP136" s="229">
        <f t="shared" si="83"/>
        <v>0</v>
      </c>
      <c r="AQ136" s="229">
        <f t="shared" si="83"/>
        <v>0</v>
      </c>
      <c r="AR136" s="229">
        <f t="shared" si="83"/>
        <v>0</v>
      </c>
      <c r="AS136" s="229">
        <f t="shared" si="83"/>
        <v>0</v>
      </c>
      <c r="AT136" s="229">
        <f t="shared" si="83"/>
        <v>0</v>
      </c>
      <c r="AU136" s="231"/>
    </row>
    <row r="137" spans="1:47" ht="9" customHeight="1">
      <c r="A137" s="599"/>
      <c r="B137" s="227">
        <f t="shared" ref="B137:D137" si="84">B36</f>
        <v>400</v>
      </c>
      <c r="C137" s="227">
        <f t="shared" si="84"/>
        <v>434</v>
      </c>
      <c r="D137" s="395" t="str">
        <f t="shared" si="84"/>
        <v>HPS5</v>
      </c>
      <c r="E137" s="254"/>
      <c r="F137" s="254"/>
      <c r="G137" s="254"/>
      <c r="H137" s="254"/>
      <c r="I137" s="229">
        <v>0</v>
      </c>
      <c r="J137" s="229">
        <f t="shared" si="42"/>
        <v>0</v>
      </c>
      <c r="K137" s="229">
        <f t="shared" ref="K137:AT137" si="85">IF(K$4=UPGRADEYEAR,$I36-K36,0)</f>
        <v>0</v>
      </c>
      <c r="L137" s="229">
        <f t="shared" si="85"/>
        <v>0</v>
      </c>
      <c r="M137" s="229">
        <f t="shared" si="85"/>
        <v>0</v>
      </c>
      <c r="N137" s="230">
        <f t="shared" si="85"/>
        <v>0</v>
      </c>
      <c r="O137" s="229">
        <f t="shared" si="85"/>
        <v>0</v>
      </c>
      <c r="P137" s="229">
        <f t="shared" si="85"/>
        <v>0</v>
      </c>
      <c r="Q137" s="229">
        <f t="shared" si="85"/>
        <v>0</v>
      </c>
      <c r="R137" s="229">
        <f t="shared" si="85"/>
        <v>0</v>
      </c>
      <c r="S137" s="229">
        <f t="shared" si="85"/>
        <v>0</v>
      </c>
      <c r="T137" s="229">
        <f t="shared" si="85"/>
        <v>0</v>
      </c>
      <c r="U137" s="229">
        <f t="shared" si="85"/>
        <v>0</v>
      </c>
      <c r="V137" s="229">
        <f t="shared" si="85"/>
        <v>0</v>
      </c>
      <c r="W137" s="229">
        <f t="shared" si="85"/>
        <v>0</v>
      </c>
      <c r="X137" s="229">
        <f t="shared" si="85"/>
        <v>0</v>
      </c>
      <c r="Y137" s="229">
        <f t="shared" si="85"/>
        <v>0</v>
      </c>
      <c r="Z137" s="229">
        <f t="shared" si="85"/>
        <v>0</v>
      </c>
      <c r="AA137" s="229">
        <f t="shared" si="85"/>
        <v>0</v>
      </c>
      <c r="AB137" s="229">
        <f t="shared" si="85"/>
        <v>0</v>
      </c>
      <c r="AC137" s="229">
        <f t="shared" si="85"/>
        <v>0</v>
      </c>
      <c r="AD137" s="229">
        <f t="shared" si="85"/>
        <v>0</v>
      </c>
      <c r="AE137" s="229">
        <f t="shared" si="85"/>
        <v>0</v>
      </c>
      <c r="AF137" s="229">
        <f t="shared" si="85"/>
        <v>0</v>
      </c>
      <c r="AG137" s="229">
        <f t="shared" si="85"/>
        <v>0</v>
      </c>
      <c r="AH137" s="229">
        <f t="shared" si="85"/>
        <v>0</v>
      </c>
      <c r="AI137" s="229">
        <f t="shared" si="85"/>
        <v>0</v>
      </c>
      <c r="AJ137" s="229">
        <f t="shared" si="85"/>
        <v>0</v>
      </c>
      <c r="AK137" s="229">
        <f t="shared" si="85"/>
        <v>0</v>
      </c>
      <c r="AL137" s="229">
        <f t="shared" si="85"/>
        <v>0</v>
      </c>
      <c r="AM137" s="229">
        <f t="shared" si="85"/>
        <v>0</v>
      </c>
      <c r="AN137" s="229">
        <f t="shared" si="85"/>
        <v>0</v>
      </c>
      <c r="AO137" s="229">
        <f t="shared" si="85"/>
        <v>0</v>
      </c>
      <c r="AP137" s="229">
        <f t="shared" si="85"/>
        <v>0</v>
      </c>
      <c r="AQ137" s="229">
        <f t="shared" si="85"/>
        <v>0</v>
      </c>
      <c r="AR137" s="229">
        <f t="shared" si="85"/>
        <v>0</v>
      </c>
      <c r="AS137" s="229">
        <f t="shared" si="85"/>
        <v>0</v>
      </c>
      <c r="AT137" s="229">
        <f t="shared" si="85"/>
        <v>0</v>
      </c>
      <c r="AU137" s="231"/>
    </row>
    <row r="138" spans="1:47" ht="9" customHeight="1">
      <c r="A138" s="599"/>
      <c r="B138" s="227">
        <f t="shared" ref="B138:D138" si="86">B37</f>
        <v>0</v>
      </c>
      <c r="C138" s="227">
        <f t="shared" si="86"/>
        <v>0</v>
      </c>
      <c r="D138" s="395" t="str">
        <f t="shared" si="86"/>
        <v>HPS5</v>
      </c>
      <c r="E138" s="254"/>
      <c r="F138" s="254"/>
      <c r="G138" s="254"/>
      <c r="H138" s="254"/>
      <c r="I138" s="229">
        <v>0</v>
      </c>
      <c r="J138" s="229">
        <f t="shared" si="42"/>
        <v>0</v>
      </c>
      <c r="K138" s="229">
        <f t="shared" ref="K138:AT138" si="87">IF(K$4=UPGRADEYEAR,$I37-K37,0)</f>
        <v>0</v>
      </c>
      <c r="L138" s="229">
        <f t="shared" si="87"/>
        <v>0</v>
      </c>
      <c r="M138" s="229">
        <f t="shared" si="87"/>
        <v>0</v>
      </c>
      <c r="N138" s="230">
        <f t="shared" si="87"/>
        <v>0</v>
      </c>
      <c r="O138" s="229">
        <f t="shared" si="87"/>
        <v>0</v>
      </c>
      <c r="P138" s="229">
        <f t="shared" si="87"/>
        <v>0</v>
      </c>
      <c r="Q138" s="229">
        <f t="shared" si="87"/>
        <v>0</v>
      </c>
      <c r="R138" s="229">
        <f t="shared" si="87"/>
        <v>0</v>
      </c>
      <c r="S138" s="229">
        <f t="shared" si="87"/>
        <v>0</v>
      </c>
      <c r="T138" s="229">
        <f t="shared" si="87"/>
        <v>0</v>
      </c>
      <c r="U138" s="229">
        <f t="shared" si="87"/>
        <v>0</v>
      </c>
      <c r="V138" s="229">
        <f t="shared" si="87"/>
        <v>0</v>
      </c>
      <c r="W138" s="229">
        <f t="shared" si="87"/>
        <v>0</v>
      </c>
      <c r="X138" s="229">
        <f t="shared" si="87"/>
        <v>0</v>
      </c>
      <c r="Y138" s="229">
        <f t="shared" si="87"/>
        <v>0</v>
      </c>
      <c r="Z138" s="229">
        <f t="shared" si="87"/>
        <v>0</v>
      </c>
      <c r="AA138" s="229">
        <f t="shared" si="87"/>
        <v>0</v>
      </c>
      <c r="AB138" s="229">
        <f t="shared" si="87"/>
        <v>0</v>
      </c>
      <c r="AC138" s="229">
        <f t="shared" si="87"/>
        <v>0</v>
      </c>
      <c r="AD138" s="229">
        <f t="shared" si="87"/>
        <v>0</v>
      </c>
      <c r="AE138" s="229">
        <f t="shared" si="87"/>
        <v>0</v>
      </c>
      <c r="AF138" s="229">
        <f t="shared" si="87"/>
        <v>0</v>
      </c>
      <c r="AG138" s="229">
        <f t="shared" si="87"/>
        <v>0</v>
      </c>
      <c r="AH138" s="229">
        <f t="shared" si="87"/>
        <v>0</v>
      </c>
      <c r="AI138" s="229">
        <f t="shared" si="87"/>
        <v>0</v>
      </c>
      <c r="AJ138" s="229">
        <f t="shared" si="87"/>
        <v>0</v>
      </c>
      <c r="AK138" s="229">
        <f t="shared" si="87"/>
        <v>0</v>
      </c>
      <c r="AL138" s="229">
        <f t="shared" si="87"/>
        <v>0</v>
      </c>
      <c r="AM138" s="229">
        <f t="shared" si="87"/>
        <v>0</v>
      </c>
      <c r="AN138" s="229">
        <f t="shared" si="87"/>
        <v>0</v>
      </c>
      <c r="AO138" s="229">
        <f t="shared" si="87"/>
        <v>0</v>
      </c>
      <c r="AP138" s="229">
        <f t="shared" si="87"/>
        <v>0</v>
      </c>
      <c r="AQ138" s="229">
        <f t="shared" si="87"/>
        <v>0</v>
      </c>
      <c r="AR138" s="229">
        <f t="shared" si="87"/>
        <v>0</v>
      </c>
      <c r="AS138" s="229">
        <f t="shared" si="87"/>
        <v>0</v>
      </c>
      <c r="AT138" s="229">
        <f t="shared" si="87"/>
        <v>0</v>
      </c>
      <c r="AU138" s="231"/>
    </row>
    <row r="139" spans="1:47" ht="9" customHeight="1">
      <c r="A139" s="600"/>
      <c r="B139" s="227">
        <f t="shared" ref="B139:D139" si="88">B38</f>
        <v>0</v>
      </c>
      <c r="C139" s="227">
        <f t="shared" si="88"/>
        <v>0</v>
      </c>
      <c r="D139" s="395" t="str">
        <f t="shared" si="88"/>
        <v>HPS5</v>
      </c>
      <c r="E139" s="254"/>
      <c r="F139" s="254"/>
      <c r="G139" s="254"/>
      <c r="H139" s="254"/>
      <c r="I139" s="229">
        <v>0</v>
      </c>
      <c r="J139" s="229">
        <f t="shared" si="42"/>
        <v>0</v>
      </c>
      <c r="K139" s="229">
        <f t="shared" ref="K139:AT139" si="89">IF(K$4=UPGRADEYEAR,$I38-K38,0)</f>
        <v>0</v>
      </c>
      <c r="L139" s="229">
        <f t="shared" si="89"/>
        <v>0</v>
      </c>
      <c r="M139" s="229">
        <f t="shared" si="89"/>
        <v>0</v>
      </c>
      <c r="N139" s="230">
        <f t="shared" si="89"/>
        <v>0</v>
      </c>
      <c r="O139" s="229">
        <f t="shared" si="89"/>
        <v>0</v>
      </c>
      <c r="P139" s="229">
        <f t="shared" si="89"/>
        <v>0</v>
      </c>
      <c r="Q139" s="229">
        <f t="shared" si="89"/>
        <v>0</v>
      </c>
      <c r="R139" s="229">
        <f t="shared" si="89"/>
        <v>0</v>
      </c>
      <c r="S139" s="229">
        <f t="shared" si="89"/>
        <v>0</v>
      </c>
      <c r="T139" s="229">
        <f t="shared" si="89"/>
        <v>0</v>
      </c>
      <c r="U139" s="229">
        <f t="shared" si="89"/>
        <v>0</v>
      </c>
      <c r="V139" s="229">
        <f t="shared" si="89"/>
        <v>0</v>
      </c>
      <c r="W139" s="229">
        <f t="shared" si="89"/>
        <v>0</v>
      </c>
      <c r="X139" s="229">
        <f t="shared" si="89"/>
        <v>0</v>
      </c>
      <c r="Y139" s="229">
        <f t="shared" si="89"/>
        <v>0</v>
      </c>
      <c r="Z139" s="229">
        <f t="shared" si="89"/>
        <v>0</v>
      </c>
      <c r="AA139" s="229">
        <f t="shared" si="89"/>
        <v>0</v>
      </c>
      <c r="AB139" s="229">
        <f t="shared" si="89"/>
        <v>0</v>
      </c>
      <c r="AC139" s="229">
        <f t="shared" si="89"/>
        <v>0</v>
      </c>
      <c r="AD139" s="229">
        <f t="shared" si="89"/>
        <v>0</v>
      </c>
      <c r="AE139" s="229">
        <f t="shared" si="89"/>
        <v>0</v>
      </c>
      <c r="AF139" s="229">
        <f t="shared" si="89"/>
        <v>0</v>
      </c>
      <c r="AG139" s="229">
        <f t="shared" si="89"/>
        <v>0</v>
      </c>
      <c r="AH139" s="229">
        <f t="shared" si="89"/>
        <v>0</v>
      </c>
      <c r="AI139" s="229">
        <f t="shared" si="89"/>
        <v>0</v>
      </c>
      <c r="AJ139" s="229">
        <f t="shared" si="89"/>
        <v>0</v>
      </c>
      <c r="AK139" s="229">
        <f t="shared" si="89"/>
        <v>0</v>
      </c>
      <c r="AL139" s="229">
        <f t="shared" si="89"/>
        <v>0</v>
      </c>
      <c r="AM139" s="229">
        <f t="shared" si="89"/>
        <v>0</v>
      </c>
      <c r="AN139" s="229">
        <f t="shared" si="89"/>
        <v>0</v>
      </c>
      <c r="AO139" s="229">
        <f t="shared" si="89"/>
        <v>0</v>
      </c>
      <c r="AP139" s="229">
        <f t="shared" si="89"/>
        <v>0</v>
      </c>
      <c r="AQ139" s="229">
        <f t="shared" si="89"/>
        <v>0</v>
      </c>
      <c r="AR139" s="229">
        <f t="shared" si="89"/>
        <v>0</v>
      </c>
      <c r="AS139" s="229">
        <f t="shared" si="89"/>
        <v>0</v>
      </c>
      <c r="AT139" s="229">
        <f t="shared" si="89"/>
        <v>0</v>
      </c>
      <c r="AU139" s="231"/>
    </row>
    <row r="140" spans="1:47" ht="9" customHeight="1">
      <c r="A140" s="598" t="s">
        <v>266</v>
      </c>
      <c r="B140" s="227">
        <f t="shared" ref="B140:D140" si="90">B39</f>
        <v>70</v>
      </c>
      <c r="C140" s="227">
        <f t="shared" si="90"/>
        <v>79</v>
      </c>
      <c r="D140" s="395" t="str">
        <f t="shared" si="90"/>
        <v>CDO</v>
      </c>
      <c r="E140" s="254"/>
      <c r="F140" s="254"/>
      <c r="G140" s="254"/>
      <c r="H140" s="254"/>
      <c r="I140" s="229">
        <v>0</v>
      </c>
      <c r="J140" s="229">
        <f t="shared" si="42"/>
        <v>0</v>
      </c>
      <c r="K140" s="229">
        <f t="shared" ref="K140:AT140" si="91">IF(K$4=UPGRADEYEAR,$I39-K39,0)</f>
        <v>0</v>
      </c>
      <c r="L140" s="229">
        <f t="shared" si="91"/>
        <v>0</v>
      </c>
      <c r="M140" s="229">
        <f t="shared" si="91"/>
        <v>0</v>
      </c>
      <c r="N140" s="230">
        <f t="shared" si="91"/>
        <v>0</v>
      </c>
      <c r="O140" s="229">
        <f t="shared" si="91"/>
        <v>0</v>
      </c>
      <c r="P140" s="229">
        <f t="shared" si="91"/>
        <v>0</v>
      </c>
      <c r="Q140" s="229">
        <f t="shared" si="91"/>
        <v>0</v>
      </c>
      <c r="R140" s="229">
        <f t="shared" si="91"/>
        <v>0</v>
      </c>
      <c r="S140" s="229">
        <f t="shared" si="91"/>
        <v>0</v>
      </c>
      <c r="T140" s="229">
        <f t="shared" si="91"/>
        <v>0</v>
      </c>
      <c r="U140" s="229">
        <f t="shared" si="91"/>
        <v>0</v>
      </c>
      <c r="V140" s="229">
        <f t="shared" si="91"/>
        <v>0</v>
      </c>
      <c r="W140" s="229">
        <f t="shared" si="91"/>
        <v>0</v>
      </c>
      <c r="X140" s="229">
        <f t="shared" si="91"/>
        <v>0</v>
      </c>
      <c r="Y140" s="229">
        <f t="shared" si="91"/>
        <v>0</v>
      </c>
      <c r="Z140" s="229">
        <f t="shared" si="91"/>
        <v>0</v>
      </c>
      <c r="AA140" s="229">
        <f t="shared" si="91"/>
        <v>0</v>
      </c>
      <c r="AB140" s="229">
        <f t="shared" si="91"/>
        <v>0</v>
      </c>
      <c r="AC140" s="229">
        <f t="shared" si="91"/>
        <v>0</v>
      </c>
      <c r="AD140" s="229">
        <f t="shared" si="91"/>
        <v>0</v>
      </c>
      <c r="AE140" s="229">
        <f t="shared" si="91"/>
        <v>0</v>
      </c>
      <c r="AF140" s="229">
        <f t="shared" si="91"/>
        <v>0</v>
      </c>
      <c r="AG140" s="229">
        <f t="shared" si="91"/>
        <v>0</v>
      </c>
      <c r="AH140" s="229">
        <f t="shared" si="91"/>
        <v>0</v>
      </c>
      <c r="AI140" s="229">
        <f t="shared" si="91"/>
        <v>0</v>
      </c>
      <c r="AJ140" s="229">
        <f t="shared" si="91"/>
        <v>0</v>
      </c>
      <c r="AK140" s="229">
        <f t="shared" si="91"/>
        <v>0</v>
      </c>
      <c r="AL140" s="229">
        <f t="shared" si="91"/>
        <v>0</v>
      </c>
      <c r="AM140" s="229">
        <f t="shared" si="91"/>
        <v>0</v>
      </c>
      <c r="AN140" s="229">
        <f t="shared" si="91"/>
        <v>0</v>
      </c>
      <c r="AO140" s="229">
        <f t="shared" si="91"/>
        <v>0</v>
      </c>
      <c r="AP140" s="229">
        <f t="shared" si="91"/>
        <v>0</v>
      </c>
      <c r="AQ140" s="229">
        <f t="shared" si="91"/>
        <v>0</v>
      </c>
      <c r="AR140" s="229">
        <f t="shared" si="91"/>
        <v>0</v>
      </c>
      <c r="AS140" s="229">
        <f t="shared" si="91"/>
        <v>0</v>
      </c>
      <c r="AT140" s="229">
        <f t="shared" si="91"/>
        <v>0</v>
      </c>
      <c r="AU140" s="231"/>
    </row>
    <row r="141" spans="1:47" ht="9" customHeight="1">
      <c r="A141" s="599"/>
      <c r="B141" s="227">
        <f t="shared" ref="B141:D141" si="92">B40</f>
        <v>100</v>
      </c>
      <c r="C141" s="227">
        <f t="shared" si="92"/>
        <v>114</v>
      </c>
      <c r="D141" s="395" t="str">
        <f t="shared" si="92"/>
        <v>CDO</v>
      </c>
      <c r="E141" s="254"/>
      <c r="F141" s="254"/>
      <c r="G141" s="254"/>
      <c r="H141" s="254"/>
      <c r="I141" s="229">
        <v>0</v>
      </c>
      <c r="J141" s="229">
        <f t="shared" si="42"/>
        <v>0</v>
      </c>
      <c r="K141" s="229">
        <f t="shared" ref="K141:AT141" si="93">IF(K$4=UPGRADEYEAR,$I40-K40,0)</f>
        <v>0</v>
      </c>
      <c r="L141" s="229">
        <f t="shared" si="93"/>
        <v>0</v>
      </c>
      <c r="M141" s="229">
        <f t="shared" si="93"/>
        <v>0</v>
      </c>
      <c r="N141" s="230">
        <f t="shared" si="93"/>
        <v>0</v>
      </c>
      <c r="O141" s="229">
        <f t="shared" si="93"/>
        <v>0</v>
      </c>
      <c r="P141" s="229">
        <f t="shared" si="93"/>
        <v>0</v>
      </c>
      <c r="Q141" s="229">
        <f t="shared" si="93"/>
        <v>0</v>
      </c>
      <c r="R141" s="229">
        <f t="shared" si="93"/>
        <v>0</v>
      </c>
      <c r="S141" s="229">
        <f t="shared" si="93"/>
        <v>0</v>
      </c>
      <c r="T141" s="229">
        <f t="shared" si="93"/>
        <v>0</v>
      </c>
      <c r="U141" s="229">
        <f t="shared" si="93"/>
        <v>0</v>
      </c>
      <c r="V141" s="229">
        <f t="shared" si="93"/>
        <v>0</v>
      </c>
      <c r="W141" s="229">
        <f t="shared" si="93"/>
        <v>0</v>
      </c>
      <c r="X141" s="229">
        <f t="shared" si="93"/>
        <v>0</v>
      </c>
      <c r="Y141" s="229">
        <f t="shared" si="93"/>
        <v>0</v>
      </c>
      <c r="Z141" s="229">
        <f t="shared" si="93"/>
        <v>0</v>
      </c>
      <c r="AA141" s="229">
        <f t="shared" si="93"/>
        <v>0</v>
      </c>
      <c r="AB141" s="229">
        <f t="shared" si="93"/>
        <v>0</v>
      </c>
      <c r="AC141" s="229">
        <f t="shared" si="93"/>
        <v>0</v>
      </c>
      <c r="AD141" s="229">
        <f t="shared" si="93"/>
        <v>0</v>
      </c>
      <c r="AE141" s="229">
        <f t="shared" si="93"/>
        <v>0</v>
      </c>
      <c r="AF141" s="229">
        <f t="shared" si="93"/>
        <v>0</v>
      </c>
      <c r="AG141" s="229">
        <f t="shared" si="93"/>
        <v>0</v>
      </c>
      <c r="AH141" s="229">
        <f t="shared" si="93"/>
        <v>0</v>
      </c>
      <c r="AI141" s="229">
        <f t="shared" si="93"/>
        <v>0</v>
      </c>
      <c r="AJ141" s="229">
        <f t="shared" si="93"/>
        <v>0</v>
      </c>
      <c r="AK141" s="229">
        <f t="shared" si="93"/>
        <v>0</v>
      </c>
      <c r="AL141" s="229">
        <f t="shared" si="93"/>
        <v>0</v>
      </c>
      <c r="AM141" s="229">
        <f t="shared" si="93"/>
        <v>0</v>
      </c>
      <c r="AN141" s="229">
        <f t="shared" si="93"/>
        <v>0</v>
      </c>
      <c r="AO141" s="229">
        <f t="shared" si="93"/>
        <v>0</v>
      </c>
      <c r="AP141" s="229">
        <f t="shared" si="93"/>
        <v>0</v>
      </c>
      <c r="AQ141" s="229">
        <f t="shared" si="93"/>
        <v>0</v>
      </c>
      <c r="AR141" s="229">
        <f t="shared" si="93"/>
        <v>0</v>
      </c>
      <c r="AS141" s="229">
        <f t="shared" si="93"/>
        <v>0</v>
      </c>
      <c r="AT141" s="229">
        <f t="shared" si="93"/>
        <v>0</v>
      </c>
      <c r="AU141" s="231"/>
    </row>
    <row r="142" spans="1:47" ht="9" customHeight="1">
      <c r="A142" s="599"/>
      <c r="B142" s="227">
        <f t="shared" ref="B142:D142" si="94">B41</f>
        <v>150</v>
      </c>
      <c r="C142" s="227">
        <f t="shared" si="94"/>
        <v>190</v>
      </c>
      <c r="D142" s="395" t="str">
        <f t="shared" si="94"/>
        <v>CDO</v>
      </c>
      <c r="E142" s="254"/>
      <c r="F142" s="254"/>
      <c r="G142" s="254"/>
      <c r="H142" s="254"/>
      <c r="I142" s="229">
        <v>0</v>
      </c>
      <c r="J142" s="229">
        <f t="shared" si="42"/>
        <v>0</v>
      </c>
      <c r="K142" s="229">
        <f t="shared" ref="K142:AT142" si="95">IF(K$4=UPGRADEYEAR,$I41-K41,0)</f>
        <v>0</v>
      </c>
      <c r="L142" s="229">
        <f t="shared" si="95"/>
        <v>0</v>
      </c>
      <c r="M142" s="229">
        <f t="shared" si="95"/>
        <v>0</v>
      </c>
      <c r="N142" s="230">
        <f t="shared" si="95"/>
        <v>0</v>
      </c>
      <c r="O142" s="229">
        <f t="shared" si="95"/>
        <v>0</v>
      </c>
      <c r="P142" s="229">
        <f t="shared" si="95"/>
        <v>0</v>
      </c>
      <c r="Q142" s="229">
        <f t="shared" si="95"/>
        <v>0</v>
      </c>
      <c r="R142" s="229">
        <f t="shared" si="95"/>
        <v>0</v>
      </c>
      <c r="S142" s="229">
        <f t="shared" si="95"/>
        <v>0</v>
      </c>
      <c r="T142" s="229">
        <f t="shared" si="95"/>
        <v>0</v>
      </c>
      <c r="U142" s="229">
        <f t="shared" si="95"/>
        <v>0</v>
      </c>
      <c r="V142" s="229">
        <f t="shared" si="95"/>
        <v>0</v>
      </c>
      <c r="W142" s="229">
        <f t="shared" si="95"/>
        <v>0</v>
      </c>
      <c r="X142" s="229">
        <f t="shared" si="95"/>
        <v>0</v>
      </c>
      <c r="Y142" s="229">
        <f t="shared" si="95"/>
        <v>0</v>
      </c>
      <c r="Z142" s="229">
        <f t="shared" si="95"/>
        <v>0</v>
      </c>
      <c r="AA142" s="229">
        <f t="shared" si="95"/>
        <v>0</v>
      </c>
      <c r="AB142" s="229">
        <f t="shared" si="95"/>
        <v>0</v>
      </c>
      <c r="AC142" s="229">
        <f t="shared" si="95"/>
        <v>0</v>
      </c>
      <c r="AD142" s="229">
        <f t="shared" si="95"/>
        <v>0</v>
      </c>
      <c r="AE142" s="229">
        <f t="shared" si="95"/>
        <v>0</v>
      </c>
      <c r="AF142" s="229">
        <f t="shared" si="95"/>
        <v>0</v>
      </c>
      <c r="AG142" s="229">
        <f t="shared" si="95"/>
        <v>0</v>
      </c>
      <c r="AH142" s="229">
        <f t="shared" si="95"/>
        <v>0</v>
      </c>
      <c r="AI142" s="229">
        <f t="shared" si="95"/>
        <v>0</v>
      </c>
      <c r="AJ142" s="229">
        <f t="shared" si="95"/>
        <v>0</v>
      </c>
      <c r="AK142" s="229">
        <f t="shared" si="95"/>
        <v>0</v>
      </c>
      <c r="AL142" s="229">
        <f t="shared" si="95"/>
        <v>0</v>
      </c>
      <c r="AM142" s="229">
        <f t="shared" si="95"/>
        <v>0</v>
      </c>
      <c r="AN142" s="229">
        <f t="shared" si="95"/>
        <v>0</v>
      </c>
      <c r="AO142" s="229">
        <f t="shared" si="95"/>
        <v>0</v>
      </c>
      <c r="AP142" s="229">
        <f t="shared" si="95"/>
        <v>0</v>
      </c>
      <c r="AQ142" s="229">
        <f t="shared" si="95"/>
        <v>0</v>
      </c>
      <c r="AR142" s="229">
        <f t="shared" si="95"/>
        <v>0</v>
      </c>
      <c r="AS142" s="229">
        <f t="shared" si="95"/>
        <v>0</v>
      </c>
      <c r="AT142" s="229">
        <f t="shared" si="95"/>
        <v>0</v>
      </c>
      <c r="AU142" s="231"/>
    </row>
    <row r="143" spans="1:47" ht="9" customHeight="1">
      <c r="A143" s="599"/>
      <c r="B143" s="227">
        <f t="shared" ref="B143:D143" si="96">B42</f>
        <v>250</v>
      </c>
      <c r="C143" s="227">
        <f t="shared" si="96"/>
        <v>301</v>
      </c>
      <c r="D143" s="395" t="str">
        <f t="shared" si="96"/>
        <v>CDO</v>
      </c>
      <c r="E143" s="254"/>
      <c r="F143" s="254"/>
      <c r="G143" s="254"/>
      <c r="H143" s="254"/>
      <c r="I143" s="229">
        <v>0</v>
      </c>
      <c r="J143" s="229">
        <f t="shared" si="42"/>
        <v>0</v>
      </c>
      <c r="K143" s="229">
        <f t="shared" ref="K143:AT143" si="97">IF(K$4=UPGRADEYEAR,$I42-K42,0)</f>
        <v>0</v>
      </c>
      <c r="L143" s="229">
        <f t="shared" si="97"/>
        <v>0</v>
      </c>
      <c r="M143" s="229">
        <f t="shared" si="97"/>
        <v>0</v>
      </c>
      <c r="N143" s="230">
        <f t="shared" si="97"/>
        <v>0</v>
      </c>
      <c r="O143" s="229">
        <f t="shared" si="97"/>
        <v>0</v>
      </c>
      <c r="P143" s="229">
        <f t="shared" si="97"/>
        <v>0</v>
      </c>
      <c r="Q143" s="229">
        <f t="shared" si="97"/>
        <v>0</v>
      </c>
      <c r="R143" s="229">
        <f t="shared" si="97"/>
        <v>0</v>
      </c>
      <c r="S143" s="229">
        <f t="shared" si="97"/>
        <v>0</v>
      </c>
      <c r="T143" s="229">
        <f t="shared" si="97"/>
        <v>0</v>
      </c>
      <c r="U143" s="229">
        <f t="shared" si="97"/>
        <v>0</v>
      </c>
      <c r="V143" s="229">
        <f t="shared" si="97"/>
        <v>0</v>
      </c>
      <c r="W143" s="229">
        <f t="shared" si="97"/>
        <v>0</v>
      </c>
      <c r="X143" s="229">
        <f t="shared" si="97"/>
        <v>0</v>
      </c>
      <c r="Y143" s="229">
        <f t="shared" si="97"/>
        <v>0</v>
      </c>
      <c r="Z143" s="229">
        <f t="shared" si="97"/>
        <v>0</v>
      </c>
      <c r="AA143" s="229">
        <f t="shared" si="97"/>
        <v>0</v>
      </c>
      <c r="AB143" s="229">
        <f t="shared" si="97"/>
        <v>0</v>
      </c>
      <c r="AC143" s="229">
        <f t="shared" si="97"/>
        <v>0</v>
      </c>
      <c r="AD143" s="229">
        <f t="shared" si="97"/>
        <v>0</v>
      </c>
      <c r="AE143" s="229">
        <f t="shared" si="97"/>
        <v>0</v>
      </c>
      <c r="AF143" s="229">
        <f t="shared" si="97"/>
        <v>0</v>
      </c>
      <c r="AG143" s="229">
        <f t="shared" si="97"/>
        <v>0</v>
      </c>
      <c r="AH143" s="229">
        <f t="shared" si="97"/>
        <v>0</v>
      </c>
      <c r="AI143" s="229">
        <f t="shared" si="97"/>
        <v>0</v>
      </c>
      <c r="AJ143" s="229">
        <f t="shared" si="97"/>
        <v>0</v>
      </c>
      <c r="AK143" s="229">
        <f t="shared" si="97"/>
        <v>0</v>
      </c>
      <c r="AL143" s="229">
        <f t="shared" si="97"/>
        <v>0</v>
      </c>
      <c r="AM143" s="229">
        <f t="shared" si="97"/>
        <v>0</v>
      </c>
      <c r="AN143" s="229">
        <f t="shared" si="97"/>
        <v>0</v>
      </c>
      <c r="AO143" s="229">
        <f t="shared" si="97"/>
        <v>0</v>
      </c>
      <c r="AP143" s="229">
        <f t="shared" si="97"/>
        <v>0</v>
      </c>
      <c r="AQ143" s="229">
        <f t="shared" si="97"/>
        <v>0</v>
      </c>
      <c r="AR143" s="229">
        <f t="shared" si="97"/>
        <v>0</v>
      </c>
      <c r="AS143" s="229">
        <f t="shared" si="97"/>
        <v>0</v>
      </c>
      <c r="AT143" s="229">
        <f t="shared" si="97"/>
        <v>0</v>
      </c>
      <c r="AU143" s="231"/>
    </row>
    <row r="144" spans="1:47" ht="9" customHeight="1">
      <c r="A144" s="599"/>
      <c r="B144" s="227">
        <f t="shared" ref="B144:D144" si="98">B43</f>
        <v>70</v>
      </c>
      <c r="C144" s="227">
        <f t="shared" si="98"/>
        <v>79</v>
      </c>
      <c r="D144" s="395" t="str">
        <f t="shared" si="98"/>
        <v>CDO</v>
      </c>
      <c r="E144" s="254"/>
      <c r="F144" s="254"/>
      <c r="G144" s="254"/>
      <c r="H144" s="254"/>
      <c r="I144" s="229">
        <v>0</v>
      </c>
      <c r="J144" s="229">
        <f t="shared" si="42"/>
        <v>0</v>
      </c>
      <c r="K144" s="229">
        <f t="shared" ref="K144:AT144" si="99">IF(K$4=UPGRADEYEAR,$I43-K43,0)</f>
        <v>0</v>
      </c>
      <c r="L144" s="229">
        <f t="shared" si="99"/>
        <v>0</v>
      </c>
      <c r="M144" s="229">
        <f t="shared" si="99"/>
        <v>0</v>
      </c>
      <c r="N144" s="230">
        <f t="shared" si="99"/>
        <v>0</v>
      </c>
      <c r="O144" s="229">
        <f t="shared" si="99"/>
        <v>0</v>
      </c>
      <c r="P144" s="229">
        <f t="shared" si="99"/>
        <v>0</v>
      </c>
      <c r="Q144" s="229">
        <f t="shared" si="99"/>
        <v>0</v>
      </c>
      <c r="R144" s="229">
        <f t="shared" si="99"/>
        <v>0</v>
      </c>
      <c r="S144" s="229">
        <f t="shared" si="99"/>
        <v>0</v>
      </c>
      <c r="T144" s="229">
        <f t="shared" si="99"/>
        <v>0</v>
      </c>
      <c r="U144" s="229">
        <f t="shared" si="99"/>
        <v>0</v>
      </c>
      <c r="V144" s="229">
        <f t="shared" si="99"/>
        <v>0</v>
      </c>
      <c r="W144" s="229">
        <f t="shared" si="99"/>
        <v>0</v>
      </c>
      <c r="X144" s="229">
        <f t="shared" si="99"/>
        <v>0</v>
      </c>
      <c r="Y144" s="229">
        <f t="shared" si="99"/>
        <v>0</v>
      </c>
      <c r="Z144" s="229">
        <f t="shared" si="99"/>
        <v>0</v>
      </c>
      <c r="AA144" s="229">
        <f t="shared" si="99"/>
        <v>0</v>
      </c>
      <c r="AB144" s="229">
        <f t="shared" si="99"/>
        <v>0</v>
      </c>
      <c r="AC144" s="229">
        <f t="shared" si="99"/>
        <v>0</v>
      </c>
      <c r="AD144" s="229">
        <f t="shared" si="99"/>
        <v>0</v>
      </c>
      <c r="AE144" s="229">
        <f t="shared" si="99"/>
        <v>0</v>
      </c>
      <c r="AF144" s="229">
        <f t="shared" si="99"/>
        <v>0</v>
      </c>
      <c r="AG144" s="229">
        <f t="shared" si="99"/>
        <v>0</v>
      </c>
      <c r="AH144" s="229">
        <f t="shared" si="99"/>
        <v>0</v>
      </c>
      <c r="AI144" s="229">
        <f t="shared" si="99"/>
        <v>0</v>
      </c>
      <c r="AJ144" s="229">
        <f t="shared" si="99"/>
        <v>0</v>
      </c>
      <c r="AK144" s="229">
        <f t="shared" si="99"/>
        <v>0</v>
      </c>
      <c r="AL144" s="229">
        <f t="shared" si="99"/>
        <v>0</v>
      </c>
      <c r="AM144" s="229">
        <f t="shared" si="99"/>
        <v>0</v>
      </c>
      <c r="AN144" s="229">
        <f t="shared" si="99"/>
        <v>0</v>
      </c>
      <c r="AO144" s="229">
        <f t="shared" si="99"/>
        <v>0</v>
      </c>
      <c r="AP144" s="229">
        <f t="shared" si="99"/>
        <v>0</v>
      </c>
      <c r="AQ144" s="229">
        <f t="shared" si="99"/>
        <v>0</v>
      </c>
      <c r="AR144" s="229">
        <f t="shared" si="99"/>
        <v>0</v>
      </c>
      <c r="AS144" s="229">
        <f t="shared" si="99"/>
        <v>0</v>
      </c>
      <c r="AT144" s="229">
        <f t="shared" si="99"/>
        <v>0</v>
      </c>
      <c r="AU144" s="231"/>
    </row>
    <row r="145" spans="1:47" ht="9" customHeight="1">
      <c r="A145" s="599"/>
      <c r="B145" s="227">
        <f t="shared" ref="B145:D145" si="100">B44</f>
        <v>100</v>
      </c>
      <c r="C145" s="227">
        <f t="shared" si="100"/>
        <v>106</v>
      </c>
      <c r="D145" s="395" t="str">
        <f t="shared" si="100"/>
        <v>CDO</v>
      </c>
      <c r="E145" s="254"/>
      <c r="F145" s="254"/>
      <c r="G145" s="254"/>
      <c r="H145" s="254"/>
      <c r="I145" s="229">
        <v>0</v>
      </c>
      <c r="J145" s="229">
        <f t="shared" si="42"/>
        <v>0</v>
      </c>
      <c r="K145" s="229">
        <f t="shared" ref="K145:AT145" si="101">IF(K$4=UPGRADEYEAR,$I44-K44,0)</f>
        <v>0</v>
      </c>
      <c r="L145" s="229">
        <f t="shared" si="101"/>
        <v>0</v>
      </c>
      <c r="M145" s="229">
        <f t="shared" si="101"/>
        <v>0</v>
      </c>
      <c r="N145" s="230">
        <f t="shared" si="101"/>
        <v>0</v>
      </c>
      <c r="O145" s="229">
        <f t="shared" si="101"/>
        <v>0</v>
      </c>
      <c r="P145" s="229">
        <f t="shared" si="101"/>
        <v>0</v>
      </c>
      <c r="Q145" s="229">
        <f t="shared" si="101"/>
        <v>0</v>
      </c>
      <c r="R145" s="229">
        <f t="shared" si="101"/>
        <v>0</v>
      </c>
      <c r="S145" s="229">
        <f t="shared" si="101"/>
        <v>0</v>
      </c>
      <c r="T145" s="229">
        <f t="shared" si="101"/>
        <v>0</v>
      </c>
      <c r="U145" s="229">
        <f t="shared" si="101"/>
        <v>0</v>
      </c>
      <c r="V145" s="229">
        <f t="shared" si="101"/>
        <v>0</v>
      </c>
      <c r="W145" s="229">
        <f t="shared" si="101"/>
        <v>0</v>
      </c>
      <c r="X145" s="229">
        <f t="shared" si="101"/>
        <v>0</v>
      </c>
      <c r="Y145" s="229">
        <f t="shared" si="101"/>
        <v>0</v>
      </c>
      <c r="Z145" s="229">
        <f t="shared" si="101"/>
        <v>0</v>
      </c>
      <c r="AA145" s="229">
        <f t="shared" si="101"/>
        <v>0</v>
      </c>
      <c r="AB145" s="229">
        <f t="shared" si="101"/>
        <v>0</v>
      </c>
      <c r="AC145" s="229">
        <f t="shared" si="101"/>
        <v>0</v>
      </c>
      <c r="AD145" s="229">
        <f t="shared" si="101"/>
        <v>0</v>
      </c>
      <c r="AE145" s="229">
        <f t="shared" si="101"/>
        <v>0</v>
      </c>
      <c r="AF145" s="229">
        <f t="shared" si="101"/>
        <v>0</v>
      </c>
      <c r="AG145" s="229">
        <f t="shared" si="101"/>
        <v>0</v>
      </c>
      <c r="AH145" s="229">
        <f t="shared" si="101"/>
        <v>0</v>
      </c>
      <c r="AI145" s="229">
        <f t="shared" si="101"/>
        <v>0</v>
      </c>
      <c r="AJ145" s="229">
        <f t="shared" si="101"/>
        <v>0</v>
      </c>
      <c r="AK145" s="229">
        <f t="shared" si="101"/>
        <v>0</v>
      </c>
      <c r="AL145" s="229">
        <f t="shared" si="101"/>
        <v>0</v>
      </c>
      <c r="AM145" s="229">
        <f t="shared" si="101"/>
        <v>0</v>
      </c>
      <c r="AN145" s="229">
        <f t="shared" si="101"/>
        <v>0</v>
      </c>
      <c r="AO145" s="229">
        <f t="shared" si="101"/>
        <v>0</v>
      </c>
      <c r="AP145" s="229">
        <f t="shared" si="101"/>
        <v>0</v>
      </c>
      <c r="AQ145" s="229">
        <f t="shared" si="101"/>
        <v>0</v>
      </c>
      <c r="AR145" s="229">
        <f t="shared" si="101"/>
        <v>0</v>
      </c>
      <c r="AS145" s="229">
        <f t="shared" si="101"/>
        <v>0</v>
      </c>
      <c r="AT145" s="229">
        <f t="shared" si="101"/>
        <v>0</v>
      </c>
      <c r="AU145" s="231"/>
    </row>
    <row r="146" spans="1:47" ht="9" customHeight="1">
      <c r="A146" s="599"/>
      <c r="B146" s="227">
        <f t="shared" ref="B146:D147" si="102">B45</f>
        <v>150</v>
      </c>
      <c r="C146" s="227">
        <f t="shared" si="102"/>
        <v>158</v>
      </c>
      <c r="D146" s="395" t="str">
        <f t="shared" si="102"/>
        <v>CDO</v>
      </c>
      <c r="E146" s="254"/>
      <c r="F146" s="254"/>
      <c r="G146" s="254"/>
      <c r="H146" s="254"/>
      <c r="I146" s="229">
        <v>0</v>
      </c>
      <c r="J146" s="229">
        <f t="shared" si="42"/>
        <v>0</v>
      </c>
      <c r="K146" s="229">
        <f t="shared" ref="K146:AT146" si="103">IF(K$4=UPGRADEYEAR,$I45-K45,0)</f>
        <v>0</v>
      </c>
      <c r="L146" s="229">
        <f t="shared" si="103"/>
        <v>0</v>
      </c>
      <c r="M146" s="229">
        <f t="shared" si="103"/>
        <v>0</v>
      </c>
      <c r="N146" s="230">
        <f t="shared" si="103"/>
        <v>0</v>
      </c>
      <c r="O146" s="229">
        <f t="shared" si="103"/>
        <v>0</v>
      </c>
      <c r="P146" s="229">
        <f t="shared" si="103"/>
        <v>0</v>
      </c>
      <c r="Q146" s="229">
        <f t="shared" si="103"/>
        <v>0</v>
      </c>
      <c r="R146" s="229">
        <f t="shared" si="103"/>
        <v>0</v>
      </c>
      <c r="S146" s="229">
        <f t="shared" si="103"/>
        <v>0</v>
      </c>
      <c r="T146" s="229">
        <f t="shared" si="103"/>
        <v>0</v>
      </c>
      <c r="U146" s="229">
        <f t="shared" si="103"/>
        <v>0</v>
      </c>
      <c r="V146" s="229">
        <f t="shared" si="103"/>
        <v>0</v>
      </c>
      <c r="W146" s="229">
        <f t="shared" si="103"/>
        <v>0</v>
      </c>
      <c r="X146" s="229">
        <f t="shared" si="103"/>
        <v>0</v>
      </c>
      <c r="Y146" s="229">
        <f t="shared" si="103"/>
        <v>0</v>
      </c>
      <c r="Z146" s="229">
        <f t="shared" si="103"/>
        <v>0</v>
      </c>
      <c r="AA146" s="229">
        <f t="shared" si="103"/>
        <v>0</v>
      </c>
      <c r="AB146" s="229">
        <f t="shared" si="103"/>
        <v>0</v>
      </c>
      <c r="AC146" s="229">
        <f t="shared" si="103"/>
        <v>0</v>
      </c>
      <c r="AD146" s="229">
        <f t="shared" si="103"/>
        <v>0</v>
      </c>
      <c r="AE146" s="229">
        <f t="shared" si="103"/>
        <v>0</v>
      </c>
      <c r="AF146" s="229">
        <f t="shared" si="103"/>
        <v>0</v>
      </c>
      <c r="AG146" s="229">
        <f t="shared" si="103"/>
        <v>0</v>
      </c>
      <c r="AH146" s="229">
        <f t="shared" si="103"/>
        <v>0</v>
      </c>
      <c r="AI146" s="229">
        <f t="shared" si="103"/>
        <v>0</v>
      </c>
      <c r="AJ146" s="229">
        <f t="shared" si="103"/>
        <v>0</v>
      </c>
      <c r="AK146" s="229">
        <f t="shared" si="103"/>
        <v>0</v>
      </c>
      <c r="AL146" s="229">
        <f t="shared" si="103"/>
        <v>0</v>
      </c>
      <c r="AM146" s="229">
        <f t="shared" si="103"/>
        <v>0</v>
      </c>
      <c r="AN146" s="229">
        <f t="shared" si="103"/>
        <v>0</v>
      </c>
      <c r="AO146" s="229">
        <f t="shared" si="103"/>
        <v>0</v>
      </c>
      <c r="AP146" s="229">
        <f t="shared" si="103"/>
        <v>0</v>
      </c>
      <c r="AQ146" s="229">
        <f t="shared" si="103"/>
        <v>0</v>
      </c>
      <c r="AR146" s="229">
        <f t="shared" si="103"/>
        <v>0</v>
      </c>
      <c r="AS146" s="229">
        <f t="shared" si="103"/>
        <v>0</v>
      </c>
      <c r="AT146" s="229">
        <f t="shared" si="103"/>
        <v>0</v>
      </c>
      <c r="AU146" s="231"/>
    </row>
    <row r="147" spans="1:47" ht="9" customHeight="1">
      <c r="A147" s="600"/>
      <c r="B147" s="227">
        <f t="shared" si="102"/>
        <v>250</v>
      </c>
      <c r="C147" s="227">
        <f t="shared" si="102"/>
        <v>267</v>
      </c>
      <c r="D147" s="395" t="str">
        <f t="shared" si="102"/>
        <v>CDO</v>
      </c>
      <c r="E147" s="254"/>
      <c r="F147" s="254"/>
      <c r="G147" s="254"/>
      <c r="H147" s="254"/>
      <c r="I147" s="229">
        <v>0</v>
      </c>
      <c r="J147" s="229">
        <f t="shared" si="42"/>
        <v>0</v>
      </c>
      <c r="K147" s="229">
        <f t="shared" ref="K147:AT147" si="104">IF(K$4=UPGRADEYEAR,$I46-K46,0)</f>
        <v>0</v>
      </c>
      <c r="L147" s="229">
        <f t="shared" si="104"/>
        <v>0</v>
      </c>
      <c r="M147" s="229">
        <f t="shared" si="104"/>
        <v>0</v>
      </c>
      <c r="N147" s="230">
        <f t="shared" si="104"/>
        <v>0</v>
      </c>
      <c r="O147" s="229">
        <f t="shared" si="104"/>
        <v>0</v>
      </c>
      <c r="P147" s="229">
        <f t="shared" si="104"/>
        <v>0</v>
      </c>
      <c r="Q147" s="229">
        <f t="shared" si="104"/>
        <v>0</v>
      </c>
      <c r="R147" s="229">
        <f t="shared" si="104"/>
        <v>0</v>
      </c>
      <c r="S147" s="229">
        <f t="shared" si="104"/>
        <v>0</v>
      </c>
      <c r="T147" s="229">
        <f t="shared" si="104"/>
        <v>0</v>
      </c>
      <c r="U147" s="229">
        <f t="shared" si="104"/>
        <v>0</v>
      </c>
      <c r="V147" s="229">
        <f t="shared" si="104"/>
        <v>0</v>
      </c>
      <c r="W147" s="229">
        <f t="shared" si="104"/>
        <v>0</v>
      </c>
      <c r="X147" s="229">
        <f t="shared" si="104"/>
        <v>0</v>
      </c>
      <c r="Y147" s="229">
        <f t="shared" si="104"/>
        <v>0</v>
      </c>
      <c r="Z147" s="229">
        <f t="shared" si="104"/>
        <v>0</v>
      </c>
      <c r="AA147" s="229">
        <f t="shared" si="104"/>
        <v>0</v>
      </c>
      <c r="AB147" s="229">
        <f t="shared" si="104"/>
        <v>0</v>
      </c>
      <c r="AC147" s="229">
        <f t="shared" si="104"/>
        <v>0</v>
      </c>
      <c r="AD147" s="229">
        <f t="shared" si="104"/>
        <v>0</v>
      </c>
      <c r="AE147" s="229">
        <f t="shared" si="104"/>
        <v>0</v>
      </c>
      <c r="AF147" s="229">
        <f t="shared" si="104"/>
        <v>0</v>
      </c>
      <c r="AG147" s="229">
        <f t="shared" si="104"/>
        <v>0</v>
      </c>
      <c r="AH147" s="229">
        <f t="shared" si="104"/>
        <v>0</v>
      </c>
      <c r="AI147" s="229">
        <f t="shared" si="104"/>
        <v>0</v>
      </c>
      <c r="AJ147" s="229">
        <f t="shared" si="104"/>
        <v>0</v>
      </c>
      <c r="AK147" s="229">
        <f t="shared" si="104"/>
        <v>0</v>
      </c>
      <c r="AL147" s="229">
        <f t="shared" si="104"/>
        <v>0</v>
      </c>
      <c r="AM147" s="229">
        <f t="shared" si="104"/>
        <v>0</v>
      </c>
      <c r="AN147" s="229">
        <f t="shared" si="104"/>
        <v>0</v>
      </c>
      <c r="AO147" s="229">
        <f t="shared" si="104"/>
        <v>0</v>
      </c>
      <c r="AP147" s="229">
        <f t="shared" si="104"/>
        <v>0</v>
      </c>
      <c r="AQ147" s="229">
        <f t="shared" si="104"/>
        <v>0</v>
      </c>
      <c r="AR147" s="229">
        <f t="shared" si="104"/>
        <v>0</v>
      </c>
      <c r="AS147" s="229">
        <f t="shared" si="104"/>
        <v>0</v>
      </c>
      <c r="AT147" s="229">
        <f t="shared" si="104"/>
        <v>0</v>
      </c>
      <c r="AU147" s="231"/>
    </row>
    <row r="148" spans="1:47" ht="9" customHeight="1">
      <c r="A148" s="233"/>
      <c r="B148" s="234"/>
      <c r="C148" s="234"/>
      <c r="D148" s="234"/>
      <c r="E148" s="234"/>
      <c r="F148" s="234"/>
      <c r="G148" s="234"/>
      <c r="H148" s="234"/>
      <c r="I148" s="234"/>
      <c r="J148" s="234"/>
      <c r="K148" s="234"/>
      <c r="L148" s="234"/>
      <c r="M148" s="234"/>
      <c r="N148" s="234"/>
      <c r="O148" s="234"/>
      <c r="P148" s="234"/>
      <c r="Q148" s="234"/>
      <c r="R148" s="234"/>
      <c r="S148" s="234"/>
      <c r="T148" s="234"/>
      <c r="U148" s="234"/>
      <c r="V148" s="234"/>
      <c r="W148" s="234"/>
      <c r="X148" s="234"/>
      <c r="Y148" s="234"/>
      <c r="Z148" s="234"/>
      <c r="AA148" s="234"/>
      <c r="AB148" s="234"/>
      <c r="AC148" s="234"/>
      <c r="AD148" s="234"/>
      <c r="AE148" s="234"/>
      <c r="AF148" s="234"/>
      <c r="AG148" s="234"/>
      <c r="AH148" s="234"/>
      <c r="AI148" s="234"/>
      <c r="AJ148" s="234"/>
      <c r="AK148" s="234"/>
      <c r="AL148" s="234"/>
      <c r="AM148" s="234"/>
      <c r="AN148" s="234"/>
      <c r="AO148" s="234"/>
      <c r="AP148" s="234"/>
      <c r="AQ148" s="234"/>
      <c r="AR148" s="234"/>
      <c r="AS148" s="234"/>
      <c r="AT148" s="234"/>
      <c r="AU148" s="236"/>
    </row>
    <row r="149" spans="1:47" ht="9" customHeight="1">
      <c r="A149" s="598" t="s">
        <v>95</v>
      </c>
      <c r="B149" s="227">
        <f t="shared" ref="B149:D149" si="105">B48</f>
        <v>50</v>
      </c>
      <c r="C149" s="227">
        <f t="shared" si="105"/>
        <v>57</v>
      </c>
      <c r="D149" s="395" t="str">
        <f t="shared" si="105"/>
        <v>MH</v>
      </c>
      <c r="E149" s="254"/>
      <c r="F149" s="254"/>
      <c r="G149" s="254"/>
      <c r="H149" s="254"/>
      <c r="I149" s="229">
        <v>0</v>
      </c>
      <c r="J149" s="229">
        <f t="shared" si="42"/>
        <v>0</v>
      </c>
      <c r="K149" s="229">
        <f t="shared" ref="K149:AT149" si="106">IF(K$4=UPGRADEYEAR,$I48-K48,0)</f>
        <v>0</v>
      </c>
      <c r="L149" s="229">
        <f t="shared" si="106"/>
        <v>0</v>
      </c>
      <c r="M149" s="229">
        <f t="shared" si="106"/>
        <v>0</v>
      </c>
      <c r="N149" s="230">
        <f t="shared" si="106"/>
        <v>0</v>
      </c>
      <c r="O149" s="229">
        <f t="shared" si="106"/>
        <v>0</v>
      </c>
      <c r="P149" s="229">
        <f t="shared" si="106"/>
        <v>0</v>
      </c>
      <c r="Q149" s="229">
        <f t="shared" si="106"/>
        <v>0</v>
      </c>
      <c r="R149" s="229">
        <f t="shared" si="106"/>
        <v>0</v>
      </c>
      <c r="S149" s="229">
        <f t="shared" si="106"/>
        <v>0</v>
      </c>
      <c r="T149" s="229">
        <f t="shared" si="106"/>
        <v>0</v>
      </c>
      <c r="U149" s="229">
        <f t="shared" si="106"/>
        <v>0</v>
      </c>
      <c r="V149" s="229">
        <f t="shared" si="106"/>
        <v>0</v>
      </c>
      <c r="W149" s="229">
        <f t="shared" si="106"/>
        <v>0</v>
      </c>
      <c r="X149" s="229">
        <f t="shared" si="106"/>
        <v>0</v>
      </c>
      <c r="Y149" s="229">
        <f t="shared" si="106"/>
        <v>0</v>
      </c>
      <c r="Z149" s="229">
        <f t="shared" si="106"/>
        <v>0</v>
      </c>
      <c r="AA149" s="229">
        <f t="shared" si="106"/>
        <v>0</v>
      </c>
      <c r="AB149" s="229">
        <f t="shared" si="106"/>
        <v>0</v>
      </c>
      <c r="AC149" s="229">
        <f t="shared" si="106"/>
        <v>0</v>
      </c>
      <c r="AD149" s="229">
        <f t="shared" si="106"/>
        <v>0</v>
      </c>
      <c r="AE149" s="229">
        <f t="shared" si="106"/>
        <v>0</v>
      </c>
      <c r="AF149" s="229">
        <f t="shared" si="106"/>
        <v>0</v>
      </c>
      <c r="AG149" s="229">
        <f t="shared" si="106"/>
        <v>0</v>
      </c>
      <c r="AH149" s="229">
        <f t="shared" si="106"/>
        <v>0</v>
      </c>
      <c r="AI149" s="229">
        <f t="shared" si="106"/>
        <v>0</v>
      </c>
      <c r="AJ149" s="229">
        <f t="shared" si="106"/>
        <v>0</v>
      </c>
      <c r="AK149" s="229">
        <f t="shared" si="106"/>
        <v>0</v>
      </c>
      <c r="AL149" s="229">
        <f t="shared" si="106"/>
        <v>0</v>
      </c>
      <c r="AM149" s="229">
        <f t="shared" si="106"/>
        <v>0</v>
      </c>
      <c r="AN149" s="229">
        <f t="shared" si="106"/>
        <v>0</v>
      </c>
      <c r="AO149" s="229">
        <f t="shared" si="106"/>
        <v>0</v>
      </c>
      <c r="AP149" s="229">
        <f t="shared" si="106"/>
        <v>0</v>
      </c>
      <c r="AQ149" s="229">
        <f t="shared" si="106"/>
        <v>0</v>
      </c>
      <c r="AR149" s="229">
        <f t="shared" si="106"/>
        <v>0</v>
      </c>
      <c r="AS149" s="229">
        <f t="shared" si="106"/>
        <v>0</v>
      </c>
      <c r="AT149" s="229">
        <f t="shared" si="106"/>
        <v>0</v>
      </c>
      <c r="AU149" s="231"/>
    </row>
    <row r="150" spans="1:47" ht="9" customHeight="1">
      <c r="A150" s="599"/>
      <c r="B150" s="227">
        <f t="shared" ref="B150:D150" si="107">B49</f>
        <v>70</v>
      </c>
      <c r="C150" s="227">
        <f t="shared" si="107"/>
        <v>76</v>
      </c>
      <c r="D150" s="395" t="str">
        <f t="shared" si="107"/>
        <v>MH</v>
      </c>
      <c r="E150" s="254"/>
      <c r="F150" s="254"/>
      <c r="G150" s="254"/>
      <c r="H150" s="254"/>
      <c r="I150" s="229">
        <v>0</v>
      </c>
      <c r="J150" s="229">
        <f t="shared" si="42"/>
        <v>0</v>
      </c>
      <c r="K150" s="229">
        <f t="shared" ref="K150:AT150" si="108">IF(K$4=UPGRADEYEAR,$I49-K49,0)</f>
        <v>0</v>
      </c>
      <c r="L150" s="229">
        <f t="shared" si="108"/>
        <v>0</v>
      </c>
      <c r="M150" s="229">
        <f t="shared" si="108"/>
        <v>0</v>
      </c>
      <c r="N150" s="230">
        <f t="shared" si="108"/>
        <v>0</v>
      </c>
      <c r="O150" s="229">
        <f t="shared" si="108"/>
        <v>0</v>
      </c>
      <c r="P150" s="229">
        <f t="shared" si="108"/>
        <v>0</v>
      </c>
      <c r="Q150" s="229">
        <f t="shared" si="108"/>
        <v>0</v>
      </c>
      <c r="R150" s="229">
        <f t="shared" si="108"/>
        <v>0</v>
      </c>
      <c r="S150" s="229">
        <f t="shared" si="108"/>
        <v>0</v>
      </c>
      <c r="T150" s="229">
        <f t="shared" si="108"/>
        <v>0</v>
      </c>
      <c r="U150" s="229">
        <f t="shared" si="108"/>
        <v>0</v>
      </c>
      <c r="V150" s="229">
        <f t="shared" si="108"/>
        <v>0</v>
      </c>
      <c r="W150" s="229">
        <f t="shared" si="108"/>
        <v>0</v>
      </c>
      <c r="X150" s="229">
        <f t="shared" si="108"/>
        <v>0</v>
      </c>
      <c r="Y150" s="229">
        <f t="shared" si="108"/>
        <v>0</v>
      </c>
      <c r="Z150" s="229">
        <f t="shared" si="108"/>
        <v>0</v>
      </c>
      <c r="AA150" s="229">
        <f t="shared" si="108"/>
        <v>0</v>
      </c>
      <c r="AB150" s="229">
        <f t="shared" si="108"/>
        <v>0</v>
      </c>
      <c r="AC150" s="229">
        <f t="shared" si="108"/>
        <v>0</v>
      </c>
      <c r="AD150" s="229">
        <f t="shared" si="108"/>
        <v>0</v>
      </c>
      <c r="AE150" s="229">
        <f t="shared" si="108"/>
        <v>0</v>
      </c>
      <c r="AF150" s="229">
        <f t="shared" si="108"/>
        <v>0</v>
      </c>
      <c r="AG150" s="229">
        <f t="shared" si="108"/>
        <v>0</v>
      </c>
      <c r="AH150" s="229">
        <f t="shared" si="108"/>
        <v>0</v>
      </c>
      <c r="AI150" s="229">
        <f t="shared" si="108"/>
        <v>0</v>
      </c>
      <c r="AJ150" s="229">
        <f t="shared" si="108"/>
        <v>0</v>
      </c>
      <c r="AK150" s="229">
        <f t="shared" si="108"/>
        <v>0</v>
      </c>
      <c r="AL150" s="229">
        <f t="shared" si="108"/>
        <v>0</v>
      </c>
      <c r="AM150" s="229">
        <f t="shared" si="108"/>
        <v>0</v>
      </c>
      <c r="AN150" s="229">
        <f t="shared" si="108"/>
        <v>0</v>
      </c>
      <c r="AO150" s="229">
        <f t="shared" si="108"/>
        <v>0</v>
      </c>
      <c r="AP150" s="229">
        <f t="shared" si="108"/>
        <v>0</v>
      </c>
      <c r="AQ150" s="229">
        <f t="shared" si="108"/>
        <v>0</v>
      </c>
      <c r="AR150" s="229">
        <f t="shared" si="108"/>
        <v>0</v>
      </c>
      <c r="AS150" s="229">
        <f t="shared" si="108"/>
        <v>0</v>
      </c>
      <c r="AT150" s="229">
        <f t="shared" si="108"/>
        <v>0</v>
      </c>
      <c r="AU150" s="231"/>
    </row>
    <row r="151" spans="1:47" ht="9" customHeight="1">
      <c r="A151" s="599"/>
      <c r="B151" s="227">
        <f t="shared" ref="B151:D151" si="109">B50</f>
        <v>100</v>
      </c>
      <c r="C151" s="227">
        <f t="shared" si="109"/>
        <v>114</v>
      </c>
      <c r="D151" s="395" t="str">
        <f t="shared" si="109"/>
        <v>MH</v>
      </c>
      <c r="E151" s="254"/>
      <c r="F151" s="254"/>
      <c r="G151" s="254"/>
      <c r="H151" s="254"/>
      <c r="I151" s="229">
        <v>0</v>
      </c>
      <c r="J151" s="229">
        <f t="shared" si="42"/>
        <v>0</v>
      </c>
      <c r="K151" s="229">
        <f t="shared" ref="K151:AT151" si="110">IF(K$4=UPGRADEYEAR,$I50-K50,0)</f>
        <v>0</v>
      </c>
      <c r="L151" s="229">
        <f t="shared" si="110"/>
        <v>0</v>
      </c>
      <c r="M151" s="229">
        <f t="shared" si="110"/>
        <v>0</v>
      </c>
      <c r="N151" s="230">
        <f t="shared" si="110"/>
        <v>0</v>
      </c>
      <c r="O151" s="229">
        <f t="shared" si="110"/>
        <v>0</v>
      </c>
      <c r="P151" s="229">
        <f t="shared" si="110"/>
        <v>0</v>
      </c>
      <c r="Q151" s="229">
        <f t="shared" si="110"/>
        <v>0</v>
      </c>
      <c r="R151" s="229">
        <f t="shared" si="110"/>
        <v>0</v>
      </c>
      <c r="S151" s="229">
        <f t="shared" si="110"/>
        <v>0</v>
      </c>
      <c r="T151" s="229">
        <f t="shared" si="110"/>
        <v>0</v>
      </c>
      <c r="U151" s="229">
        <f t="shared" si="110"/>
        <v>0</v>
      </c>
      <c r="V151" s="229">
        <f t="shared" si="110"/>
        <v>0</v>
      </c>
      <c r="W151" s="229">
        <f t="shared" si="110"/>
        <v>0</v>
      </c>
      <c r="X151" s="229">
        <f t="shared" si="110"/>
        <v>0</v>
      </c>
      <c r="Y151" s="229">
        <f t="shared" si="110"/>
        <v>0</v>
      </c>
      <c r="Z151" s="229">
        <f t="shared" si="110"/>
        <v>0</v>
      </c>
      <c r="AA151" s="229">
        <f t="shared" si="110"/>
        <v>0</v>
      </c>
      <c r="AB151" s="229">
        <f t="shared" si="110"/>
        <v>0</v>
      </c>
      <c r="AC151" s="229">
        <f t="shared" si="110"/>
        <v>0</v>
      </c>
      <c r="AD151" s="229">
        <f t="shared" si="110"/>
        <v>0</v>
      </c>
      <c r="AE151" s="229">
        <f t="shared" si="110"/>
        <v>0</v>
      </c>
      <c r="AF151" s="229">
        <f t="shared" si="110"/>
        <v>0</v>
      </c>
      <c r="AG151" s="229">
        <f t="shared" si="110"/>
        <v>0</v>
      </c>
      <c r="AH151" s="229">
        <f t="shared" si="110"/>
        <v>0</v>
      </c>
      <c r="AI151" s="229">
        <f t="shared" si="110"/>
        <v>0</v>
      </c>
      <c r="AJ151" s="229">
        <f t="shared" si="110"/>
        <v>0</v>
      </c>
      <c r="AK151" s="229">
        <f t="shared" si="110"/>
        <v>0</v>
      </c>
      <c r="AL151" s="229">
        <f t="shared" si="110"/>
        <v>0</v>
      </c>
      <c r="AM151" s="229">
        <f t="shared" si="110"/>
        <v>0</v>
      </c>
      <c r="AN151" s="229">
        <f t="shared" si="110"/>
        <v>0</v>
      </c>
      <c r="AO151" s="229">
        <f t="shared" si="110"/>
        <v>0</v>
      </c>
      <c r="AP151" s="229">
        <f t="shared" si="110"/>
        <v>0</v>
      </c>
      <c r="AQ151" s="229">
        <f t="shared" si="110"/>
        <v>0</v>
      </c>
      <c r="AR151" s="229">
        <f t="shared" si="110"/>
        <v>0</v>
      </c>
      <c r="AS151" s="229">
        <f t="shared" si="110"/>
        <v>0</v>
      </c>
      <c r="AT151" s="229">
        <f t="shared" si="110"/>
        <v>0</v>
      </c>
      <c r="AU151" s="231"/>
    </row>
    <row r="152" spans="1:47" ht="9" customHeight="1">
      <c r="A152" s="599"/>
      <c r="B152" s="227">
        <f t="shared" ref="B152:D152" si="111">B51</f>
        <v>150</v>
      </c>
      <c r="C152" s="227">
        <f t="shared" si="111"/>
        <v>163</v>
      </c>
      <c r="D152" s="395" t="str">
        <f t="shared" si="111"/>
        <v>MH</v>
      </c>
      <c r="E152" s="254"/>
      <c r="F152" s="254"/>
      <c r="G152" s="254"/>
      <c r="H152" s="254"/>
      <c r="I152" s="229">
        <v>0</v>
      </c>
      <c r="J152" s="229">
        <f t="shared" si="42"/>
        <v>0</v>
      </c>
      <c r="K152" s="229">
        <f t="shared" ref="K152:AT152" si="112">IF(K$4=UPGRADEYEAR,$I51-K51,0)</f>
        <v>0</v>
      </c>
      <c r="L152" s="229">
        <f t="shared" si="112"/>
        <v>0</v>
      </c>
      <c r="M152" s="229">
        <f t="shared" si="112"/>
        <v>0</v>
      </c>
      <c r="N152" s="230">
        <f t="shared" si="112"/>
        <v>0</v>
      </c>
      <c r="O152" s="229">
        <f t="shared" si="112"/>
        <v>0</v>
      </c>
      <c r="P152" s="229">
        <f t="shared" si="112"/>
        <v>0</v>
      </c>
      <c r="Q152" s="229">
        <f t="shared" si="112"/>
        <v>0</v>
      </c>
      <c r="R152" s="229">
        <f t="shared" si="112"/>
        <v>0</v>
      </c>
      <c r="S152" s="229">
        <f t="shared" si="112"/>
        <v>0</v>
      </c>
      <c r="T152" s="229">
        <f t="shared" si="112"/>
        <v>0</v>
      </c>
      <c r="U152" s="229">
        <f t="shared" si="112"/>
        <v>0</v>
      </c>
      <c r="V152" s="229">
        <f t="shared" si="112"/>
        <v>0</v>
      </c>
      <c r="W152" s="229">
        <f t="shared" si="112"/>
        <v>0</v>
      </c>
      <c r="X152" s="229">
        <f t="shared" si="112"/>
        <v>0</v>
      </c>
      <c r="Y152" s="229">
        <f t="shared" si="112"/>
        <v>0</v>
      </c>
      <c r="Z152" s="229">
        <f t="shared" si="112"/>
        <v>0</v>
      </c>
      <c r="AA152" s="229">
        <f t="shared" si="112"/>
        <v>0</v>
      </c>
      <c r="AB152" s="229">
        <f t="shared" si="112"/>
        <v>0</v>
      </c>
      <c r="AC152" s="229">
        <f t="shared" si="112"/>
        <v>0</v>
      </c>
      <c r="AD152" s="229">
        <f t="shared" si="112"/>
        <v>0</v>
      </c>
      <c r="AE152" s="229">
        <f t="shared" si="112"/>
        <v>0</v>
      </c>
      <c r="AF152" s="229">
        <f t="shared" si="112"/>
        <v>0</v>
      </c>
      <c r="AG152" s="229">
        <f t="shared" si="112"/>
        <v>0</v>
      </c>
      <c r="AH152" s="229">
        <f t="shared" si="112"/>
        <v>0</v>
      </c>
      <c r="AI152" s="229">
        <f t="shared" si="112"/>
        <v>0</v>
      </c>
      <c r="AJ152" s="229">
        <f t="shared" si="112"/>
        <v>0</v>
      </c>
      <c r="AK152" s="229">
        <f t="shared" si="112"/>
        <v>0</v>
      </c>
      <c r="AL152" s="229">
        <f t="shared" si="112"/>
        <v>0</v>
      </c>
      <c r="AM152" s="229">
        <f t="shared" si="112"/>
        <v>0</v>
      </c>
      <c r="AN152" s="229">
        <f t="shared" si="112"/>
        <v>0</v>
      </c>
      <c r="AO152" s="229">
        <f t="shared" si="112"/>
        <v>0</v>
      </c>
      <c r="AP152" s="229">
        <f t="shared" si="112"/>
        <v>0</v>
      </c>
      <c r="AQ152" s="229">
        <f t="shared" si="112"/>
        <v>0</v>
      </c>
      <c r="AR152" s="229">
        <f t="shared" si="112"/>
        <v>0</v>
      </c>
      <c r="AS152" s="229">
        <f t="shared" si="112"/>
        <v>0</v>
      </c>
      <c r="AT152" s="229">
        <f t="shared" si="112"/>
        <v>0</v>
      </c>
      <c r="AU152" s="231"/>
    </row>
    <row r="153" spans="1:47" ht="9" customHeight="1">
      <c r="A153" s="599"/>
      <c r="B153" s="227">
        <f t="shared" ref="B153:D153" si="113">B52</f>
        <v>250</v>
      </c>
      <c r="C153" s="227">
        <f t="shared" si="113"/>
        <v>261</v>
      </c>
      <c r="D153" s="395" t="str">
        <f t="shared" si="113"/>
        <v>MH</v>
      </c>
      <c r="E153" s="254"/>
      <c r="F153" s="254"/>
      <c r="G153" s="254"/>
      <c r="H153" s="254"/>
      <c r="I153" s="229">
        <v>0</v>
      </c>
      <c r="J153" s="229">
        <f t="shared" si="42"/>
        <v>0</v>
      </c>
      <c r="K153" s="229">
        <f t="shared" ref="K153:AT153" si="114">IF(K$4=UPGRADEYEAR,$I52-K52,0)</f>
        <v>0</v>
      </c>
      <c r="L153" s="229">
        <f t="shared" si="114"/>
        <v>0</v>
      </c>
      <c r="M153" s="229">
        <f t="shared" si="114"/>
        <v>0</v>
      </c>
      <c r="N153" s="230">
        <f t="shared" si="114"/>
        <v>0</v>
      </c>
      <c r="O153" s="229">
        <f t="shared" si="114"/>
        <v>0</v>
      </c>
      <c r="P153" s="229">
        <f t="shared" si="114"/>
        <v>0</v>
      </c>
      <c r="Q153" s="229">
        <f t="shared" si="114"/>
        <v>0</v>
      </c>
      <c r="R153" s="229">
        <f t="shared" si="114"/>
        <v>0</v>
      </c>
      <c r="S153" s="229">
        <f t="shared" si="114"/>
        <v>0</v>
      </c>
      <c r="T153" s="229">
        <f t="shared" si="114"/>
        <v>0</v>
      </c>
      <c r="U153" s="229">
        <f t="shared" si="114"/>
        <v>0</v>
      </c>
      <c r="V153" s="229">
        <f t="shared" si="114"/>
        <v>0</v>
      </c>
      <c r="W153" s="229">
        <f t="shared" si="114"/>
        <v>0</v>
      </c>
      <c r="X153" s="229">
        <f t="shared" si="114"/>
        <v>0</v>
      </c>
      <c r="Y153" s="229">
        <f t="shared" si="114"/>
        <v>0</v>
      </c>
      <c r="Z153" s="229">
        <f t="shared" si="114"/>
        <v>0</v>
      </c>
      <c r="AA153" s="229">
        <f t="shared" si="114"/>
        <v>0</v>
      </c>
      <c r="AB153" s="229">
        <f t="shared" si="114"/>
        <v>0</v>
      </c>
      <c r="AC153" s="229">
        <f t="shared" si="114"/>
        <v>0</v>
      </c>
      <c r="AD153" s="229">
        <f t="shared" si="114"/>
        <v>0</v>
      </c>
      <c r="AE153" s="229">
        <f t="shared" si="114"/>
        <v>0</v>
      </c>
      <c r="AF153" s="229">
        <f t="shared" si="114"/>
        <v>0</v>
      </c>
      <c r="AG153" s="229">
        <f t="shared" si="114"/>
        <v>0</v>
      </c>
      <c r="AH153" s="229">
        <f t="shared" si="114"/>
        <v>0</v>
      </c>
      <c r="AI153" s="229">
        <f t="shared" si="114"/>
        <v>0</v>
      </c>
      <c r="AJ153" s="229">
        <f t="shared" si="114"/>
        <v>0</v>
      </c>
      <c r="AK153" s="229">
        <f t="shared" si="114"/>
        <v>0</v>
      </c>
      <c r="AL153" s="229">
        <f t="shared" si="114"/>
        <v>0</v>
      </c>
      <c r="AM153" s="229">
        <f t="shared" si="114"/>
        <v>0</v>
      </c>
      <c r="AN153" s="229">
        <f t="shared" si="114"/>
        <v>0</v>
      </c>
      <c r="AO153" s="229">
        <f t="shared" si="114"/>
        <v>0</v>
      </c>
      <c r="AP153" s="229">
        <f t="shared" si="114"/>
        <v>0</v>
      </c>
      <c r="AQ153" s="229">
        <f t="shared" si="114"/>
        <v>0</v>
      </c>
      <c r="AR153" s="229">
        <f t="shared" si="114"/>
        <v>0</v>
      </c>
      <c r="AS153" s="229">
        <f t="shared" si="114"/>
        <v>0</v>
      </c>
      <c r="AT153" s="229">
        <f t="shared" si="114"/>
        <v>0</v>
      </c>
      <c r="AU153" s="231"/>
    </row>
    <row r="154" spans="1:47" ht="9" customHeight="1">
      <c r="A154" s="599"/>
      <c r="B154" s="227">
        <f t="shared" ref="B154:D154" si="115">B53</f>
        <v>400</v>
      </c>
      <c r="C154" s="227">
        <f t="shared" si="115"/>
        <v>424</v>
      </c>
      <c r="D154" s="395" t="str">
        <f t="shared" si="115"/>
        <v>MH</v>
      </c>
      <c r="E154" s="254"/>
      <c r="F154" s="254"/>
      <c r="G154" s="254"/>
      <c r="H154" s="254"/>
      <c r="I154" s="229">
        <v>0</v>
      </c>
      <c r="J154" s="229">
        <f t="shared" si="42"/>
        <v>0</v>
      </c>
      <c r="K154" s="229">
        <f t="shared" ref="K154:AT154" si="116">IF(K$4=UPGRADEYEAR,$I53-K53,0)</f>
        <v>0</v>
      </c>
      <c r="L154" s="229">
        <f t="shared" si="116"/>
        <v>0</v>
      </c>
      <c r="M154" s="229">
        <f t="shared" si="116"/>
        <v>0</v>
      </c>
      <c r="N154" s="230">
        <f t="shared" si="116"/>
        <v>0</v>
      </c>
      <c r="O154" s="229">
        <f t="shared" si="116"/>
        <v>0</v>
      </c>
      <c r="P154" s="229">
        <f t="shared" si="116"/>
        <v>0</v>
      </c>
      <c r="Q154" s="229">
        <f t="shared" si="116"/>
        <v>0</v>
      </c>
      <c r="R154" s="229">
        <f t="shared" si="116"/>
        <v>0</v>
      </c>
      <c r="S154" s="229">
        <f t="shared" si="116"/>
        <v>0</v>
      </c>
      <c r="T154" s="229">
        <f t="shared" si="116"/>
        <v>0</v>
      </c>
      <c r="U154" s="229">
        <f t="shared" si="116"/>
        <v>0</v>
      </c>
      <c r="V154" s="229">
        <f t="shared" si="116"/>
        <v>0</v>
      </c>
      <c r="W154" s="229">
        <f t="shared" si="116"/>
        <v>0</v>
      </c>
      <c r="X154" s="229">
        <f t="shared" si="116"/>
        <v>0</v>
      </c>
      <c r="Y154" s="229">
        <f t="shared" si="116"/>
        <v>0</v>
      </c>
      <c r="Z154" s="229">
        <f t="shared" si="116"/>
        <v>0</v>
      </c>
      <c r="AA154" s="229">
        <f t="shared" si="116"/>
        <v>0</v>
      </c>
      <c r="AB154" s="229">
        <f t="shared" si="116"/>
        <v>0</v>
      </c>
      <c r="AC154" s="229">
        <f t="shared" si="116"/>
        <v>0</v>
      </c>
      <c r="AD154" s="229">
        <f t="shared" si="116"/>
        <v>0</v>
      </c>
      <c r="AE154" s="229">
        <f t="shared" si="116"/>
        <v>0</v>
      </c>
      <c r="AF154" s="229">
        <f t="shared" si="116"/>
        <v>0</v>
      </c>
      <c r="AG154" s="229">
        <f t="shared" si="116"/>
        <v>0</v>
      </c>
      <c r="AH154" s="229">
        <f t="shared" si="116"/>
        <v>0</v>
      </c>
      <c r="AI154" s="229">
        <f t="shared" si="116"/>
        <v>0</v>
      </c>
      <c r="AJ154" s="229">
        <f t="shared" si="116"/>
        <v>0</v>
      </c>
      <c r="AK154" s="229">
        <f t="shared" si="116"/>
        <v>0</v>
      </c>
      <c r="AL154" s="229">
        <f t="shared" si="116"/>
        <v>0</v>
      </c>
      <c r="AM154" s="229">
        <f t="shared" si="116"/>
        <v>0</v>
      </c>
      <c r="AN154" s="229">
        <f t="shared" si="116"/>
        <v>0</v>
      </c>
      <c r="AO154" s="229">
        <f t="shared" si="116"/>
        <v>0</v>
      </c>
      <c r="AP154" s="229">
        <f t="shared" si="116"/>
        <v>0</v>
      </c>
      <c r="AQ154" s="229">
        <f t="shared" si="116"/>
        <v>0</v>
      </c>
      <c r="AR154" s="229">
        <f t="shared" si="116"/>
        <v>0</v>
      </c>
      <c r="AS154" s="229">
        <f t="shared" si="116"/>
        <v>0</v>
      </c>
      <c r="AT154" s="229">
        <f t="shared" si="116"/>
        <v>0</v>
      </c>
      <c r="AU154" s="231"/>
    </row>
    <row r="155" spans="1:47" ht="9" customHeight="1">
      <c r="A155" s="599"/>
      <c r="B155" s="227">
        <f t="shared" ref="B155:D155" si="117">B54</f>
        <v>0</v>
      </c>
      <c r="C155" s="227">
        <f t="shared" si="117"/>
        <v>0</v>
      </c>
      <c r="D155" s="395" t="str">
        <f t="shared" si="117"/>
        <v>MH</v>
      </c>
      <c r="E155" s="254"/>
      <c r="F155" s="254"/>
      <c r="G155" s="254"/>
      <c r="H155" s="254"/>
      <c r="I155" s="229">
        <v>0</v>
      </c>
      <c r="J155" s="229">
        <f t="shared" si="42"/>
        <v>0</v>
      </c>
      <c r="K155" s="229">
        <f t="shared" ref="K155:AT155" si="118">IF(K$4=UPGRADEYEAR,$I54-K54,0)</f>
        <v>0</v>
      </c>
      <c r="L155" s="229">
        <f t="shared" si="118"/>
        <v>0</v>
      </c>
      <c r="M155" s="229">
        <f t="shared" si="118"/>
        <v>0</v>
      </c>
      <c r="N155" s="230">
        <f t="shared" si="118"/>
        <v>0</v>
      </c>
      <c r="O155" s="229">
        <f t="shared" si="118"/>
        <v>0</v>
      </c>
      <c r="P155" s="229">
        <f t="shared" si="118"/>
        <v>0</v>
      </c>
      <c r="Q155" s="229">
        <f t="shared" si="118"/>
        <v>0</v>
      </c>
      <c r="R155" s="229">
        <f t="shared" si="118"/>
        <v>0</v>
      </c>
      <c r="S155" s="229">
        <f t="shared" si="118"/>
        <v>0</v>
      </c>
      <c r="T155" s="229">
        <f t="shared" si="118"/>
        <v>0</v>
      </c>
      <c r="U155" s="229">
        <f t="shared" si="118"/>
        <v>0</v>
      </c>
      <c r="V155" s="229">
        <f t="shared" si="118"/>
        <v>0</v>
      </c>
      <c r="W155" s="229">
        <f t="shared" si="118"/>
        <v>0</v>
      </c>
      <c r="X155" s="229">
        <f t="shared" si="118"/>
        <v>0</v>
      </c>
      <c r="Y155" s="229">
        <f t="shared" si="118"/>
        <v>0</v>
      </c>
      <c r="Z155" s="229">
        <f t="shared" si="118"/>
        <v>0</v>
      </c>
      <c r="AA155" s="229">
        <f t="shared" si="118"/>
        <v>0</v>
      </c>
      <c r="AB155" s="229">
        <f t="shared" si="118"/>
        <v>0</v>
      </c>
      <c r="AC155" s="229">
        <f t="shared" si="118"/>
        <v>0</v>
      </c>
      <c r="AD155" s="229">
        <f t="shared" si="118"/>
        <v>0</v>
      </c>
      <c r="AE155" s="229">
        <f t="shared" si="118"/>
        <v>0</v>
      </c>
      <c r="AF155" s="229">
        <f t="shared" si="118"/>
        <v>0</v>
      </c>
      <c r="AG155" s="229">
        <f t="shared" si="118"/>
        <v>0</v>
      </c>
      <c r="AH155" s="229">
        <f t="shared" si="118"/>
        <v>0</v>
      </c>
      <c r="AI155" s="229">
        <f t="shared" si="118"/>
        <v>0</v>
      </c>
      <c r="AJ155" s="229">
        <f t="shared" si="118"/>
        <v>0</v>
      </c>
      <c r="AK155" s="229">
        <f t="shared" si="118"/>
        <v>0</v>
      </c>
      <c r="AL155" s="229">
        <f t="shared" si="118"/>
        <v>0</v>
      </c>
      <c r="AM155" s="229">
        <f t="shared" si="118"/>
        <v>0</v>
      </c>
      <c r="AN155" s="229">
        <f t="shared" si="118"/>
        <v>0</v>
      </c>
      <c r="AO155" s="229">
        <f t="shared" si="118"/>
        <v>0</v>
      </c>
      <c r="AP155" s="229">
        <f t="shared" si="118"/>
        <v>0</v>
      </c>
      <c r="AQ155" s="229">
        <f t="shared" si="118"/>
        <v>0</v>
      </c>
      <c r="AR155" s="229">
        <f t="shared" si="118"/>
        <v>0</v>
      </c>
      <c r="AS155" s="229">
        <f t="shared" si="118"/>
        <v>0</v>
      </c>
      <c r="AT155" s="229">
        <f t="shared" si="118"/>
        <v>0</v>
      </c>
      <c r="AU155" s="231"/>
    </row>
    <row r="156" spans="1:47" ht="9" customHeight="1">
      <c r="A156" s="600"/>
      <c r="B156" s="227">
        <f t="shared" ref="B156:D156" si="119">B55</f>
        <v>0</v>
      </c>
      <c r="C156" s="227">
        <f t="shared" si="119"/>
        <v>0</v>
      </c>
      <c r="D156" s="395" t="str">
        <f t="shared" si="119"/>
        <v>MH</v>
      </c>
      <c r="E156" s="254"/>
      <c r="F156" s="254"/>
      <c r="G156" s="254"/>
      <c r="H156" s="254"/>
      <c r="I156" s="229">
        <v>0</v>
      </c>
      <c r="J156" s="229">
        <f t="shared" si="42"/>
        <v>0</v>
      </c>
      <c r="K156" s="229">
        <f t="shared" ref="K156:AT156" si="120">IF(K$4=UPGRADEYEAR,$I55-K55,0)</f>
        <v>0</v>
      </c>
      <c r="L156" s="229">
        <f t="shared" si="120"/>
        <v>0</v>
      </c>
      <c r="M156" s="229">
        <f t="shared" si="120"/>
        <v>0</v>
      </c>
      <c r="N156" s="230">
        <f t="shared" si="120"/>
        <v>0</v>
      </c>
      <c r="O156" s="229">
        <f t="shared" si="120"/>
        <v>0</v>
      </c>
      <c r="P156" s="229">
        <f t="shared" si="120"/>
        <v>0</v>
      </c>
      <c r="Q156" s="229">
        <f t="shared" si="120"/>
        <v>0</v>
      </c>
      <c r="R156" s="229">
        <f t="shared" si="120"/>
        <v>0</v>
      </c>
      <c r="S156" s="229">
        <f t="shared" si="120"/>
        <v>0</v>
      </c>
      <c r="T156" s="229">
        <f t="shared" si="120"/>
        <v>0</v>
      </c>
      <c r="U156" s="229">
        <f t="shared" si="120"/>
        <v>0</v>
      </c>
      <c r="V156" s="229">
        <f t="shared" si="120"/>
        <v>0</v>
      </c>
      <c r="W156" s="229">
        <f t="shared" si="120"/>
        <v>0</v>
      </c>
      <c r="X156" s="229">
        <f t="shared" si="120"/>
        <v>0</v>
      </c>
      <c r="Y156" s="229">
        <f t="shared" si="120"/>
        <v>0</v>
      </c>
      <c r="Z156" s="229">
        <f t="shared" si="120"/>
        <v>0</v>
      </c>
      <c r="AA156" s="229">
        <f t="shared" si="120"/>
        <v>0</v>
      </c>
      <c r="AB156" s="229">
        <f t="shared" si="120"/>
        <v>0</v>
      </c>
      <c r="AC156" s="229">
        <f t="shared" si="120"/>
        <v>0</v>
      </c>
      <c r="AD156" s="229">
        <f t="shared" si="120"/>
        <v>0</v>
      </c>
      <c r="AE156" s="229">
        <f t="shared" si="120"/>
        <v>0</v>
      </c>
      <c r="AF156" s="229">
        <f t="shared" si="120"/>
        <v>0</v>
      </c>
      <c r="AG156" s="229">
        <f t="shared" si="120"/>
        <v>0</v>
      </c>
      <c r="AH156" s="229">
        <f t="shared" si="120"/>
        <v>0</v>
      </c>
      <c r="AI156" s="229">
        <f t="shared" si="120"/>
        <v>0</v>
      </c>
      <c r="AJ156" s="229">
        <f t="shared" si="120"/>
        <v>0</v>
      </c>
      <c r="AK156" s="229">
        <f t="shared" si="120"/>
        <v>0</v>
      </c>
      <c r="AL156" s="229">
        <f t="shared" si="120"/>
        <v>0</v>
      </c>
      <c r="AM156" s="229">
        <f t="shared" si="120"/>
        <v>0</v>
      </c>
      <c r="AN156" s="229">
        <f t="shared" si="120"/>
        <v>0</v>
      </c>
      <c r="AO156" s="229">
        <f t="shared" si="120"/>
        <v>0</v>
      </c>
      <c r="AP156" s="229">
        <f t="shared" si="120"/>
        <v>0</v>
      </c>
      <c r="AQ156" s="229">
        <f t="shared" si="120"/>
        <v>0</v>
      </c>
      <c r="AR156" s="229">
        <f t="shared" si="120"/>
        <v>0</v>
      </c>
      <c r="AS156" s="229">
        <f t="shared" si="120"/>
        <v>0</v>
      </c>
      <c r="AT156" s="229">
        <f t="shared" si="120"/>
        <v>0</v>
      </c>
      <c r="AU156" s="231"/>
    </row>
    <row r="157" spans="1:47" ht="9" customHeight="1">
      <c r="A157" s="598" t="s">
        <v>95</v>
      </c>
      <c r="B157" s="227">
        <f t="shared" ref="B157:D157" si="121">B56</f>
        <v>70</v>
      </c>
      <c r="C157" s="227">
        <f t="shared" si="121"/>
        <v>89</v>
      </c>
      <c r="D157" s="395" t="str">
        <f t="shared" si="121"/>
        <v>MH</v>
      </c>
      <c r="E157" s="254"/>
      <c r="F157" s="254"/>
      <c r="G157" s="254"/>
      <c r="H157" s="254"/>
      <c r="I157" s="229">
        <v>0</v>
      </c>
      <c r="J157" s="229">
        <f t="shared" si="42"/>
        <v>0</v>
      </c>
      <c r="K157" s="229">
        <f t="shared" ref="K157:AT157" si="122">IF(K$4=UPGRADEYEAR,$I56-K56,0)</f>
        <v>0</v>
      </c>
      <c r="L157" s="229">
        <f t="shared" si="122"/>
        <v>0</v>
      </c>
      <c r="M157" s="229">
        <f t="shared" si="122"/>
        <v>0</v>
      </c>
      <c r="N157" s="230">
        <f t="shared" si="122"/>
        <v>0</v>
      </c>
      <c r="O157" s="229">
        <f t="shared" si="122"/>
        <v>0</v>
      </c>
      <c r="P157" s="229">
        <f t="shared" si="122"/>
        <v>0</v>
      </c>
      <c r="Q157" s="229">
        <f t="shared" si="122"/>
        <v>0</v>
      </c>
      <c r="R157" s="229">
        <f t="shared" si="122"/>
        <v>0</v>
      </c>
      <c r="S157" s="229">
        <f t="shared" si="122"/>
        <v>0</v>
      </c>
      <c r="T157" s="229">
        <f t="shared" si="122"/>
        <v>0</v>
      </c>
      <c r="U157" s="229">
        <f t="shared" si="122"/>
        <v>0</v>
      </c>
      <c r="V157" s="229">
        <f t="shared" si="122"/>
        <v>0</v>
      </c>
      <c r="W157" s="229">
        <f t="shared" si="122"/>
        <v>0</v>
      </c>
      <c r="X157" s="229">
        <f t="shared" si="122"/>
        <v>0</v>
      </c>
      <c r="Y157" s="229">
        <f t="shared" si="122"/>
        <v>0</v>
      </c>
      <c r="Z157" s="229">
        <f t="shared" si="122"/>
        <v>0</v>
      </c>
      <c r="AA157" s="229">
        <f t="shared" si="122"/>
        <v>0</v>
      </c>
      <c r="AB157" s="229">
        <f t="shared" si="122"/>
        <v>0</v>
      </c>
      <c r="AC157" s="229">
        <f t="shared" si="122"/>
        <v>0</v>
      </c>
      <c r="AD157" s="229">
        <f t="shared" si="122"/>
        <v>0</v>
      </c>
      <c r="AE157" s="229">
        <f t="shared" si="122"/>
        <v>0</v>
      </c>
      <c r="AF157" s="229">
        <f t="shared" si="122"/>
        <v>0</v>
      </c>
      <c r="AG157" s="229">
        <f t="shared" si="122"/>
        <v>0</v>
      </c>
      <c r="AH157" s="229">
        <f t="shared" si="122"/>
        <v>0</v>
      </c>
      <c r="AI157" s="229">
        <f t="shared" si="122"/>
        <v>0</v>
      </c>
      <c r="AJ157" s="229">
        <f t="shared" si="122"/>
        <v>0</v>
      </c>
      <c r="AK157" s="229">
        <f t="shared" si="122"/>
        <v>0</v>
      </c>
      <c r="AL157" s="229">
        <f t="shared" si="122"/>
        <v>0</v>
      </c>
      <c r="AM157" s="229">
        <f t="shared" si="122"/>
        <v>0</v>
      </c>
      <c r="AN157" s="229">
        <f t="shared" si="122"/>
        <v>0</v>
      </c>
      <c r="AO157" s="229">
        <f t="shared" si="122"/>
        <v>0</v>
      </c>
      <c r="AP157" s="229">
        <f t="shared" si="122"/>
        <v>0</v>
      </c>
      <c r="AQ157" s="229">
        <f t="shared" si="122"/>
        <v>0</v>
      </c>
      <c r="AR157" s="229">
        <f t="shared" si="122"/>
        <v>0</v>
      </c>
      <c r="AS157" s="229">
        <f t="shared" si="122"/>
        <v>0</v>
      </c>
      <c r="AT157" s="229">
        <f t="shared" si="122"/>
        <v>0</v>
      </c>
      <c r="AU157" s="231"/>
    </row>
    <row r="158" spans="1:47" ht="9" customHeight="1">
      <c r="A158" s="599"/>
      <c r="B158" s="227">
        <f t="shared" ref="B158:D158" si="123">B57</f>
        <v>100</v>
      </c>
      <c r="C158" s="227">
        <f t="shared" si="123"/>
        <v>118</v>
      </c>
      <c r="D158" s="395" t="str">
        <f t="shared" si="123"/>
        <v>MH</v>
      </c>
      <c r="E158" s="254"/>
      <c r="F158" s="254"/>
      <c r="G158" s="254"/>
      <c r="H158" s="254"/>
      <c r="I158" s="229">
        <v>0</v>
      </c>
      <c r="J158" s="229">
        <f t="shared" si="42"/>
        <v>0</v>
      </c>
      <c r="K158" s="229">
        <f t="shared" ref="K158:AT158" si="124">IF(K$4=UPGRADEYEAR,$I57-K57,0)</f>
        <v>0</v>
      </c>
      <c r="L158" s="229">
        <f t="shared" si="124"/>
        <v>0</v>
      </c>
      <c r="M158" s="229">
        <f t="shared" si="124"/>
        <v>0</v>
      </c>
      <c r="N158" s="230">
        <f t="shared" si="124"/>
        <v>0</v>
      </c>
      <c r="O158" s="229">
        <f t="shared" si="124"/>
        <v>0</v>
      </c>
      <c r="P158" s="229">
        <f t="shared" si="124"/>
        <v>0</v>
      </c>
      <c r="Q158" s="229">
        <f t="shared" si="124"/>
        <v>0</v>
      </c>
      <c r="R158" s="229">
        <f t="shared" si="124"/>
        <v>0</v>
      </c>
      <c r="S158" s="229">
        <f t="shared" si="124"/>
        <v>0</v>
      </c>
      <c r="T158" s="229">
        <f t="shared" si="124"/>
        <v>0</v>
      </c>
      <c r="U158" s="229">
        <f t="shared" si="124"/>
        <v>0</v>
      </c>
      <c r="V158" s="229">
        <f t="shared" si="124"/>
        <v>0</v>
      </c>
      <c r="W158" s="229">
        <f t="shared" si="124"/>
        <v>0</v>
      </c>
      <c r="X158" s="229">
        <f t="shared" si="124"/>
        <v>0</v>
      </c>
      <c r="Y158" s="229">
        <f t="shared" si="124"/>
        <v>0</v>
      </c>
      <c r="Z158" s="229">
        <f t="shared" si="124"/>
        <v>0</v>
      </c>
      <c r="AA158" s="229">
        <f t="shared" si="124"/>
        <v>0</v>
      </c>
      <c r="AB158" s="229">
        <f t="shared" si="124"/>
        <v>0</v>
      </c>
      <c r="AC158" s="229">
        <f t="shared" si="124"/>
        <v>0</v>
      </c>
      <c r="AD158" s="229">
        <f t="shared" si="124"/>
        <v>0</v>
      </c>
      <c r="AE158" s="229">
        <f t="shared" si="124"/>
        <v>0</v>
      </c>
      <c r="AF158" s="229">
        <f t="shared" si="124"/>
        <v>0</v>
      </c>
      <c r="AG158" s="229">
        <f t="shared" si="124"/>
        <v>0</v>
      </c>
      <c r="AH158" s="229">
        <f t="shared" si="124"/>
        <v>0</v>
      </c>
      <c r="AI158" s="229">
        <f t="shared" si="124"/>
        <v>0</v>
      </c>
      <c r="AJ158" s="229">
        <f t="shared" si="124"/>
        <v>0</v>
      </c>
      <c r="AK158" s="229">
        <f t="shared" si="124"/>
        <v>0</v>
      </c>
      <c r="AL158" s="229">
        <f t="shared" si="124"/>
        <v>0</v>
      </c>
      <c r="AM158" s="229">
        <f t="shared" si="124"/>
        <v>0</v>
      </c>
      <c r="AN158" s="229">
        <f t="shared" si="124"/>
        <v>0</v>
      </c>
      <c r="AO158" s="229">
        <f t="shared" si="124"/>
        <v>0</v>
      </c>
      <c r="AP158" s="229">
        <f t="shared" si="124"/>
        <v>0</v>
      </c>
      <c r="AQ158" s="229">
        <f t="shared" si="124"/>
        <v>0</v>
      </c>
      <c r="AR158" s="229">
        <f t="shared" si="124"/>
        <v>0</v>
      </c>
      <c r="AS158" s="229">
        <f t="shared" si="124"/>
        <v>0</v>
      </c>
      <c r="AT158" s="229">
        <f t="shared" si="124"/>
        <v>0</v>
      </c>
      <c r="AU158" s="231"/>
    </row>
    <row r="159" spans="1:47" ht="9" customHeight="1">
      <c r="A159" s="599"/>
      <c r="B159" s="227">
        <f t="shared" ref="B159:D159" si="125">B58</f>
        <v>150</v>
      </c>
      <c r="C159" s="227">
        <f t="shared" si="125"/>
        <v>179</v>
      </c>
      <c r="D159" s="395" t="str">
        <f t="shared" si="125"/>
        <v>MH</v>
      </c>
      <c r="E159" s="254"/>
      <c r="F159" s="254"/>
      <c r="G159" s="254"/>
      <c r="H159" s="254"/>
      <c r="I159" s="229">
        <v>0</v>
      </c>
      <c r="J159" s="229">
        <f t="shared" si="42"/>
        <v>0</v>
      </c>
      <c r="K159" s="229">
        <f t="shared" ref="K159:AT159" si="126">IF(K$4=UPGRADEYEAR,$I58-K58,0)</f>
        <v>0</v>
      </c>
      <c r="L159" s="229">
        <f t="shared" si="126"/>
        <v>0</v>
      </c>
      <c r="M159" s="229">
        <f t="shared" si="126"/>
        <v>0</v>
      </c>
      <c r="N159" s="230">
        <f t="shared" si="126"/>
        <v>0</v>
      </c>
      <c r="O159" s="229">
        <f t="shared" si="126"/>
        <v>0</v>
      </c>
      <c r="P159" s="229">
        <f t="shared" si="126"/>
        <v>0</v>
      </c>
      <c r="Q159" s="229">
        <f t="shared" si="126"/>
        <v>0</v>
      </c>
      <c r="R159" s="229">
        <f t="shared" si="126"/>
        <v>0</v>
      </c>
      <c r="S159" s="229">
        <f t="shared" si="126"/>
        <v>0</v>
      </c>
      <c r="T159" s="229">
        <f t="shared" si="126"/>
        <v>0</v>
      </c>
      <c r="U159" s="229">
        <f t="shared" si="126"/>
        <v>0</v>
      </c>
      <c r="V159" s="229">
        <f t="shared" si="126"/>
        <v>0</v>
      </c>
      <c r="W159" s="229">
        <f t="shared" si="126"/>
        <v>0</v>
      </c>
      <c r="X159" s="229">
        <f t="shared" si="126"/>
        <v>0</v>
      </c>
      <c r="Y159" s="229">
        <f t="shared" si="126"/>
        <v>0</v>
      </c>
      <c r="Z159" s="229">
        <f t="shared" si="126"/>
        <v>0</v>
      </c>
      <c r="AA159" s="229">
        <f t="shared" si="126"/>
        <v>0</v>
      </c>
      <c r="AB159" s="229">
        <f t="shared" si="126"/>
        <v>0</v>
      </c>
      <c r="AC159" s="229">
        <f t="shared" si="126"/>
        <v>0</v>
      </c>
      <c r="AD159" s="229">
        <f t="shared" si="126"/>
        <v>0</v>
      </c>
      <c r="AE159" s="229">
        <f t="shared" si="126"/>
        <v>0</v>
      </c>
      <c r="AF159" s="229">
        <f t="shared" si="126"/>
        <v>0</v>
      </c>
      <c r="AG159" s="229">
        <f t="shared" si="126"/>
        <v>0</v>
      </c>
      <c r="AH159" s="229">
        <f t="shared" si="126"/>
        <v>0</v>
      </c>
      <c r="AI159" s="229">
        <f t="shared" si="126"/>
        <v>0</v>
      </c>
      <c r="AJ159" s="229">
        <f t="shared" si="126"/>
        <v>0</v>
      </c>
      <c r="AK159" s="229">
        <f t="shared" si="126"/>
        <v>0</v>
      </c>
      <c r="AL159" s="229">
        <f t="shared" si="126"/>
        <v>0</v>
      </c>
      <c r="AM159" s="229">
        <f t="shared" si="126"/>
        <v>0</v>
      </c>
      <c r="AN159" s="229">
        <f t="shared" si="126"/>
        <v>0</v>
      </c>
      <c r="AO159" s="229">
        <f t="shared" si="126"/>
        <v>0</v>
      </c>
      <c r="AP159" s="229">
        <f t="shared" si="126"/>
        <v>0</v>
      </c>
      <c r="AQ159" s="229">
        <f t="shared" si="126"/>
        <v>0</v>
      </c>
      <c r="AR159" s="229">
        <f t="shared" si="126"/>
        <v>0</v>
      </c>
      <c r="AS159" s="229">
        <f t="shared" si="126"/>
        <v>0</v>
      </c>
      <c r="AT159" s="229">
        <f t="shared" si="126"/>
        <v>0</v>
      </c>
      <c r="AU159" s="231"/>
    </row>
    <row r="160" spans="1:47" ht="9" customHeight="1">
      <c r="A160" s="599"/>
      <c r="B160" s="227">
        <f t="shared" ref="B160:D160" si="127">B59</f>
        <v>250</v>
      </c>
      <c r="C160" s="227">
        <f t="shared" si="127"/>
        <v>301</v>
      </c>
      <c r="D160" s="395" t="str">
        <f t="shared" si="127"/>
        <v>MH</v>
      </c>
      <c r="E160" s="254"/>
      <c r="F160" s="254"/>
      <c r="G160" s="254"/>
      <c r="H160" s="254"/>
      <c r="I160" s="229">
        <v>0</v>
      </c>
      <c r="J160" s="229">
        <f t="shared" si="42"/>
        <v>0</v>
      </c>
      <c r="K160" s="229">
        <f t="shared" ref="K160:AT160" si="128">IF(K$4=UPGRADEYEAR,$I59-K59,0)</f>
        <v>0</v>
      </c>
      <c r="L160" s="229">
        <f t="shared" si="128"/>
        <v>0</v>
      </c>
      <c r="M160" s="229">
        <f t="shared" si="128"/>
        <v>0</v>
      </c>
      <c r="N160" s="230">
        <f t="shared" si="128"/>
        <v>0</v>
      </c>
      <c r="O160" s="229">
        <f t="shared" si="128"/>
        <v>0</v>
      </c>
      <c r="P160" s="229">
        <f t="shared" si="128"/>
        <v>0</v>
      </c>
      <c r="Q160" s="229">
        <f t="shared" si="128"/>
        <v>0</v>
      </c>
      <c r="R160" s="229">
        <f t="shared" si="128"/>
        <v>0</v>
      </c>
      <c r="S160" s="229">
        <f t="shared" si="128"/>
        <v>0</v>
      </c>
      <c r="T160" s="229">
        <f t="shared" si="128"/>
        <v>0</v>
      </c>
      <c r="U160" s="229">
        <f t="shared" si="128"/>
        <v>0</v>
      </c>
      <c r="V160" s="229">
        <f t="shared" si="128"/>
        <v>0</v>
      </c>
      <c r="W160" s="229">
        <f t="shared" si="128"/>
        <v>0</v>
      </c>
      <c r="X160" s="229">
        <f t="shared" si="128"/>
        <v>0</v>
      </c>
      <c r="Y160" s="229">
        <f t="shared" si="128"/>
        <v>0</v>
      </c>
      <c r="Z160" s="229">
        <f t="shared" si="128"/>
        <v>0</v>
      </c>
      <c r="AA160" s="229">
        <f t="shared" si="128"/>
        <v>0</v>
      </c>
      <c r="AB160" s="229">
        <f t="shared" si="128"/>
        <v>0</v>
      </c>
      <c r="AC160" s="229">
        <f t="shared" si="128"/>
        <v>0</v>
      </c>
      <c r="AD160" s="229">
        <f t="shared" si="128"/>
        <v>0</v>
      </c>
      <c r="AE160" s="229">
        <f t="shared" si="128"/>
        <v>0</v>
      </c>
      <c r="AF160" s="229">
        <f t="shared" si="128"/>
        <v>0</v>
      </c>
      <c r="AG160" s="229">
        <f t="shared" si="128"/>
        <v>0</v>
      </c>
      <c r="AH160" s="229">
        <f t="shared" si="128"/>
        <v>0</v>
      </c>
      <c r="AI160" s="229">
        <f t="shared" si="128"/>
        <v>0</v>
      </c>
      <c r="AJ160" s="229">
        <f t="shared" si="128"/>
        <v>0</v>
      </c>
      <c r="AK160" s="229">
        <f t="shared" si="128"/>
        <v>0</v>
      </c>
      <c r="AL160" s="229">
        <f t="shared" si="128"/>
        <v>0</v>
      </c>
      <c r="AM160" s="229">
        <f t="shared" si="128"/>
        <v>0</v>
      </c>
      <c r="AN160" s="229">
        <f t="shared" si="128"/>
        <v>0</v>
      </c>
      <c r="AO160" s="229">
        <f t="shared" si="128"/>
        <v>0</v>
      </c>
      <c r="AP160" s="229">
        <f t="shared" si="128"/>
        <v>0</v>
      </c>
      <c r="AQ160" s="229">
        <f t="shared" si="128"/>
        <v>0</v>
      </c>
      <c r="AR160" s="229">
        <f t="shared" si="128"/>
        <v>0</v>
      </c>
      <c r="AS160" s="229">
        <f t="shared" si="128"/>
        <v>0</v>
      </c>
      <c r="AT160" s="229">
        <f t="shared" si="128"/>
        <v>0</v>
      </c>
      <c r="AU160" s="231"/>
    </row>
    <row r="161" spans="1:47" ht="9" customHeight="1">
      <c r="A161" s="599"/>
      <c r="B161" s="227">
        <f t="shared" ref="B161:D161" si="129">B60</f>
        <v>400</v>
      </c>
      <c r="C161" s="227">
        <f t="shared" si="129"/>
        <v>471</v>
      </c>
      <c r="D161" s="395" t="str">
        <f t="shared" si="129"/>
        <v>MH</v>
      </c>
      <c r="E161" s="254"/>
      <c r="F161" s="254"/>
      <c r="G161" s="254"/>
      <c r="H161" s="254"/>
      <c r="I161" s="229">
        <v>0</v>
      </c>
      <c r="J161" s="229">
        <f t="shared" si="42"/>
        <v>0</v>
      </c>
      <c r="K161" s="229">
        <f t="shared" ref="K161:AT161" si="130">IF(K$4=UPGRADEYEAR,$I60-K60,0)</f>
        <v>0</v>
      </c>
      <c r="L161" s="229">
        <f t="shared" si="130"/>
        <v>0</v>
      </c>
      <c r="M161" s="229">
        <f t="shared" si="130"/>
        <v>0</v>
      </c>
      <c r="N161" s="230">
        <f t="shared" si="130"/>
        <v>0</v>
      </c>
      <c r="O161" s="229">
        <f t="shared" si="130"/>
        <v>0</v>
      </c>
      <c r="P161" s="229">
        <f t="shared" si="130"/>
        <v>0</v>
      </c>
      <c r="Q161" s="229">
        <f t="shared" si="130"/>
        <v>0</v>
      </c>
      <c r="R161" s="229">
        <f t="shared" si="130"/>
        <v>0</v>
      </c>
      <c r="S161" s="229">
        <f t="shared" si="130"/>
        <v>0</v>
      </c>
      <c r="T161" s="229">
        <f t="shared" si="130"/>
        <v>0</v>
      </c>
      <c r="U161" s="229">
        <f t="shared" si="130"/>
        <v>0</v>
      </c>
      <c r="V161" s="229">
        <f t="shared" si="130"/>
        <v>0</v>
      </c>
      <c r="W161" s="229">
        <f t="shared" si="130"/>
        <v>0</v>
      </c>
      <c r="X161" s="229">
        <f t="shared" si="130"/>
        <v>0</v>
      </c>
      <c r="Y161" s="229">
        <f t="shared" si="130"/>
        <v>0</v>
      </c>
      <c r="Z161" s="229">
        <f t="shared" si="130"/>
        <v>0</v>
      </c>
      <c r="AA161" s="229">
        <f t="shared" si="130"/>
        <v>0</v>
      </c>
      <c r="AB161" s="229">
        <f t="shared" si="130"/>
        <v>0</v>
      </c>
      <c r="AC161" s="229">
        <f t="shared" si="130"/>
        <v>0</v>
      </c>
      <c r="AD161" s="229">
        <f t="shared" si="130"/>
        <v>0</v>
      </c>
      <c r="AE161" s="229">
        <f t="shared" si="130"/>
        <v>0</v>
      </c>
      <c r="AF161" s="229">
        <f t="shared" si="130"/>
        <v>0</v>
      </c>
      <c r="AG161" s="229">
        <f t="shared" si="130"/>
        <v>0</v>
      </c>
      <c r="AH161" s="229">
        <f t="shared" si="130"/>
        <v>0</v>
      </c>
      <c r="AI161" s="229">
        <f t="shared" si="130"/>
        <v>0</v>
      </c>
      <c r="AJ161" s="229">
        <f t="shared" si="130"/>
        <v>0</v>
      </c>
      <c r="AK161" s="229">
        <f t="shared" si="130"/>
        <v>0</v>
      </c>
      <c r="AL161" s="229">
        <f t="shared" si="130"/>
        <v>0</v>
      </c>
      <c r="AM161" s="229">
        <f t="shared" si="130"/>
        <v>0</v>
      </c>
      <c r="AN161" s="229">
        <f t="shared" si="130"/>
        <v>0</v>
      </c>
      <c r="AO161" s="229">
        <f t="shared" si="130"/>
        <v>0</v>
      </c>
      <c r="AP161" s="229">
        <f t="shared" si="130"/>
        <v>0</v>
      </c>
      <c r="AQ161" s="229">
        <f t="shared" si="130"/>
        <v>0</v>
      </c>
      <c r="AR161" s="229">
        <f t="shared" si="130"/>
        <v>0</v>
      </c>
      <c r="AS161" s="229">
        <f t="shared" si="130"/>
        <v>0</v>
      </c>
      <c r="AT161" s="229">
        <f t="shared" si="130"/>
        <v>0</v>
      </c>
      <c r="AU161" s="231"/>
    </row>
    <row r="162" spans="1:47" ht="9" customHeight="1">
      <c r="A162" s="599"/>
      <c r="B162" s="227">
        <f t="shared" ref="B162:D162" si="131">B61</f>
        <v>0</v>
      </c>
      <c r="C162" s="227">
        <f t="shared" si="131"/>
        <v>0</v>
      </c>
      <c r="D162" s="395" t="str">
        <f t="shared" si="131"/>
        <v>MH</v>
      </c>
      <c r="E162" s="254"/>
      <c r="F162" s="254"/>
      <c r="G162" s="254"/>
      <c r="H162" s="254"/>
      <c r="I162" s="229">
        <v>0</v>
      </c>
      <c r="J162" s="229">
        <f t="shared" si="42"/>
        <v>0</v>
      </c>
      <c r="K162" s="229">
        <f t="shared" ref="K162:AT162" si="132">IF(K$4=UPGRADEYEAR,$I61-K61,0)</f>
        <v>0</v>
      </c>
      <c r="L162" s="229">
        <f t="shared" si="132"/>
        <v>0</v>
      </c>
      <c r="M162" s="229">
        <f t="shared" si="132"/>
        <v>0</v>
      </c>
      <c r="N162" s="230">
        <f t="shared" si="132"/>
        <v>0</v>
      </c>
      <c r="O162" s="229">
        <f t="shared" si="132"/>
        <v>0</v>
      </c>
      <c r="P162" s="229">
        <f t="shared" si="132"/>
        <v>0</v>
      </c>
      <c r="Q162" s="229">
        <f t="shared" si="132"/>
        <v>0</v>
      </c>
      <c r="R162" s="229">
        <f t="shared" si="132"/>
        <v>0</v>
      </c>
      <c r="S162" s="229">
        <f t="shared" si="132"/>
        <v>0</v>
      </c>
      <c r="T162" s="229">
        <f t="shared" si="132"/>
        <v>0</v>
      </c>
      <c r="U162" s="229">
        <f t="shared" si="132"/>
        <v>0</v>
      </c>
      <c r="V162" s="229">
        <f t="shared" si="132"/>
        <v>0</v>
      </c>
      <c r="W162" s="229">
        <f t="shared" si="132"/>
        <v>0</v>
      </c>
      <c r="X162" s="229">
        <f t="shared" si="132"/>
        <v>0</v>
      </c>
      <c r="Y162" s="229">
        <f t="shared" si="132"/>
        <v>0</v>
      </c>
      <c r="Z162" s="229">
        <f t="shared" si="132"/>
        <v>0</v>
      </c>
      <c r="AA162" s="229">
        <f t="shared" si="132"/>
        <v>0</v>
      </c>
      <c r="AB162" s="229">
        <f t="shared" si="132"/>
        <v>0</v>
      </c>
      <c r="AC162" s="229">
        <f t="shared" si="132"/>
        <v>0</v>
      </c>
      <c r="AD162" s="229">
        <f t="shared" si="132"/>
        <v>0</v>
      </c>
      <c r="AE162" s="229">
        <f t="shared" si="132"/>
        <v>0</v>
      </c>
      <c r="AF162" s="229">
        <f t="shared" si="132"/>
        <v>0</v>
      </c>
      <c r="AG162" s="229">
        <f t="shared" si="132"/>
        <v>0</v>
      </c>
      <c r="AH162" s="229">
        <f t="shared" si="132"/>
        <v>0</v>
      </c>
      <c r="AI162" s="229">
        <f t="shared" si="132"/>
        <v>0</v>
      </c>
      <c r="AJ162" s="229">
        <f t="shared" si="132"/>
        <v>0</v>
      </c>
      <c r="AK162" s="229">
        <f t="shared" si="132"/>
        <v>0</v>
      </c>
      <c r="AL162" s="229">
        <f t="shared" si="132"/>
        <v>0</v>
      </c>
      <c r="AM162" s="229">
        <f t="shared" si="132"/>
        <v>0</v>
      </c>
      <c r="AN162" s="229">
        <f t="shared" si="132"/>
        <v>0</v>
      </c>
      <c r="AO162" s="229">
        <f t="shared" si="132"/>
        <v>0</v>
      </c>
      <c r="AP162" s="229">
        <f t="shared" si="132"/>
        <v>0</v>
      </c>
      <c r="AQ162" s="229">
        <f t="shared" si="132"/>
        <v>0</v>
      </c>
      <c r="AR162" s="229">
        <f t="shared" si="132"/>
        <v>0</v>
      </c>
      <c r="AS162" s="229">
        <f t="shared" si="132"/>
        <v>0</v>
      </c>
      <c r="AT162" s="229">
        <f t="shared" si="132"/>
        <v>0</v>
      </c>
      <c r="AU162" s="231"/>
    </row>
    <row r="163" spans="1:47" ht="9" customHeight="1">
      <c r="A163" s="599"/>
      <c r="B163" s="227">
        <f t="shared" ref="B163:D163" si="133">B62</f>
        <v>0</v>
      </c>
      <c r="C163" s="227">
        <f t="shared" si="133"/>
        <v>0</v>
      </c>
      <c r="D163" s="395" t="str">
        <f t="shared" si="133"/>
        <v>MH</v>
      </c>
      <c r="E163" s="254"/>
      <c r="F163" s="254"/>
      <c r="G163" s="254"/>
      <c r="H163" s="254"/>
      <c r="I163" s="229">
        <v>0</v>
      </c>
      <c r="J163" s="229">
        <f t="shared" si="42"/>
        <v>0</v>
      </c>
      <c r="K163" s="229">
        <f t="shared" ref="K163:AT163" si="134">IF(K$4=UPGRADEYEAR,$I62-K62,0)</f>
        <v>0</v>
      </c>
      <c r="L163" s="229">
        <f t="shared" si="134"/>
        <v>0</v>
      </c>
      <c r="M163" s="229">
        <f t="shared" si="134"/>
        <v>0</v>
      </c>
      <c r="N163" s="230">
        <f t="shared" si="134"/>
        <v>0</v>
      </c>
      <c r="O163" s="229">
        <f t="shared" si="134"/>
        <v>0</v>
      </c>
      <c r="P163" s="229">
        <f t="shared" si="134"/>
        <v>0</v>
      </c>
      <c r="Q163" s="229">
        <f t="shared" si="134"/>
        <v>0</v>
      </c>
      <c r="R163" s="229">
        <f t="shared" si="134"/>
        <v>0</v>
      </c>
      <c r="S163" s="229">
        <f t="shared" si="134"/>
        <v>0</v>
      </c>
      <c r="T163" s="229">
        <f t="shared" si="134"/>
        <v>0</v>
      </c>
      <c r="U163" s="229">
        <f t="shared" si="134"/>
        <v>0</v>
      </c>
      <c r="V163" s="229">
        <f t="shared" si="134"/>
        <v>0</v>
      </c>
      <c r="W163" s="229">
        <f t="shared" si="134"/>
        <v>0</v>
      </c>
      <c r="X163" s="229">
        <f t="shared" si="134"/>
        <v>0</v>
      </c>
      <c r="Y163" s="229">
        <f t="shared" si="134"/>
        <v>0</v>
      </c>
      <c r="Z163" s="229">
        <f t="shared" si="134"/>
        <v>0</v>
      </c>
      <c r="AA163" s="229">
        <f t="shared" si="134"/>
        <v>0</v>
      </c>
      <c r="AB163" s="229">
        <f t="shared" si="134"/>
        <v>0</v>
      </c>
      <c r="AC163" s="229">
        <f t="shared" si="134"/>
        <v>0</v>
      </c>
      <c r="AD163" s="229">
        <f t="shared" si="134"/>
        <v>0</v>
      </c>
      <c r="AE163" s="229">
        <f t="shared" si="134"/>
        <v>0</v>
      </c>
      <c r="AF163" s="229">
        <f t="shared" si="134"/>
        <v>0</v>
      </c>
      <c r="AG163" s="229">
        <f t="shared" si="134"/>
        <v>0</v>
      </c>
      <c r="AH163" s="229">
        <f t="shared" si="134"/>
        <v>0</v>
      </c>
      <c r="AI163" s="229">
        <f t="shared" si="134"/>
        <v>0</v>
      </c>
      <c r="AJ163" s="229">
        <f t="shared" si="134"/>
        <v>0</v>
      </c>
      <c r="AK163" s="229">
        <f t="shared" si="134"/>
        <v>0</v>
      </c>
      <c r="AL163" s="229">
        <f t="shared" si="134"/>
        <v>0</v>
      </c>
      <c r="AM163" s="229">
        <f t="shared" si="134"/>
        <v>0</v>
      </c>
      <c r="AN163" s="229">
        <f t="shared" si="134"/>
        <v>0</v>
      </c>
      <c r="AO163" s="229">
        <f t="shared" si="134"/>
        <v>0</v>
      </c>
      <c r="AP163" s="229">
        <f t="shared" si="134"/>
        <v>0</v>
      </c>
      <c r="AQ163" s="229">
        <f t="shared" si="134"/>
        <v>0</v>
      </c>
      <c r="AR163" s="229">
        <f t="shared" si="134"/>
        <v>0</v>
      </c>
      <c r="AS163" s="229">
        <f t="shared" si="134"/>
        <v>0</v>
      </c>
      <c r="AT163" s="229">
        <f t="shared" si="134"/>
        <v>0</v>
      </c>
      <c r="AU163" s="231"/>
    </row>
    <row r="164" spans="1:47" ht="9" customHeight="1">
      <c r="A164" s="600"/>
      <c r="B164" s="227">
        <f t="shared" ref="B164:D164" si="135">B63</f>
        <v>0</v>
      </c>
      <c r="C164" s="227">
        <f t="shared" si="135"/>
        <v>0</v>
      </c>
      <c r="D164" s="395" t="str">
        <f t="shared" si="135"/>
        <v>MH</v>
      </c>
      <c r="E164" s="254"/>
      <c r="F164" s="254"/>
      <c r="G164" s="254"/>
      <c r="H164" s="254"/>
      <c r="I164" s="229">
        <v>0</v>
      </c>
      <c r="J164" s="229">
        <f t="shared" si="42"/>
        <v>0</v>
      </c>
      <c r="K164" s="229">
        <f t="shared" ref="K164:AT164" si="136">IF(K$4=UPGRADEYEAR,$I63-K63,0)</f>
        <v>0</v>
      </c>
      <c r="L164" s="229">
        <f t="shared" si="136"/>
        <v>0</v>
      </c>
      <c r="M164" s="229">
        <f t="shared" si="136"/>
        <v>0</v>
      </c>
      <c r="N164" s="230">
        <f t="shared" si="136"/>
        <v>0</v>
      </c>
      <c r="O164" s="229">
        <f t="shared" si="136"/>
        <v>0</v>
      </c>
      <c r="P164" s="229">
        <f t="shared" si="136"/>
        <v>0</v>
      </c>
      <c r="Q164" s="229">
        <f t="shared" si="136"/>
        <v>0</v>
      </c>
      <c r="R164" s="229">
        <f t="shared" si="136"/>
        <v>0</v>
      </c>
      <c r="S164" s="229">
        <f t="shared" si="136"/>
        <v>0</v>
      </c>
      <c r="T164" s="229">
        <f t="shared" si="136"/>
        <v>0</v>
      </c>
      <c r="U164" s="229">
        <f t="shared" si="136"/>
        <v>0</v>
      </c>
      <c r="V164" s="229">
        <f t="shared" si="136"/>
        <v>0</v>
      </c>
      <c r="W164" s="229">
        <f t="shared" si="136"/>
        <v>0</v>
      </c>
      <c r="X164" s="229">
        <f t="shared" si="136"/>
        <v>0</v>
      </c>
      <c r="Y164" s="229">
        <f t="shared" si="136"/>
        <v>0</v>
      </c>
      <c r="Z164" s="229">
        <f t="shared" si="136"/>
        <v>0</v>
      </c>
      <c r="AA164" s="229">
        <f t="shared" si="136"/>
        <v>0</v>
      </c>
      <c r="AB164" s="229">
        <f t="shared" si="136"/>
        <v>0</v>
      </c>
      <c r="AC164" s="229">
        <f t="shared" si="136"/>
        <v>0</v>
      </c>
      <c r="AD164" s="229">
        <f t="shared" si="136"/>
        <v>0</v>
      </c>
      <c r="AE164" s="229">
        <f t="shared" si="136"/>
        <v>0</v>
      </c>
      <c r="AF164" s="229">
        <f t="shared" si="136"/>
        <v>0</v>
      </c>
      <c r="AG164" s="229">
        <f t="shared" si="136"/>
        <v>0</v>
      </c>
      <c r="AH164" s="229">
        <f t="shared" si="136"/>
        <v>0</v>
      </c>
      <c r="AI164" s="229">
        <f t="shared" si="136"/>
        <v>0</v>
      </c>
      <c r="AJ164" s="229">
        <f t="shared" si="136"/>
        <v>0</v>
      </c>
      <c r="AK164" s="229">
        <f t="shared" si="136"/>
        <v>0</v>
      </c>
      <c r="AL164" s="229">
        <f t="shared" si="136"/>
        <v>0</v>
      </c>
      <c r="AM164" s="229">
        <f t="shared" si="136"/>
        <v>0</v>
      </c>
      <c r="AN164" s="229">
        <f t="shared" si="136"/>
        <v>0</v>
      </c>
      <c r="AO164" s="229">
        <f t="shared" si="136"/>
        <v>0</v>
      </c>
      <c r="AP164" s="229">
        <f t="shared" si="136"/>
        <v>0</v>
      </c>
      <c r="AQ164" s="229">
        <f t="shared" si="136"/>
        <v>0</v>
      </c>
      <c r="AR164" s="229">
        <f t="shared" si="136"/>
        <v>0</v>
      </c>
      <c r="AS164" s="229">
        <f t="shared" si="136"/>
        <v>0</v>
      </c>
      <c r="AT164" s="229">
        <f t="shared" si="136"/>
        <v>0</v>
      </c>
      <c r="AU164" s="231"/>
    </row>
    <row r="165" spans="1:47" ht="9" customHeight="1">
      <c r="A165" s="598" t="s">
        <v>267</v>
      </c>
      <c r="B165" s="227">
        <f t="shared" ref="B165:D165" si="137">B64</f>
        <v>35</v>
      </c>
      <c r="C165" s="227">
        <f t="shared" si="137"/>
        <v>47</v>
      </c>
      <c r="D165" s="395" t="str">
        <f t="shared" si="137"/>
        <v>MH</v>
      </c>
      <c r="E165" s="254"/>
      <c r="F165" s="254"/>
      <c r="G165" s="254"/>
      <c r="H165" s="254"/>
      <c r="I165" s="229">
        <v>0</v>
      </c>
      <c r="J165" s="229">
        <f t="shared" si="42"/>
        <v>0</v>
      </c>
      <c r="K165" s="229">
        <f t="shared" ref="K165:AT165" si="138">IF(K$4=UPGRADEYEAR,$I64-K64,0)</f>
        <v>0</v>
      </c>
      <c r="L165" s="229">
        <f t="shared" si="138"/>
        <v>0</v>
      </c>
      <c r="M165" s="229">
        <f t="shared" si="138"/>
        <v>0</v>
      </c>
      <c r="N165" s="230">
        <f t="shared" si="138"/>
        <v>0</v>
      </c>
      <c r="O165" s="229">
        <f t="shared" si="138"/>
        <v>0</v>
      </c>
      <c r="P165" s="229">
        <f t="shared" si="138"/>
        <v>0</v>
      </c>
      <c r="Q165" s="229">
        <f t="shared" si="138"/>
        <v>0</v>
      </c>
      <c r="R165" s="229">
        <f t="shared" si="138"/>
        <v>0</v>
      </c>
      <c r="S165" s="229">
        <f t="shared" si="138"/>
        <v>0</v>
      </c>
      <c r="T165" s="229">
        <f t="shared" si="138"/>
        <v>0</v>
      </c>
      <c r="U165" s="229">
        <f t="shared" si="138"/>
        <v>0</v>
      </c>
      <c r="V165" s="229">
        <f t="shared" si="138"/>
        <v>0</v>
      </c>
      <c r="W165" s="229">
        <f t="shared" si="138"/>
        <v>0</v>
      </c>
      <c r="X165" s="229">
        <f t="shared" si="138"/>
        <v>0</v>
      </c>
      <c r="Y165" s="229">
        <f t="shared" si="138"/>
        <v>0</v>
      </c>
      <c r="Z165" s="229">
        <f t="shared" si="138"/>
        <v>0</v>
      </c>
      <c r="AA165" s="229">
        <f t="shared" si="138"/>
        <v>0</v>
      </c>
      <c r="AB165" s="229">
        <f t="shared" si="138"/>
        <v>0</v>
      </c>
      <c r="AC165" s="229">
        <f t="shared" si="138"/>
        <v>0</v>
      </c>
      <c r="AD165" s="229">
        <f t="shared" si="138"/>
        <v>0</v>
      </c>
      <c r="AE165" s="229">
        <f t="shared" si="138"/>
        <v>0</v>
      </c>
      <c r="AF165" s="229">
        <f t="shared" si="138"/>
        <v>0</v>
      </c>
      <c r="AG165" s="229">
        <f t="shared" si="138"/>
        <v>0</v>
      </c>
      <c r="AH165" s="229">
        <f t="shared" si="138"/>
        <v>0</v>
      </c>
      <c r="AI165" s="229">
        <f t="shared" si="138"/>
        <v>0</v>
      </c>
      <c r="AJ165" s="229">
        <f t="shared" si="138"/>
        <v>0</v>
      </c>
      <c r="AK165" s="229">
        <f t="shared" si="138"/>
        <v>0</v>
      </c>
      <c r="AL165" s="229">
        <f t="shared" si="138"/>
        <v>0</v>
      </c>
      <c r="AM165" s="229">
        <f t="shared" si="138"/>
        <v>0</v>
      </c>
      <c r="AN165" s="229">
        <f t="shared" si="138"/>
        <v>0</v>
      </c>
      <c r="AO165" s="229">
        <f t="shared" si="138"/>
        <v>0</v>
      </c>
      <c r="AP165" s="229">
        <f t="shared" si="138"/>
        <v>0</v>
      </c>
      <c r="AQ165" s="229">
        <f t="shared" si="138"/>
        <v>0</v>
      </c>
      <c r="AR165" s="229">
        <f t="shared" si="138"/>
        <v>0</v>
      </c>
      <c r="AS165" s="229">
        <f t="shared" si="138"/>
        <v>0</v>
      </c>
      <c r="AT165" s="229">
        <f t="shared" si="138"/>
        <v>0</v>
      </c>
      <c r="AU165" s="231"/>
    </row>
    <row r="166" spans="1:47" ht="9" customHeight="1">
      <c r="A166" s="599"/>
      <c r="B166" s="227">
        <f t="shared" ref="B166:D166" si="139">B65</f>
        <v>70</v>
      </c>
      <c r="C166" s="227">
        <f t="shared" si="139"/>
        <v>86</v>
      </c>
      <c r="D166" s="395" t="str">
        <f t="shared" si="139"/>
        <v>MH</v>
      </c>
      <c r="E166" s="254"/>
      <c r="F166" s="254"/>
      <c r="G166" s="254"/>
      <c r="H166" s="254"/>
      <c r="I166" s="229">
        <v>0</v>
      </c>
      <c r="J166" s="229">
        <f t="shared" si="42"/>
        <v>0</v>
      </c>
      <c r="K166" s="229">
        <f t="shared" ref="K166:AT166" si="140">IF(K$4=UPGRADEYEAR,$I65-K65,0)</f>
        <v>0</v>
      </c>
      <c r="L166" s="229">
        <f t="shared" si="140"/>
        <v>0</v>
      </c>
      <c r="M166" s="229">
        <f t="shared" si="140"/>
        <v>0</v>
      </c>
      <c r="N166" s="230">
        <f t="shared" si="140"/>
        <v>0</v>
      </c>
      <c r="O166" s="229">
        <f t="shared" si="140"/>
        <v>0</v>
      </c>
      <c r="P166" s="229">
        <f t="shared" si="140"/>
        <v>0</v>
      </c>
      <c r="Q166" s="229">
        <f t="shared" si="140"/>
        <v>0</v>
      </c>
      <c r="R166" s="229">
        <f t="shared" si="140"/>
        <v>0</v>
      </c>
      <c r="S166" s="229">
        <f t="shared" si="140"/>
        <v>0</v>
      </c>
      <c r="T166" s="229">
        <f t="shared" si="140"/>
        <v>0</v>
      </c>
      <c r="U166" s="229">
        <f t="shared" si="140"/>
        <v>0</v>
      </c>
      <c r="V166" s="229">
        <f t="shared" si="140"/>
        <v>0</v>
      </c>
      <c r="W166" s="229">
        <f t="shared" si="140"/>
        <v>0</v>
      </c>
      <c r="X166" s="229">
        <f t="shared" si="140"/>
        <v>0</v>
      </c>
      <c r="Y166" s="229">
        <f t="shared" si="140"/>
        <v>0</v>
      </c>
      <c r="Z166" s="229">
        <f t="shared" si="140"/>
        <v>0</v>
      </c>
      <c r="AA166" s="229">
        <f t="shared" si="140"/>
        <v>0</v>
      </c>
      <c r="AB166" s="229">
        <f t="shared" si="140"/>
        <v>0</v>
      </c>
      <c r="AC166" s="229">
        <f t="shared" si="140"/>
        <v>0</v>
      </c>
      <c r="AD166" s="229">
        <f t="shared" si="140"/>
        <v>0</v>
      </c>
      <c r="AE166" s="229">
        <f t="shared" si="140"/>
        <v>0</v>
      </c>
      <c r="AF166" s="229">
        <f t="shared" si="140"/>
        <v>0</v>
      </c>
      <c r="AG166" s="229">
        <f t="shared" si="140"/>
        <v>0</v>
      </c>
      <c r="AH166" s="229">
        <f t="shared" si="140"/>
        <v>0</v>
      </c>
      <c r="AI166" s="229">
        <f t="shared" si="140"/>
        <v>0</v>
      </c>
      <c r="AJ166" s="229">
        <f t="shared" si="140"/>
        <v>0</v>
      </c>
      <c r="AK166" s="229">
        <f t="shared" si="140"/>
        <v>0</v>
      </c>
      <c r="AL166" s="229">
        <f t="shared" si="140"/>
        <v>0</v>
      </c>
      <c r="AM166" s="229">
        <f t="shared" si="140"/>
        <v>0</v>
      </c>
      <c r="AN166" s="229">
        <f t="shared" si="140"/>
        <v>0</v>
      </c>
      <c r="AO166" s="229">
        <f t="shared" si="140"/>
        <v>0</v>
      </c>
      <c r="AP166" s="229">
        <f t="shared" si="140"/>
        <v>0</v>
      </c>
      <c r="AQ166" s="229">
        <f t="shared" si="140"/>
        <v>0</v>
      </c>
      <c r="AR166" s="229">
        <f t="shared" si="140"/>
        <v>0</v>
      </c>
      <c r="AS166" s="229">
        <f t="shared" si="140"/>
        <v>0</v>
      </c>
      <c r="AT166" s="229">
        <f t="shared" si="140"/>
        <v>0</v>
      </c>
      <c r="AU166" s="231"/>
    </row>
    <row r="167" spans="1:47" ht="9" customHeight="1">
      <c r="A167" s="599"/>
      <c r="B167" s="227">
        <f t="shared" ref="B167:D167" si="141">B66</f>
        <v>150</v>
      </c>
      <c r="C167" s="227">
        <f t="shared" si="141"/>
        <v>167</v>
      </c>
      <c r="D167" s="395" t="str">
        <f t="shared" si="141"/>
        <v>MH</v>
      </c>
      <c r="E167" s="254"/>
      <c r="F167" s="254"/>
      <c r="G167" s="254"/>
      <c r="H167" s="254"/>
      <c r="I167" s="229">
        <v>0</v>
      </c>
      <c r="J167" s="229">
        <f t="shared" si="42"/>
        <v>0</v>
      </c>
      <c r="K167" s="229">
        <f t="shared" ref="K167:AT167" si="142">IF(K$4=UPGRADEYEAR,$I66-K66,0)</f>
        <v>0</v>
      </c>
      <c r="L167" s="229">
        <f t="shared" si="142"/>
        <v>0</v>
      </c>
      <c r="M167" s="229">
        <f t="shared" si="142"/>
        <v>0</v>
      </c>
      <c r="N167" s="230">
        <f t="shared" si="142"/>
        <v>0</v>
      </c>
      <c r="O167" s="229">
        <f t="shared" si="142"/>
        <v>0</v>
      </c>
      <c r="P167" s="229">
        <f t="shared" si="142"/>
        <v>0</v>
      </c>
      <c r="Q167" s="229">
        <f t="shared" si="142"/>
        <v>0</v>
      </c>
      <c r="R167" s="229">
        <f t="shared" si="142"/>
        <v>0</v>
      </c>
      <c r="S167" s="229">
        <f t="shared" si="142"/>
        <v>0</v>
      </c>
      <c r="T167" s="229">
        <f t="shared" si="142"/>
        <v>0</v>
      </c>
      <c r="U167" s="229">
        <f t="shared" si="142"/>
        <v>0</v>
      </c>
      <c r="V167" s="229">
        <f t="shared" si="142"/>
        <v>0</v>
      </c>
      <c r="W167" s="229">
        <f t="shared" si="142"/>
        <v>0</v>
      </c>
      <c r="X167" s="229">
        <f t="shared" si="142"/>
        <v>0</v>
      </c>
      <c r="Y167" s="229">
        <f t="shared" si="142"/>
        <v>0</v>
      </c>
      <c r="Z167" s="229">
        <f t="shared" si="142"/>
        <v>0</v>
      </c>
      <c r="AA167" s="229">
        <f t="shared" si="142"/>
        <v>0</v>
      </c>
      <c r="AB167" s="229">
        <f t="shared" si="142"/>
        <v>0</v>
      </c>
      <c r="AC167" s="229">
        <f t="shared" si="142"/>
        <v>0</v>
      </c>
      <c r="AD167" s="229">
        <f t="shared" si="142"/>
        <v>0</v>
      </c>
      <c r="AE167" s="229">
        <f t="shared" si="142"/>
        <v>0</v>
      </c>
      <c r="AF167" s="229">
        <f t="shared" si="142"/>
        <v>0</v>
      </c>
      <c r="AG167" s="229">
        <f t="shared" si="142"/>
        <v>0</v>
      </c>
      <c r="AH167" s="229">
        <f t="shared" si="142"/>
        <v>0</v>
      </c>
      <c r="AI167" s="229">
        <f t="shared" si="142"/>
        <v>0</v>
      </c>
      <c r="AJ167" s="229">
        <f t="shared" si="142"/>
        <v>0</v>
      </c>
      <c r="AK167" s="229">
        <f t="shared" si="142"/>
        <v>0</v>
      </c>
      <c r="AL167" s="229">
        <f t="shared" si="142"/>
        <v>0</v>
      </c>
      <c r="AM167" s="229">
        <f t="shared" si="142"/>
        <v>0</v>
      </c>
      <c r="AN167" s="229">
        <f t="shared" si="142"/>
        <v>0</v>
      </c>
      <c r="AO167" s="229">
        <f t="shared" si="142"/>
        <v>0</v>
      </c>
      <c r="AP167" s="229">
        <f t="shared" si="142"/>
        <v>0</v>
      </c>
      <c r="AQ167" s="229">
        <f t="shared" si="142"/>
        <v>0</v>
      </c>
      <c r="AR167" s="229">
        <f t="shared" si="142"/>
        <v>0</v>
      </c>
      <c r="AS167" s="229">
        <f t="shared" si="142"/>
        <v>0</v>
      </c>
      <c r="AT167" s="229">
        <f t="shared" si="142"/>
        <v>0</v>
      </c>
      <c r="AU167" s="231"/>
    </row>
    <row r="168" spans="1:47" ht="9" customHeight="1">
      <c r="A168" s="599"/>
      <c r="B168" s="227">
        <f t="shared" ref="B168:D168" si="143">B67</f>
        <v>210</v>
      </c>
      <c r="C168" s="227">
        <f t="shared" si="143"/>
        <v>225</v>
      </c>
      <c r="D168" s="395" t="str">
        <f t="shared" si="143"/>
        <v>MH</v>
      </c>
      <c r="E168" s="254"/>
      <c r="F168" s="254"/>
      <c r="G168" s="254"/>
      <c r="H168" s="254"/>
      <c r="I168" s="229">
        <v>0</v>
      </c>
      <c r="J168" s="229">
        <f t="shared" si="42"/>
        <v>0</v>
      </c>
      <c r="K168" s="229">
        <f t="shared" ref="K168:AT168" si="144">IF(K$4=UPGRADEYEAR,$I67-K67,0)</f>
        <v>0</v>
      </c>
      <c r="L168" s="229">
        <f t="shared" si="144"/>
        <v>0</v>
      </c>
      <c r="M168" s="229">
        <f t="shared" si="144"/>
        <v>0</v>
      </c>
      <c r="N168" s="230">
        <f t="shared" si="144"/>
        <v>0</v>
      </c>
      <c r="O168" s="229">
        <f t="shared" si="144"/>
        <v>0</v>
      </c>
      <c r="P168" s="229">
        <f t="shared" si="144"/>
        <v>0</v>
      </c>
      <c r="Q168" s="229">
        <f t="shared" si="144"/>
        <v>0</v>
      </c>
      <c r="R168" s="229">
        <f t="shared" si="144"/>
        <v>0</v>
      </c>
      <c r="S168" s="229">
        <f t="shared" si="144"/>
        <v>0</v>
      </c>
      <c r="T168" s="229">
        <f t="shared" si="144"/>
        <v>0</v>
      </c>
      <c r="U168" s="229">
        <f t="shared" si="144"/>
        <v>0</v>
      </c>
      <c r="V168" s="229">
        <f t="shared" si="144"/>
        <v>0</v>
      </c>
      <c r="W168" s="229">
        <f t="shared" si="144"/>
        <v>0</v>
      </c>
      <c r="X168" s="229">
        <f t="shared" si="144"/>
        <v>0</v>
      </c>
      <c r="Y168" s="229">
        <f t="shared" si="144"/>
        <v>0</v>
      </c>
      <c r="Z168" s="229">
        <f t="shared" si="144"/>
        <v>0</v>
      </c>
      <c r="AA168" s="229">
        <f t="shared" si="144"/>
        <v>0</v>
      </c>
      <c r="AB168" s="229">
        <f t="shared" si="144"/>
        <v>0</v>
      </c>
      <c r="AC168" s="229">
        <f t="shared" si="144"/>
        <v>0</v>
      </c>
      <c r="AD168" s="229">
        <f t="shared" si="144"/>
        <v>0</v>
      </c>
      <c r="AE168" s="229">
        <f t="shared" si="144"/>
        <v>0</v>
      </c>
      <c r="AF168" s="229">
        <f t="shared" si="144"/>
        <v>0</v>
      </c>
      <c r="AG168" s="229">
        <f t="shared" si="144"/>
        <v>0</v>
      </c>
      <c r="AH168" s="229">
        <f t="shared" si="144"/>
        <v>0</v>
      </c>
      <c r="AI168" s="229">
        <f t="shared" si="144"/>
        <v>0</v>
      </c>
      <c r="AJ168" s="229">
        <f t="shared" si="144"/>
        <v>0</v>
      </c>
      <c r="AK168" s="229">
        <f t="shared" si="144"/>
        <v>0</v>
      </c>
      <c r="AL168" s="229">
        <f t="shared" si="144"/>
        <v>0</v>
      </c>
      <c r="AM168" s="229">
        <f t="shared" si="144"/>
        <v>0</v>
      </c>
      <c r="AN168" s="229">
        <f t="shared" si="144"/>
        <v>0</v>
      </c>
      <c r="AO168" s="229">
        <f t="shared" si="144"/>
        <v>0</v>
      </c>
      <c r="AP168" s="229">
        <f t="shared" si="144"/>
        <v>0</v>
      </c>
      <c r="AQ168" s="229">
        <f t="shared" si="144"/>
        <v>0</v>
      </c>
      <c r="AR168" s="229">
        <f t="shared" si="144"/>
        <v>0</v>
      </c>
      <c r="AS168" s="229">
        <f t="shared" si="144"/>
        <v>0</v>
      </c>
      <c r="AT168" s="229">
        <f t="shared" si="144"/>
        <v>0</v>
      </c>
      <c r="AU168" s="231"/>
    </row>
    <row r="169" spans="1:47" ht="9" customHeight="1">
      <c r="A169" s="599"/>
      <c r="B169" s="227">
        <f t="shared" ref="B169:D169" si="145">B68</f>
        <v>0</v>
      </c>
      <c r="C169" s="227">
        <f t="shared" si="145"/>
        <v>0</v>
      </c>
      <c r="D169" s="395" t="str">
        <f t="shared" si="145"/>
        <v>MH</v>
      </c>
      <c r="E169" s="254"/>
      <c r="F169" s="254"/>
      <c r="G169" s="254"/>
      <c r="H169" s="254"/>
      <c r="I169" s="229">
        <v>0</v>
      </c>
      <c r="J169" s="229">
        <f t="shared" si="42"/>
        <v>0</v>
      </c>
      <c r="K169" s="229">
        <f t="shared" ref="K169:AT169" si="146">IF(K$4=UPGRADEYEAR,$I68-K68,0)</f>
        <v>0</v>
      </c>
      <c r="L169" s="229">
        <f t="shared" si="146"/>
        <v>0</v>
      </c>
      <c r="M169" s="229">
        <f t="shared" si="146"/>
        <v>0</v>
      </c>
      <c r="N169" s="230">
        <f t="shared" si="146"/>
        <v>0</v>
      </c>
      <c r="O169" s="229">
        <f t="shared" si="146"/>
        <v>0</v>
      </c>
      <c r="P169" s="229">
        <f t="shared" si="146"/>
        <v>0</v>
      </c>
      <c r="Q169" s="229">
        <f t="shared" si="146"/>
        <v>0</v>
      </c>
      <c r="R169" s="229">
        <f t="shared" si="146"/>
        <v>0</v>
      </c>
      <c r="S169" s="229">
        <f t="shared" si="146"/>
        <v>0</v>
      </c>
      <c r="T169" s="229">
        <f t="shared" si="146"/>
        <v>0</v>
      </c>
      <c r="U169" s="229">
        <f t="shared" si="146"/>
        <v>0</v>
      </c>
      <c r="V169" s="229">
        <f t="shared" si="146"/>
        <v>0</v>
      </c>
      <c r="W169" s="229">
        <f t="shared" si="146"/>
        <v>0</v>
      </c>
      <c r="X169" s="229">
        <f t="shared" si="146"/>
        <v>0</v>
      </c>
      <c r="Y169" s="229">
        <f t="shared" si="146"/>
        <v>0</v>
      </c>
      <c r="Z169" s="229">
        <f t="shared" si="146"/>
        <v>0</v>
      </c>
      <c r="AA169" s="229">
        <f t="shared" si="146"/>
        <v>0</v>
      </c>
      <c r="AB169" s="229">
        <f t="shared" si="146"/>
        <v>0</v>
      </c>
      <c r="AC169" s="229">
        <f t="shared" si="146"/>
        <v>0</v>
      </c>
      <c r="AD169" s="229">
        <f t="shared" si="146"/>
        <v>0</v>
      </c>
      <c r="AE169" s="229">
        <f t="shared" si="146"/>
        <v>0</v>
      </c>
      <c r="AF169" s="229">
        <f t="shared" si="146"/>
        <v>0</v>
      </c>
      <c r="AG169" s="229">
        <f t="shared" si="146"/>
        <v>0</v>
      </c>
      <c r="AH169" s="229">
        <f t="shared" si="146"/>
        <v>0</v>
      </c>
      <c r="AI169" s="229">
        <f t="shared" si="146"/>
        <v>0</v>
      </c>
      <c r="AJ169" s="229">
        <f t="shared" si="146"/>
        <v>0</v>
      </c>
      <c r="AK169" s="229">
        <f t="shared" si="146"/>
        <v>0</v>
      </c>
      <c r="AL169" s="229">
        <f t="shared" si="146"/>
        <v>0</v>
      </c>
      <c r="AM169" s="229">
        <f t="shared" si="146"/>
        <v>0</v>
      </c>
      <c r="AN169" s="229">
        <f t="shared" si="146"/>
        <v>0</v>
      </c>
      <c r="AO169" s="229">
        <f t="shared" si="146"/>
        <v>0</v>
      </c>
      <c r="AP169" s="229">
        <f t="shared" si="146"/>
        <v>0</v>
      </c>
      <c r="AQ169" s="229">
        <f t="shared" si="146"/>
        <v>0</v>
      </c>
      <c r="AR169" s="229">
        <f t="shared" si="146"/>
        <v>0</v>
      </c>
      <c r="AS169" s="229">
        <f t="shared" si="146"/>
        <v>0</v>
      </c>
      <c r="AT169" s="229">
        <f t="shared" si="146"/>
        <v>0</v>
      </c>
      <c r="AU169" s="231"/>
    </row>
    <row r="170" spans="1:47" ht="9" customHeight="1">
      <c r="A170" s="599"/>
      <c r="B170" s="227">
        <f t="shared" ref="B170:D170" si="147">B69</f>
        <v>0</v>
      </c>
      <c r="C170" s="227">
        <f t="shared" si="147"/>
        <v>0</v>
      </c>
      <c r="D170" s="395" t="str">
        <f t="shared" si="147"/>
        <v>MH</v>
      </c>
      <c r="E170" s="254"/>
      <c r="F170" s="254"/>
      <c r="G170" s="254"/>
      <c r="H170" s="254"/>
      <c r="I170" s="229">
        <v>0</v>
      </c>
      <c r="J170" s="229">
        <f t="shared" si="42"/>
        <v>0</v>
      </c>
      <c r="K170" s="229">
        <f t="shared" ref="K170:AT170" si="148">IF(K$4=UPGRADEYEAR,$I69-K69,0)</f>
        <v>0</v>
      </c>
      <c r="L170" s="229">
        <f t="shared" si="148"/>
        <v>0</v>
      </c>
      <c r="M170" s="229">
        <f t="shared" si="148"/>
        <v>0</v>
      </c>
      <c r="N170" s="230">
        <f t="shared" si="148"/>
        <v>0</v>
      </c>
      <c r="O170" s="229">
        <f t="shared" si="148"/>
        <v>0</v>
      </c>
      <c r="P170" s="229">
        <f t="shared" si="148"/>
        <v>0</v>
      </c>
      <c r="Q170" s="229">
        <f t="shared" si="148"/>
        <v>0</v>
      </c>
      <c r="R170" s="229">
        <f t="shared" si="148"/>
        <v>0</v>
      </c>
      <c r="S170" s="229">
        <f t="shared" si="148"/>
        <v>0</v>
      </c>
      <c r="T170" s="229">
        <f t="shared" si="148"/>
        <v>0</v>
      </c>
      <c r="U170" s="229">
        <f t="shared" si="148"/>
        <v>0</v>
      </c>
      <c r="V170" s="229">
        <f t="shared" si="148"/>
        <v>0</v>
      </c>
      <c r="W170" s="229">
        <f t="shared" si="148"/>
        <v>0</v>
      </c>
      <c r="X170" s="229">
        <f t="shared" si="148"/>
        <v>0</v>
      </c>
      <c r="Y170" s="229">
        <f t="shared" si="148"/>
        <v>0</v>
      </c>
      <c r="Z170" s="229">
        <f t="shared" si="148"/>
        <v>0</v>
      </c>
      <c r="AA170" s="229">
        <f t="shared" si="148"/>
        <v>0</v>
      </c>
      <c r="AB170" s="229">
        <f t="shared" si="148"/>
        <v>0</v>
      </c>
      <c r="AC170" s="229">
        <f t="shared" si="148"/>
        <v>0</v>
      </c>
      <c r="AD170" s="229">
        <f t="shared" si="148"/>
        <v>0</v>
      </c>
      <c r="AE170" s="229">
        <f t="shared" si="148"/>
        <v>0</v>
      </c>
      <c r="AF170" s="229">
        <f t="shared" si="148"/>
        <v>0</v>
      </c>
      <c r="AG170" s="229">
        <f t="shared" si="148"/>
        <v>0</v>
      </c>
      <c r="AH170" s="229">
        <f t="shared" si="148"/>
        <v>0</v>
      </c>
      <c r="AI170" s="229">
        <f t="shared" si="148"/>
        <v>0</v>
      </c>
      <c r="AJ170" s="229">
        <f t="shared" si="148"/>
        <v>0</v>
      </c>
      <c r="AK170" s="229">
        <f t="shared" si="148"/>
        <v>0</v>
      </c>
      <c r="AL170" s="229">
        <f t="shared" si="148"/>
        <v>0</v>
      </c>
      <c r="AM170" s="229">
        <f t="shared" si="148"/>
        <v>0</v>
      </c>
      <c r="AN170" s="229">
        <f t="shared" si="148"/>
        <v>0</v>
      </c>
      <c r="AO170" s="229">
        <f t="shared" si="148"/>
        <v>0</v>
      </c>
      <c r="AP170" s="229">
        <f t="shared" si="148"/>
        <v>0</v>
      </c>
      <c r="AQ170" s="229">
        <f t="shared" si="148"/>
        <v>0</v>
      </c>
      <c r="AR170" s="229">
        <f t="shared" si="148"/>
        <v>0</v>
      </c>
      <c r="AS170" s="229">
        <f t="shared" si="148"/>
        <v>0</v>
      </c>
      <c r="AT170" s="229">
        <f t="shared" si="148"/>
        <v>0</v>
      </c>
      <c r="AU170" s="231"/>
    </row>
    <row r="171" spans="1:47" ht="9" customHeight="1">
      <c r="A171" s="599"/>
      <c r="B171" s="227">
        <f t="shared" ref="B171:D171" si="149">B70</f>
        <v>0</v>
      </c>
      <c r="C171" s="227">
        <f t="shared" si="149"/>
        <v>0</v>
      </c>
      <c r="D171" s="395" t="str">
        <f t="shared" si="149"/>
        <v>MH</v>
      </c>
      <c r="E171" s="254"/>
      <c r="F171" s="254"/>
      <c r="G171" s="254"/>
      <c r="H171" s="254"/>
      <c r="I171" s="229">
        <v>0</v>
      </c>
      <c r="J171" s="229">
        <f t="shared" si="42"/>
        <v>0</v>
      </c>
      <c r="K171" s="229">
        <f t="shared" ref="K171:AT171" si="150">IF(K$4=UPGRADEYEAR,$I70-K70,0)</f>
        <v>0</v>
      </c>
      <c r="L171" s="229">
        <f t="shared" si="150"/>
        <v>0</v>
      </c>
      <c r="M171" s="229">
        <f t="shared" si="150"/>
        <v>0</v>
      </c>
      <c r="N171" s="230">
        <f t="shared" si="150"/>
        <v>0</v>
      </c>
      <c r="O171" s="229">
        <f t="shared" si="150"/>
        <v>0</v>
      </c>
      <c r="P171" s="229">
        <f t="shared" si="150"/>
        <v>0</v>
      </c>
      <c r="Q171" s="229">
        <f t="shared" si="150"/>
        <v>0</v>
      </c>
      <c r="R171" s="229">
        <f t="shared" si="150"/>
        <v>0</v>
      </c>
      <c r="S171" s="229">
        <f t="shared" si="150"/>
        <v>0</v>
      </c>
      <c r="T171" s="229">
        <f t="shared" si="150"/>
        <v>0</v>
      </c>
      <c r="U171" s="229">
        <f t="shared" si="150"/>
        <v>0</v>
      </c>
      <c r="V171" s="229">
        <f t="shared" si="150"/>
        <v>0</v>
      </c>
      <c r="W171" s="229">
        <f t="shared" si="150"/>
        <v>0</v>
      </c>
      <c r="X171" s="229">
        <f t="shared" si="150"/>
        <v>0</v>
      </c>
      <c r="Y171" s="229">
        <f t="shared" si="150"/>
        <v>0</v>
      </c>
      <c r="Z171" s="229">
        <f t="shared" si="150"/>
        <v>0</v>
      </c>
      <c r="AA171" s="229">
        <f t="shared" si="150"/>
        <v>0</v>
      </c>
      <c r="AB171" s="229">
        <f t="shared" si="150"/>
        <v>0</v>
      </c>
      <c r="AC171" s="229">
        <f t="shared" si="150"/>
        <v>0</v>
      </c>
      <c r="AD171" s="229">
        <f t="shared" si="150"/>
        <v>0</v>
      </c>
      <c r="AE171" s="229">
        <f t="shared" si="150"/>
        <v>0</v>
      </c>
      <c r="AF171" s="229">
        <f t="shared" si="150"/>
        <v>0</v>
      </c>
      <c r="AG171" s="229">
        <f t="shared" si="150"/>
        <v>0</v>
      </c>
      <c r="AH171" s="229">
        <f t="shared" si="150"/>
        <v>0</v>
      </c>
      <c r="AI171" s="229">
        <f t="shared" si="150"/>
        <v>0</v>
      </c>
      <c r="AJ171" s="229">
        <f t="shared" si="150"/>
        <v>0</v>
      </c>
      <c r="AK171" s="229">
        <f t="shared" si="150"/>
        <v>0</v>
      </c>
      <c r="AL171" s="229">
        <f t="shared" si="150"/>
        <v>0</v>
      </c>
      <c r="AM171" s="229">
        <f t="shared" si="150"/>
        <v>0</v>
      </c>
      <c r="AN171" s="229">
        <f t="shared" si="150"/>
        <v>0</v>
      </c>
      <c r="AO171" s="229">
        <f t="shared" si="150"/>
        <v>0</v>
      </c>
      <c r="AP171" s="229">
        <f t="shared" si="150"/>
        <v>0</v>
      </c>
      <c r="AQ171" s="229">
        <f t="shared" si="150"/>
        <v>0</v>
      </c>
      <c r="AR171" s="229">
        <f t="shared" si="150"/>
        <v>0</v>
      </c>
      <c r="AS171" s="229">
        <f t="shared" si="150"/>
        <v>0</v>
      </c>
      <c r="AT171" s="229">
        <f t="shared" si="150"/>
        <v>0</v>
      </c>
      <c r="AU171" s="231"/>
    </row>
    <row r="172" spans="1:47" ht="9" customHeight="1">
      <c r="A172" s="600"/>
      <c r="B172" s="227">
        <f t="shared" ref="B172:D172" si="151">B71</f>
        <v>0</v>
      </c>
      <c r="C172" s="227">
        <f t="shared" si="151"/>
        <v>0</v>
      </c>
      <c r="D172" s="395" t="str">
        <f t="shared" si="151"/>
        <v>MH</v>
      </c>
      <c r="E172" s="254"/>
      <c r="F172" s="254"/>
      <c r="G172" s="254"/>
      <c r="H172" s="254"/>
      <c r="I172" s="229">
        <v>0</v>
      </c>
      <c r="J172" s="229">
        <f t="shared" ref="J172:J183" si="152">I172</f>
        <v>0</v>
      </c>
      <c r="K172" s="229">
        <f t="shared" ref="K172:AT172" si="153">IF(K$4=UPGRADEYEAR,$I71-K71,0)</f>
        <v>0</v>
      </c>
      <c r="L172" s="229">
        <f t="shared" si="153"/>
        <v>0</v>
      </c>
      <c r="M172" s="229">
        <f t="shared" si="153"/>
        <v>0</v>
      </c>
      <c r="N172" s="230">
        <f t="shared" si="153"/>
        <v>0</v>
      </c>
      <c r="O172" s="229">
        <f t="shared" si="153"/>
        <v>0</v>
      </c>
      <c r="P172" s="229">
        <f t="shared" si="153"/>
        <v>0</v>
      </c>
      <c r="Q172" s="229">
        <f t="shared" si="153"/>
        <v>0</v>
      </c>
      <c r="R172" s="229">
        <f t="shared" si="153"/>
        <v>0</v>
      </c>
      <c r="S172" s="229">
        <f t="shared" si="153"/>
        <v>0</v>
      </c>
      <c r="T172" s="229">
        <f t="shared" si="153"/>
        <v>0</v>
      </c>
      <c r="U172" s="229">
        <f t="shared" si="153"/>
        <v>0</v>
      </c>
      <c r="V172" s="229">
        <f t="shared" si="153"/>
        <v>0</v>
      </c>
      <c r="W172" s="229">
        <f t="shared" si="153"/>
        <v>0</v>
      </c>
      <c r="X172" s="229">
        <f t="shared" si="153"/>
        <v>0</v>
      </c>
      <c r="Y172" s="229">
        <f t="shared" si="153"/>
        <v>0</v>
      </c>
      <c r="Z172" s="229">
        <f t="shared" si="153"/>
        <v>0</v>
      </c>
      <c r="AA172" s="229">
        <f t="shared" si="153"/>
        <v>0</v>
      </c>
      <c r="AB172" s="229">
        <f t="shared" si="153"/>
        <v>0</v>
      </c>
      <c r="AC172" s="229">
        <f t="shared" si="153"/>
        <v>0</v>
      </c>
      <c r="AD172" s="229">
        <f t="shared" si="153"/>
        <v>0</v>
      </c>
      <c r="AE172" s="229">
        <f t="shared" si="153"/>
        <v>0</v>
      </c>
      <c r="AF172" s="229">
        <f t="shared" si="153"/>
        <v>0</v>
      </c>
      <c r="AG172" s="229">
        <f t="shared" si="153"/>
        <v>0</v>
      </c>
      <c r="AH172" s="229">
        <f t="shared" si="153"/>
        <v>0</v>
      </c>
      <c r="AI172" s="229">
        <f t="shared" si="153"/>
        <v>0</v>
      </c>
      <c r="AJ172" s="229">
        <f t="shared" si="153"/>
        <v>0</v>
      </c>
      <c r="AK172" s="229">
        <f t="shared" si="153"/>
        <v>0</v>
      </c>
      <c r="AL172" s="229">
        <f t="shared" si="153"/>
        <v>0</v>
      </c>
      <c r="AM172" s="229">
        <f t="shared" si="153"/>
        <v>0</v>
      </c>
      <c r="AN172" s="229">
        <f t="shared" si="153"/>
        <v>0</v>
      </c>
      <c r="AO172" s="229">
        <f t="shared" si="153"/>
        <v>0</v>
      </c>
      <c r="AP172" s="229">
        <f t="shared" si="153"/>
        <v>0</v>
      </c>
      <c r="AQ172" s="229">
        <f t="shared" si="153"/>
        <v>0</v>
      </c>
      <c r="AR172" s="229">
        <f t="shared" si="153"/>
        <v>0</v>
      </c>
      <c r="AS172" s="229">
        <f t="shared" si="153"/>
        <v>0</v>
      </c>
      <c r="AT172" s="229">
        <f t="shared" si="153"/>
        <v>0</v>
      </c>
      <c r="AU172" s="231"/>
    </row>
    <row r="173" spans="1:47" ht="9" customHeight="1">
      <c r="A173" s="598" t="s">
        <v>57</v>
      </c>
      <c r="B173" s="227">
        <f t="shared" ref="B173:D173" si="154">B72</f>
        <v>45</v>
      </c>
      <c r="C173" s="227">
        <f t="shared" si="154"/>
        <v>50</v>
      </c>
      <c r="D173" s="395" t="str">
        <f t="shared" si="154"/>
        <v>CPO</v>
      </c>
      <c r="E173" s="254"/>
      <c r="F173" s="254"/>
      <c r="G173" s="254"/>
      <c r="H173" s="254"/>
      <c r="I173" s="229">
        <v>0</v>
      </c>
      <c r="J173" s="229">
        <f t="shared" si="152"/>
        <v>0</v>
      </c>
      <c r="K173" s="229">
        <f t="shared" ref="K173:AT173" si="155">IF(K$4=UPGRADEYEAR,$I72-K72,0)</f>
        <v>0</v>
      </c>
      <c r="L173" s="229">
        <f t="shared" si="155"/>
        <v>0</v>
      </c>
      <c r="M173" s="229">
        <f t="shared" si="155"/>
        <v>0</v>
      </c>
      <c r="N173" s="230">
        <f t="shared" si="155"/>
        <v>0</v>
      </c>
      <c r="O173" s="229">
        <f t="shared" si="155"/>
        <v>0</v>
      </c>
      <c r="P173" s="229">
        <f t="shared" si="155"/>
        <v>0</v>
      </c>
      <c r="Q173" s="229">
        <f t="shared" si="155"/>
        <v>0</v>
      </c>
      <c r="R173" s="229">
        <f t="shared" si="155"/>
        <v>0</v>
      </c>
      <c r="S173" s="229">
        <f t="shared" si="155"/>
        <v>0</v>
      </c>
      <c r="T173" s="229">
        <f t="shared" si="155"/>
        <v>0</v>
      </c>
      <c r="U173" s="229">
        <f t="shared" si="155"/>
        <v>0</v>
      </c>
      <c r="V173" s="229">
        <f t="shared" si="155"/>
        <v>0</v>
      </c>
      <c r="W173" s="229">
        <f t="shared" si="155"/>
        <v>0</v>
      </c>
      <c r="X173" s="229">
        <f t="shared" si="155"/>
        <v>0</v>
      </c>
      <c r="Y173" s="229">
        <f t="shared" si="155"/>
        <v>0</v>
      </c>
      <c r="Z173" s="229">
        <f t="shared" si="155"/>
        <v>0</v>
      </c>
      <c r="AA173" s="229">
        <f t="shared" si="155"/>
        <v>0</v>
      </c>
      <c r="AB173" s="229">
        <f t="shared" si="155"/>
        <v>0</v>
      </c>
      <c r="AC173" s="229">
        <f t="shared" si="155"/>
        <v>0</v>
      </c>
      <c r="AD173" s="229">
        <f t="shared" si="155"/>
        <v>0</v>
      </c>
      <c r="AE173" s="229">
        <f t="shared" si="155"/>
        <v>0</v>
      </c>
      <c r="AF173" s="229">
        <f t="shared" si="155"/>
        <v>0</v>
      </c>
      <c r="AG173" s="229">
        <f t="shared" si="155"/>
        <v>0</v>
      </c>
      <c r="AH173" s="229">
        <f t="shared" si="155"/>
        <v>0</v>
      </c>
      <c r="AI173" s="229">
        <f t="shared" si="155"/>
        <v>0</v>
      </c>
      <c r="AJ173" s="229">
        <f t="shared" si="155"/>
        <v>0</v>
      </c>
      <c r="AK173" s="229">
        <f t="shared" si="155"/>
        <v>0</v>
      </c>
      <c r="AL173" s="229">
        <f t="shared" si="155"/>
        <v>0</v>
      </c>
      <c r="AM173" s="229">
        <f t="shared" si="155"/>
        <v>0</v>
      </c>
      <c r="AN173" s="229">
        <f t="shared" si="155"/>
        <v>0</v>
      </c>
      <c r="AO173" s="229">
        <f t="shared" si="155"/>
        <v>0</v>
      </c>
      <c r="AP173" s="229">
        <f t="shared" si="155"/>
        <v>0</v>
      </c>
      <c r="AQ173" s="229">
        <f t="shared" si="155"/>
        <v>0</v>
      </c>
      <c r="AR173" s="229">
        <f t="shared" si="155"/>
        <v>0</v>
      </c>
      <c r="AS173" s="229">
        <f t="shared" si="155"/>
        <v>0</v>
      </c>
      <c r="AT173" s="229">
        <f t="shared" si="155"/>
        <v>0</v>
      </c>
      <c r="AU173" s="231"/>
    </row>
    <row r="174" spans="1:47" ht="9" customHeight="1">
      <c r="A174" s="599"/>
      <c r="B174" s="227">
        <f t="shared" ref="B174:D174" si="156">B73</f>
        <v>60</v>
      </c>
      <c r="C174" s="227">
        <f t="shared" si="156"/>
        <v>66</v>
      </c>
      <c r="D174" s="395" t="str">
        <f t="shared" si="156"/>
        <v>CPO</v>
      </c>
      <c r="E174" s="254"/>
      <c r="F174" s="254"/>
      <c r="G174" s="254"/>
      <c r="H174" s="254"/>
      <c r="I174" s="229">
        <v>0</v>
      </c>
      <c r="J174" s="229">
        <f t="shared" si="152"/>
        <v>0</v>
      </c>
      <c r="K174" s="229">
        <f t="shared" ref="K174:AT174" si="157">IF(K$4=UPGRADEYEAR,$I73-K73,0)</f>
        <v>0</v>
      </c>
      <c r="L174" s="229">
        <f t="shared" si="157"/>
        <v>0</v>
      </c>
      <c r="M174" s="229">
        <f t="shared" si="157"/>
        <v>0</v>
      </c>
      <c r="N174" s="230">
        <f t="shared" si="157"/>
        <v>0</v>
      </c>
      <c r="O174" s="229">
        <f t="shared" si="157"/>
        <v>0</v>
      </c>
      <c r="P174" s="229">
        <f t="shared" si="157"/>
        <v>0</v>
      </c>
      <c r="Q174" s="229">
        <f t="shared" si="157"/>
        <v>0</v>
      </c>
      <c r="R174" s="229">
        <f t="shared" si="157"/>
        <v>0</v>
      </c>
      <c r="S174" s="229">
        <f t="shared" si="157"/>
        <v>0</v>
      </c>
      <c r="T174" s="229">
        <f t="shared" si="157"/>
        <v>0</v>
      </c>
      <c r="U174" s="229">
        <f t="shared" si="157"/>
        <v>0</v>
      </c>
      <c r="V174" s="229">
        <f t="shared" si="157"/>
        <v>0</v>
      </c>
      <c r="W174" s="229">
        <f t="shared" si="157"/>
        <v>0</v>
      </c>
      <c r="X174" s="229">
        <f t="shared" si="157"/>
        <v>0</v>
      </c>
      <c r="Y174" s="229">
        <f t="shared" si="157"/>
        <v>0</v>
      </c>
      <c r="Z174" s="229">
        <f t="shared" si="157"/>
        <v>0</v>
      </c>
      <c r="AA174" s="229">
        <f t="shared" si="157"/>
        <v>0</v>
      </c>
      <c r="AB174" s="229">
        <f t="shared" si="157"/>
        <v>0</v>
      </c>
      <c r="AC174" s="229">
        <f t="shared" si="157"/>
        <v>0</v>
      </c>
      <c r="AD174" s="229">
        <f t="shared" si="157"/>
        <v>0</v>
      </c>
      <c r="AE174" s="229">
        <f t="shared" si="157"/>
        <v>0</v>
      </c>
      <c r="AF174" s="229">
        <f t="shared" si="157"/>
        <v>0</v>
      </c>
      <c r="AG174" s="229">
        <f t="shared" si="157"/>
        <v>0</v>
      </c>
      <c r="AH174" s="229">
        <f t="shared" si="157"/>
        <v>0</v>
      </c>
      <c r="AI174" s="229">
        <f t="shared" si="157"/>
        <v>0</v>
      </c>
      <c r="AJ174" s="229">
        <f t="shared" si="157"/>
        <v>0</v>
      </c>
      <c r="AK174" s="229">
        <f t="shared" si="157"/>
        <v>0</v>
      </c>
      <c r="AL174" s="229">
        <f t="shared" si="157"/>
        <v>0</v>
      </c>
      <c r="AM174" s="229">
        <f t="shared" si="157"/>
        <v>0</v>
      </c>
      <c r="AN174" s="229">
        <f t="shared" si="157"/>
        <v>0</v>
      </c>
      <c r="AO174" s="229">
        <f t="shared" si="157"/>
        <v>0</v>
      </c>
      <c r="AP174" s="229">
        <f t="shared" si="157"/>
        <v>0</v>
      </c>
      <c r="AQ174" s="229">
        <f t="shared" si="157"/>
        <v>0</v>
      </c>
      <c r="AR174" s="229">
        <f t="shared" si="157"/>
        <v>0</v>
      </c>
      <c r="AS174" s="229">
        <f t="shared" si="157"/>
        <v>0</v>
      </c>
      <c r="AT174" s="229">
        <f t="shared" si="157"/>
        <v>0</v>
      </c>
      <c r="AU174" s="231"/>
    </row>
    <row r="175" spans="1:47" ht="9" customHeight="1">
      <c r="A175" s="599"/>
      <c r="B175" s="227">
        <f t="shared" ref="B175:D175" si="158">B74</f>
        <v>90</v>
      </c>
      <c r="C175" s="227">
        <f t="shared" si="158"/>
        <v>98</v>
      </c>
      <c r="D175" s="395" t="str">
        <f t="shared" si="158"/>
        <v>CPO</v>
      </c>
      <c r="E175" s="254"/>
      <c r="F175" s="254"/>
      <c r="G175" s="254"/>
      <c r="H175" s="254"/>
      <c r="I175" s="229">
        <v>0</v>
      </c>
      <c r="J175" s="229">
        <f t="shared" si="152"/>
        <v>0</v>
      </c>
      <c r="K175" s="229">
        <f t="shared" ref="K175:AT175" si="159">IF(K$4=UPGRADEYEAR,$I74-K74,0)</f>
        <v>0</v>
      </c>
      <c r="L175" s="229">
        <f t="shared" si="159"/>
        <v>0</v>
      </c>
      <c r="M175" s="229">
        <f t="shared" si="159"/>
        <v>0</v>
      </c>
      <c r="N175" s="230">
        <f t="shared" si="159"/>
        <v>0</v>
      </c>
      <c r="O175" s="229">
        <f t="shared" si="159"/>
        <v>0</v>
      </c>
      <c r="P175" s="229">
        <f t="shared" si="159"/>
        <v>0</v>
      </c>
      <c r="Q175" s="229">
        <f t="shared" si="159"/>
        <v>0</v>
      </c>
      <c r="R175" s="229">
        <f t="shared" si="159"/>
        <v>0</v>
      </c>
      <c r="S175" s="229">
        <f t="shared" si="159"/>
        <v>0</v>
      </c>
      <c r="T175" s="229">
        <f t="shared" si="159"/>
        <v>0</v>
      </c>
      <c r="U175" s="229">
        <f t="shared" si="159"/>
        <v>0</v>
      </c>
      <c r="V175" s="229">
        <f t="shared" si="159"/>
        <v>0</v>
      </c>
      <c r="W175" s="229">
        <f t="shared" si="159"/>
        <v>0</v>
      </c>
      <c r="X175" s="229">
        <f t="shared" si="159"/>
        <v>0</v>
      </c>
      <c r="Y175" s="229">
        <f t="shared" si="159"/>
        <v>0</v>
      </c>
      <c r="Z175" s="229">
        <f t="shared" si="159"/>
        <v>0</v>
      </c>
      <c r="AA175" s="229">
        <f t="shared" si="159"/>
        <v>0</v>
      </c>
      <c r="AB175" s="229">
        <f t="shared" si="159"/>
        <v>0</v>
      </c>
      <c r="AC175" s="229">
        <f t="shared" si="159"/>
        <v>0</v>
      </c>
      <c r="AD175" s="229">
        <f t="shared" si="159"/>
        <v>0</v>
      </c>
      <c r="AE175" s="229">
        <f t="shared" si="159"/>
        <v>0</v>
      </c>
      <c r="AF175" s="229">
        <f t="shared" si="159"/>
        <v>0</v>
      </c>
      <c r="AG175" s="229">
        <f t="shared" si="159"/>
        <v>0</v>
      </c>
      <c r="AH175" s="229">
        <f t="shared" si="159"/>
        <v>0</v>
      </c>
      <c r="AI175" s="229">
        <f t="shared" si="159"/>
        <v>0</v>
      </c>
      <c r="AJ175" s="229">
        <f t="shared" si="159"/>
        <v>0</v>
      </c>
      <c r="AK175" s="229">
        <f t="shared" si="159"/>
        <v>0</v>
      </c>
      <c r="AL175" s="229">
        <f t="shared" si="159"/>
        <v>0</v>
      </c>
      <c r="AM175" s="229">
        <f t="shared" si="159"/>
        <v>0</v>
      </c>
      <c r="AN175" s="229">
        <f t="shared" si="159"/>
        <v>0</v>
      </c>
      <c r="AO175" s="229">
        <f t="shared" si="159"/>
        <v>0</v>
      </c>
      <c r="AP175" s="229">
        <f t="shared" si="159"/>
        <v>0</v>
      </c>
      <c r="AQ175" s="229">
        <f t="shared" si="159"/>
        <v>0</v>
      </c>
      <c r="AR175" s="229">
        <f t="shared" si="159"/>
        <v>0</v>
      </c>
      <c r="AS175" s="229">
        <f t="shared" si="159"/>
        <v>0</v>
      </c>
      <c r="AT175" s="229">
        <f t="shared" si="159"/>
        <v>0</v>
      </c>
      <c r="AU175" s="231"/>
    </row>
    <row r="176" spans="1:47" ht="9" customHeight="1">
      <c r="A176" s="599"/>
      <c r="B176" s="227">
        <f t="shared" ref="B176:D176" si="160">B75</f>
        <v>140</v>
      </c>
      <c r="C176" s="227">
        <f t="shared" si="160"/>
        <v>153</v>
      </c>
      <c r="D176" s="395" t="str">
        <f t="shared" si="160"/>
        <v>CPO</v>
      </c>
      <c r="E176" s="254"/>
      <c r="F176" s="254"/>
      <c r="G176" s="254"/>
      <c r="H176" s="254"/>
      <c r="I176" s="229">
        <v>0</v>
      </c>
      <c r="J176" s="229">
        <f t="shared" si="152"/>
        <v>0</v>
      </c>
      <c r="K176" s="229">
        <f t="shared" ref="K176:AT176" si="161">IF(K$4=UPGRADEYEAR,$I75-K75,0)</f>
        <v>0</v>
      </c>
      <c r="L176" s="229">
        <f t="shared" si="161"/>
        <v>0</v>
      </c>
      <c r="M176" s="229">
        <f t="shared" si="161"/>
        <v>0</v>
      </c>
      <c r="N176" s="230">
        <f t="shared" si="161"/>
        <v>0</v>
      </c>
      <c r="O176" s="229">
        <f t="shared" si="161"/>
        <v>0</v>
      </c>
      <c r="P176" s="229">
        <f t="shared" si="161"/>
        <v>0</v>
      </c>
      <c r="Q176" s="229">
        <f t="shared" si="161"/>
        <v>0</v>
      </c>
      <c r="R176" s="229">
        <f t="shared" si="161"/>
        <v>0</v>
      </c>
      <c r="S176" s="229">
        <f t="shared" si="161"/>
        <v>0</v>
      </c>
      <c r="T176" s="229">
        <f t="shared" si="161"/>
        <v>0</v>
      </c>
      <c r="U176" s="229">
        <f t="shared" si="161"/>
        <v>0</v>
      </c>
      <c r="V176" s="229">
        <f t="shared" si="161"/>
        <v>0</v>
      </c>
      <c r="W176" s="229">
        <f t="shared" si="161"/>
        <v>0</v>
      </c>
      <c r="X176" s="229">
        <f t="shared" si="161"/>
        <v>0</v>
      </c>
      <c r="Y176" s="229">
        <f t="shared" si="161"/>
        <v>0</v>
      </c>
      <c r="Z176" s="229">
        <f t="shared" si="161"/>
        <v>0</v>
      </c>
      <c r="AA176" s="229">
        <f t="shared" si="161"/>
        <v>0</v>
      </c>
      <c r="AB176" s="229">
        <f t="shared" si="161"/>
        <v>0</v>
      </c>
      <c r="AC176" s="229">
        <f t="shared" si="161"/>
        <v>0</v>
      </c>
      <c r="AD176" s="229">
        <f t="shared" si="161"/>
        <v>0</v>
      </c>
      <c r="AE176" s="229">
        <f t="shared" si="161"/>
        <v>0</v>
      </c>
      <c r="AF176" s="229">
        <f t="shared" si="161"/>
        <v>0</v>
      </c>
      <c r="AG176" s="229">
        <f t="shared" si="161"/>
        <v>0</v>
      </c>
      <c r="AH176" s="229">
        <f t="shared" si="161"/>
        <v>0</v>
      </c>
      <c r="AI176" s="229">
        <f t="shared" si="161"/>
        <v>0</v>
      </c>
      <c r="AJ176" s="229">
        <f t="shared" si="161"/>
        <v>0</v>
      </c>
      <c r="AK176" s="229">
        <f t="shared" si="161"/>
        <v>0</v>
      </c>
      <c r="AL176" s="229">
        <f t="shared" si="161"/>
        <v>0</v>
      </c>
      <c r="AM176" s="229">
        <f t="shared" si="161"/>
        <v>0</v>
      </c>
      <c r="AN176" s="229">
        <f t="shared" si="161"/>
        <v>0</v>
      </c>
      <c r="AO176" s="229">
        <f t="shared" si="161"/>
        <v>0</v>
      </c>
      <c r="AP176" s="229">
        <f t="shared" si="161"/>
        <v>0</v>
      </c>
      <c r="AQ176" s="229">
        <f t="shared" si="161"/>
        <v>0</v>
      </c>
      <c r="AR176" s="229">
        <f t="shared" si="161"/>
        <v>0</v>
      </c>
      <c r="AS176" s="229">
        <f t="shared" si="161"/>
        <v>0</v>
      </c>
      <c r="AT176" s="229">
        <f t="shared" si="161"/>
        <v>0</v>
      </c>
      <c r="AU176" s="231"/>
    </row>
    <row r="177" spans="1:47" ht="9" customHeight="1">
      <c r="A177" s="599"/>
      <c r="B177" s="227">
        <f t="shared" ref="B177:D177" si="162">B76</f>
        <v>0</v>
      </c>
      <c r="C177" s="227">
        <f t="shared" si="162"/>
        <v>0</v>
      </c>
      <c r="D177" s="395">
        <f t="shared" si="162"/>
        <v>0</v>
      </c>
      <c r="E177" s="254"/>
      <c r="F177" s="254"/>
      <c r="G177" s="254"/>
      <c r="H177" s="254"/>
      <c r="I177" s="229">
        <v>0</v>
      </c>
      <c r="J177" s="229">
        <f t="shared" si="152"/>
        <v>0</v>
      </c>
      <c r="K177" s="229">
        <f t="shared" ref="K177:AT177" si="163">IF(K$4=UPGRADEYEAR,$I76-K76,0)</f>
        <v>0</v>
      </c>
      <c r="L177" s="229">
        <f t="shared" si="163"/>
        <v>0</v>
      </c>
      <c r="M177" s="229">
        <f t="shared" si="163"/>
        <v>0</v>
      </c>
      <c r="N177" s="230">
        <f t="shared" si="163"/>
        <v>0</v>
      </c>
      <c r="O177" s="229">
        <f t="shared" si="163"/>
        <v>0</v>
      </c>
      <c r="P177" s="229">
        <f t="shared" si="163"/>
        <v>0</v>
      </c>
      <c r="Q177" s="229">
        <f t="shared" si="163"/>
        <v>0</v>
      </c>
      <c r="R177" s="229">
        <f t="shared" si="163"/>
        <v>0</v>
      </c>
      <c r="S177" s="229">
        <f t="shared" si="163"/>
        <v>0</v>
      </c>
      <c r="T177" s="229">
        <f t="shared" si="163"/>
        <v>0</v>
      </c>
      <c r="U177" s="229">
        <f t="shared" si="163"/>
        <v>0</v>
      </c>
      <c r="V177" s="229">
        <f t="shared" si="163"/>
        <v>0</v>
      </c>
      <c r="W177" s="229">
        <f t="shared" si="163"/>
        <v>0</v>
      </c>
      <c r="X177" s="229">
        <f t="shared" si="163"/>
        <v>0</v>
      </c>
      <c r="Y177" s="229">
        <f t="shared" si="163"/>
        <v>0</v>
      </c>
      <c r="Z177" s="229">
        <f t="shared" si="163"/>
        <v>0</v>
      </c>
      <c r="AA177" s="229">
        <f t="shared" si="163"/>
        <v>0</v>
      </c>
      <c r="AB177" s="229">
        <f t="shared" si="163"/>
        <v>0</v>
      </c>
      <c r="AC177" s="229">
        <f t="shared" si="163"/>
        <v>0</v>
      </c>
      <c r="AD177" s="229">
        <f t="shared" si="163"/>
        <v>0</v>
      </c>
      <c r="AE177" s="229">
        <f t="shared" si="163"/>
        <v>0</v>
      </c>
      <c r="AF177" s="229">
        <f t="shared" si="163"/>
        <v>0</v>
      </c>
      <c r="AG177" s="229">
        <f t="shared" si="163"/>
        <v>0</v>
      </c>
      <c r="AH177" s="229">
        <f t="shared" si="163"/>
        <v>0</v>
      </c>
      <c r="AI177" s="229">
        <f t="shared" si="163"/>
        <v>0</v>
      </c>
      <c r="AJ177" s="229">
        <f t="shared" si="163"/>
        <v>0</v>
      </c>
      <c r="AK177" s="229">
        <f t="shared" si="163"/>
        <v>0</v>
      </c>
      <c r="AL177" s="229">
        <f t="shared" si="163"/>
        <v>0</v>
      </c>
      <c r="AM177" s="229">
        <f t="shared" si="163"/>
        <v>0</v>
      </c>
      <c r="AN177" s="229">
        <f t="shared" si="163"/>
        <v>0</v>
      </c>
      <c r="AO177" s="229">
        <f t="shared" si="163"/>
        <v>0</v>
      </c>
      <c r="AP177" s="229">
        <f t="shared" si="163"/>
        <v>0</v>
      </c>
      <c r="AQ177" s="229">
        <f t="shared" si="163"/>
        <v>0</v>
      </c>
      <c r="AR177" s="229">
        <f t="shared" si="163"/>
        <v>0</v>
      </c>
      <c r="AS177" s="229">
        <f t="shared" si="163"/>
        <v>0</v>
      </c>
      <c r="AT177" s="229">
        <f t="shared" si="163"/>
        <v>0</v>
      </c>
      <c r="AU177" s="231"/>
    </row>
    <row r="178" spans="1:47" ht="9" customHeight="1">
      <c r="A178" s="599"/>
      <c r="B178" s="227">
        <f t="shared" ref="B178:D178" si="164">B77</f>
        <v>0</v>
      </c>
      <c r="C178" s="227">
        <f t="shared" si="164"/>
        <v>0</v>
      </c>
      <c r="D178" s="395">
        <f t="shared" si="164"/>
        <v>0</v>
      </c>
      <c r="E178" s="254"/>
      <c r="F178" s="254"/>
      <c r="G178" s="254"/>
      <c r="H178" s="254"/>
      <c r="I178" s="229">
        <v>0</v>
      </c>
      <c r="J178" s="229">
        <f t="shared" si="152"/>
        <v>0</v>
      </c>
      <c r="K178" s="229">
        <f t="shared" ref="K178:AT178" si="165">IF(K$4=UPGRADEYEAR,$I77-K77,0)</f>
        <v>0</v>
      </c>
      <c r="L178" s="229">
        <f t="shared" si="165"/>
        <v>0</v>
      </c>
      <c r="M178" s="229">
        <f t="shared" si="165"/>
        <v>0</v>
      </c>
      <c r="N178" s="230">
        <f t="shared" si="165"/>
        <v>0</v>
      </c>
      <c r="O178" s="229">
        <f t="shared" si="165"/>
        <v>0</v>
      </c>
      <c r="P178" s="229">
        <f t="shared" si="165"/>
        <v>0</v>
      </c>
      <c r="Q178" s="229">
        <f t="shared" si="165"/>
        <v>0</v>
      </c>
      <c r="R178" s="229">
        <f t="shared" si="165"/>
        <v>0</v>
      </c>
      <c r="S178" s="229">
        <f t="shared" si="165"/>
        <v>0</v>
      </c>
      <c r="T178" s="229">
        <f t="shared" si="165"/>
        <v>0</v>
      </c>
      <c r="U178" s="229">
        <f t="shared" si="165"/>
        <v>0</v>
      </c>
      <c r="V178" s="229">
        <f t="shared" si="165"/>
        <v>0</v>
      </c>
      <c r="W178" s="229">
        <f t="shared" si="165"/>
        <v>0</v>
      </c>
      <c r="X178" s="229">
        <f t="shared" si="165"/>
        <v>0</v>
      </c>
      <c r="Y178" s="229">
        <f t="shared" si="165"/>
        <v>0</v>
      </c>
      <c r="Z178" s="229">
        <f t="shared" si="165"/>
        <v>0</v>
      </c>
      <c r="AA178" s="229">
        <f t="shared" si="165"/>
        <v>0</v>
      </c>
      <c r="AB178" s="229">
        <f t="shared" si="165"/>
        <v>0</v>
      </c>
      <c r="AC178" s="229">
        <f t="shared" si="165"/>
        <v>0</v>
      </c>
      <c r="AD178" s="229">
        <f t="shared" si="165"/>
        <v>0</v>
      </c>
      <c r="AE178" s="229">
        <f t="shared" si="165"/>
        <v>0</v>
      </c>
      <c r="AF178" s="229">
        <f t="shared" si="165"/>
        <v>0</v>
      </c>
      <c r="AG178" s="229">
        <f t="shared" si="165"/>
        <v>0</v>
      </c>
      <c r="AH178" s="229">
        <f t="shared" si="165"/>
        <v>0</v>
      </c>
      <c r="AI178" s="229">
        <f t="shared" si="165"/>
        <v>0</v>
      </c>
      <c r="AJ178" s="229">
        <f t="shared" si="165"/>
        <v>0</v>
      </c>
      <c r="AK178" s="229">
        <f t="shared" si="165"/>
        <v>0</v>
      </c>
      <c r="AL178" s="229">
        <f t="shared" si="165"/>
        <v>0</v>
      </c>
      <c r="AM178" s="229">
        <f t="shared" si="165"/>
        <v>0</v>
      </c>
      <c r="AN178" s="229">
        <f t="shared" si="165"/>
        <v>0</v>
      </c>
      <c r="AO178" s="229">
        <f t="shared" si="165"/>
        <v>0</v>
      </c>
      <c r="AP178" s="229">
        <f t="shared" si="165"/>
        <v>0</v>
      </c>
      <c r="AQ178" s="229">
        <f t="shared" si="165"/>
        <v>0</v>
      </c>
      <c r="AR178" s="229">
        <f t="shared" si="165"/>
        <v>0</v>
      </c>
      <c r="AS178" s="229">
        <f t="shared" si="165"/>
        <v>0</v>
      </c>
      <c r="AT178" s="229">
        <f t="shared" si="165"/>
        <v>0</v>
      </c>
      <c r="AU178" s="231"/>
    </row>
    <row r="179" spans="1:47" ht="9" customHeight="1">
      <c r="A179" s="599"/>
      <c r="B179" s="227">
        <f t="shared" ref="B179:D179" si="166">B78</f>
        <v>0</v>
      </c>
      <c r="C179" s="227">
        <f t="shared" si="166"/>
        <v>0</v>
      </c>
      <c r="D179" s="395">
        <f t="shared" si="166"/>
        <v>0</v>
      </c>
      <c r="E179" s="254"/>
      <c r="F179" s="254"/>
      <c r="G179" s="254"/>
      <c r="H179" s="254"/>
      <c r="I179" s="229">
        <v>0</v>
      </c>
      <c r="J179" s="229">
        <f t="shared" si="152"/>
        <v>0</v>
      </c>
      <c r="K179" s="229">
        <f t="shared" ref="K179:AT179" si="167">IF(K$4=UPGRADEYEAR,$I78-K78,0)</f>
        <v>0</v>
      </c>
      <c r="L179" s="229">
        <f t="shared" si="167"/>
        <v>0</v>
      </c>
      <c r="M179" s="229">
        <f t="shared" si="167"/>
        <v>0</v>
      </c>
      <c r="N179" s="230">
        <f t="shared" si="167"/>
        <v>0</v>
      </c>
      <c r="O179" s="229">
        <f t="shared" si="167"/>
        <v>0</v>
      </c>
      <c r="P179" s="229">
        <f t="shared" si="167"/>
        <v>0</v>
      </c>
      <c r="Q179" s="229">
        <f t="shared" si="167"/>
        <v>0</v>
      </c>
      <c r="R179" s="229">
        <f t="shared" si="167"/>
        <v>0</v>
      </c>
      <c r="S179" s="229">
        <f t="shared" si="167"/>
        <v>0</v>
      </c>
      <c r="T179" s="229">
        <f t="shared" si="167"/>
        <v>0</v>
      </c>
      <c r="U179" s="229">
        <f t="shared" si="167"/>
        <v>0</v>
      </c>
      <c r="V179" s="229">
        <f t="shared" si="167"/>
        <v>0</v>
      </c>
      <c r="W179" s="229">
        <f t="shared" si="167"/>
        <v>0</v>
      </c>
      <c r="X179" s="229">
        <f t="shared" si="167"/>
        <v>0</v>
      </c>
      <c r="Y179" s="229">
        <f t="shared" si="167"/>
        <v>0</v>
      </c>
      <c r="Z179" s="229">
        <f t="shared" si="167"/>
        <v>0</v>
      </c>
      <c r="AA179" s="229">
        <f t="shared" si="167"/>
        <v>0</v>
      </c>
      <c r="AB179" s="229">
        <f t="shared" si="167"/>
        <v>0</v>
      </c>
      <c r="AC179" s="229">
        <f t="shared" si="167"/>
        <v>0</v>
      </c>
      <c r="AD179" s="229">
        <f t="shared" si="167"/>
        <v>0</v>
      </c>
      <c r="AE179" s="229">
        <f t="shared" si="167"/>
        <v>0</v>
      </c>
      <c r="AF179" s="229">
        <f t="shared" si="167"/>
        <v>0</v>
      </c>
      <c r="AG179" s="229">
        <f t="shared" si="167"/>
        <v>0</v>
      </c>
      <c r="AH179" s="229">
        <f t="shared" si="167"/>
        <v>0</v>
      </c>
      <c r="AI179" s="229">
        <f t="shared" si="167"/>
        <v>0</v>
      </c>
      <c r="AJ179" s="229">
        <f t="shared" si="167"/>
        <v>0</v>
      </c>
      <c r="AK179" s="229">
        <f t="shared" si="167"/>
        <v>0</v>
      </c>
      <c r="AL179" s="229">
        <f t="shared" si="167"/>
        <v>0</v>
      </c>
      <c r="AM179" s="229">
        <f t="shared" si="167"/>
        <v>0</v>
      </c>
      <c r="AN179" s="229">
        <f t="shared" si="167"/>
        <v>0</v>
      </c>
      <c r="AO179" s="229">
        <f t="shared" si="167"/>
        <v>0</v>
      </c>
      <c r="AP179" s="229">
        <f t="shared" si="167"/>
        <v>0</v>
      </c>
      <c r="AQ179" s="229">
        <f t="shared" si="167"/>
        <v>0</v>
      </c>
      <c r="AR179" s="229">
        <f t="shared" si="167"/>
        <v>0</v>
      </c>
      <c r="AS179" s="229">
        <f t="shared" si="167"/>
        <v>0</v>
      </c>
      <c r="AT179" s="229">
        <f t="shared" si="167"/>
        <v>0</v>
      </c>
      <c r="AU179" s="231"/>
    </row>
    <row r="180" spans="1:47" ht="9" customHeight="1">
      <c r="A180" s="600"/>
      <c r="B180" s="227">
        <f t="shared" ref="B180:D180" si="168">B79</f>
        <v>0</v>
      </c>
      <c r="C180" s="227">
        <f t="shared" si="168"/>
        <v>0</v>
      </c>
      <c r="D180" s="395">
        <f t="shared" si="168"/>
        <v>0</v>
      </c>
      <c r="E180" s="254"/>
      <c r="F180" s="254"/>
      <c r="G180" s="254"/>
      <c r="H180" s="254"/>
      <c r="I180" s="229">
        <v>0</v>
      </c>
      <c r="J180" s="229">
        <f t="shared" si="152"/>
        <v>0</v>
      </c>
      <c r="K180" s="229">
        <f t="shared" ref="K180:AT180" si="169">IF(K$4=UPGRADEYEAR,$I79-K79,0)</f>
        <v>0</v>
      </c>
      <c r="L180" s="229">
        <f t="shared" si="169"/>
        <v>0</v>
      </c>
      <c r="M180" s="229">
        <f t="shared" si="169"/>
        <v>0</v>
      </c>
      <c r="N180" s="230">
        <f t="shared" si="169"/>
        <v>0</v>
      </c>
      <c r="O180" s="229">
        <f t="shared" si="169"/>
        <v>0</v>
      </c>
      <c r="P180" s="229">
        <f t="shared" si="169"/>
        <v>0</v>
      </c>
      <c r="Q180" s="229">
        <f t="shared" si="169"/>
        <v>0</v>
      </c>
      <c r="R180" s="229">
        <f t="shared" si="169"/>
        <v>0</v>
      </c>
      <c r="S180" s="229">
        <f t="shared" si="169"/>
        <v>0</v>
      </c>
      <c r="T180" s="229">
        <f t="shared" si="169"/>
        <v>0</v>
      </c>
      <c r="U180" s="229">
        <f t="shared" si="169"/>
        <v>0</v>
      </c>
      <c r="V180" s="229">
        <f t="shared" si="169"/>
        <v>0</v>
      </c>
      <c r="W180" s="229">
        <f t="shared" si="169"/>
        <v>0</v>
      </c>
      <c r="X180" s="229">
        <f t="shared" si="169"/>
        <v>0</v>
      </c>
      <c r="Y180" s="229">
        <f t="shared" si="169"/>
        <v>0</v>
      </c>
      <c r="Z180" s="229">
        <f t="shared" si="169"/>
        <v>0</v>
      </c>
      <c r="AA180" s="229">
        <f t="shared" si="169"/>
        <v>0</v>
      </c>
      <c r="AB180" s="229">
        <f t="shared" si="169"/>
        <v>0</v>
      </c>
      <c r="AC180" s="229">
        <f t="shared" si="169"/>
        <v>0</v>
      </c>
      <c r="AD180" s="229">
        <f t="shared" si="169"/>
        <v>0</v>
      </c>
      <c r="AE180" s="229">
        <f t="shared" si="169"/>
        <v>0</v>
      </c>
      <c r="AF180" s="229">
        <f t="shared" si="169"/>
        <v>0</v>
      </c>
      <c r="AG180" s="229">
        <f t="shared" si="169"/>
        <v>0</v>
      </c>
      <c r="AH180" s="229">
        <f t="shared" si="169"/>
        <v>0</v>
      </c>
      <c r="AI180" s="229">
        <f t="shared" si="169"/>
        <v>0</v>
      </c>
      <c r="AJ180" s="229">
        <f t="shared" si="169"/>
        <v>0</v>
      </c>
      <c r="AK180" s="229">
        <f t="shared" si="169"/>
        <v>0</v>
      </c>
      <c r="AL180" s="229">
        <f t="shared" si="169"/>
        <v>0</v>
      </c>
      <c r="AM180" s="229">
        <f t="shared" si="169"/>
        <v>0</v>
      </c>
      <c r="AN180" s="229">
        <f t="shared" si="169"/>
        <v>0</v>
      </c>
      <c r="AO180" s="229">
        <f t="shared" si="169"/>
        <v>0</v>
      </c>
      <c r="AP180" s="229">
        <f t="shared" si="169"/>
        <v>0</v>
      </c>
      <c r="AQ180" s="229">
        <f t="shared" si="169"/>
        <v>0</v>
      </c>
      <c r="AR180" s="229">
        <f t="shared" si="169"/>
        <v>0</v>
      </c>
      <c r="AS180" s="229">
        <f t="shared" si="169"/>
        <v>0</v>
      </c>
      <c r="AT180" s="229">
        <f t="shared" si="169"/>
        <v>0</v>
      </c>
      <c r="AU180" s="231"/>
    </row>
    <row r="181" spans="1:47" ht="9" customHeight="1">
      <c r="A181" s="601"/>
      <c r="B181" s="227">
        <f t="shared" ref="B181:D181" si="170">B80</f>
        <v>0</v>
      </c>
      <c r="C181" s="227">
        <f t="shared" si="170"/>
        <v>0</v>
      </c>
      <c r="D181" s="395">
        <f t="shared" si="170"/>
        <v>0</v>
      </c>
      <c r="E181" s="254"/>
      <c r="F181" s="254"/>
      <c r="G181" s="254"/>
      <c r="H181" s="254"/>
      <c r="I181" s="229">
        <v>0</v>
      </c>
      <c r="J181" s="229">
        <f t="shared" si="152"/>
        <v>0</v>
      </c>
      <c r="K181" s="229">
        <f t="shared" ref="K181:AT181" si="171">IF(K$4=UPGRADEYEAR,$I80-K80,0)</f>
        <v>0</v>
      </c>
      <c r="L181" s="229">
        <f t="shared" si="171"/>
        <v>0</v>
      </c>
      <c r="M181" s="229">
        <f t="shared" si="171"/>
        <v>0</v>
      </c>
      <c r="N181" s="230">
        <f t="shared" si="171"/>
        <v>0</v>
      </c>
      <c r="O181" s="229">
        <f t="shared" si="171"/>
        <v>0</v>
      </c>
      <c r="P181" s="229">
        <f t="shared" si="171"/>
        <v>0</v>
      </c>
      <c r="Q181" s="229">
        <f t="shared" si="171"/>
        <v>0</v>
      </c>
      <c r="R181" s="229">
        <f t="shared" si="171"/>
        <v>0</v>
      </c>
      <c r="S181" s="229">
        <f t="shared" si="171"/>
        <v>0</v>
      </c>
      <c r="T181" s="229">
        <f t="shared" si="171"/>
        <v>0</v>
      </c>
      <c r="U181" s="229">
        <f t="shared" si="171"/>
        <v>0</v>
      </c>
      <c r="V181" s="229">
        <f t="shared" si="171"/>
        <v>0</v>
      </c>
      <c r="W181" s="229">
        <f t="shared" si="171"/>
        <v>0</v>
      </c>
      <c r="X181" s="229">
        <f t="shared" si="171"/>
        <v>0</v>
      </c>
      <c r="Y181" s="229">
        <f t="shared" si="171"/>
        <v>0</v>
      </c>
      <c r="Z181" s="229">
        <f t="shared" si="171"/>
        <v>0</v>
      </c>
      <c r="AA181" s="229">
        <f t="shared" si="171"/>
        <v>0</v>
      </c>
      <c r="AB181" s="229">
        <f t="shared" si="171"/>
        <v>0</v>
      </c>
      <c r="AC181" s="229">
        <f t="shared" si="171"/>
        <v>0</v>
      </c>
      <c r="AD181" s="229">
        <f t="shared" si="171"/>
        <v>0</v>
      </c>
      <c r="AE181" s="229">
        <f t="shared" si="171"/>
        <v>0</v>
      </c>
      <c r="AF181" s="229">
        <f t="shared" si="171"/>
        <v>0</v>
      </c>
      <c r="AG181" s="229">
        <f t="shared" si="171"/>
        <v>0</v>
      </c>
      <c r="AH181" s="229">
        <f t="shared" si="171"/>
        <v>0</v>
      </c>
      <c r="AI181" s="229">
        <f t="shared" si="171"/>
        <v>0</v>
      </c>
      <c r="AJ181" s="229">
        <f t="shared" si="171"/>
        <v>0</v>
      </c>
      <c r="AK181" s="229">
        <f t="shared" si="171"/>
        <v>0</v>
      </c>
      <c r="AL181" s="229">
        <f t="shared" si="171"/>
        <v>0</v>
      </c>
      <c r="AM181" s="229">
        <f t="shared" si="171"/>
        <v>0</v>
      </c>
      <c r="AN181" s="229">
        <f t="shared" si="171"/>
        <v>0</v>
      </c>
      <c r="AO181" s="229">
        <f t="shared" si="171"/>
        <v>0</v>
      </c>
      <c r="AP181" s="229">
        <f t="shared" si="171"/>
        <v>0</v>
      </c>
      <c r="AQ181" s="229">
        <f t="shared" si="171"/>
        <v>0</v>
      </c>
      <c r="AR181" s="229">
        <f t="shared" si="171"/>
        <v>0</v>
      </c>
      <c r="AS181" s="229">
        <f t="shared" si="171"/>
        <v>0</v>
      </c>
      <c r="AT181" s="229">
        <f t="shared" si="171"/>
        <v>0</v>
      </c>
      <c r="AU181" s="231"/>
    </row>
    <row r="182" spans="1:47" ht="9" customHeight="1">
      <c r="A182" s="601"/>
      <c r="B182" s="227">
        <f t="shared" ref="B182:D182" si="172">B81</f>
        <v>0</v>
      </c>
      <c r="C182" s="227">
        <f t="shared" si="172"/>
        <v>0</v>
      </c>
      <c r="D182" s="395">
        <f t="shared" si="172"/>
        <v>0</v>
      </c>
      <c r="E182" s="254"/>
      <c r="F182" s="254"/>
      <c r="G182" s="254"/>
      <c r="H182" s="254"/>
      <c r="I182" s="229">
        <v>0</v>
      </c>
      <c r="J182" s="229">
        <f t="shared" si="152"/>
        <v>0</v>
      </c>
      <c r="K182" s="229">
        <f t="shared" ref="K182:AT182" si="173">IF(K$4=UPGRADEYEAR,$I81-K81,0)</f>
        <v>0</v>
      </c>
      <c r="L182" s="229">
        <f t="shared" si="173"/>
        <v>0</v>
      </c>
      <c r="M182" s="229">
        <f t="shared" si="173"/>
        <v>0</v>
      </c>
      <c r="N182" s="230">
        <f t="shared" si="173"/>
        <v>0</v>
      </c>
      <c r="O182" s="229">
        <f t="shared" si="173"/>
        <v>0</v>
      </c>
      <c r="P182" s="229">
        <f t="shared" si="173"/>
        <v>0</v>
      </c>
      <c r="Q182" s="229">
        <f t="shared" si="173"/>
        <v>0</v>
      </c>
      <c r="R182" s="229">
        <f t="shared" si="173"/>
        <v>0</v>
      </c>
      <c r="S182" s="229">
        <f t="shared" si="173"/>
        <v>0</v>
      </c>
      <c r="T182" s="229">
        <f t="shared" si="173"/>
        <v>0</v>
      </c>
      <c r="U182" s="229">
        <f t="shared" si="173"/>
        <v>0</v>
      </c>
      <c r="V182" s="229">
        <f t="shared" si="173"/>
        <v>0</v>
      </c>
      <c r="W182" s="229">
        <f t="shared" si="173"/>
        <v>0</v>
      </c>
      <c r="X182" s="229">
        <f t="shared" si="173"/>
        <v>0</v>
      </c>
      <c r="Y182" s="229">
        <f t="shared" si="173"/>
        <v>0</v>
      </c>
      <c r="Z182" s="229">
        <f t="shared" si="173"/>
        <v>0</v>
      </c>
      <c r="AA182" s="229">
        <f t="shared" si="173"/>
        <v>0</v>
      </c>
      <c r="AB182" s="229">
        <f t="shared" si="173"/>
        <v>0</v>
      </c>
      <c r="AC182" s="229">
        <f t="shared" si="173"/>
        <v>0</v>
      </c>
      <c r="AD182" s="229">
        <f t="shared" si="173"/>
        <v>0</v>
      </c>
      <c r="AE182" s="229">
        <f t="shared" si="173"/>
        <v>0</v>
      </c>
      <c r="AF182" s="229">
        <f t="shared" si="173"/>
        <v>0</v>
      </c>
      <c r="AG182" s="229">
        <f t="shared" si="173"/>
        <v>0</v>
      </c>
      <c r="AH182" s="229">
        <f t="shared" si="173"/>
        <v>0</v>
      </c>
      <c r="AI182" s="229">
        <f t="shared" si="173"/>
        <v>0</v>
      </c>
      <c r="AJ182" s="229">
        <f t="shared" si="173"/>
        <v>0</v>
      </c>
      <c r="AK182" s="229">
        <f t="shared" si="173"/>
        <v>0</v>
      </c>
      <c r="AL182" s="229">
        <f t="shared" si="173"/>
        <v>0</v>
      </c>
      <c r="AM182" s="229">
        <f t="shared" si="173"/>
        <v>0</v>
      </c>
      <c r="AN182" s="229">
        <f t="shared" si="173"/>
        <v>0</v>
      </c>
      <c r="AO182" s="229">
        <f t="shared" si="173"/>
        <v>0</v>
      </c>
      <c r="AP182" s="229">
        <f t="shared" si="173"/>
        <v>0</v>
      </c>
      <c r="AQ182" s="229">
        <f t="shared" si="173"/>
        <v>0</v>
      </c>
      <c r="AR182" s="229">
        <f t="shared" si="173"/>
        <v>0</v>
      </c>
      <c r="AS182" s="229">
        <f t="shared" si="173"/>
        <v>0</v>
      </c>
      <c r="AT182" s="229">
        <f t="shared" si="173"/>
        <v>0</v>
      </c>
      <c r="AU182" s="231"/>
    </row>
    <row r="183" spans="1:47" ht="9" customHeight="1">
      <c r="A183" s="601"/>
      <c r="B183" s="227">
        <f t="shared" ref="B183:D183" si="174">B82</f>
        <v>0</v>
      </c>
      <c r="C183" s="227">
        <f t="shared" si="174"/>
        <v>0</v>
      </c>
      <c r="D183" s="395">
        <f t="shared" si="174"/>
        <v>0</v>
      </c>
      <c r="E183" s="254"/>
      <c r="F183" s="254"/>
      <c r="G183" s="254"/>
      <c r="H183" s="254"/>
      <c r="I183" s="229">
        <v>0</v>
      </c>
      <c r="J183" s="229">
        <f t="shared" si="152"/>
        <v>0</v>
      </c>
      <c r="K183" s="229">
        <f t="shared" ref="K183:AT183" si="175">IF(K$4=UPGRADEYEAR,$I82-K82,0)</f>
        <v>0</v>
      </c>
      <c r="L183" s="229">
        <f t="shared" si="175"/>
        <v>0</v>
      </c>
      <c r="M183" s="229">
        <f t="shared" si="175"/>
        <v>0</v>
      </c>
      <c r="N183" s="230">
        <f t="shared" si="175"/>
        <v>0</v>
      </c>
      <c r="O183" s="229">
        <f t="shared" si="175"/>
        <v>0</v>
      </c>
      <c r="P183" s="229">
        <f t="shared" si="175"/>
        <v>0</v>
      </c>
      <c r="Q183" s="229">
        <f t="shared" si="175"/>
        <v>0</v>
      </c>
      <c r="R183" s="229">
        <f t="shared" si="175"/>
        <v>0</v>
      </c>
      <c r="S183" s="229">
        <f t="shared" si="175"/>
        <v>0</v>
      </c>
      <c r="T183" s="229">
        <f t="shared" si="175"/>
        <v>0</v>
      </c>
      <c r="U183" s="229">
        <f t="shared" si="175"/>
        <v>0</v>
      </c>
      <c r="V183" s="229">
        <f t="shared" si="175"/>
        <v>0</v>
      </c>
      <c r="W183" s="229">
        <f t="shared" si="175"/>
        <v>0</v>
      </c>
      <c r="X183" s="229">
        <f t="shared" si="175"/>
        <v>0</v>
      </c>
      <c r="Y183" s="229">
        <f t="shared" si="175"/>
        <v>0</v>
      </c>
      <c r="Z183" s="229">
        <f t="shared" si="175"/>
        <v>0</v>
      </c>
      <c r="AA183" s="229">
        <f t="shared" si="175"/>
        <v>0</v>
      </c>
      <c r="AB183" s="229">
        <f t="shared" si="175"/>
        <v>0</v>
      </c>
      <c r="AC183" s="229">
        <f t="shared" si="175"/>
        <v>0</v>
      </c>
      <c r="AD183" s="229">
        <f t="shared" si="175"/>
        <v>0</v>
      </c>
      <c r="AE183" s="229">
        <f t="shared" si="175"/>
        <v>0</v>
      </c>
      <c r="AF183" s="229">
        <f t="shared" si="175"/>
        <v>0</v>
      </c>
      <c r="AG183" s="229">
        <f t="shared" si="175"/>
        <v>0</v>
      </c>
      <c r="AH183" s="229">
        <f t="shared" si="175"/>
        <v>0</v>
      </c>
      <c r="AI183" s="229">
        <f t="shared" si="175"/>
        <v>0</v>
      </c>
      <c r="AJ183" s="229">
        <f t="shared" si="175"/>
        <v>0</v>
      </c>
      <c r="AK183" s="229">
        <f t="shared" si="175"/>
        <v>0</v>
      </c>
      <c r="AL183" s="229">
        <f t="shared" si="175"/>
        <v>0</v>
      </c>
      <c r="AM183" s="229">
        <f t="shared" si="175"/>
        <v>0</v>
      </c>
      <c r="AN183" s="229">
        <f t="shared" si="175"/>
        <v>0</v>
      </c>
      <c r="AO183" s="229">
        <f t="shared" si="175"/>
        <v>0</v>
      </c>
      <c r="AP183" s="229">
        <f t="shared" si="175"/>
        <v>0</v>
      </c>
      <c r="AQ183" s="229">
        <f t="shared" si="175"/>
        <v>0</v>
      </c>
      <c r="AR183" s="229">
        <f t="shared" si="175"/>
        <v>0</v>
      </c>
      <c r="AS183" s="229">
        <f t="shared" si="175"/>
        <v>0</v>
      </c>
      <c r="AT183" s="229">
        <f t="shared" si="175"/>
        <v>0</v>
      </c>
      <c r="AU183" s="231"/>
    </row>
    <row r="184" spans="1:47" ht="9" customHeight="1">
      <c r="A184" s="233"/>
      <c r="B184" s="234"/>
      <c r="C184" s="234"/>
      <c r="D184" s="234"/>
      <c r="E184" s="234"/>
      <c r="F184" s="234"/>
      <c r="G184" s="234"/>
      <c r="H184" s="234"/>
      <c r="I184" s="234"/>
      <c r="J184" s="234"/>
      <c r="K184" s="234"/>
      <c r="L184" s="234"/>
      <c r="M184" s="234"/>
      <c r="N184" s="234"/>
      <c r="O184" s="234"/>
      <c r="P184" s="234"/>
      <c r="Q184" s="234"/>
      <c r="R184" s="234"/>
      <c r="S184" s="234"/>
      <c r="T184" s="234"/>
      <c r="U184" s="234"/>
      <c r="V184" s="234"/>
      <c r="W184" s="234"/>
      <c r="X184" s="234"/>
      <c r="Y184" s="234"/>
      <c r="Z184" s="234"/>
      <c r="AA184" s="234"/>
      <c r="AB184" s="234"/>
      <c r="AC184" s="234"/>
      <c r="AD184" s="234"/>
      <c r="AE184" s="234"/>
      <c r="AF184" s="234"/>
      <c r="AG184" s="234"/>
      <c r="AH184" s="234"/>
      <c r="AI184" s="234"/>
      <c r="AJ184" s="234"/>
      <c r="AK184" s="234"/>
      <c r="AL184" s="234"/>
      <c r="AM184" s="234"/>
      <c r="AN184" s="234"/>
      <c r="AO184" s="234"/>
      <c r="AP184" s="234"/>
      <c r="AQ184" s="234"/>
      <c r="AR184" s="234"/>
      <c r="AS184" s="234"/>
      <c r="AT184" s="234"/>
      <c r="AU184" s="236"/>
    </row>
    <row r="185" spans="1:47" ht="9" customHeight="1">
      <c r="A185" s="601" t="s">
        <v>268</v>
      </c>
      <c r="B185" s="227">
        <f t="shared" ref="B185:D185" si="176">B84</f>
        <v>36</v>
      </c>
      <c r="C185" s="227">
        <f t="shared" si="176"/>
        <v>36</v>
      </c>
      <c r="D185" s="395" t="str">
        <f t="shared" si="176"/>
        <v>LPM</v>
      </c>
      <c r="E185" s="254"/>
      <c r="F185" s="254"/>
      <c r="G185" s="254"/>
      <c r="H185" s="254"/>
      <c r="I185" s="229">
        <v>0</v>
      </c>
      <c r="J185" s="229">
        <f t="shared" ref="J185:J192" si="177">I185</f>
        <v>0</v>
      </c>
      <c r="K185" s="229">
        <f t="shared" ref="K185:AT185" si="178">IF(K$4=UPGRADEYEAR,$I84-K84,0)</f>
        <v>0</v>
      </c>
      <c r="L185" s="229">
        <f t="shared" si="178"/>
        <v>0</v>
      </c>
      <c r="M185" s="229">
        <f t="shared" si="178"/>
        <v>0</v>
      </c>
      <c r="N185" s="230">
        <f t="shared" si="178"/>
        <v>0</v>
      </c>
      <c r="O185" s="229">
        <f t="shared" si="178"/>
        <v>0</v>
      </c>
      <c r="P185" s="229">
        <f t="shared" si="178"/>
        <v>0</v>
      </c>
      <c r="Q185" s="229">
        <f t="shared" si="178"/>
        <v>0</v>
      </c>
      <c r="R185" s="229">
        <f t="shared" si="178"/>
        <v>0</v>
      </c>
      <c r="S185" s="229">
        <f t="shared" si="178"/>
        <v>0</v>
      </c>
      <c r="T185" s="229">
        <f t="shared" si="178"/>
        <v>0</v>
      </c>
      <c r="U185" s="229">
        <f t="shared" si="178"/>
        <v>0</v>
      </c>
      <c r="V185" s="229">
        <f t="shared" si="178"/>
        <v>0</v>
      </c>
      <c r="W185" s="229">
        <f t="shared" si="178"/>
        <v>0</v>
      </c>
      <c r="X185" s="229">
        <f t="shared" si="178"/>
        <v>0</v>
      </c>
      <c r="Y185" s="229">
        <f t="shared" si="178"/>
        <v>0</v>
      </c>
      <c r="Z185" s="229">
        <f t="shared" si="178"/>
        <v>0</v>
      </c>
      <c r="AA185" s="229">
        <f t="shared" si="178"/>
        <v>0</v>
      </c>
      <c r="AB185" s="229">
        <f t="shared" si="178"/>
        <v>0</v>
      </c>
      <c r="AC185" s="229">
        <f t="shared" si="178"/>
        <v>0</v>
      </c>
      <c r="AD185" s="229">
        <f t="shared" si="178"/>
        <v>0</v>
      </c>
      <c r="AE185" s="229">
        <f t="shared" si="178"/>
        <v>0</v>
      </c>
      <c r="AF185" s="229">
        <f t="shared" si="178"/>
        <v>0</v>
      </c>
      <c r="AG185" s="229">
        <f t="shared" si="178"/>
        <v>0</v>
      </c>
      <c r="AH185" s="229">
        <f t="shared" si="178"/>
        <v>0</v>
      </c>
      <c r="AI185" s="229">
        <f t="shared" si="178"/>
        <v>0</v>
      </c>
      <c r="AJ185" s="229">
        <f t="shared" si="178"/>
        <v>0</v>
      </c>
      <c r="AK185" s="229">
        <f t="shared" si="178"/>
        <v>0</v>
      </c>
      <c r="AL185" s="229">
        <f t="shared" si="178"/>
        <v>0</v>
      </c>
      <c r="AM185" s="229">
        <f t="shared" si="178"/>
        <v>0</v>
      </c>
      <c r="AN185" s="229">
        <f t="shared" si="178"/>
        <v>0</v>
      </c>
      <c r="AO185" s="229">
        <f t="shared" si="178"/>
        <v>0</v>
      </c>
      <c r="AP185" s="229">
        <f t="shared" si="178"/>
        <v>0</v>
      </c>
      <c r="AQ185" s="229">
        <f t="shared" si="178"/>
        <v>0</v>
      </c>
      <c r="AR185" s="229">
        <f t="shared" si="178"/>
        <v>0</v>
      </c>
      <c r="AS185" s="229">
        <f t="shared" si="178"/>
        <v>0</v>
      </c>
      <c r="AT185" s="229">
        <f t="shared" si="178"/>
        <v>0</v>
      </c>
      <c r="AU185" s="231"/>
    </row>
    <row r="186" spans="1:47" ht="9" customHeight="1">
      <c r="A186" s="601"/>
      <c r="B186" s="227">
        <f t="shared" ref="B186:D186" si="179">B85</f>
        <v>40</v>
      </c>
      <c r="C186" s="227">
        <f t="shared" si="179"/>
        <v>45</v>
      </c>
      <c r="D186" s="395" t="str">
        <f t="shared" si="179"/>
        <v>LPM</v>
      </c>
      <c r="E186" s="254"/>
      <c r="F186" s="254"/>
      <c r="G186" s="254"/>
      <c r="H186" s="254"/>
      <c r="I186" s="229">
        <v>0</v>
      </c>
      <c r="J186" s="229">
        <f t="shared" si="177"/>
        <v>0</v>
      </c>
      <c r="K186" s="229">
        <f t="shared" ref="K186:AT186" si="180">IF(K$4=UPGRADEYEAR,$I85-K85,0)</f>
        <v>0</v>
      </c>
      <c r="L186" s="229">
        <f t="shared" si="180"/>
        <v>0</v>
      </c>
      <c r="M186" s="229">
        <f t="shared" si="180"/>
        <v>0</v>
      </c>
      <c r="N186" s="230">
        <f t="shared" si="180"/>
        <v>0</v>
      </c>
      <c r="O186" s="229">
        <f t="shared" si="180"/>
        <v>0</v>
      </c>
      <c r="P186" s="229">
        <f t="shared" si="180"/>
        <v>0</v>
      </c>
      <c r="Q186" s="229">
        <f t="shared" si="180"/>
        <v>0</v>
      </c>
      <c r="R186" s="229">
        <f t="shared" si="180"/>
        <v>0</v>
      </c>
      <c r="S186" s="229">
        <f t="shared" si="180"/>
        <v>0</v>
      </c>
      <c r="T186" s="229">
        <f t="shared" si="180"/>
        <v>0</v>
      </c>
      <c r="U186" s="229">
        <f t="shared" si="180"/>
        <v>0</v>
      </c>
      <c r="V186" s="229">
        <f t="shared" si="180"/>
        <v>0</v>
      </c>
      <c r="W186" s="229">
        <f t="shared" si="180"/>
        <v>0</v>
      </c>
      <c r="X186" s="229">
        <f t="shared" si="180"/>
        <v>0</v>
      </c>
      <c r="Y186" s="229">
        <f t="shared" si="180"/>
        <v>0</v>
      </c>
      <c r="Z186" s="229">
        <f t="shared" si="180"/>
        <v>0</v>
      </c>
      <c r="AA186" s="229">
        <f t="shared" si="180"/>
        <v>0</v>
      </c>
      <c r="AB186" s="229">
        <f t="shared" si="180"/>
        <v>0</v>
      </c>
      <c r="AC186" s="229">
        <f t="shared" si="180"/>
        <v>0</v>
      </c>
      <c r="AD186" s="229">
        <f t="shared" si="180"/>
        <v>0</v>
      </c>
      <c r="AE186" s="229">
        <f t="shared" si="180"/>
        <v>0</v>
      </c>
      <c r="AF186" s="229">
        <f t="shared" si="180"/>
        <v>0</v>
      </c>
      <c r="AG186" s="229">
        <f t="shared" si="180"/>
        <v>0</v>
      </c>
      <c r="AH186" s="229">
        <f t="shared" si="180"/>
        <v>0</v>
      </c>
      <c r="AI186" s="229">
        <f t="shared" si="180"/>
        <v>0</v>
      </c>
      <c r="AJ186" s="229">
        <f t="shared" si="180"/>
        <v>0</v>
      </c>
      <c r="AK186" s="229">
        <f t="shared" si="180"/>
        <v>0</v>
      </c>
      <c r="AL186" s="229">
        <f t="shared" si="180"/>
        <v>0</v>
      </c>
      <c r="AM186" s="229">
        <f t="shared" si="180"/>
        <v>0</v>
      </c>
      <c r="AN186" s="229">
        <f t="shared" si="180"/>
        <v>0</v>
      </c>
      <c r="AO186" s="229">
        <f t="shared" si="180"/>
        <v>0</v>
      </c>
      <c r="AP186" s="229">
        <f t="shared" si="180"/>
        <v>0</v>
      </c>
      <c r="AQ186" s="229">
        <f t="shared" si="180"/>
        <v>0</v>
      </c>
      <c r="AR186" s="229">
        <f t="shared" si="180"/>
        <v>0</v>
      </c>
      <c r="AS186" s="229">
        <f t="shared" si="180"/>
        <v>0</v>
      </c>
      <c r="AT186" s="229">
        <f t="shared" si="180"/>
        <v>0</v>
      </c>
      <c r="AU186" s="231"/>
    </row>
    <row r="187" spans="1:47" ht="9" customHeight="1">
      <c r="A187" s="601"/>
      <c r="B187" s="227">
        <f t="shared" ref="B187:D187" si="181">B86</f>
        <v>55</v>
      </c>
      <c r="C187" s="227">
        <f t="shared" si="181"/>
        <v>62</v>
      </c>
      <c r="D187" s="395" t="str">
        <f t="shared" si="181"/>
        <v>LPM</v>
      </c>
      <c r="E187" s="254"/>
      <c r="F187" s="254"/>
      <c r="G187" s="254"/>
      <c r="H187" s="254"/>
      <c r="I187" s="229">
        <v>0</v>
      </c>
      <c r="J187" s="229">
        <f t="shared" si="177"/>
        <v>0</v>
      </c>
      <c r="K187" s="229">
        <f t="shared" ref="K187:AT187" si="182">IF(K$4=UPGRADEYEAR,$I86-K86,0)</f>
        <v>0</v>
      </c>
      <c r="L187" s="229">
        <f t="shared" si="182"/>
        <v>0</v>
      </c>
      <c r="M187" s="229">
        <f t="shared" si="182"/>
        <v>0</v>
      </c>
      <c r="N187" s="230">
        <f t="shared" si="182"/>
        <v>0</v>
      </c>
      <c r="O187" s="229">
        <f t="shared" si="182"/>
        <v>0</v>
      </c>
      <c r="P187" s="229">
        <f t="shared" si="182"/>
        <v>0</v>
      </c>
      <c r="Q187" s="229">
        <f t="shared" si="182"/>
        <v>0</v>
      </c>
      <c r="R187" s="229">
        <f t="shared" si="182"/>
        <v>0</v>
      </c>
      <c r="S187" s="229">
        <f t="shared" si="182"/>
        <v>0</v>
      </c>
      <c r="T187" s="229">
        <f t="shared" si="182"/>
        <v>0</v>
      </c>
      <c r="U187" s="229">
        <f t="shared" si="182"/>
        <v>0</v>
      </c>
      <c r="V187" s="229">
        <f t="shared" si="182"/>
        <v>0</v>
      </c>
      <c r="W187" s="229">
        <f t="shared" si="182"/>
        <v>0</v>
      </c>
      <c r="X187" s="229">
        <f t="shared" si="182"/>
        <v>0</v>
      </c>
      <c r="Y187" s="229">
        <f t="shared" si="182"/>
        <v>0</v>
      </c>
      <c r="Z187" s="229">
        <f t="shared" si="182"/>
        <v>0</v>
      </c>
      <c r="AA187" s="229">
        <f t="shared" si="182"/>
        <v>0</v>
      </c>
      <c r="AB187" s="229">
        <f t="shared" si="182"/>
        <v>0</v>
      </c>
      <c r="AC187" s="229">
        <f t="shared" si="182"/>
        <v>0</v>
      </c>
      <c r="AD187" s="229">
        <f t="shared" si="182"/>
        <v>0</v>
      </c>
      <c r="AE187" s="229">
        <f t="shared" si="182"/>
        <v>0</v>
      </c>
      <c r="AF187" s="229">
        <f t="shared" si="182"/>
        <v>0</v>
      </c>
      <c r="AG187" s="229">
        <f t="shared" si="182"/>
        <v>0</v>
      </c>
      <c r="AH187" s="229">
        <f t="shared" si="182"/>
        <v>0</v>
      </c>
      <c r="AI187" s="229">
        <f t="shared" si="182"/>
        <v>0</v>
      </c>
      <c r="AJ187" s="229">
        <f t="shared" si="182"/>
        <v>0</v>
      </c>
      <c r="AK187" s="229">
        <f t="shared" si="182"/>
        <v>0</v>
      </c>
      <c r="AL187" s="229">
        <f t="shared" si="182"/>
        <v>0</v>
      </c>
      <c r="AM187" s="229">
        <f t="shared" si="182"/>
        <v>0</v>
      </c>
      <c r="AN187" s="229">
        <f t="shared" si="182"/>
        <v>0</v>
      </c>
      <c r="AO187" s="229">
        <f t="shared" si="182"/>
        <v>0</v>
      </c>
      <c r="AP187" s="229">
        <f t="shared" si="182"/>
        <v>0</v>
      </c>
      <c r="AQ187" s="229">
        <f t="shared" si="182"/>
        <v>0</v>
      </c>
      <c r="AR187" s="229">
        <f t="shared" si="182"/>
        <v>0</v>
      </c>
      <c r="AS187" s="229">
        <f t="shared" si="182"/>
        <v>0</v>
      </c>
      <c r="AT187" s="229">
        <f t="shared" si="182"/>
        <v>0</v>
      </c>
      <c r="AU187" s="231"/>
    </row>
    <row r="188" spans="1:47" ht="9" customHeight="1">
      <c r="A188" s="601"/>
      <c r="B188" s="227">
        <f t="shared" ref="B188:D188" si="183">B87</f>
        <v>0</v>
      </c>
      <c r="C188" s="227">
        <f t="shared" si="183"/>
        <v>0</v>
      </c>
      <c r="D188" s="395" t="str">
        <f t="shared" si="183"/>
        <v>LPM</v>
      </c>
      <c r="E188" s="254"/>
      <c r="F188" s="254"/>
      <c r="G188" s="254"/>
      <c r="H188" s="254"/>
      <c r="I188" s="229">
        <v>0</v>
      </c>
      <c r="J188" s="229">
        <f t="shared" si="177"/>
        <v>0</v>
      </c>
      <c r="K188" s="229">
        <f t="shared" ref="K188:AT188" si="184">IF(K$4=UPGRADEYEAR,$I87-K87,0)</f>
        <v>0</v>
      </c>
      <c r="L188" s="229">
        <f t="shared" si="184"/>
        <v>0</v>
      </c>
      <c r="M188" s="229">
        <f t="shared" si="184"/>
        <v>0</v>
      </c>
      <c r="N188" s="230">
        <f t="shared" si="184"/>
        <v>0</v>
      </c>
      <c r="O188" s="229">
        <f t="shared" si="184"/>
        <v>0</v>
      </c>
      <c r="P188" s="229">
        <f t="shared" si="184"/>
        <v>0</v>
      </c>
      <c r="Q188" s="229">
        <f t="shared" si="184"/>
        <v>0</v>
      </c>
      <c r="R188" s="229">
        <f t="shared" si="184"/>
        <v>0</v>
      </c>
      <c r="S188" s="229">
        <f t="shared" si="184"/>
        <v>0</v>
      </c>
      <c r="T188" s="229">
        <f t="shared" si="184"/>
        <v>0</v>
      </c>
      <c r="U188" s="229">
        <f t="shared" si="184"/>
        <v>0</v>
      </c>
      <c r="V188" s="229">
        <f t="shared" si="184"/>
        <v>0</v>
      </c>
      <c r="W188" s="229">
        <f t="shared" si="184"/>
        <v>0</v>
      </c>
      <c r="X188" s="229">
        <f t="shared" si="184"/>
        <v>0</v>
      </c>
      <c r="Y188" s="229">
        <f t="shared" si="184"/>
        <v>0</v>
      </c>
      <c r="Z188" s="229">
        <f t="shared" si="184"/>
        <v>0</v>
      </c>
      <c r="AA188" s="229">
        <f t="shared" si="184"/>
        <v>0</v>
      </c>
      <c r="AB188" s="229">
        <f t="shared" si="184"/>
        <v>0</v>
      </c>
      <c r="AC188" s="229">
        <f t="shared" si="184"/>
        <v>0</v>
      </c>
      <c r="AD188" s="229">
        <f t="shared" si="184"/>
        <v>0</v>
      </c>
      <c r="AE188" s="229">
        <f t="shared" si="184"/>
        <v>0</v>
      </c>
      <c r="AF188" s="229">
        <f t="shared" si="184"/>
        <v>0</v>
      </c>
      <c r="AG188" s="229">
        <f t="shared" si="184"/>
        <v>0</v>
      </c>
      <c r="AH188" s="229">
        <f t="shared" si="184"/>
        <v>0</v>
      </c>
      <c r="AI188" s="229">
        <f t="shared" si="184"/>
        <v>0</v>
      </c>
      <c r="AJ188" s="229">
        <f t="shared" si="184"/>
        <v>0</v>
      </c>
      <c r="AK188" s="229">
        <f t="shared" si="184"/>
        <v>0</v>
      </c>
      <c r="AL188" s="229">
        <f t="shared" si="184"/>
        <v>0</v>
      </c>
      <c r="AM188" s="229">
        <f t="shared" si="184"/>
        <v>0</v>
      </c>
      <c r="AN188" s="229">
        <f t="shared" si="184"/>
        <v>0</v>
      </c>
      <c r="AO188" s="229">
        <f t="shared" si="184"/>
        <v>0</v>
      </c>
      <c r="AP188" s="229">
        <f t="shared" si="184"/>
        <v>0</v>
      </c>
      <c r="AQ188" s="229">
        <f t="shared" si="184"/>
        <v>0</v>
      </c>
      <c r="AR188" s="229">
        <f t="shared" si="184"/>
        <v>0</v>
      </c>
      <c r="AS188" s="229">
        <f t="shared" si="184"/>
        <v>0</v>
      </c>
      <c r="AT188" s="229">
        <f t="shared" si="184"/>
        <v>0</v>
      </c>
      <c r="AU188" s="231"/>
    </row>
    <row r="189" spans="1:47" ht="9" customHeight="1">
      <c r="A189" s="601" t="s">
        <v>268</v>
      </c>
      <c r="B189" s="227">
        <f t="shared" ref="B189:D189" si="185">B88</f>
        <v>36</v>
      </c>
      <c r="C189" s="227">
        <f t="shared" si="185"/>
        <v>44</v>
      </c>
      <c r="D189" s="395" t="str">
        <f t="shared" si="185"/>
        <v>LPM</v>
      </c>
      <c r="E189" s="254"/>
      <c r="F189" s="254"/>
      <c r="G189" s="254"/>
      <c r="H189" s="254"/>
      <c r="I189" s="229">
        <v>0</v>
      </c>
      <c r="J189" s="229">
        <f t="shared" si="177"/>
        <v>0</v>
      </c>
      <c r="K189" s="229">
        <f t="shared" ref="K189:AT189" si="186">IF(K$4=UPGRADEYEAR,$I88-K88,0)</f>
        <v>0</v>
      </c>
      <c r="L189" s="229">
        <f t="shared" si="186"/>
        <v>0</v>
      </c>
      <c r="M189" s="229">
        <f t="shared" si="186"/>
        <v>0</v>
      </c>
      <c r="N189" s="230">
        <f t="shared" si="186"/>
        <v>0</v>
      </c>
      <c r="O189" s="229">
        <f t="shared" si="186"/>
        <v>0</v>
      </c>
      <c r="P189" s="229">
        <f t="shared" si="186"/>
        <v>0</v>
      </c>
      <c r="Q189" s="229">
        <f t="shared" si="186"/>
        <v>0</v>
      </c>
      <c r="R189" s="229">
        <f t="shared" si="186"/>
        <v>0</v>
      </c>
      <c r="S189" s="229">
        <f t="shared" si="186"/>
        <v>0</v>
      </c>
      <c r="T189" s="229">
        <f t="shared" si="186"/>
        <v>0</v>
      </c>
      <c r="U189" s="229">
        <f t="shared" si="186"/>
        <v>0</v>
      </c>
      <c r="V189" s="229">
        <f t="shared" si="186"/>
        <v>0</v>
      </c>
      <c r="W189" s="229">
        <f t="shared" si="186"/>
        <v>0</v>
      </c>
      <c r="X189" s="229">
        <f t="shared" si="186"/>
        <v>0</v>
      </c>
      <c r="Y189" s="229">
        <f t="shared" si="186"/>
        <v>0</v>
      </c>
      <c r="Z189" s="229">
        <f t="shared" si="186"/>
        <v>0</v>
      </c>
      <c r="AA189" s="229">
        <f t="shared" si="186"/>
        <v>0</v>
      </c>
      <c r="AB189" s="229">
        <f t="shared" si="186"/>
        <v>0</v>
      </c>
      <c r="AC189" s="229">
        <f t="shared" si="186"/>
        <v>0</v>
      </c>
      <c r="AD189" s="229">
        <f t="shared" si="186"/>
        <v>0</v>
      </c>
      <c r="AE189" s="229">
        <f t="shared" si="186"/>
        <v>0</v>
      </c>
      <c r="AF189" s="229">
        <f t="shared" si="186"/>
        <v>0</v>
      </c>
      <c r="AG189" s="229">
        <f t="shared" si="186"/>
        <v>0</v>
      </c>
      <c r="AH189" s="229">
        <f t="shared" si="186"/>
        <v>0</v>
      </c>
      <c r="AI189" s="229">
        <f t="shared" si="186"/>
        <v>0</v>
      </c>
      <c r="AJ189" s="229">
        <f t="shared" si="186"/>
        <v>0</v>
      </c>
      <c r="AK189" s="229">
        <f t="shared" si="186"/>
        <v>0</v>
      </c>
      <c r="AL189" s="229">
        <f t="shared" si="186"/>
        <v>0</v>
      </c>
      <c r="AM189" s="229">
        <f t="shared" si="186"/>
        <v>0</v>
      </c>
      <c r="AN189" s="229">
        <f t="shared" si="186"/>
        <v>0</v>
      </c>
      <c r="AO189" s="229">
        <f t="shared" si="186"/>
        <v>0</v>
      </c>
      <c r="AP189" s="229">
        <f t="shared" si="186"/>
        <v>0</v>
      </c>
      <c r="AQ189" s="229">
        <f t="shared" si="186"/>
        <v>0</v>
      </c>
      <c r="AR189" s="229">
        <f t="shared" si="186"/>
        <v>0</v>
      </c>
      <c r="AS189" s="229">
        <f t="shared" si="186"/>
        <v>0</v>
      </c>
      <c r="AT189" s="229">
        <f t="shared" si="186"/>
        <v>0</v>
      </c>
      <c r="AU189" s="231"/>
    </row>
    <row r="190" spans="1:47" ht="9" customHeight="1">
      <c r="A190" s="601"/>
      <c r="B190" s="227">
        <f t="shared" ref="B190:D190" si="187">B89</f>
        <v>40</v>
      </c>
      <c r="C190" s="227">
        <f t="shared" si="187"/>
        <v>45</v>
      </c>
      <c r="D190" s="395" t="str">
        <f t="shared" si="187"/>
        <v>LPM</v>
      </c>
      <c r="E190" s="254"/>
      <c r="F190" s="254"/>
      <c r="G190" s="254"/>
      <c r="H190" s="254"/>
      <c r="I190" s="229">
        <v>0</v>
      </c>
      <c r="J190" s="229">
        <f t="shared" si="177"/>
        <v>0</v>
      </c>
      <c r="K190" s="229">
        <f t="shared" ref="K190:AT190" si="188">IF(K$4=UPGRADEYEAR,$I89-K89,0)</f>
        <v>0</v>
      </c>
      <c r="L190" s="229">
        <f t="shared" si="188"/>
        <v>0</v>
      </c>
      <c r="M190" s="229">
        <f t="shared" si="188"/>
        <v>0</v>
      </c>
      <c r="N190" s="230">
        <f t="shared" si="188"/>
        <v>0</v>
      </c>
      <c r="O190" s="229">
        <f t="shared" si="188"/>
        <v>0</v>
      </c>
      <c r="P190" s="229">
        <f t="shared" si="188"/>
        <v>0</v>
      </c>
      <c r="Q190" s="229">
        <f t="shared" si="188"/>
        <v>0</v>
      </c>
      <c r="R190" s="229">
        <f t="shared" si="188"/>
        <v>0</v>
      </c>
      <c r="S190" s="229">
        <f t="shared" si="188"/>
        <v>0</v>
      </c>
      <c r="T190" s="229">
        <f t="shared" si="188"/>
        <v>0</v>
      </c>
      <c r="U190" s="229">
        <f t="shared" si="188"/>
        <v>0</v>
      </c>
      <c r="V190" s="229">
        <f t="shared" si="188"/>
        <v>0</v>
      </c>
      <c r="W190" s="229">
        <f t="shared" si="188"/>
        <v>0</v>
      </c>
      <c r="X190" s="229">
        <f t="shared" si="188"/>
        <v>0</v>
      </c>
      <c r="Y190" s="229">
        <f t="shared" si="188"/>
        <v>0</v>
      </c>
      <c r="Z190" s="229">
        <f t="shared" si="188"/>
        <v>0</v>
      </c>
      <c r="AA190" s="229">
        <f t="shared" si="188"/>
        <v>0</v>
      </c>
      <c r="AB190" s="229">
        <f t="shared" si="188"/>
        <v>0</v>
      </c>
      <c r="AC190" s="229">
        <f t="shared" si="188"/>
        <v>0</v>
      </c>
      <c r="AD190" s="229">
        <f t="shared" si="188"/>
        <v>0</v>
      </c>
      <c r="AE190" s="229">
        <f t="shared" si="188"/>
        <v>0</v>
      </c>
      <c r="AF190" s="229">
        <f t="shared" si="188"/>
        <v>0</v>
      </c>
      <c r="AG190" s="229">
        <f t="shared" si="188"/>
        <v>0</v>
      </c>
      <c r="AH190" s="229">
        <f t="shared" si="188"/>
        <v>0</v>
      </c>
      <c r="AI190" s="229">
        <f t="shared" si="188"/>
        <v>0</v>
      </c>
      <c r="AJ190" s="229">
        <f t="shared" si="188"/>
        <v>0</v>
      </c>
      <c r="AK190" s="229">
        <f t="shared" si="188"/>
        <v>0</v>
      </c>
      <c r="AL190" s="229">
        <f t="shared" si="188"/>
        <v>0</v>
      </c>
      <c r="AM190" s="229">
        <f t="shared" si="188"/>
        <v>0</v>
      </c>
      <c r="AN190" s="229">
        <f t="shared" si="188"/>
        <v>0</v>
      </c>
      <c r="AO190" s="229">
        <f t="shared" si="188"/>
        <v>0</v>
      </c>
      <c r="AP190" s="229">
        <f t="shared" si="188"/>
        <v>0</v>
      </c>
      <c r="AQ190" s="229">
        <f t="shared" si="188"/>
        <v>0</v>
      </c>
      <c r="AR190" s="229">
        <f t="shared" si="188"/>
        <v>0</v>
      </c>
      <c r="AS190" s="229">
        <f t="shared" si="188"/>
        <v>0</v>
      </c>
      <c r="AT190" s="229">
        <f t="shared" si="188"/>
        <v>0</v>
      </c>
      <c r="AU190" s="231"/>
    </row>
    <row r="191" spans="1:47" ht="9" customHeight="1">
      <c r="A191" s="601"/>
      <c r="B191" s="227">
        <f t="shared" ref="B191:D191" si="189">B90</f>
        <v>0</v>
      </c>
      <c r="C191" s="227">
        <f t="shared" si="189"/>
        <v>0</v>
      </c>
      <c r="D191" s="395" t="str">
        <f t="shared" si="189"/>
        <v>LPM</v>
      </c>
      <c r="E191" s="254"/>
      <c r="F191" s="254"/>
      <c r="G191" s="254"/>
      <c r="H191" s="254"/>
      <c r="I191" s="229">
        <v>0</v>
      </c>
      <c r="J191" s="229">
        <f t="shared" si="177"/>
        <v>0</v>
      </c>
      <c r="K191" s="229">
        <f t="shared" ref="K191:AT191" si="190">IF(K$4=UPGRADEYEAR,$I90-K90,0)</f>
        <v>0</v>
      </c>
      <c r="L191" s="229">
        <f t="shared" si="190"/>
        <v>0</v>
      </c>
      <c r="M191" s="229">
        <f t="shared" si="190"/>
        <v>0</v>
      </c>
      <c r="N191" s="230">
        <f t="shared" si="190"/>
        <v>0</v>
      </c>
      <c r="O191" s="229">
        <f t="shared" si="190"/>
        <v>0</v>
      </c>
      <c r="P191" s="229">
        <f t="shared" si="190"/>
        <v>0</v>
      </c>
      <c r="Q191" s="229">
        <f t="shared" si="190"/>
        <v>0</v>
      </c>
      <c r="R191" s="229">
        <f t="shared" si="190"/>
        <v>0</v>
      </c>
      <c r="S191" s="229">
        <f t="shared" si="190"/>
        <v>0</v>
      </c>
      <c r="T191" s="229">
        <f t="shared" si="190"/>
        <v>0</v>
      </c>
      <c r="U191" s="229">
        <f t="shared" si="190"/>
        <v>0</v>
      </c>
      <c r="V191" s="229">
        <f t="shared" si="190"/>
        <v>0</v>
      </c>
      <c r="W191" s="229">
        <f t="shared" si="190"/>
        <v>0</v>
      </c>
      <c r="X191" s="229">
        <f t="shared" si="190"/>
        <v>0</v>
      </c>
      <c r="Y191" s="229">
        <f t="shared" si="190"/>
        <v>0</v>
      </c>
      <c r="Z191" s="229">
        <f t="shared" si="190"/>
        <v>0</v>
      </c>
      <c r="AA191" s="229">
        <f t="shared" si="190"/>
        <v>0</v>
      </c>
      <c r="AB191" s="229">
        <f t="shared" si="190"/>
        <v>0</v>
      </c>
      <c r="AC191" s="229">
        <f t="shared" si="190"/>
        <v>0</v>
      </c>
      <c r="AD191" s="229">
        <f t="shared" si="190"/>
        <v>0</v>
      </c>
      <c r="AE191" s="229">
        <f t="shared" si="190"/>
        <v>0</v>
      </c>
      <c r="AF191" s="229">
        <f t="shared" si="190"/>
        <v>0</v>
      </c>
      <c r="AG191" s="229">
        <f t="shared" si="190"/>
        <v>0</v>
      </c>
      <c r="AH191" s="229">
        <f t="shared" si="190"/>
        <v>0</v>
      </c>
      <c r="AI191" s="229">
        <f t="shared" si="190"/>
        <v>0</v>
      </c>
      <c r="AJ191" s="229">
        <f t="shared" si="190"/>
        <v>0</v>
      </c>
      <c r="AK191" s="229">
        <f t="shared" si="190"/>
        <v>0</v>
      </c>
      <c r="AL191" s="229">
        <f t="shared" si="190"/>
        <v>0</v>
      </c>
      <c r="AM191" s="229">
        <f t="shared" si="190"/>
        <v>0</v>
      </c>
      <c r="AN191" s="229">
        <f t="shared" si="190"/>
        <v>0</v>
      </c>
      <c r="AO191" s="229">
        <f t="shared" si="190"/>
        <v>0</v>
      </c>
      <c r="AP191" s="229">
        <f t="shared" si="190"/>
        <v>0</v>
      </c>
      <c r="AQ191" s="229">
        <f t="shared" si="190"/>
        <v>0</v>
      </c>
      <c r="AR191" s="229">
        <f t="shared" si="190"/>
        <v>0</v>
      </c>
      <c r="AS191" s="229">
        <f t="shared" si="190"/>
        <v>0</v>
      </c>
      <c r="AT191" s="229">
        <f t="shared" si="190"/>
        <v>0</v>
      </c>
      <c r="AU191" s="231"/>
    </row>
    <row r="192" spans="1:47" ht="9" customHeight="1">
      <c r="A192" s="601"/>
      <c r="B192" s="227">
        <f t="shared" ref="B192:D192" si="191">B91</f>
        <v>0</v>
      </c>
      <c r="C192" s="227">
        <f t="shared" si="191"/>
        <v>0</v>
      </c>
      <c r="D192" s="395" t="str">
        <f t="shared" si="191"/>
        <v>LPM</v>
      </c>
      <c r="E192" s="254"/>
      <c r="F192" s="254"/>
      <c r="G192" s="254"/>
      <c r="H192" s="254"/>
      <c r="I192" s="229">
        <v>0</v>
      </c>
      <c r="J192" s="229">
        <f t="shared" si="177"/>
        <v>0</v>
      </c>
      <c r="K192" s="229">
        <f t="shared" ref="K192:AT192" si="192">IF(K$4=UPGRADEYEAR,$I91-K91,0)</f>
        <v>0</v>
      </c>
      <c r="L192" s="229">
        <f t="shared" si="192"/>
        <v>0</v>
      </c>
      <c r="M192" s="229">
        <f t="shared" si="192"/>
        <v>0</v>
      </c>
      <c r="N192" s="230">
        <f t="shared" si="192"/>
        <v>0</v>
      </c>
      <c r="O192" s="229">
        <f t="shared" si="192"/>
        <v>0</v>
      </c>
      <c r="P192" s="229">
        <f t="shared" si="192"/>
        <v>0</v>
      </c>
      <c r="Q192" s="229">
        <f t="shared" si="192"/>
        <v>0</v>
      </c>
      <c r="R192" s="229">
        <f t="shared" si="192"/>
        <v>0</v>
      </c>
      <c r="S192" s="229">
        <f t="shared" si="192"/>
        <v>0</v>
      </c>
      <c r="T192" s="229">
        <f t="shared" si="192"/>
        <v>0</v>
      </c>
      <c r="U192" s="229">
        <f t="shared" si="192"/>
        <v>0</v>
      </c>
      <c r="V192" s="229">
        <f t="shared" si="192"/>
        <v>0</v>
      </c>
      <c r="W192" s="229">
        <f t="shared" si="192"/>
        <v>0</v>
      </c>
      <c r="X192" s="229">
        <f t="shared" si="192"/>
        <v>0</v>
      </c>
      <c r="Y192" s="229">
        <f t="shared" si="192"/>
        <v>0</v>
      </c>
      <c r="Z192" s="229">
        <f t="shared" si="192"/>
        <v>0</v>
      </c>
      <c r="AA192" s="229">
        <f t="shared" si="192"/>
        <v>0</v>
      </c>
      <c r="AB192" s="229">
        <f t="shared" si="192"/>
        <v>0</v>
      </c>
      <c r="AC192" s="229">
        <f t="shared" si="192"/>
        <v>0</v>
      </c>
      <c r="AD192" s="229">
        <f t="shared" si="192"/>
        <v>0</v>
      </c>
      <c r="AE192" s="229">
        <f t="shared" si="192"/>
        <v>0</v>
      </c>
      <c r="AF192" s="229">
        <f t="shared" si="192"/>
        <v>0</v>
      </c>
      <c r="AG192" s="229">
        <f t="shared" si="192"/>
        <v>0</v>
      </c>
      <c r="AH192" s="229">
        <f t="shared" si="192"/>
        <v>0</v>
      </c>
      <c r="AI192" s="229">
        <f t="shared" si="192"/>
        <v>0</v>
      </c>
      <c r="AJ192" s="229">
        <f t="shared" si="192"/>
        <v>0</v>
      </c>
      <c r="AK192" s="229">
        <f t="shared" si="192"/>
        <v>0</v>
      </c>
      <c r="AL192" s="229">
        <f t="shared" si="192"/>
        <v>0</v>
      </c>
      <c r="AM192" s="229">
        <f t="shared" si="192"/>
        <v>0</v>
      </c>
      <c r="AN192" s="229">
        <f t="shared" si="192"/>
        <v>0</v>
      </c>
      <c r="AO192" s="229">
        <f t="shared" si="192"/>
        <v>0</v>
      </c>
      <c r="AP192" s="229">
        <f t="shared" si="192"/>
        <v>0</v>
      </c>
      <c r="AQ192" s="229">
        <f t="shared" si="192"/>
        <v>0</v>
      </c>
      <c r="AR192" s="229">
        <f t="shared" si="192"/>
        <v>0</v>
      </c>
      <c r="AS192" s="229">
        <f t="shared" si="192"/>
        <v>0</v>
      </c>
      <c r="AT192" s="229">
        <f t="shared" si="192"/>
        <v>0</v>
      </c>
      <c r="AU192" s="231"/>
    </row>
    <row r="193" spans="1:47" ht="9" customHeight="1">
      <c r="A193" s="233"/>
      <c r="B193" s="234"/>
      <c r="C193" s="234"/>
      <c r="D193" s="234"/>
      <c r="E193" s="234"/>
      <c r="F193" s="234"/>
      <c r="G193" s="234"/>
      <c r="H193" s="234"/>
      <c r="I193" s="234"/>
      <c r="J193" s="234"/>
      <c r="K193" s="234"/>
      <c r="L193" s="234"/>
      <c r="M193" s="234"/>
      <c r="N193" s="234"/>
      <c r="O193" s="234"/>
      <c r="P193" s="234"/>
      <c r="Q193" s="234"/>
      <c r="R193" s="234"/>
      <c r="S193" s="234"/>
      <c r="T193" s="234"/>
      <c r="U193" s="234"/>
      <c r="V193" s="234"/>
      <c r="W193" s="234"/>
      <c r="X193" s="234"/>
      <c r="Y193" s="234"/>
      <c r="Z193" s="234"/>
      <c r="AA193" s="234"/>
      <c r="AB193" s="234"/>
      <c r="AC193" s="234"/>
      <c r="AD193" s="234"/>
      <c r="AE193" s="234"/>
      <c r="AF193" s="234"/>
      <c r="AG193" s="234"/>
      <c r="AH193" s="234"/>
      <c r="AI193" s="234"/>
      <c r="AJ193" s="234"/>
      <c r="AK193" s="234"/>
      <c r="AL193" s="234"/>
      <c r="AM193" s="234"/>
      <c r="AN193" s="234"/>
      <c r="AO193" s="234"/>
      <c r="AP193" s="234"/>
      <c r="AQ193" s="234"/>
      <c r="AR193" s="234"/>
      <c r="AS193" s="234"/>
      <c r="AT193" s="234"/>
      <c r="AU193" s="236"/>
    </row>
    <row r="194" spans="1:47">
      <c r="A194" s="204"/>
      <c r="B194" s="204"/>
      <c r="C194" s="204"/>
      <c r="D194" s="204"/>
      <c r="E194" s="204"/>
      <c r="F194" s="204"/>
      <c r="G194" s="204"/>
      <c r="H194" s="204"/>
      <c r="I194" s="212"/>
      <c r="J194" s="212"/>
      <c r="K194" s="212"/>
      <c r="L194" s="212"/>
      <c r="M194" s="212"/>
      <c r="N194" s="213"/>
      <c r="O194" s="212"/>
      <c r="P194" s="212"/>
      <c r="Q194" s="212"/>
      <c r="R194" s="212"/>
      <c r="S194" s="212"/>
      <c r="T194" s="212"/>
      <c r="U194" s="212"/>
      <c r="V194" s="212"/>
      <c r="W194" s="212"/>
      <c r="X194" s="212"/>
      <c r="Y194" s="212"/>
      <c r="Z194" s="212"/>
      <c r="AA194" s="212"/>
      <c r="AB194" s="212"/>
      <c r="AC194" s="212"/>
      <c r="AD194" s="212"/>
      <c r="AE194" s="212"/>
      <c r="AF194" s="212"/>
      <c r="AG194" s="212"/>
      <c r="AH194" s="212"/>
      <c r="AI194" s="212"/>
      <c r="AJ194" s="212"/>
      <c r="AK194" s="212"/>
      <c r="AL194" s="212"/>
      <c r="AM194" s="212"/>
      <c r="AN194" s="212"/>
      <c r="AO194" s="212"/>
      <c r="AP194" s="212"/>
      <c r="AQ194" s="212"/>
      <c r="AR194" s="212"/>
      <c r="AS194" s="212"/>
      <c r="AT194" s="212"/>
      <c r="AU194" s="204"/>
    </row>
    <row r="195" spans="1:47">
      <c r="A195" s="238" t="s">
        <v>116</v>
      </c>
      <c r="B195" s="238"/>
      <c r="C195" s="238"/>
      <c r="D195" s="238"/>
      <c r="E195" s="239" t="s">
        <v>73</v>
      </c>
      <c r="F195" s="239"/>
      <c r="G195" s="239" t="s">
        <v>73</v>
      </c>
      <c r="H195" s="239"/>
      <c r="I195" s="240" t="str">
        <f>I104</f>
        <v>Year</v>
      </c>
      <c r="J195" s="240">
        <f>J105</f>
        <v>2012</v>
      </c>
      <c r="K195" s="240">
        <f t="shared" ref="K195:AH195" si="193">K105</f>
        <v>2013</v>
      </c>
      <c r="L195" s="240">
        <f t="shared" si="193"/>
        <v>2014</v>
      </c>
      <c r="M195" s="240">
        <f t="shared" si="193"/>
        <v>2015</v>
      </c>
      <c r="N195" s="241">
        <f t="shared" si="193"/>
        <v>2016</v>
      </c>
      <c r="O195" s="240">
        <f t="shared" si="193"/>
        <v>2017</v>
      </c>
      <c r="P195" s="240">
        <f t="shared" si="193"/>
        <v>2018</v>
      </c>
      <c r="Q195" s="240">
        <f t="shared" si="193"/>
        <v>2019</v>
      </c>
      <c r="R195" s="240">
        <f t="shared" si="193"/>
        <v>2020</v>
      </c>
      <c r="S195" s="240">
        <f t="shared" si="193"/>
        <v>2021</v>
      </c>
      <c r="T195" s="240">
        <f t="shared" si="193"/>
        <v>2022</v>
      </c>
      <c r="U195" s="240">
        <f t="shared" si="193"/>
        <v>2023</v>
      </c>
      <c r="V195" s="240">
        <f t="shared" si="193"/>
        <v>2024</v>
      </c>
      <c r="W195" s="240">
        <f t="shared" si="193"/>
        <v>2025</v>
      </c>
      <c r="X195" s="240">
        <f t="shared" si="193"/>
        <v>2026</v>
      </c>
      <c r="Y195" s="240">
        <f t="shared" si="193"/>
        <v>2027</v>
      </c>
      <c r="Z195" s="240">
        <f t="shared" si="193"/>
        <v>2028</v>
      </c>
      <c r="AA195" s="240">
        <f t="shared" si="193"/>
        <v>2029</v>
      </c>
      <c r="AB195" s="240">
        <f t="shared" si="193"/>
        <v>2030</v>
      </c>
      <c r="AC195" s="240">
        <f t="shared" si="193"/>
        <v>2031</v>
      </c>
      <c r="AD195" s="240">
        <f t="shared" si="193"/>
        <v>2032</v>
      </c>
      <c r="AE195" s="240">
        <f t="shared" si="193"/>
        <v>2033</v>
      </c>
      <c r="AF195" s="240">
        <f t="shared" si="193"/>
        <v>2034</v>
      </c>
      <c r="AG195" s="240">
        <f t="shared" si="193"/>
        <v>2035</v>
      </c>
      <c r="AH195" s="240">
        <f t="shared" si="193"/>
        <v>2036</v>
      </c>
      <c r="AI195" s="240">
        <f t="shared" ref="AI195:AT195" si="194">AI105</f>
        <v>2037</v>
      </c>
      <c r="AJ195" s="240">
        <f t="shared" ref="AJ195:AK195" si="195">AJ105</f>
        <v>2038</v>
      </c>
      <c r="AK195" s="240">
        <f t="shared" si="195"/>
        <v>2039</v>
      </c>
      <c r="AL195" s="240">
        <f t="shared" ref="AL195:AS195" si="196">AL105</f>
        <v>2040</v>
      </c>
      <c r="AM195" s="240">
        <f t="shared" si="196"/>
        <v>2041</v>
      </c>
      <c r="AN195" s="240">
        <f t="shared" ref="AN195:AO195" si="197">AN105</f>
        <v>2042</v>
      </c>
      <c r="AO195" s="240">
        <f t="shared" si="197"/>
        <v>2043</v>
      </c>
      <c r="AP195" s="240">
        <f t="shared" si="196"/>
        <v>2044</v>
      </c>
      <c r="AQ195" s="240">
        <f t="shared" ref="AQ195:AR195" si="198">AQ105</f>
        <v>2045</v>
      </c>
      <c r="AR195" s="240">
        <f t="shared" si="198"/>
        <v>2046</v>
      </c>
      <c r="AS195" s="240">
        <f t="shared" si="196"/>
        <v>2047</v>
      </c>
      <c r="AT195" s="240">
        <f t="shared" si="194"/>
        <v>2048</v>
      </c>
      <c r="AU195" s="238"/>
    </row>
    <row r="196" spans="1:47">
      <c r="A196" s="204" t="s">
        <v>264</v>
      </c>
      <c r="B196" s="204"/>
      <c r="C196" s="204"/>
      <c r="D196" s="204"/>
      <c r="E196" s="204"/>
      <c r="F196" s="204"/>
      <c r="G196" s="204"/>
      <c r="H196" s="204"/>
      <c r="I196" s="231">
        <f ca="1">SUMIF($D$107:$AH$192,$A196,I$107:I$192)</f>
        <v>0</v>
      </c>
      <c r="J196" s="231">
        <f t="shared" ref="J196:AT203" ca="1" si="199">SUMIF($D$107:$AH$192,$A196,J$107:J$192)</f>
        <v>0</v>
      </c>
      <c r="K196" s="231">
        <f t="shared" ca="1" si="199"/>
        <v>0</v>
      </c>
      <c r="L196" s="231">
        <f t="shared" ca="1" si="199"/>
        <v>0</v>
      </c>
      <c r="M196" s="231">
        <f t="shared" ca="1" si="199"/>
        <v>5000</v>
      </c>
      <c r="N196" s="242">
        <f t="shared" ca="1" si="199"/>
        <v>0</v>
      </c>
      <c r="O196" s="231">
        <f t="shared" ca="1" si="199"/>
        <v>0</v>
      </c>
      <c r="P196" s="231">
        <f t="shared" ca="1" si="199"/>
        <v>0</v>
      </c>
      <c r="Q196" s="231">
        <f t="shared" ca="1" si="199"/>
        <v>0</v>
      </c>
      <c r="R196" s="231">
        <f t="shared" ca="1" si="199"/>
        <v>0</v>
      </c>
      <c r="S196" s="231">
        <f t="shared" ca="1" si="199"/>
        <v>0</v>
      </c>
      <c r="T196" s="231">
        <f t="shared" ca="1" si="199"/>
        <v>0</v>
      </c>
      <c r="U196" s="231">
        <f t="shared" ca="1" si="199"/>
        <v>0</v>
      </c>
      <c r="V196" s="231">
        <f t="shared" ca="1" si="199"/>
        <v>0</v>
      </c>
      <c r="W196" s="231">
        <f t="shared" ca="1" si="199"/>
        <v>0</v>
      </c>
      <c r="X196" s="231">
        <f t="shared" ca="1" si="199"/>
        <v>0</v>
      </c>
      <c r="Y196" s="231">
        <f t="shared" ca="1" si="199"/>
        <v>0</v>
      </c>
      <c r="Z196" s="231">
        <f t="shared" ca="1" si="199"/>
        <v>0</v>
      </c>
      <c r="AA196" s="231">
        <f t="shared" ca="1" si="199"/>
        <v>0</v>
      </c>
      <c r="AB196" s="231">
        <f t="shared" ca="1" si="199"/>
        <v>0</v>
      </c>
      <c r="AC196" s="231">
        <f t="shared" ca="1" si="199"/>
        <v>0</v>
      </c>
      <c r="AD196" s="231">
        <f t="shared" ca="1" si="199"/>
        <v>0</v>
      </c>
      <c r="AE196" s="231">
        <f t="shared" ca="1" si="199"/>
        <v>0</v>
      </c>
      <c r="AF196" s="231">
        <f t="shared" ca="1" si="199"/>
        <v>0</v>
      </c>
      <c r="AG196" s="231">
        <f t="shared" ca="1" si="199"/>
        <v>0</v>
      </c>
      <c r="AH196" s="231">
        <f t="shared" ca="1" si="199"/>
        <v>0</v>
      </c>
      <c r="AI196" s="231">
        <f t="shared" ca="1" si="199"/>
        <v>0</v>
      </c>
      <c r="AJ196" s="231">
        <f t="shared" ca="1" si="199"/>
        <v>0</v>
      </c>
      <c r="AK196" s="231">
        <f t="shared" ca="1" si="199"/>
        <v>0</v>
      </c>
      <c r="AL196" s="231">
        <f t="shared" ca="1" si="199"/>
        <v>0</v>
      </c>
      <c r="AM196" s="231">
        <f t="shared" ca="1" si="199"/>
        <v>0</v>
      </c>
      <c r="AN196" s="231">
        <f t="shared" ca="1" si="199"/>
        <v>0</v>
      </c>
      <c r="AO196" s="231">
        <f t="shared" ca="1" si="199"/>
        <v>0</v>
      </c>
      <c r="AP196" s="231">
        <f t="shared" ca="1" si="199"/>
        <v>0</v>
      </c>
      <c r="AQ196" s="231">
        <f t="shared" ca="1" si="199"/>
        <v>0</v>
      </c>
      <c r="AR196" s="231">
        <f t="shared" ca="1" si="199"/>
        <v>0</v>
      </c>
      <c r="AS196" s="231">
        <f t="shared" ca="1" si="199"/>
        <v>0</v>
      </c>
      <c r="AT196" s="231">
        <f t="shared" ca="1" si="199"/>
        <v>0</v>
      </c>
      <c r="AU196" s="204"/>
    </row>
    <row r="197" spans="1:47">
      <c r="A197" s="204" t="s">
        <v>343</v>
      </c>
      <c r="B197" s="204"/>
      <c r="C197" s="204"/>
      <c r="D197" s="204"/>
      <c r="E197" s="204"/>
      <c r="F197" s="204"/>
      <c r="G197" s="204"/>
      <c r="H197" s="204"/>
      <c r="I197" s="231">
        <f t="shared" ref="I197:X203" ca="1" si="200">SUMIF($D$107:$AH$192,$A197,I$107:I$192)</f>
        <v>0</v>
      </c>
      <c r="J197" s="231">
        <f t="shared" ca="1" si="200"/>
        <v>0</v>
      </c>
      <c r="K197" s="231">
        <f t="shared" ca="1" si="200"/>
        <v>0</v>
      </c>
      <c r="L197" s="231">
        <f t="shared" ca="1" si="200"/>
        <v>0</v>
      </c>
      <c r="M197" s="231">
        <f t="shared" ca="1" si="200"/>
        <v>0</v>
      </c>
      <c r="N197" s="242">
        <f t="shared" ca="1" si="200"/>
        <v>0</v>
      </c>
      <c r="O197" s="231">
        <f t="shared" ca="1" si="200"/>
        <v>0</v>
      </c>
      <c r="P197" s="231">
        <f t="shared" ca="1" si="200"/>
        <v>0</v>
      </c>
      <c r="Q197" s="231">
        <f t="shared" ca="1" si="200"/>
        <v>0</v>
      </c>
      <c r="R197" s="231">
        <f t="shared" ca="1" si="200"/>
        <v>0</v>
      </c>
      <c r="S197" s="231">
        <f t="shared" ca="1" si="200"/>
        <v>0</v>
      </c>
      <c r="T197" s="231">
        <f t="shared" ca="1" si="200"/>
        <v>0</v>
      </c>
      <c r="U197" s="231">
        <f t="shared" ca="1" si="200"/>
        <v>0</v>
      </c>
      <c r="V197" s="231">
        <f t="shared" ca="1" si="200"/>
        <v>0</v>
      </c>
      <c r="W197" s="231">
        <f t="shared" ca="1" si="200"/>
        <v>0</v>
      </c>
      <c r="X197" s="231">
        <f t="shared" ca="1" si="200"/>
        <v>0</v>
      </c>
      <c r="Y197" s="231">
        <f t="shared" ca="1" si="199"/>
        <v>0</v>
      </c>
      <c r="Z197" s="231">
        <f t="shared" ca="1" si="199"/>
        <v>0</v>
      </c>
      <c r="AA197" s="231">
        <f t="shared" ca="1" si="199"/>
        <v>0</v>
      </c>
      <c r="AB197" s="231">
        <f t="shared" ca="1" si="199"/>
        <v>0</v>
      </c>
      <c r="AC197" s="231">
        <f t="shared" ca="1" si="199"/>
        <v>0</v>
      </c>
      <c r="AD197" s="231">
        <f t="shared" ca="1" si="199"/>
        <v>0</v>
      </c>
      <c r="AE197" s="231">
        <f t="shared" ca="1" si="199"/>
        <v>0</v>
      </c>
      <c r="AF197" s="231">
        <f t="shared" ca="1" si="199"/>
        <v>0</v>
      </c>
      <c r="AG197" s="231">
        <f t="shared" ca="1" si="199"/>
        <v>0</v>
      </c>
      <c r="AH197" s="231">
        <f t="shared" ca="1" si="199"/>
        <v>0</v>
      </c>
      <c r="AI197" s="231">
        <f t="shared" ca="1" si="199"/>
        <v>0</v>
      </c>
      <c r="AJ197" s="231">
        <f t="shared" ca="1" si="199"/>
        <v>0</v>
      </c>
      <c r="AK197" s="231">
        <f t="shared" ca="1" si="199"/>
        <v>0</v>
      </c>
      <c r="AL197" s="231">
        <f t="shared" ca="1" si="199"/>
        <v>0</v>
      </c>
      <c r="AM197" s="231">
        <f t="shared" ca="1" si="199"/>
        <v>0</v>
      </c>
      <c r="AN197" s="231">
        <f t="shared" ca="1" si="199"/>
        <v>0</v>
      </c>
      <c r="AO197" s="231">
        <f t="shared" ca="1" si="199"/>
        <v>0</v>
      </c>
      <c r="AP197" s="231">
        <f t="shared" ca="1" si="199"/>
        <v>0</v>
      </c>
      <c r="AQ197" s="231">
        <f t="shared" ca="1" si="199"/>
        <v>0</v>
      </c>
      <c r="AR197" s="231">
        <f t="shared" ca="1" si="199"/>
        <v>0</v>
      </c>
      <c r="AS197" s="231">
        <f t="shared" ca="1" si="199"/>
        <v>0</v>
      </c>
      <c r="AT197" s="231">
        <f t="shared" ca="1" si="199"/>
        <v>0</v>
      </c>
      <c r="AU197" s="204"/>
    </row>
    <row r="198" spans="1:47">
      <c r="A198" s="204" t="s">
        <v>344</v>
      </c>
      <c r="B198" s="204"/>
      <c r="C198" s="204"/>
      <c r="D198" s="204"/>
      <c r="E198" s="204"/>
      <c r="F198" s="204"/>
      <c r="G198" s="204"/>
      <c r="H198" s="204"/>
      <c r="I198" s="231">
        <f t="shared" ca="1" si="200"/>
        <v>0</v>
      </c>
      <c r="J198" s="231">
        <f t="shared" ca="1" si="200"/>
        <v>0</v>
      </c>
      <c r="K198" s="231">
        <f t="shared" ca="1" si="200"/>
        <v>0</v>
      </c>
      <c r="L198" s="231">
        <f t="shared" ca="1" si="200"/>
        <v>0</v>
      </c>
      <c r="M198" s="231">
        <f t="shared" ca="1" si="200"/>
        <v>1000</v>
      </c>
      <c r="N198" s="242">
        <f t="shared" ca="1" si="199"/>
        <v>0</v>
      </c>
      <c r="O198" s="231">
        <f t="shared" ca="1" si="199"/>
        <v>0</v>
      </c>
      <c r="P198" s="231">
        <f t="shared" ca="1" si="199"/>
        <v>0</v>
      </c>
      <c r="Q198" s="231">
        <f t="shared" ca="1" si="199"/>
        <v>0</v>
      </c>
      <c r="R198" s="231">
        <f t="shared" ca="1" si="199"/>
        <v>0</v>
      </c>
      <c r="S198" s="231">
        <f t="shared" ca="1" si="199"/>
        <v>0</v>
      </c>
      <c r="T198" s="231">
        <f t="shared" ca="1" si="199"/>
        <v>0</v>
      </c>
      <c r="U198" s="231">
        <f t="shared" ca="1" si="199"/>
        <v>0</v>
      </c>
      <c r="V198" s="231">
        <f t="shared" ca="1" si="199"/>
        <v>0</v>
      </c>
      <c r="W198" s="231">
        <f t="shared" ca="1" si="199"/>
        <v>0</v>
      </c>
      <c r="X198" s="231">
        <f t="shared" ca="1" si="199"/>
        <v>0</v>
      </c>
      <c r="Y198" s="231">
        <f t="shared" ca="1" si="199"/>
        <v>0</v>
      </c>
      <c r="Z198" s="231">
        <f t="shared" ca="1" si="199"/>
        <v>0</v>
      </c>
      <c r="AA198" s="231">
        <f t="shared" ca="1" si="199"/>
        <v>0</v>
      </c>
      <c r="AB198" s="231">
        <f t="shared" ca="1" si="199"/>
        <v>0</v>
      </c>
      <c r="AC198" s="231">
        <f t="shared" ca="1" si="199"/>
        <v>0</v>
      </c>
      <c r="AD198" s="231">
        <f t="shared" ca="1" si="199"/>
        <v>0</v>
      </c>
      <c r="AE198" s="231">
        <f t="shared" ref="AE198:AT203" ca="1" si="201">SUMIF($D$107:$AH$192,$A198,AE$107:AE$192)</f>
        <v>0</v>
      </c>
      <c r="AF198" s="231">
        <f t="shared" ca="1" si="201"/>
        <v>0</v>
      </c>
      <c r="AG198" s="231">
        <f t="shared" ca="1" si="201"/>
        <v>0</v>
      </c>
      <c r="AH198" s="231">
        <f t="shared" ca="1" si="201"/>
        <v>0</v>
      </c>
      <c r="AI198" s="231">
        <f t="shared" ca="1" si="201"/>
        <v>0</v>
      </c>
      <c r="AJ198" s="231">
        <f t="shared" ca="1" si="201"/>
        <v>0</v>
      </c>
      <c r="AK198" s="231">
        <f t="shared" ca="1" si="201"/>
        <v>0</v>
      </c>
      <c r="AL198" s="231">
        <f t="shared" ca="1" si="201"/>
        <v>0</v>
      </c>
      <c r="AM198" s="231">
        <f t="shared" ca="1" si="201"/>
        <v>0</v>
      </c>
      <c r="AN198" s="231">
        <f t="shared" ca="1" si="201"/>
        <v>0</v>
      </c>
      <c r="AO198" s="231">
        <f t="shared" ca="1" si="201"/>
        <v>0</v>
      </c>
      <c r="AP198" s="231">
        <f t="shared" ca="1" si="201"/>
        <v>0</v>
      </c>
      <c r="AQ198" s="231">
        <f t="shared" ca="1" si="201"/>
        <v>0</v>
      </c>
      <c r="AR198" s="231">
        <f t="shared" ca="1" si="201"/>
        <v>0</v>
      </c>
      <c r="AS198" s="231">
        <f t="shared" ca="1" si="201"/>
        <v>0</v>
      </c>
      <c r="AT198" s="231">
        <f t="shared" ca="1" si="201"/>
        <v>0</v>
      </c>
      <c r="AU198" s="204"/>
    </row>
    <row r="199" spans="1:47">
      <c r="A199" s="204" t="s">
        <v>266</v>
      </c>
      <c r="B199" s="204"/>
      <c r="C199" s="204"/>
      <c r="D199" s="204"/>
      <c r="E199" s="204"/>
      <c r="F199" s="204"/>
      <c r="G199" s="204"/>
      <c r="H199" s="204"/>
      <c r="I199" s="231">
        <f t="shared" ca="1" si="200"/>
        <v>0</v>
      </c>
      <c r="J199" s="231">
        <f t="shared" ca="1" si="200"/>
        <v>0</v>
      </c>
      <c r="K199" s="231">
        <f t="shared" ca="1" si="200"/>
        <v>0</v>
      </c>
      <c r="L199" s="231">
        <f t="shared" ca="1" si="200"/>
        <v>0</v>
      </c>
      <c r="M199" s="231">
        <f t="shared" ca="1" si="200"/>
        <v>0</v>
      </c>
      <c r="N199" s="242">
        <f t="shared" ca="1" si="199"/>
        <v>0</v>
      </c>
      <c r="O199" s="231">
        <f t="shared" ca="1" si="199"/>
        <v>0</v>
      </c>
      <c r="P199" s="231">
        <f t="shared" ca="1" si="199"/>
        <v>0</v>
      </c>
      <c r="Q199" s="231">
        <f t="shared" ca="1" si="199"/>
        <v>0</v>
      </c>
      <c r="R199" s="231">
        <f t="shared" ca="1" si="199"/>
        <v>0</v>
      </c>
      <c r="S199" s="231">
        <f t="shared" ca="1" si="199"/>
        <v>0</v>
      </c>
      <c r="T199" s="231">
        <f t="shared" ca="1" si="199"/>
        <v>0</v>
      </c>
      <c r="U199" s="231">
        <f t="shared" ca="1" si="199"/>
        <v>0</v>
      </c>
      <c r="V199" s="231">
        <f t="shared" ca="1" si="199"/>
        <v>0</v>
      </c>
      <c r="W199" s="231">
        <f t="shared" ca="1" si="199"/>
        <v>0</v>
      </c>
      <c r="X199" s="231">
        <f t="shared" ca="1" si="199"/>
        <v>0</v>
      </c>
      <c r="Y199" s="231">
        <f t="shared" ca="1" si="199"/>
        <v>0</v>
      </c>
      <c r="Z199" s="231">
        <f t="shared" ca="1" si="199"/>
        <v>0</v>
      </c>
      <c r="AA199" s="231">
        <f t="shared" ca="1" si="199"/>
        <v>0</v>
      </c>
      <c r="AB199" s="231">
        <f t="shared" ca="1" si="199"/>
        <v>0</v>
      </c>
      <c r="AC199" s="231">
        <f t="shared" ca="1" si="199"/>
        <v>0</v>
      </c>
      <c r="AD199" s="231">
        <f t="shared" ca="1" si="199"/>
        <v>0</v>
      </c>
      <c r="AE199" s="231">
        <f t="shared" ca="1" si="201"/>
        <v>0</v>
      </c>
      <c r="AF199" s="231">
        <f t="shared" ca="1" si="201"/>
        <v>0</v>
      </c>
      <c r="AG199" s="231">
        <f t="shared" ca="1" si="201"/>
        <v>0</v>
      </c>
      <c r="AH199" s="231">
        <f t="shared" ca="1" si="201"/>
        <v>0</v>
      </c>
      <c r="AI199" s="231">
        <f t="shared" ca="1" si="201"/>
        <v>0</v>
      </c>
      <c r="AJ199" s="231">
        <f t="shared" ca="1" si="201"/>
        <v>0</v>
      </c>
      <c r="AK199" s="231">
        <f t="shared" ca="1" si="201"/>
        <v>0</v>
      </c>
      <c r="AL199" s="231">
        <f t="shared" ca="1" si="201"/>
        <v>0</v>
      </c>
      <c r="AM199" s="231">
        <f t="shared" ca="1" si="201"/>
        <v>0</v>
      </c>
      <c r="AN199" s="231">
        <f t="shared" ca="1" si="201"/>
        <v>0</v>
      </c>
      <c r="AO199" s="231">
        <f t="shared" ca="1" si="201"/>
        <v>0</v>
      </c>
      <c r="AP199" s="231">
        <f t="shared" ca="1" si="201"/>
        <v>0</v>
      </c>
      <c r="AQ199" s="231">
        <f t="shared" ca="1" si="201"/>
        <v>0</v>
      </c>
      <c r="AR199" s="231">
        <f t="shared" ca="1" si="201"/>
        <v>0</v>
      </c>
      <c r="AS199" s="231">
        <f t="shared" ca="1" si="201"/>
        <v>0</v>
      </c>
      <c r="AT199" s="231">
        <f t="shared" ca="1" si="201"/>
        <v>0</v>
      </c>
      <c r="AU199" s="204"/>
    </row>
    <row r="200" spans="1:47">
      <c r="A200" s="204" t="s">
        <v>95</v>
      </c>
      <c r="B200" s="204"/>
      <c r="C200" s="204"/>
      <c r="D200" s="204"/>
      <c r="E200" s="204"/>
      <c r="F200" s="204"/>
      <c r="G200" s="204"/>
      <c r="H200" s="204"/>
      <c r="I200" s="231">
        <f t="shared" ca="1" si="200"/>
        <v>0</v>
      </c>
      <c r="J200" s="231">
        <f t="shared" ca="1" si="200"/>
        <v>0</v>
      </c>
      <c r="K200" s="231">
        <f t="shared" ca="1" si="200"/>
        <v>0</v>
      </c>
      <c r="L200" s="231">
        <f t="shared" ca="1" si="200"/>
        <v>0</v>
      </c>
      <c r="M200" s="231">
        <f t="shared" ca="1" si="200"/>
        <v>0</v>
      </c>
      <c r="N200" s="242">
        <f t="shared" ca="1" si="199"/>
        <v>0</v>
      </c>
      <c r="O200" s="231">
        <f t="shared" ca="1" si="199"/>
        <v>0</v>
      </c>
      <c r="P200" s="231">
        <f t="shared" ca="1" si="199"/>
        <v>0</v>
      </c>
      <c r="Q200" s="231">
        <f t="shared" ca="1" si="199"/>
        <v>0</v>
      </c>
      <c r="R200" s="231">
        <f t="shared" ca="1" si="199"/>
        <v>0</v>
      </c>
      <c r="S200" s="231">
        <f t="shared" ca="1" si="199"/>
        <v>0</v>
      </c>
      <c r="T200" s="231">
        <f t="shared" ca="1" si="199"/>
        <v>0</v>
      </c>
      <c r="U200" s="231">
        <f t="shared" ca="1" si="199"/>
        <v>0</v>
      </c>
      <c r="V200" s="231">
        <f t="shared" ca="1" si="199"/>
        <v>0</v>
      </c>
      <c r="W200" s="231">
        <f t="shared" ca="1" si="199"/>
        <v>0</v>
      </c>
      <c r="X200" s="231">
        <f t="shared" ca="1" si="199"/>
        <v>0</v>
      </c>
      <c r="Y200" s="231">
        <f t="shared" ca="1" si="199"/>
        <v>0</v>
      </c>
      <c r="Z200" s="231">
        <f t="shared" ca="1" si="199"/>
        <v>0</v>
      </c>
      <c r="AA200" s="231">
        <f t="shared" ca="1" si="199"/>
        <v>0</v>
      </c>
      <c r="AB200" s="231">
        <f t="shared" ca="1" si="199"/>
        <v>0</v>
      </c>
      <c r="AC200" s="231">
        <f t="shared" ca="1" si="199"/>
        <v>0</v>
      </c>
      <c r="AD200" s="231">
        <f t="shared" ca="1" si="199"/>
        <v>0</v>
      </c>
      <c r="AE200" s="231">
        <f t="shared" ca="1" si="201"/>
        <v>0</v>
      </c>
      <c r="AF200" s="231">
        <f t="shared" ca="1" si="201"/>
        <v>0</v>
      </c>
      <c r="AG200" s="231">
        <f t="shared" ca="1" si="201"/>
        <v>0</v>
      </c>
      <c r="AH200" s="231">
        <f t="shared" ca="1" si="201"/>
        <v>0</v>
      </c>
      <c r="AI200" s="231">
        <f t="shared" ca="1" si="201"/>
        <v>0</v>
      </c>
      <c r="AJ200" s="231">
        <f t="shared" ca="1" si="201"/>
        <v>0</v>
      </c>
      <c r="AK200" s="231">
        <f t="shared" ca="1" si="201"/>
        <v>0</v>
      </c>
      <c r="AL200" s="231">
        <f t="shared" ca="1" si="201"/>
        <v>0</v>
      </c>
      <c r="AM200" s="231">
        <f t="shared" ca="1" si="201"/>
        <v>0</v>
      </c>
      <c r="AN200" s="231">
        <f t="shared" ca="1" si="201"/>
        <v>0</v>
      </c>
      <c r="AO200" s="231">
        <f t="shared" ca="1" si="201"/>
        <v>0</v>
      </c>
      <c r="AP200" s="231">
        <f t="shared" ca="1" si="201"/>
        <v>0</v>
      </c>
      <c r="AQ200" s="231">
        <f t="shared" ca="1" si="201"/>
        <v>0</v>
      </c>
      <c r="AR200" s="231">
        <f t="shared" ca="1" si="201"/>
        <v>0</v>
      </c>
      <c r="AS200" s="231">
        <f t="shared" ca="1" si="201"/>
        <v>0</v>
      </c>
      <c r="AT200" s="231">
        <f t="shared" ca="1" si="201"/>
        <v>0</v>
      </c>
      <c r="AU200" s="204"/>
    </row>
    <row r="201" spans="1:47">
      <c r="A201" s="204" t="s">
        <v>57</v>
      </c>
      <c r="B201" s="204"/>
      <c r="C201" s="204"/>
      <c r="D201" s="204"/>
      <c r="E201" s="204"/>
      <c r="F201" s="204"/>
      <c r="G201" s="204"/>
      <c r="H201" s="204"/>
      <c r="I201" s="231">
        <f t="shared" ca="1" si="200"/>
        <v>0</v>
      </c>
      <c r="J201" s="231">
        <f t="shared" ca="1" si="200"/>
        <v>0</v>
      </c>
      <c r="K201" s="231">
        <f t="shared" ca="1" si="200"/>
        <v>0</v>
      </c>
      <c r="L201" s="231">
        <f t="shared" ca="1" si="200"/>
        <v>0</v>
      </c>
      <c r="M201" s="231">
        <f t="shared" ca="1" si="200"/>
        <v>0</v>
      </c>
      <c r="N201" s="242">
        <f t="shared" ca="1" si="199"/>
        <v>0</v>
      </c>
      <c r="O201" s="231">
        <f t="shared" ca="1" si="199"/>
        <v>0</v>
      </c>
      <c r="P201" s="231">
        <f t="shared" ca="1" si="199"/>
        <v>0</v>
      </c>
      <c r="Q201" s="231">
        <f t="shared" ca="1" si="199"/>
        <v>0</v>
      </c>
      <c r="R201" s="231">
        <f t="shared" ca="1" si="199"/>
        <v>0</v>
      </c>
      <c r="S201" s="231">
        <f t="shared" ca="1" si="199"/>
        <v>0</v>
      </c>
      <c r="T201" s="231">
        <f t="shared" ca="1" si="199"/>
        <v>0</v>
      </c>
      <c r="U201" s="231">
        <f t="shared" ca="1" si="199"/>
        <v>0</v>
      </c>
      <c r="V201" s="231">
        <f t="shared" ca="1" si="199"/>
        <v>0</v>
      </c>
      <c r="W201" s="231">
        <f t="shared" ca="1" si="199"/>
        <v>0</v>
      </c>
      <c r="X201" s="231">
        <f t="shared" ca="1" si="199"/>
        <v>0</v>
      </c>
      <c r="Y201" s="231">
        <f t="shared" ca="1" si="199"/>
        <v>0</v>
      </c>
      <c r="Z201" s="231">
        <f t="shared" ca="1" si="199"/>
        <v>0</v>
      </c>
      <c r="AA201" s="231">
        <f t="shared" ca="1" si="199"/>
        <v>0</v>
      </c>
      <c r="AB201" s="231">
        <f t="shared" ca="1" si="199"/>
        <v>0</v>
      </c>
      <c r="AC201" s="231">
        <f t="shared" ca="1" si="199"/>
        <v>0</v>
      </c>
      <c r="AD201" s="231">
        <f t="shared" ca="1" si="199"/>
        <v>0</v>
      </c>
      <c r="AE201" s="231">
        <f t="shared" ca="1" si="201"/>
        <v>0</v>
      </c>
      <c r="AF201" s="231">
        <f t="shared" ca="1" si="201"/>
        <v>0</v>
      </c>
      <c r="AG201" s="231">
        <f t="shared" ca="1" si="201"/>
        <v>0</v>
      </c>
      <c r="AH201" s="231">
        <f t="shared" ca="1" si="201"/>
        <v>0</v>
      </c>
      <c r="AI201" s="231">
        <f t="shared" ca="1" si="201"/>
        <v>0</v>
      </c>
      <c r="AJ201" s="231">
        <f t="shared" ca="1" si="201"/>
        <v>0</v>
      </c>
      <c r="AK201" s="231">
        <f t="shared" ca="1" si="201"/>
        <v>0</v>
      </c>
      <c r="AL201" s="231">
        <f t="shared" ca="1" si="201"/>
        <v>0</v>
      </c>
      <c r="AM201" s="231">
        <f t="shared" ca="1" si="201"/>
        <v>0</v>
      </c>
      <c r="AN201" s="231">
        <f t="shared" ca="1" si="201"/>
        <v>0</v>
      </c>
      <c r="AO201" s="231">
        <f t="shared" ca="1" si="201"/>
        <v>0</v>
      </c>
      <c r="AP201" s="231">
        <f t="shared" ca="1" si="201"/>
        <v>0</v>
      </c>
      <c r="AQ201" s="231">
        <f t="shared" ca="1" si="201"/>
        <v>0</v>
      </c>
      <c r="AR201" s="231">
        <f t="shared" ca="1" si="201"/>
        <v>0</v>
      </c>
      <c r="AS201" s="231">
        <f t="shared" ca="1" si="201"/>
        <v>0</v>
      </c>
      <c r="AT201" s="231">
        <f t="shared" ca="1" si="201"/>
        <v>0</v>
      </c>
      <c r="AU201" s="204"/>
    </row>
    <row r="202" spans="1:47">
      <c r="A202" s="204" t="s">
        <v>345</v>
      </c>
      <c r="B202" s="204"/>
      <c r="C202" s="204"/>
      <c r="D202" s="204"/>
      <c r="E202" s="204"/>
      <c r="F202" s="204"/>
      <c r="G202" s="204"/>
      <c r="H202" s="204"/>
      <c r="I202" s="231">
        <f t="shared" ca="1" si="200"/>
        <v>0</v>
      </c>
      <c r="J202" s="231">
        <f t="shared" ca="1" si="200"/>
        <v>0</v>
      </c>
      <c r="K202" s="231">
        <f t="shared" ca="1" si="200"/>
        <v>0</v>
      </c>
      <c r="L202" s="231">
        <f t="shared" ca="1" si="200"/>
        <v>0</v>
      </c>
      <c r="M202" s="231">
        <f t="shared" ca="1" si="200"/>
        <v>0</v>
      </c>
      <c r="N202" s="242">
        <f t="shared" ca="1" si="199"/>
        <v>0</v>
      </c>
      <c r="O202" s="231">
        <f t="shared" ca="1" si="199"/>
        <v>0</v>
      </c>
      <c r="P202" s="231">
        <f t="shared" ca="1" si="199"/>
        <v>0</v>
      </c>
      <c r="Q202" s="231">
        <f t="shared" ca="1" si="199"/>
        <v>0</v>
      </c>
      <c r="R202" s="231">
        <f t="shared" ca="1" si="199"/>
        <v>0</v>
      </c>
      <c r="S202" s="231">
        <f t="shared" ca="1" si="199"/>
        <v>0</v>
      </c>
      <c r="T202" s="231">
        <f t="shared" ca="1" si="199"/>
        <v>0</v>
      </c>
      <c r="U202" s="231">
        <f t="shared" ca="1" si="199"/>
        <v>0</v>
      </c>
      <c r="V202" s="231">
        <f t="shared" ca="1" si="199"/>
        <v>0</v>
      </c>
      <c r="W202" s="231">
        <f t="shared" ca="1" si="199"/>
        <v>0</v>
      </c>
      <c r="X202" s="231">
        <f t="shared" ca="1" si="199"/>
        <v>0</v>
      </c>
      <c r="Y202" s="231">
        <f t="shared" ca="1" si="199"/>
        <v>0</v>
      </c>
      <c r="Z202" s="231">
        <f t="shared" ca="1" si="199"/>
        <v>0</v>
      </c>
      <c r="AA202" s="231">
        <f t="shared" ca="1" si="199"/>
        <v>0</v>
      </c>
      <c r="AB202" s="231">
        <f t="shared" ca="1" si="199"/>
        <v>0</v>
      </c>
      <c r="AC202" s="231">
        <f t="shared" ca="1" si="199"/>
        <v>0</v>
      </c>
      <c r="AD202" s="231">
        <f t="shared" ca="1" si="199"/>
        <v>0</v>
      </c>
      <c r="AE202" s="231">
        <f t="shared" ca="1" si="201"/>
        <v>0</v>
      </c>
      <c r="AF202" s="231">
        <f t="shared" ca="1" si="201"/>
        <v>0</v>
      </c>
      <c r="AG202" s="231">
        <f t="shared" ca="1" si="201"/>
        <v>0</v>
      </c>
      <c r="AH202" s="231">
        <f t="shared" ca="1" si="201"/>
        <v>0</v>
      </c>
      <c r="AI202" s="231">
        <f t="shared" ca="1" si="201"/>
        <v>0</v>
      </c>
      <c r="AJ202" s="231">
        <f t="shared" ca="1" si="201"/>
        <v>0</v>
      </c>
      <c r="AK202" s="231">
        <f t="shared" ca="1" si="201"/>
        <v>0</v>
      </c>
      <c r="AL202" s="231">
        <f t="shared" ca="1" si="201"/>
        <v>0</v>
      </c>
      <c r="AM202" s="231">
        <f t="shared" ca="1" si="201"/>
        <v>0</v>
      </c>
      <c r="AN202" s="231">
        <f t="shared" ca="1" si="201"/>
        <v>0</v>
      </c>
      <c r="AO202" s="231">
        <f t="shared" ca="1" si="201"/>
        <v>0</v>
      </c>
      <c r="AP202" s="231">
        <f t="shared" ca="1" si="201"/>
        <v>0</v>
      </c>
      <c r="AQ202" s="231">
        <f t="shared" ca="1" si="201"/>
        <v>0</v>
      </c>
      <c r="AR202" s="231">
        <f t="shared" ca="1" si="201"/>
        <v>0</v>
      </c>
      <c r="AS202" s="231">
        <f t="shared" ca="1" si="201"/>
        <v>0</v>
      </c>
      <c r="AT202" s="231">
        <f t="shared" ca="1" si="201"/>
        <v>0</v>
      </c>
      <c r="AU202" s="204"/>
    </row>
    <row r="203" spans="1:47">
      <c r="A203" s="204" t="s">
        <v>342</v>
      </c>
      <c r="B203" s="204"/>
      <c r="C203" s="204"/>
      <c r="D203" s="204"/>
      <c r="E203" s="204"/>
      <c r="F203" s="204"/>
      <c r="G203" s="204"/>
      <c r="H203" s="204"/>
      <c r="I203" s="231">
        <f t="shared" ca="1" si="200"/>
        <v>0</v>
      </c>
      <c r="J203" s="231">
        <f t="shared" ca="1" si="200"/>
        <v>0</v>
      </c>
      <c r="K203" s="231">
        <f t="shared" ca="1" si="200"/>
        <v>0</v>
      </c>
      <c r="L203" s="231">
        <f t="shared" ca="1" si="200"/>
        <v>0</v>
      </c>
      <c r="M203" s="231">
        <f t="shared" ca="1" si="200"/>
        <v>0</v>
      </c>
      <c r="N203" s="242">
        <f t="shared" ca="1" si="199"/>
        <v>0</v>
      </c>
      <c r="O203" s="231">
        <f t="shared" ca="1" si="199"/>
        <v>0</v>
      </c>
      <c r="P203" s="231">
        <f t="shared" ca="1" si="199"/>
        <v>0</v>
      </c>
      <c r="Q203" s="231">
        <f t="shared" ca="1" si="199"/>
        <v>0</v>
      </c>
      <c r="R203" s="231">
        <f t="shared" ca="1" si="199"/>
        <v>0</v>
      </c>
      <c r="S203" s="231">
        <f t="shared" ca="1" si="199"/>
        <v>0</v>
      </c>
      <c r="T203" s="231">
        <f t="shared" ca="1" si="199"/>
        <v>0</v>
      </c>
      <c r="U203" s="231">
        <f t="shared" ca="1" si="199"/>
        <v>0</v>
      </c>
      <c r="V203" s="231">
        <f t="shared" ca="1" si="199"/>
        <v>0</v>
      </c>
      <c r="W203" s="231">
        <f t="shared" ca="1" si="199"/>
        <v>0</v>
      </c>
      <c r="X203" s="231">
        <f t="shared" ca="1" si="199"/>
        <v>0</v>
      </c>
      <c r="Y203" s="231">
        <f t="shared" ca="1" si="199"/>
        <v>0</v>
      </c>
      <c r="Z203" s="231">
        <f t="shared" ca="1" si="199"/>
        <v>0</v>
      </c>
      <c r="AA203" s="231">
        <f t="shared" ca="1" si="199"/>
        <v>0</v>
      </c>
      <c r="AB203" s="231">
        <f t="shared" ca="1" si="199"/>
        <v>0</v>
      </c>
      <c r="AC203" s="231">
        <f t="shared" ca="1" si="199"/>
        <v>0</v>
      </c>
      <c r="AD203" s="231">
        <f t="shared" ca="1" si="199"/>
        <v>0</v>
      </c>
      <c r="AE203" s="231">
        <f t="shared" ca="1" si="201"/>
        <v>0</v>
      </c>
      <c r="AF203" s="231">
        <f t="shared" ca="1" si="201"/>
        <v>0</v>
      </c>
      <c r="AG203" s="231">
        <f t="shared" ca="1" si="201"/>
        <v>0</v>
      </c>
      <c r="AH203" s="231">
        <f t="shared" ca="1" si="201"/>
        <v>0</v>
      </c>
      <c r="AI203" s="231">
        <f t="shared" ca="1" si="201"/>
        <v>0</v>
      </c>
      <c r="AJ203" s="231">
        <f t="shared" ca="1" si="201"/>
        <v>0</v>
      </c>
      <c r="AK203" s="231">
        <f t="shared" ca="1" si="201"/>
        <v>0</v>
      </c>
      <c r="AL203" s="231">
        <f t="shared" ca="1" si="201"/>
        <v>0</v>
      </c>
      <c r="AM203" s="231">
        <f t="shared" ca="1" si="201"/>
        <v>0</v>
      </c>
      <c r="AN203" s="231">
        <f t="shared" ca="1" si="201"/>
        <v>0</v>
      </c>
      <c r="AO203" s="231">
        <f t="shared" ca="1" si="201"/>
        <v>0</v>
      </c>
      <c r="AP203" s="231">
        <f t="shared" ca="1" si="201"/>
        <v>0</v>
      </c>
      <c r="AQ203" s="231">
        <f t="shared" ca="1" si="201"/>
        <v>0</v>
      </c>
      <c r="AR203" s="231">
        <f t="shared" ca="1" si="201"/>
        <v>0</v>
      </c>
      <c r="AS203" s="231">
        <f t="shared" ca="1" si="201"/>
        <v>0</v>
      </c>
      <c r="AT203" s="231">
        <f t="shared" ca="1" si="201"/>
        <v>0</v>
      </c>
      <c r="AU203" s="204"/>
    </row>
    <row r="204" spans="1:47">
      <c r="A204" s="204"/>
      <c r="B204" s="204"/>
      <c r="C204" s="204"/>
      <c r="D204" s="204"/>
      <c r="E204" s="204"/>
      <c r="F204" s="204"/>
      <c r="G204" s="204"/>
      <c r="H204" s="204"/>
      <c r="I204" s="231"/>
      <c r="J204" s="231"/>
      <c r="K204" s="231"/>
      <c r="L204" s="231"/>
      <c r="M204" s="231"/>
      <c r="N204" s="242"/>
      <c r="O204" s="231"/>
      <c r="P204" s="231"/>
      <c r="Q204" s="231"/>
      <c r="R204" s="231"/>
      <c r="S204" s="231"/>
      <c r="T204" s="231"/>
      <c r="U204" s="231"/>
      <c r="V204" s="231"/>
      <c r="W204" s="231"/>
      <c r="X204" s="231"/>
      <c r="Y204" s="231"/>
      <c r="Z204" s="231"/>
      <c r="AA204" s="231"/>
      <c r="AB204" s="231"/>
      <c r="AC204" s="231"/>
      <c r="AD204" s="231"/>
      <c r="AE204" s="231"/>
      <c r="AF204" s="231"/>
      <c r="AG204" s="231"/>
      <c r="AH204" s="231"/>
      <c r="AI204" s="231"/>
      <c r="AJ204" s="231"/>
      <c r="AK204" s="231"/>
      <c r="AL204" s="231"/>
      <c r="AM204" s="231"/>
      <c r="AN204" s="231"/>
      <c r="AO204" s="231"/>
      <c r="AP204" s="231"/>
      <c r="AQ204" s="231"/>
      <c r="AR204" s="231"/>
      <c r="AS204" s="231"/>
      <c r="AT204" s="231"/>
      <c r="AU204" s="204"/>
    </row>
    <row r="205" spans="1:47">
      <c r="A205" s="204"/>
      <c r="B205" s="204"/>
      <c r="C205" s="204"/>
      <c r="D205" s="204"/>
      <c r="E205" s="204"/>
      <c r="F205" s="204"/>
      <c r="G205" s="204"/>
      <c r="H205" s="204"/>
      <c r="I205" s="212"/>
      <c r="J205" s="212"/>
      <c r="K205" s="212"/>
      <c r="L205" s="212"/>
      <c r="M205" s="212"/>
      <c r="N205" s="213"/>
      <c r="O205" s="212"/>
      <c r="P205" s="212"/>
      <c r="Q205" s="212"/>
      <c r="R205" s="212"/>
      <c r="S205" s="212"/>
      <c r="T205" s="212"/>
      <c r="U205" s="212"/>
      <c r="V205" s="212"/>
      <c r="W205" s="212"/>
      <c r="X205" s="212"/>
      <c r="Y205" s="212"/>
      <c r="Z205" s="212"/>
      <c r="AA205" s="212"/>
      <c r="AB205" s="212"/>
      <c r="AC205" s="212"/>
      <c r="AD205" s="212"/>
      <c r="AE205" s="212"/>
      <c r="AF205" s="212"/>
      <c r="AG205" s="212"/>
      <c r="AH205" s="212"/>
      <c r="AI205" s="212"/>
      <c r="AJ205" s="212"/>
      <c r="AK205" s="212"/>
      <c r="AL205" s="212"/>
      <c r="AM205" s="212"/>
      <c r="AN205" s="212"/>
      <c r="AO205" s="212"/>
      <c r="AP205" s="212"/>
      <c r="AQ205" s="212"/>
      <c r="AR205" s="212"/>
      <c r="AS205" s="212"/>
      <c r="AT205" s="212"/>
      <c r="AU205" s="204"/>
    </row>
    <row r="206" spans="1:47">
      <c r="A206" s="255" t="s">
        <v>126</v>
      </c>
      <c r="B206" s="255"/>
      <c r="C206" s="255"/>
      <c r="D206" s="255"/>
      <c r="E206" s="255"/>
      <c r="F206" s="255"/>
      <c r="G206" s="255"/>
      <c r="H206" s="255"/>
      <c r="I206" s="256" t="s">
        <v>73</v>
      </c>
      <c r="J206" s="257"/>
      <c r="K206" s="257"/>
      <c r="L206" s="257"/>
      <c r="M206" s="257"/>
      <c r="N206" s="258"/>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5"/>
    </row>
    <row r="207" spans="1:47">
      <c r="A207" s="255"/>
      <c r="B207" s="255"/>
      <c r="C207" s="255"/>
      <c r="D207" s="255"/>
      <c r="E207" s="255"/>
      <c r="F207" s="256"/>
      <c r="G207" s="255"/>
      <c r="H207" s="256"/>
      <c r="I207" s="259">
        <f>I105</f>
        <v>0</v>
      </c>
      <c r="J207" s="259">
        <f t="shared" ref="J207:AH207" si="202">J105</f>
        <v>2012</v>
      </c>
      <c r="K207" s="259">
        <f t="shared" si="202"/>
        <v>2013</v>
      </c>
      <c r="L207" s="259">
        <f t="shared" si="202"/>
        <v>2014</v>
      </c>
      <c r="M207" s="259">
        <f t="shared" si="202"/>
        <v>2015</v>
      </c>
      <c r="N207" s="260">
        <f t="shared" si="202"/>
        <v>2016</v>
      </c>
      <c r="O207" s="259">
        <f t="shared" si="202"/>
        <v>2017</v>
      </c>
      <c r="P207" s="259">
        <f t="shared" si="202"/>
        <v>2018</v>
      </c>
      <c r="Q207" s="259">
        <f t="shared" si="202"/>
        <v>2019</v>
      </c>
      <c r="R207" s="259">
        <f t="shared" si="202"/>
        <v>2020</v>
      </c>
      <c r="S207" s="259">
        <f t="shared" si="202"/>
        <v>2021</v>
      </c>
      <c r="T207" s="259">
        <f t="shared" si="202"/>
        <v>2022</v>
      </c>
      <c r="U207" s="259">
        <f t="shared" si="202"/>
        <v>2023</v>
      </c>
      <c r="V207" s="259">
        <f t="shared" si="202"/>
        <v>2024</v>
      </c>
      <c r="W207" s="259">
        <f t="shared" si="202"/>
        <v>2025</v>
      </c>
      <c r="X207" s="259">
        <f t="shared" si="202"/>
        <v>2026</v>
      </c>
      <c r="Y207" s="259">
        <f t="shared" si="202"/>
        <v>2027</v>
      </c>
      <c r="Z207" s="259">
        <f t="shared" si="202"/>
        <v>2028</v>
      </c>
      <c r="AA207" s="259">
        <f t="shared" si="202"/>
        <v>2029</v>
      </c>
      <c r="AB207" s="259">
        <f t="shared" si="202"/>
        <v>2030</v>
      </c>
      <c r="AC207" s="259">
        <f t="shared" si="202"/>
        <v>2031</v>
      </c>
      <c r="AD207" s="259">
        <f t="shared" si="202"/>
        <v>2032</v>
      </c>
      <c r="AE207" s="259">
        <f t="shared" si="202"/>
        <v>2033</v>
      </c>
      <c r="AF207" s="259">
        <f t="shared" si="202"/>
        <v>2034</v>
      </c>
      <c r="AG207" s="259">
        <f t="shared" si="202"/>
        <v>2035</v>
      </c>
      <c r="AH207" s="259">
        <f t="shared" si="202"/>
        <v>2036</v>
      </c>
      <c r="AI207" s="259">
        <f t="shared" ref="AI207:AT207" si="203">AI105</f>
        <v>2037</v>
      </c>
      <c r="AJ207" s="259">
        <f t="shared" ref="AJ207:AK207" si="204">AJ105</f>
        <v>2038</v>
      </c>
      <c r="AK207" s="259">
        <f t="shared" si="204"/>
        <v>2039</v>
      </c>
      <c r="AL207" s="259">
        <f t="shared" ref="AL207:AS207" si="205">AL105</f>
        <v>2040</v>
      </c>
      <c r="AM207" s="259">
        <f t="shared" si="205"/>
        <v>2041</v>
      </c>
      <c r="AN207" s="259">
        <f t="shared" ref="AN207:AO207" si="206">AN105</f>
        <v>2042</v>
      </c>
      <c r="AO207" s="259">
        <f t="shared" si="206"/>
        <v>2043</v>
      </c>
      <c r="AP207" s="259">
        <f t="shared" si="205"/>
        <v>2044</v>
      </c>
      <c r="AQ207" s="259">
        <f t="shared" ref="AQ207:AR207" si="207">AQ105</f>
        <v>2045</v>
      </c>
      <c r="AR207" s="259">
        <f t="shared" si="207"/>
        <v>2046</v>
      </c>
      <c r="AS207" s="259">
        <f t="shared" si="205"/>
        <v>2047</v>
      </c>
      <c r="AT207" s="259">
        <f t="shared" si="203"/>
        <v>2048</v>
      </c>
      <c r="AU207" s="255"/>
    </row>
    <row r="208" spans="1:47">
      <c r="A208" s="261" t="s">
        <v>47</v>
      </c>
      <c r="B208" s="261" t="s">
        <v>69</v>
      </c>
      <c r="C208" s="262" t="s">
        <v>72</v>
      </c>
      <c r="D208" s="262"/>
      <c r="E208" s="263"/>
      <c r="F208" s="263"/>
      <c r="G208" s="264"/>
      <c r="H208" s="264"/>
      <c r="I208" s="265"/>
      <c r="J208" s="265"/>
      <c r="K208" s="265"/>
      <c r="L208" s="265"/>
      <c r="M208" s="265"/>
      <c r="N208" s="266"/>
      <c r="O208" s="265"/>
      <c r="P208" s="265"/>
      <c r="Q208" s="265"/>
      <c r="R208" s="265"/>
      <c r="S208" s="265"/>
      <c r="T208" s="265"/>
      <c r="U208" s="265"/>
      <c r="V208" s="265"/>
      <c r="W208" s="265"/>
      <c r="X208" s="265"/>
      <c r="Y208" s="265"/>
      <c r="Z208" s="265"/>
      <c r="AA208" s="265"/>
      <c r="AB208" s="265"/>
      <c r="AC208" s="265"/>
      <c r="AD208" s="265"/>
      <c r="AE208" s="265"/>
      <c r="AF208" s="265"/>
      <c r="AG208" s="265"/>
      <c r="AH208" s="265"/>
      <c r="AI208" s="265"/>
      <c r="AJ208" s="265"/>
      <c r="AK208" s="265"/>
      <c r="AL208" s="265"/>
      <c r="AM208" s="265"/>
      <c r="AN208" s="265"/>
      <c r="AO208" s="265"/>
      <c r="AP208" s="265"/>
      <c r="AQ208" s="265"/>
      <c r="AR208" s="265"/>
      <c r="AS208" s="265"/>
      <c r="AT208" s="265"/>
      <c r="AU208" s="263"/>
    </row>
    <row r="209" spans="1:47" ht="9" customHeight="1">
      <c r="A209" s="598" t="s">
        <v>264</v>
      </c>
      <c r="B209" s="227">
        <f>B107</f>
        <v>35</v>
      </c>
      <c r="C209" s="227">
        <f>C107</f>
        <v>58</v>
      </c>
      <c r="D209" s="395" t="str">
        <f>D6</f>
        <v>LPS</v>
      </c>
      <c r="E209" s="254"/>
      <c r="F209" s="229"/>
      <c r="G209" s="254"/>
      <c r="H209" s="229"/>
      <c r="I209" s="229">
        <v>0</v>
      </c>
      <c r="J209" s="229">
        <f>I209</f>
        <v>0</v>
      </c>
      <c r="K209" s="229">
        <f>IF(UPGRADEYEAR=ENGINE!K$207,'3 - Upgrade information'!$I53,0)</f>
        <v>0</v>
      </c>
      <c r="L209" s="229">
        <f>IF(UPGRADEYEAR=ENGINE!L$207,'3 - Upgrade information'!$I53,0)</f>
        <v>0</v>
      </c>
      <c r="M209" s="229">
        <f>IF(UPGRADEYEAR=ENGINE!M$207,'3 - Upgrade information'!$I53,0)</f>
        <v>0</v>
      </c>
      <c r="N209" s="230">
        <f>IF(UPGRADEYEAR=ENGINE!N$207,'3 - Upgrade information'!$I53,0)</f>
        <v>0</v>
      </c>
      <c r="O209" s="229">
        <f>IF(UPGRADEYEAR=ENGINE!O$207,'3 - Upgrade information'!$I53,0)</f>
        <v>0</v>
      </c>
      <c r="P209" s="229">
        <f>IF(UPGRADEYEAR=ENGINE!P$207,'3 - Upgrade information'!$I53,0)</f>
        <v>0</v>
      </c>
      <c r="Q209" s="229">
        <f>IF(UPGRADEYEAR=ENGINE!Q$207,'3 - Upgrade information'!$I53,0)</f>
        <v>0</v>
      </c>
      <c r="R209" s="229">
        <f>IF(UPGRADEYEAR=ENGINE!R$207,'3 - Upgrade information'!$I53,0)</f>
        <v>0</v>
      </c>
      <c r="S209" s="229">
        <f>IF(UPGRADEYEAR=ENGINE!S$207,'3 - Upgrade information'!$I53,0)</f>
        <v>0</v>
      </c>
      <c r="T209" s="229">
        <f>IF(UPGRADEYEAR=ENGINE!T$207,'3 - Upgrade information'!$I53,0)</f>
        <v>0</v>
      </c>
      <c r="U209" s="229">
        <f>IF(UPGRADEYEAR=ENGINE!U$207,'3 - Upgrade information'!$I53,0)</f>
        <v>0</v>
      </c>
      <c r="V209" s="229">
        <f>IF(UPGRADEYEAR=ENGINE!V$207,'3 - Upgrade information'!$I53,0)</f>
        <v>0</v>
      </c>
      <c r="W209" s="229">
        <f>IF(UPGRADEYEAR=ENGINE!W$207,'3 - Upgrade information'!$I53,0)</f>
        <v>0</v>
      </c>
      <c r="X209" s="229">
        <f>IF(UPGRADEYEAR=ENGINE!X$207,'3 - Upgrade information'!$I53,0)</f>
        <v>0</v>
      </c>
      <c r="Y209" s="229">
        <f>IF(UPGRADEYEAR=ENGINE!Y$207,'3 - Upgrade information'!$I53,0)</f>
        <v>0</v>
      </c>
      <c r="Z209" s="229">
        <f>IF(UPGRADEYEAR=ENGINE!Z$207,'3 - Upgrade information'!$I53,0)</f>
        <v>0</v>
      </c>
      <c r="AA209" s="229">
        <f>IF(UPGRADEYEAR=ENGINE!AA$207,'3 - Upgrade information'!$I53,0)</f>
        <v>0</v>
      </c>
      <c r="AB209" s="229">
        <f>IF(UPGRADEYEAR=ENGINE!AB$207,'3 - Upgrade information'!$I53,0)</f>
        <v>0</v>
      </c>
      <c r="AC209" s="229">
        <f>IF(UPGRADEYEAR=ENGINE!AC$207,'3 - Upgrade information'!$I53,0)</f>
        <v>0</v>
      </c>
      <c r="AD209" s="229">
        <f>IF(UPGRADEYEAR=ENGINE!AD$207,'3 - Upgrade information'!$I53,0)</f>
        <v>0</v>
      </c>
      <c r="AE209" s="229">
        <f>IF(UPGRADEYEAR=ENGINE!AE$207,'3 - Upgrade information'!$I53,0)</f>
        <v>0</v>
      </c>
      <c r="AF209" s="229">
        <f>IF(UPGRADEYEAR=ENGINE!AF$207,'3 - Upgrade information'!$I53,0)</f>
        <v>0</v>
      </c>
      <c r="AG209" s="229">
        <f>IF(UPGRADEYEAR=ENGINE!AG$207,'3 - Upgrade information'!$I53,0)</f>
        <v>0</v>
      </c>
      <c r="AH209" s="229">
        <f>IF(UPGRADEYEAR=ENGINE!AH$207,'3 - Upgrade information'!$I53,0)</f>
        <v>0</v>
      </c>
      <c r="AI209" s="229">
        <f>IF(UPGRADEYEAR=ENGINE!AI$207,'3 - Upgrade information'!$I53,0)</f>
        <v>0</v>
      </c>
      <c r="AJ209" s="229">
        <f>IF(UPGRADEYEAR=ENGINE!AJ$207,'3 - Upgrade information'!$I53,0)</f>
        <v>0</v>
      </c>
      <c r="AK209" s="229">
        <f>IF(UPGRADEYEAR=ENGINE!AK$207,'3 - Upgrade information'!$I53,0)</f>
        <v>0</v>
      </c>
      <c r="AL209" s="229">
        <f>IF(UPGRADEYEAR=ENGINE!AL$207,'3 - Upgrade information'!$I53,0)</f>
        <v>0</v>
      </c>
      <c r="AM209" s="229">
        <f>IF(UPGRADEYEAR=ENGINE!AM$207,'3 - Upgrade information'!$I53,0)</f>
        <v>0</v>
      </c>
      <c r="AN209" s="229">
        <f>IF(UPGRADEYEAR=ENGINE!AN$207,'3 - Upgrade information'!$I53,0)</f>
        <v>0</v>
      </c>
      <c r="AO209" s="229">
        <f>IF(UPGRADEYEAR=ENGINE!AO$207,'3 - Upgrade information'!$I53,0)</f>
        <v>0</v>
      </c>
      <c r="AP209" s="229">
        <f>IF(UPGRADEYEAR=ENGINE!AP$207,'3 - Upgrade information'!$I53,0)</f>
        <v>0</v>
      </c>
      <c r="AQ209" s="229">
        <f>IF(UPGRADEYEAR=ENGINE!AQ$207,'3 - Upgrade information'!$I53,0)</f>
        <v>0</v>
      </c>
      <c r="AR209" s="229">
        <f>IF(UPGRADEYEAR=ENGINE!AR$207,'3 - Upgrade information'!$I53,0)</f>
        <v>0</v>
      </c>
      <c r="AS209" s="229">
        <f>IF(UPGRADEYEAR=ENGINE!AS$207,'3 - Upgrade information'!$I53,0)</f>
        <v>0</v>
      </c>
      <c r="AT209" s="229">
        <f>IF(UPGRADEYEAR=ENGINE!AT$207,'3 - Upgrade information'!$I53,0)</f>
        <v>0</v>
      </c>
      <c r="AU209" s="231"/>
    </row>
    <row r="210" spans="1:47" ht="9" customHeight="1">
      <c r="A210" s="599"/>
      <c r="B210" s="227">
        <f t="shared" ref="B210:C210" si="208">B108</f>
        <v>55</v>
      </c>
      <c r="C210" s="227">
        <f t="shared" si="208"/>
        <v>74</v>
      </c>
      <c r="D210" s="395" t="str">
        <f t="shared" ref="D210:D224" si="209">D7</f>
        <v>LPS</v>
      </c>
      <c r="E210" s="254"/>
      <c r="F210" s="254"/>
      <c r="G210" s="254"/>
      <c r="H210" s="229"/>
      <c r="I210" s="229">
        <v>0</v>
      </c>
      <c r="J210" s="229">
        <f t="shared" ref="J210:J224" si="210">I210</f>
        <v>0</v>
      </c>
      <c r="K210" s="229">
        <f>IF(UPGRADEYEAR=ENGINE!K$207,'3 - Upgrade information'!$I54,0)</f>
        <v>0</v>
      </c>
      <c r="L210" s="229">
        <f>IF(UPGRADEYEAR=ENGINE!L$207,'3 - Upgrade information'!$I54,0)</f>
        <v>0</v>
      </c>
      <c r="M210" s="229">
        <f>IF(UPGRADEYEAR=ENGINE!M$207,'3 - Upgrade information'!$I54,0)</f>
        <v>0</v>
      </c>
      <c r="N210" s="230">
        <f>IF(UPGRADEYEAR=ENGINE!N$207,'3 - Upgrade information'!$I54,0)</f>
        <v>0</v>
      </c>
      <c r="O210" s="229">
        <f>IF(UPGRADEYEAR=ENGINE!O$207,'3 - Upgrade information'!$I54,0)</f>
        <v>0</v>
      </c>
      <c r="P210" s="229">
        <f>IF(UPGRADEYEAR=ENGINE!P$207,'3 - Upgrade information'!$I54,0)</f>
        <v>0</v>
      </c>
      <c r="Q210" s="229">
        <f>IF(UPGRADEYEAR=ENGINE!Q$207,'3 - Upgrade information'!$I54,0)</f>
        <v>0</v>
      </c>
      <c r="R210" s="229">
        <f>IF(UPGRADEYEAR=ENGINE!R$207,'3 - Upgrade information'!$I54,0)</f>
        <v>0</v>
      </c>
      <c r="S210" s="229">
        <f>IF(UPGRADEYEAR=ENGINE!S$207,'3 - Upgrade information'!$I54,0)</f>
        <v>0</v>
      </c>
      <c r="T210" s="229">
        <f>IF(UPGRADEYEAR=ENGINE!T$207,'3 - Upgrade information'!$I54,0)</f>
        <v>0</v>
      </c>
      <c r="U210" s="229">
        <f>IF(UPGRADEYEAR=ENGINE!U$207,'3 - Upgrade information'!$I54,0)</f>
        <v>0</v>
      </c>
      <c r="V210" s="229">
        <f>IF(UPGRADEYEAR=ENGINE!V$207,'3 - Upgrade information'!$I54,0)</f>
        <v>0</v>
      </c>
      <c r="W210" s="229">
        <f>IF(UPGRADEYEAR=ENGINE!W$207,'3 - Upgrade information'!$I54,0)</f>
        <v>0</v>
      </c>
      <c r="X210" s="229">
        <f>IF(UPGRADEYEAR=ENGINE!X$207,'3 - Upgrade information'!$I54,0)</f>
        <v>0</v>
      </c>
      <c r="Y210" s="229">
        <f>IF(UPGRADEYEAR=ENGINE!Y$207,'3 - Upgrade information'!$I54,0)</f>
        <v>0</v>
      </c>
      <c r="Z210" s="229">
        <f>IF(UPGRADEYEAR=ENGINE!Z$207,'3 - Upgrade information'!$I54,0)</f>
        <v>0</v>
      </c>
      <c r="AA210" s="229">
        <f>IF(UPGRADEYEAR=ENGINE!AA$207,'3 - Upgrade information'!$I54,0)</f>
        <v>0</v>
      </c>
      <c r="AB210" s="229">
        <f>IF(UPGRADEYEAR=ENGINE!AB$207,'3 - Upgrade information'!$I54,0)</f>
        <v>0</v>
      </c>
      <c r="AC210" s="229">
        <f>IF(UPGRADEYEAR=ENGINE!AC$207,'3 - Upgrade information'!$I54,0)</f>
        <v>0</v>
      </c>
      <c r="AD210" s="229">
        <f>IF(UPGRADEYEAR=ENGINE!AD$207,'3 - Upgrade information'!$I54,0)</f>
        <v>0</v>
      </c>
      <c r="AE210" s="229">
        <f>IF(UPGRADEYEAR=ENGINE!AE$207,'3 - Upgrade information'!$I54,0)</f>
        <v>0</v>
      </c>
      <c r="AF210" s="229">
        <f>IF(UPGRADEYEAR=ENGINE!AF$207,'3 - Upgrade information'!$I54,0)</f>
        <v>0</v>
      </c>
      <c r="AG210" s="229">
        <f>IF(UPGRADEYEAR=ENGINE!AG$207,'3 - Upgrade information'!$I54,0)</f>
        <v>0</v>
      </c>
      <c r="AH210" s="229">
        <f>IF(UPGRADEYEAR=ENGINE!AH$207,'3 - Upgrade information'!$I54,0)</f>
        <v>0</v>
      </c>
      <c r="AI210" s="229">
        <f>IF(UPGRADEYEAR=ENGINE!AI$207,'3 - Upgrade information'!$I54,0)</f>
        <v>0</v>
      </c>
      <c r="AJ210" s="229">
        <f>IF(UPGRADEYEAR=ENGINE!AJ$207,'3 - Upgrade information'!$I54,0)</f>
        <v>0</v>
      </c>
      <c r="AK210" s="229">
        <f>IF(UPGRADEYEAR=ENGINE!AK$207,'3 - Upgrade information'!$I54,0)</f>
        <v>0</v>
      </c>
      <c r="AL210" s="229">
        <f>IF(UPGRADEYEAR=ENGINE!AL$207,'3 - Upgrade information'!$I54,0)</f>
        <v>0</v>
      </c>
      <c r="AM210" s="229">
        <f>IF(UPGRADEYEAR=ENGINE!AM$207,'3 - Upgrade information'!$I54,0)</f>
        <v>0</v>
      </c>
      <c r="AN210" s="229">
        <f>IF(UPGRADEYEAR=ENGINE!AN$207,'3 - Upgrade information'!$I54,0)</f>
        <v>0</v>
      </c>
      <c r="AO210" s="229">
        <f>IF(UPGRADEYEAR=ENGINE!AO$207,'3 - Upgrade information'!$I54,0)</f>
        <v>0</v>
      </c>
      <c r="AP210" s="229">
        <f>IF(UPGRADEYEAR=ENGINE!AP$207,'3 - Upgrade information'!$I54,0)</f>
        <v>0</v>
      </c>
      <c r="AQ210" s="229">
        <f>IF(UPGRADEYEAR=ENGINE!AQ$207,'3 - Upgrade information'!$I54,0)</f>
        <v>0</v>
      </c>
      <c r="AR210" s="229">
        <f>IF(UPGRADEYEAR=ENGINE!AR$207,'3 - Upgrade information'!$I54,0)</f>
        <v>0</v>
      </c>
      <c r="AS210" s="229">
        <f>IF(UPGRADEYEAR=ENGINE!AS$207,'3 - Upgrade information'!$I54,0)</f>
        <v>0</v>
      </c>
      <c r="AT210" s="229">
        <f>IF(UPGRADEYEAR=ENGINE!AT$207,'3 - Upgrade information'!$I54,0)</f>
        <v>0</v>
      </c>
      <c r="AU210" s="231"/>
    </row>
    <row r="211" spans="1:47" ht="9" customHeight="1">
      <c r="A211" s="599"/>
      <c r="B211" s="227">
        <f t="shared" ref="B211:C211" si="211">B109</f>
        <v>90</v>
      </c>
      <c r="C211" s="227">
        <f t="shared" si="211"/>
        <v>122</v>
      </c>
      <c r="D211" s="395" t="str">
        <f t="shared" si="209"/>
        <v>LPS</v>
      </c>
      <c r="E211" s="254"/>
      <c r="F211" s="254"/>
      <c r="G211" s="254"/>
      <c r="H211" s="229"/>
      <c r="I211" s="229">
        <v>0</v>
      </c>
      <c r="J211" s="229">
        <f t="shared" si="210"/>
        <v>0</v>
      </c>
      <c r="K211" s="229">
        <f>IF(UPGRADEYEAR=ENGINE!K$207,'3 - Upgrade information'!$I55,0)</f>
        <v>0</v>
      </c>
      <c r="L211" s="229">
        <f>IF(UPGRADEYEAR=ENGINE!L$207,'3 - Upgrade information'!$I55,0)</f>
        <v>0</v>
      </c>
      <c r="M211" s="229">
        <f>IF(UPGRADEYEAR=ENGINE!M$207,'3 - Upgrade information'!$I55,0)</f>
        <v>0</v>
      </c>
      <c r="N211" s="230">
        <f>IF(UPGRADEYEAR=ENGINE!N$207,'3 - Upgrade information'!$I55,0)</f>
        <v>0</v>
      </c>
      <c r="O211" s="229">
        <f>IF(UPGRADEYEAR=ENGINE!O$207,'3 - Upgrade information'!$I55,0)</f>
        <v>0</v>
      </c>
      <c r="P211" s="229">
        <f>IF(UPGRADEYEAR=ENGINE!P$207,'3 - Upgrade information'!$I55,0)</f>
        <v>0</v>
      </c>
      <c r="Q211" s="229">
        <f>IF(UPGRADEYEAR=ENGINE!Q$207,'3 - Upgrade information'!$I55,0)</f>
        <v>0</v>
      </c>
      <c r="R211" s="229">
        <f>IF(UPGRADEYEAR=ENGINE!R$207,'3 - Upgrade information'!$I55,0)</f>
        <v>0</v>
      </c>
      <c r="S211" s="229">
        <f>IF(UPGRADEYEAR=ENGINE!S$207,'3 - Upgrade information'!$I55,0)</f>
        <v>0</v>
      </c>
      <c r="T211" s="229">
        <f>IF(UPGRADEYEAR=ENGINE!T$207,'3 - Upgrade information'!$I55,0)</f>
        <v>0</v>
      </c>
      <c r="U211" s="229">
        <f>IF(UPGRADEYEAR=ENGINE!U$207,'3 - Upgrade information'!$I55,0)</f>
        <v>0</v>
      </c>
      <c r="V211" s="229">
        <f>IF(UPGRADEYEAR=ENGINE!V$207,'3 - Upgrade information'!$I55,0)</f>
        <v>0</v>
      </c>
      <c r="W211" s="229">
        <f>IF(UPGRADEYEAR=ENGINE!W$207,'3 - Upgrade information'!$I55,0)</f>
        <v>0</v>
      </c>
      <c r="X211" s="229">
        <f>IF(UPGRADEYEAR=ENGINE!X$207,'3 - Upgrade information'!$I55,0)</f>
        <v>0</v>
      </c>
      <c r="Y211" s="229">
        <f>IF(UPGRADEYEAR=ENGINE!Y$207,'3 - Upgrade information'!$I55,0)</f>
        <v>0</v>
      </c>
      <c r="Z211" s="229">
        <f>IF(UPGRADEYEAR=ENGINE!Z$207,'3 - Upgrade information'!$I55,0)</f>
        <v>0</v>
      </c>
      <c r="AA211" s="229">
        <f>IF(UPGRADEYEAR=ENGINE!AA$207,'3 - Upgrade information'!$I55,0)</f>
        <v>0</v>
      </c>
      <c r="AB211" s="229">
        <f>IF(UPGRADEYEAR=ENGINE!AB$207,'3 - Upgrade information'!$I55,0)</f>
        <v>0</v>
      </c>
      <c r="AC211" s="229">
        <f>IF(UPGRADEYEAR=ENGINE!AC$207,'3 - Upgrade information'!$I55,0)</f>
        <v>0</v>
      </c>
      <c r="AD211" s="229">
        <f>IF(UPGRADEYEAR=ENGINE!AD$207,'3 - Upgrade information'!$I55,0)</f>
        <v>0</v>
      </c>
      <c r="AE211" s="229">
        <f>IF(UPGRADEYEAR=ENGINE!AE$207,'3 - Upgrade information'!$I55,0)</f>
        <v>0</v>
      </c>
      <c r="AF211" s="229">
        <f>IF(UPGRADEYEAR=ENGINE!AF$207,'3 - Upgrade information'!$I55,0)</f>
        <v>0</v>
      </c>
      <c r="AG211" s="229">
        <f>IF(UPGRADEYEAR=ENGINE!AG$207,'3 - Upgrade information'!$I55,0)</f>
        <v>0</v>
      </c>
      <c r="AH211" s="229">
        <f>IF(UPGRADEYEAR=ENGINE!AH$207,'3 - Upgrade information'!$I55,0)</f>
        <v>0</v>
      </c>
      <c r="AI211" s="229">
        <f>IF(UPGRADEYEAR=ENGINE!AI$207,'3 - Upgrade information'!$I55,0)</f>
        <v>0</v>
      </c>
      <c r="AJ211" s="229">
        <f>IF(UPGRADEYEAR=ENGINE!AJ$207,'3 - Upgrade information'!$I55,0)</f>
        <v>0</v>
      </c>
      <c r="AK211" s="229">
        <f>IF(UPGRADEYEAR=ENGINE!AK$207,'3 - Upgrade information'!$I55,0)</f>
        <v>0</v>
      </c>
      <c r="AL211" s="229">
        <f>IF(UPGRADEYEAR=ENGINE!AL$207,'3 - Upgrade information'!$I55,0)</f>
        <v>0</v>
      </c>
      <c r="AM211" s="229">
        <f>IF(UPGRADEYEAR=ENGINE!AM$207,'3 - Upgrade information'!$I55,0)</f>
        <v>0</v>
      </c>
      <c r="AN211" s="229">
        <f>IF(UPGRADEYEAR=ENGINE!AN$207,'3 - Upgrade information'!$I55,0)</f>
        <v>0</v>
      </c>
      <c r="AO211" s="229">
        <f>IF(UPGRADEYEAR=ENGINE!AO$207,'3 - Upgrade information'!$I55,0)</f>
        <v>0</v>
      </c>
      <c r="AP211" s="229">
        <f>IF(UPGRADEYEAR=ENGINE!AP$207,'3 - Upgrade information'!$I55,0)</f>
        <v>0</v>
      </c>
      <c r="AQ211" s="229">
        <f>IF(UPGRADEYEAR=ENGINE!AQ$207,'3 - Upgrade information'!$I55,0)</f>
        <v>0</v>
      </c>
      <c r="AR211" s="229">
        <f>IF(UPGRADEYEAR=ENGINE!AR$207,'3 - Upgrade information'!$I55,0)</f>
        <v>0</v>
      </c>
      <c r="AS211" s="229">
        <f>IF(UPGRADEYEAR=ENGINE!AS$207,'3 - Upgrade information'!$I55,0)</f>
        <v>0</v>
      </c>
      <c r="AT211" s="229">
        <f>IF(UPGRADEYEAR=ENGINE!AT$207,'3 - Upgrade information'!$I55,0)</f>
        <v>0</v>
      </c>
      <c r="AU211" s="231"/>
    </row>
    <row r="212" spans="1:47" ht="9" customHeight="1">
      <c r="A212" s="599"/>
      <c r="B212" s="227">
        <f t="shared" ref="B212:C212" si="212">B110</f>
        <v>135</v>
      </c>
      <c r="C212" s="227">
        <f t="shared" si="212"/>
        <v>178</v>
      </c>
      <c r="D212" s="395" t="str">
        <f t="shared" si="209"/>
        <v>LPS</v>
      </c>
      <c r="E212" s="254"/>
      <c r="F212" s="254"/>
      <c r="G212" s="254"/>
      <c r="H212" s="229"/>
      <c r="I212" s="229">
        <v>0</v>
      </c>
      <c r="J212" s="229">
        <f t="shared" si="210"/>
        <v>0</v>
      </c>
      <c r="K212" s="229">
        <f>IF(UPGRADEYEAR=ENGINE!K$207,'3 - Upgrade information'!$I56,0)</f>
        <v>0</v>
      </c>
      <c r="L212" s="229">
        <f>IF(UPGRADEYEAR=ENGINE!L$207,'3 - Upgrade information'!$I56,0)</f>
        <v>0</v>
      </c>
      <c r="M212" s="229">
        <f>IF(UPGRADEYEAR=ENGINE!M$207,'3 - Upgrade information'!$I56,0)</f>
        <v>0</v>
      </c>
      <c r="N212" s="230">
        <f>IF(UPGRADEYEAR=ENGINE!N$207,'3 - Upgrade information'!$I56,0)</f>
        <v>0</v>
      </c>
      <c r="O212" s="229">
        <f>IF(UPGRADEYEAR=ENGINE!O$207,'3 - Upgrade information'!$I56,0)</f>
        <v>0</v>
      </c>
      <c r="P212" s="229">
        <f>IF(UPGRADEYEAR=ENGINE!P$207,'3 - Upgrade information'!$I56,0)</f>
        <v>0</v>
      </c>
      <c r="Q212" s="229">
        <f>IF(UPGRADEYEAR=ENGINE!Q$207,'3 - Upgrade information'!$I56,0)</f>
        <v>0</v>
      </c>
      <c r="R212" s="229">
        <f>IF(UPGRADEYEAR=ENGINE!R$207,'3 - Upgrade information'!$I56,0)</f>
        <v>0</v>
      </c>
      <c r="S212" s="229">
        <f>IF(UPGRADEYEAR=ENGINE!S$207,'3 - Upgrade information'!$I56,0)</f>
        <v>0</v>
      </c>
      <c r="T212" s="229">
        <f>IF(UPGRADEYEAR=ENGINE!T$207,'3 - Upgrade information'!$I56,0)</f>
        <v>0</v>
      </c>
      <c r="U212" s="229">
        <f>IF(UPGRADEYEAR=ENGINE!U$207,'3 - Upgrade information'!$I56,0)</f>
        <v>0</v>
      </c>
      <c r="V212" s="229">
        <f>IF(UPGRADEYEAR=ENGINE!V$207,'3 - Upgrade information'!$I56,0)</f>
        <v>0</v>
      </c>
      <c r="W212" s="229">
        <f>IF(UPGRADEYEAR=ENGINE!W$207,'3 - Upgrade information'!$I56,0)</f>
        <v>0</v>
      </c>
      <c r="X212" s="229">
        <f>IF(UPGRADEYEAR=ENGINE!X$207,'3 - Upgrade information'!$I56,0)</f>
        <v>0</v>
      </c>
      <c r="Y212" s="229">
        <f>IF(UPGRADEYEAR=ENGINE!Y$207,'3 - Upgrade information'!$I56,0)</f>
        <v>0</v>
      </c>
      <c r="Z212" s="229">
        <f>IF(UPGRADEYEAR=ENGINE!Z$207,'3 - Upgrade information'!$I56,0)</f>
        <v>0</v>
      </c>
      <c r="AA212" s="229">
        <f>IF(UPGRADEYEAR=ENGINE!AA$207,'3 - Upgrade information'!$I56,0)</f>
        <v>0</v>
      </c>
      <c r="AB212" s="229">
        <f>IF(UPGRADEYEAR=ENGINE!AB$207,'3 - Upgrade information'!$I56,0)</f>
        <v>0</v>
      </c>
      <c r="AC212" s="229">
        <f>IF(UPGRADEYEAR=ENGINE!AC$207,'3 - Upgrade information'!$I56,0)</f>
        <v>0</v>
      </c>
      <c r="AD212" s="229">
        <f>IF(UPGRADEYEAR=ENGINE!AD$207,'3 - Upgrade information'!$I56,0)</f>
        <v>0</v>
      </c>
      <c r="AE212" s="229">
        <f>IF(UPGRADEYEAR=ENGINE!AE$207,'3 - Upgrade information'!$I56,0)</f>
        <v>0</v>
      </c>
      <c r="AF212" s="229">
        <f>IF(UPGRADEYEAR=ENGINE!AF$207,'3 - Upgrade information'!$I56,0)</f>
        <v>0</v>
      </c>
      <c r="AG212" s="229">
        <f>IF(UPGRADEYEAR=ENGINE!AG$207,'3 - Upgrade information'!$I56,0)</f>
        <v>0</v>
      </c>
      <c r="AH212" s="229">
        <f>IF(UPGRADEYEAR=ENGINE!AH$207,'3 - Upgrade information'!$I56,0)</f>
        <v>0</v>
      </c>
      <c r="AI212" s="229">
        <f>IF(UPGRADEYEAR=ENGINE!AI$207,'3 - Upgrade information'!$I56,0)</f>
        <v>0</v>
      </c>
      <c r="AJ212" s="229">
        <f>IF(UPGRADEYEAR=ENGINE!AJ$207,'3 - Upgrade information'!$I56,0)</f>
        <v>0</v>
      </c>
      <c r="AK212" s="229">
        <f>IF(UPGRADEYEAR=ENGINE!AK$207,'3 - Upgrade information'!$I56,0)</f>
        <v>0</v>
      </c>
      <c r="AL212" s="229">
        <f>IF(UPGRADEYEAR=ENGINE!AL$207,'3 - Upgrade information'!$I56,0)</f>
        <v>0</v>
      </c>
      <c r="AM212" s="229">
        <f>IF(UPGRADEYEAR=ENGINE!AM$207,'3 - Upgrade information'!$I56,0)</f>
        <v>0</v>
      </c>
      <c r="AN212" s="229">
        <f>IF(UPGRADEYEAR=ENGINE!AN$207,'3 - Upgrade information'!$I56,0)</f>
        <v>0</v>
      </c>
      <c r="AO212" s="229">
        <f>IF(UPGRADEYEAR=ENGINE!AO$207,'3 - Upgrade information'!$I56,0)</f>
        <v>0</v>
      </c>
      <c r="AP212" s="229">
        <f>IF(UPGRADEYEAR=ENGINE!AP$207,'3 - Upgrade information'!$I56,0)</f>
        <v>0</v>
      </c>
      <c r="AQ212" s="229">
        <f>IF(UPGRADEYEAR=ENGINE!AQ$207,'3 - Upgrade information'!$I56,0)</f>
        <v>0</v>
      </c>
      <c r="AR212" s="229">
        <f>IF(UPGRADEYEAR=ENGINE!AR$207,'3 - Upgrade information'!$I56,0)</f>
        <v>0</v>
      </c>
      <c r="AS212" s="229">
        <f>IF(UPGRADEYEAR=ENGINE!AS$207,'3 - Upgrade information'!$I56,0)</f>
        <v>0</v>
      </c>
      <c r="AT212" s="229">
        <f>IF(UPGRADEYEAR=ENGINE!AT$207,'3 - Upgrade information'!$I56,0)</f>
        <v>0</v>
      </c>
      <c r="AU212" s="231"/>
    </row>
    <row r="213" spans="1:47" ht="9" customHeight="1">
      <c r="A213" s="599"/>
      <c r="B213" s="227">
        <f t="shared" ref="B213:C213" si="213">B111</f>
        <v>180</v>
      </c>
      <c r="C213" s="227">
        <f t="shared" si="213"/>
        <v>223</v>
      </c>
      <c r="D213" s="395" t="str">
        <f t="shared" si="209"/>
        <v>LPS</v>
      </c>
      <c r="E213" s="254"/>
      <c r="F213" s="254"/>
      <c r="G213" s="254"/>
      <c r="H213" s="229"/>
      <c r="I213" s="229">
        <v>0</v>
      </c>
      <c r="J213" s="229">
        <f t="shared" si="210"/>
        <v>0</v>
      </c>
      <c r="K213" s="229">
        <f>IF(UPGRADEYEAR=ENGINE!K$207,'3 - Upgrade information'!$I57,0)</f>
        <v>0</v>
      </c>
      <c r="L213" s="229">
        <f>IF(UPGRADEYEAR=ENGINE!L$207,'3 - Upgrade information'!$I57,0)</f>
        <v>0</v>
      </c>
      <c r="M213" s="229">
        <f>IF(UPGRADEYEAR=ENGINE!M$207,'3 - Upgrade information'!$I57,0)</f>
        <v>0</v>
      </c>
      <c r="N213" s="230">
        <f>IF(UPGRADEYEAR=ENGINE!N$207,'3 - Upgrade information'!$I57,0)</f>
        <v>0</v>
      </c>
      <c r="O213" s="229">
        <f>IF(UPGRADEYEAR=ENGINE!O$207,'3 - Upgrade information'!$I57,0)</f>
        <v>0</v>
      </c>
      <c r="P213" s="229">
        <f>IF(UPGRADEYEAR=ENGINE!P$207,'3 - Upgrade information'!$I57,0)</f>
        <v>0</v>
      </c>
      <c r="Q213" s="229">
        <f>IF(UPGRADEYEAR=ENGINE!Q$207,'3 - Upgrade information'!$I57,0)</f>
        <v>0</v>
      </c>
      <c r="R213" s="229">
        <f>IF(UPGRADEYEAR=ENGINE!R$207,'3 - Upgrade information'!$I57,0)</f>
        <v>0</v>
      </c>
      <c r="S213" s="229">
        <f>IF(UPGRADEYEAR=ENGINE!S$207,'3 - Upgrade information'!$I57,0)</f>
        <v>0</v>
      </c>
      <c r="T213" s="229">
        <f>IF(UPGRADEYEAR=ENGINE!T$207,'3 - Upgrade information'!$I57,0)</f>
        <v>0</v>
      </c>
      <c r="U213" s="229">
        <f>IF(UPGRADEYEAR=ENGINE!U$207,'3 - Upgrade information'!$I57,0)</f>
        <v>0</v>
      </c>
      <c r="V213" s="229">
        <f>IF(UPGRADEYEAR=ENGINE!V$207,'3 - Upgrade information'!$I57,0)</f>
        <v>0</v>
      </c>
      <c r="W213" s="229">
        <f>IF(UPGRADEYEAR=ENGINE!W$207,'3 - Upgrade information'!$I57,0)</f>
        <v>0</v>
      </c>
      <c r="X213" s="229">
        <f>IF(UPGRADEYEAR=ENGINE!X$207,'3 - Upgrade information'!$I57,0)</f>
        <v>0</v>
      </c>
      <c r="Y213" s="229">
        <f>IF(UPGRADEYEAR=ENGINE!Y$207,'3 - Upgrade information'!$I57,0)</f>
        <v>0</v>
      </c>
      <c r="Z213" s="229">
        <f>IF(UPGRADEYEAR=ENGINE!Z$207,'3 - Upgrade information'!$I57,0)</f>
        <v>0</v>
      </c>
      <c r="AA213" s="229">
        <f>IF(UPGRADEYEAR=ENGINE!AA$207,'3 - Upgrade information'!$I57,0)</f>
        <v>0</v>
      </c>
      <c r="AB213" s="229">
        <f>IF(UPGRADEYEAR=ENGINE!AB$207,'3 - Upgrade information'!$I57,0)</f>
        <v>0</v>
      </c>
      <c r="AC213" s="229">
        <f>IF(UPGRADEYEAR=ENGINE!AC$207,'3 - Upgrade information'!$I57,0)</f>
        <v>0</v>
      </c>
      <c r="AD213" s="229">
        <f>IF(UPGRADEYEAR=ENGINE!AD$207,'3 - Upgrade information'!$I57,0)</f>
        <v>0</v>
      </c>
      <c r="AE213" s="229">
        <f>IF(UPGRADEYEAR=ENGINE!AE$207,'3 - Upgrade information'!$I57,0)</f>
        <v>0</v>
      </c>
      <c r="AF213" s="229">
        <f>IF(UPGRADEYEAR=ENGINE!AF$207,'3 - Upgrade information'!$I57,0)</f>
        <v>0</v>
      </c>
      <c r="AG213" s="229">
        <f>IF(UPGRADEYEAR=ENGINE!AG$207,'3 - Upgrade information'!$I57,0)</f>
        <v>0</v>
      </c>
      <c r="AH213" s="229">
        <f>IF(UPGRADEYEAR=ENGINE!AH$207,'3 - Upgrade information'!$I57,0)</f>
        <v>0</v>
      </c>
      <c r="AI213" s="229">
        <f>IF(UPGRADEYEAR=ENGINE!AI$207,'3 - Upgrade information'!$I57,0)</f>
        <v>0</v>
      </c>
      <c r="AJ213" s="229">
        <f>IF(UPGRADEYEAR=ENGINE!AJ$207,'3 - Upgrade information'!$I57,0)</f>
        <v>0</v>
      </c>
      <c r="AK213" s="229">
        <f>IF(UPGRADEYEAR=ENGINE!AK$207,'3 - Upgrade information'!$I57,0)</f>
        <v>0</v>
      </c>
      <c r="AL213" s="229">
        <f>IF(UPGRADEYEAR=ENGINE!AL$207,'3 - Upgrade information'!$I57,0)</f>
        <v>0</v>
      </c>
      <c r="AM213" s="229">
        <f>IF(UPGRADEYEAR=ENGINE!AM$207,'3 - Upgrade information'!$I57,0)</f>
        <v>0</v>
      </c>
      <c r="AN213" s="229">
        <f>IF(UPGRADEYEAR=ENGINE!AN$207,'3 - Upgrade information'!$I57,0)</f>
        <v>0</v>
      </c>
      <c r="AO213" s="229">
        <f>IF(UPGRADEYEAR=ENGINE!AO$207,'3 - Upgrade information'!$I57,0)</f>
        <v>0</v>
      </c>
      <c r="AP213" s="229">
        <f>IF(UPGRADEYEAR=ENGINE!AP$207,'3 - Upgrade information'!$I57,0)</f>
        <v>0</v>
      </c>
      <c r="AQ213" s="229">
        <f>IF(UPGRADEYEAR=ENGINE!AQ$207,'3 - Upgrade information'!$I57,0)</f>
        <v>0</v>
      </c>
      <c r="AR213" s="229">
        <f>IF(UPGRADEYEAR=ENGINE!AR$207,'3 - Upgrade information'!$I57,0)</f>
        <v>0</v>
      </c>
      <c r="AS213" s="229">
        <f>IF(UPGRADEYEAR=ENGINE!AS$207,'3 - Upgrade information'!$I57,0)</f>
        <v>0</v>
      </c>
      <c r="AT213" s="229">
        <f>IF(UPGRADEYEAR=ENGINE!AT$207,'3 - Upgrade information'!$I57,0)</f>
        <v>0</v>
      </c>
      <c r="AU213" s="231"/>
    </row>
    <row r="214" spans="1:47" ht="9" customHeight="1">
      <c r="A214" s="599"/>
      <c r="B214" s="227">
        <f t="shared" ref="B214:C214" si="214">B112</f>
        <v>0</v>
      </c>
      <c r="C214" s="227">
        <f t="shared" si="214"/>
        <v>0</v>
      </c>
      <c r="D214" s="395" t="str">
        <f t="shared" si="209"/>
        <v>LPS</v>
      </c>
      <c r="E214" s="254"/>
      <c r="F214" s="254"/>
      <c r="G214" s="254"/>
      <c r="H214" s="229"/>
      <c r="I214" s="229">
        <v>0</v>
      </c>
      <c r="J214" s="229">
        <f t="shared" si="210"/>
        <v>0</v>
      </c>
      <c r="K214" s="229">
        <f>IF(UPGRADEYEAR=ENGINE!K$207,'3 - Upgrade information'!$I58,0)</f>
        <v>0</v>
      </c>
      <c r="L214" s="229">
        <f>IF(UPGRADEYEAR=ENGINE!L$207,'3 - Upgrade information'!$I58,0)</f>
        <v>0</v>
      </c>
      <c r="M214" s="229">
        <f>IF(UPGRADEYEAR=ENGINE!M$207,'3 - Upgrade information'!$I58,0)</f>
        <v>0</v>
      </c>
      <c r="N214" s="230">
        <f>IF(UPGRADEYEAR=ENGINE!N$207,'3 - Upgrade information'!$I58,0)</f>
        <v>0</v>
      </c>
      <c r="O214" s="229">
        <f>IF(UPGRADEYEAR=ENGINE!O$207,'3 - Upgrade information'!$I58,0)</f>
        <v>0</v>
      </c>
      <c r="P214" s="229">
        <f>IF(UPGRADEYEAR=ENGINE!P$207,'3 - Upgrade information'!$I58,0)</f>
        <v>0</v>
      </c>
      <c r="Q214" s="229">
        <f>IF(UPGRADEYEAR=ENGINE!Q$207,'3 - Upgrade information'!$I58,0)</f>
        <v>0</v>
      </c>
      <c r="R214" s="229">
        <f>IF(UPGRADEYEAR=ENGINE!R$207,'3 - Upgrade information'!$I58,0)</f>
        <v>0</v>
      </c>
      <c r="S214" s="229">
        <f>IF(UPGRADEYEAR=ENGINE!S$207,'3 - Upgrade information'!$I58,0)</f>
        <v>0</v>
      </c>
      <c r="T214" s="229">
        <f>IF(UPGRADEYEAR=ENGINE!T$207,'3 - Upgrade information'!$I58,0)</f>
        <v>0</v>
      </c>
      <c r="U214" s="229">
        <f>IF(UPGRADEYEAR=ENGINE!U$207,'3 - Upgrade information'!$I58,0)</f>
        <v>0</v>
      </c>
      <c r="V214" s="229">
        <f>IF(UPGRADEYEAR=ENGINE!V$207,'3 - Upgrade information'!$I58,0)</f>
        <v>0</v>
      </c>
      <c r="W214" s="229">
        <f>IF(UPGRADEYEAR=ENGINE!W$207,'3 - Upgrade information'!$I58,0)</f>
        <v>0</v>
      </c>
      <c r="X214" s="229">
        <f>IF(UPGRADEYEAR=ENGINE!X$207,'3 - Upgrade information'!$I58,0)</f>
        <v>0</v>
      </c>
      <c r="Y214" s="229">
        <f>IF(UPGRADEYEAR=ENGINE!Y$207,'3 - Upgrade information'!$I58,0)</f>
        <v>0</v>
      </c>
      <c r="Z214" s="229">
        <f>IF(UPGRADEYEAR=ENGINE!Z$207,'3 - Upgrade information'!$I58,0)</f>
        <v>0</v>
      </c>
      <c r="AA214" s="229">
        <f>IF(UPGRADEYEAR=ENGINE!AA$207,'3 - Upgrade information'!$I58,0)</f>
        <v>0</v>
      </c>
      <c r="AB214" s="229">
        <f>IF(UPGRADEYEAR=ENGINE!AB$207,'3 - Upgrade information'!$I58,0)</f>
        <v>0</v>
      </c>
      <c r="AC214" s="229">
        <f>IF(UPGRADEYEAR=ENGINE!AC$207,'3 - Upgrade information'!$I58,0)</f>
        <v>0</v>
      </c>
      <c r="AD214" s="229">
        <f>IF(UPGRADEYEAR=ENGINE!AD$207,'3 - Upgrade information'!$I58,0)</f>
        <v>0</v>
      </c>
      <c r="AE214" s="229">
        <f>IF(UPGRADEYEAR=ENGINE!AE$207,'3 - Upgrade information'!$I58,0)</f>
        <v>0</v>
      </c>
      <c r="AF214" s="229">
        <f>IF(UPGRADEYEAR=ENGINE!AF$207,'3 - Upgrade information'!$I58,0)</f>
        <v>0</v>
      </c>
      <c r="AG214" s="229">
        <f>IF(UPGRADEYEAR=ENGINE!AG$207,'3 - Upgrade information'!$I58,0)</f>
        <v>0</v>
      </c>
      <c r="AH214" s="229">
        <f>IF(UPGRADEYEAR=ENGINE!AH$207,'3 - Upgrade information'!$I58,0)</f>
        <v>0</v>
      </c>
      <c r="AI214" s="229">
        <f>IF(UPGRADEYEAR=ENGINE!AI$207,'3 - Upgrade information'!$I58,0)</f>
        <v>0</v>
      </c>
      <c r="AJ214" s="229">
        <f>IF(UPGRADEYEAR=ENGINE!AJ$207,'3 - Upgrade information'!$I58,0)</f>
        <v>0</v>
      </c>
      <c r="AK214" s="229">
        <f>IF(UPGRADEYEAR=ENGINE!AK$207,'3 - Upgrade information'!$I58,0)</f>
        <v>0</v>
      </c>
      <c r="AL214" s="229">
        <f>IF(UPGRADEYEAR=ENGINE!AL$207,'3 - Upgrade information'!$I58,0)</f>
        <v>0</v>
      </c>
      <c r="AM214" s="229">
        <f>IF(UPGRADEYEAR=ENGINE!AM$207,'3 - Upgrade information'!$I58,0)</f>
        <v>0</v>
      </c>
      <c r="AN214" s="229">
        <f>IF(UPGRADEYEAR=ENGINE!AN$207,'3 - Upgrade information'!$I58,0)</f>
        <v>0</v>
      </c>
      <c r="AO214" s="229">
        <f>IF(UPGRADEYEAR=ENGINE!AO$207,'3 - Upgrade information'!$I58,0)</f>
        <v>0</v>
      </c>
      <c r="AP214" s="229">
        <f>IF(UPGRADEYEAR=ENGINE!AP$207,'3 - Upgrade information'!$I58,0)</f>
        <v>0</v>
      </c>
      <c r="AQ214" s="229">
        <f>IF(UPGRADEYEAR=ENGINE!AQ$207,'3 - Upgrade information'!$I58,0)</f>
        <v>0</v>
      </c>
      <c r="AR214" s="229">
        <f>IF(UPGRADEYEAR=ENGINE!AR$207,'3 - Upgrade information'!$I58,0)</f>
        <v>0</v>
      </c>
      <c r="AS214" s="229">
        <f>IF(UPGRADEYEAR=ENGINE!AS$207,'3 - Upgrade information'!$I58,0)</f>
        <v>0</v>
      </c>
      <c r="AT214" s="229">
        <f>IF(UPGRADEYEAR=ENGINE!AT$207,'3 - Upgrade information'!$I58,0)</f>
        <v>0</v>
      </c>
      <c r="AU214" s="231"/>
    </row>
    <row r="215" spans="1:47" ht="9" customHeight="1">
      <c r="A215" s="599"/>
      <c r="B215" s="227">
        <f t="shared" ref="B215:C215" si="215">B113</f>
        <v>0</v>
      </c>
      <c r="C215" s="227">
        <f t="shared" si="215"/>
        <v>0</v>
      </c>
      <c r="D215" s="395" t="str">
        <f t="shared" si="209"/>
        <v>LPS</v>
      </c>
      <c r="E215" s="254"/>
      <c r="F215" s="254"/>
      <c r="G215" s="254"/>
      <c r="H215" s="229"/>
      <c r="I215" s="229">
        <v>0</v>
      </c>
      <c r="J215" s="229">
        <f t="shared" si="210"/>
        <v>0</v>
      </c>
      <c r="K215" s="229">
        <f>IF(UPGRADEYEAR=ENGINE!K$207,'3 - Upgrade information'!$I59,0)</f>
        <v>0</v>
      </c>
      <c r="L215" s="229">
        <f>IF(UPGRADEYEAR=ENGINE!L$207,'3 - Upgrade information'!$I59,0)</f>
        <v>0</v>
      </c>
      <c r="M215" s="229">
        <f>IF(UPGRADEYEAR=ENGINE!M$207,'3 - Upgrade information'!$I59,0)</f>
        <v>0</v>
      </c>
      <c r="N215" s="230">
        <f>IF(UPGRADEYEAR=ENGINE!N$207,'3 - Upgrade information'!$I59,0)</f>
        <v>0</v>
      </c>
      <c r="O215" s="229">
        <f>IF(UPGRADEYEAR=ENGINE!O$207,'3 - Upgrade information'!$I59,0)</f>
        <v>0</v>
      </c>
      <c r="P215" s="229">
        <f>IF(UPGRADEYEAR=ENGINE!P$207,'3 - Upgrade information'!$I59,0)</f>
        <v>0</v>
      </c>
      <c r="Q215" s="229">
        <f>IF(UPGRADEYEAR=ENGINE!Q$207,'3 - Upgrade information'!$I59,0)</f>
        <v>0</v>
      </c>
      <c r="R215" s="229">
        <f>IF(UPGRADEYEAR=ENGINE!R$207,'3 - Upgrade information'!$I59,0)</f>
        <v>0</v>
      </c>
      <c r="S215" s="229">
        <f>IF(UPGRADEYEAR=ENGINE!S$207,'3 - Upgrade information'!$I59,0)</f>
        <v>0</v>
      </c>
      <c r="T215" s="229">
        <f>IF(UPGRADEYEAR=ENGINE!T$207,'3 - Upgrade information'!$I59,0)</f>
        <v>0</v>
      </c>
      <c r="U215" s="229">
        <f>IF(UPGRADEYEAR=ENGINE!U$207,'3 - Upgrade information'!$I59,0)</f>
        <v>0</v>
      </c>
      <c r="V215" s="229">
        <f>IF(UPGRADEYEAR=ENGINE!V$207,'3 - Upgrade information'!$I59,0)</f>
        <v>0</v>
      </c>
      <c r="W215" s="229">
        <f>IF(UPGRADEYEAR=ENGINE!W$207,'3 - Upgrade information'!$I59,0)</f>
        <v>0</v>
      </c>
      <c r="X215" s="229">
        <f>IF(UPGRADEYEAR=ENGINE!X$207,'3 - Upgrade information'!$I59,0)</f>
        <v>0</v>
      </c>
      <c r="Y215" s="229">
        <f>IF(UPGRADEYEAR=ENGINE!Y$207,'3 - Upgrade information'!$I59,0)</f>
        <v>0</v>
      </c>
      <c r="Z215" s="229">
        <f>IF(UPGRADEYEAR=ENGINE!Z$207,'3 - Upgrade information'!$I59,0)</f>
        <v>0</v>
      </c>
      <c r="AA215" s="229">
        <f>IF(UPGRADEYEAR=ENGINE!AA$207,'3 - Upgrade information'!$I59,0)</f>
        <v>0</v>
      </c>
      <c r="AB215" s="229">
        <f>IF(UPGRADEYEAR=ENGINE!AB$207,'3 - Upgrade information'!$I59,0)</f>
        <v>0</v>
      </c>
      <c r="AC215" s="229">
        <f>IF(UPGRADEYEAR=ENGINE!AC$207,'3 - Upgrade information'!$I59,0)</f>
        <v>0</v>
      </c>
      <c r="AD215" s="229">
        <f>IF(UPGRADEYEAR=ENGINE!AD$207,'3 - Upgrade information'!$I59,0)</f>
        <v>0</v>
      </c>
      <c r="AE215" s="229">
        <f>IF(UPGRADEYEAR=ENGINE!AE$207,'3 - Upgrade information'!$I59,0)</f>
        <v>0</v>
      </c>
      <c r="AF215" s="229">
        <f>IF(UPGRADEYEAR=ENGINE!AF$207,'3 - Upgrade information'!$I59,0)</f>
        <v>0</v>
      </c>
      <c r="AG215" s="229">
        <f>IF(UPGRADEYEAR=ENGINE!AG$207,'3 - Upgrade information'!$I59,0)</f>
        <v>0</v>
      </c>
      <c r="AH215" s="229">
        <f>IF(UPGRADEYEAR=ENGINE!AH$207,'3 - Upgrade information'!$I59,0)</f>
        <v>0</v>
      </c>
      <c r="AI215" s="229">
        <f>IF(UPGRADEYEAR=ENGINE!AI$207,'3 - Upgrade information'!$I59,0)</f>
        <v>0</v>
      </c>
      <c r="AJ215" s="229">
        <f>IF(UPGRADEYEAR=ENGINE!AJ$207,'3 - Upgrade information'!$I59,0)</f>
        <v>0</v>
      </c>
      <c r="AK215" s="229">
        <f>IF(UPGRADEYEAR=ENGINE!AK$207,'3 - Upgrade information'!$I59,0)</f>
        <v>0</v>
      </c>
      <c r="AL215" s="229">
        <f>IF(UPGRADEYEAR=ENGINE!AL$207,'3 - Upgrade information'!$I59,0)</f>
        <v>0</v>
      </c>
      <c r="AM215" s="229">
        <f>IF(UPGRADEYEAR=ENGINE!AM$207,'3 - Upgrade information'!$I59,0)</f>
        <v>0</v>
      </c>
      <c r="AN215" s="229">
        <f>IF(UPGRADEYEAR=ENGINE!AN$207,'3 - Upgrade information'!$I59,0)</f>
        <v>0</v>
      </c>
      <c r="AO215" s="229">
        <f>IF(UPGRADEYEAR=ENGINE!AO$207,'3 - Upgrade information'!$I59,0)</f>
        <v>0</v>
      </c>
      <c r="AP215" s="229">
        <f>IF(UPGRADEYEAR=ENGINE!AP$207,'3 - Upgrade information'!$I59,0)</f>
        <v>0</v>
      </c>
      <c r="AQ215" s="229">
        <f>IF(UPGRADEYEAR=ENGINE!AQ$207,'3 - Upgrade information'!$I59,0)</f>
        <v>0</v>
      </c>
      <c r="AR215" s="229">
        <f>IF(UPGRADEYEAR=ENGINE!AR$207,'3 - Upgrade information'!$I59,0)</f>
        <v>0</v>
      </c>
      <c r="AS215" s="229">
        <f>IF(UPGRADEYEAR=ENGINE!AS$207,'3 - Upgrade information'!$I59,0)</f>
        <v>0</v>
      </c>
      <c r="AT215" s="229">
        <f>IF(UPGRADEYEAR=ENGINE!AT$207,'3 - Upgrade information'!$I59,0)</f>
        <v>0</v>
      </c>
      <c r="AU215" s="231"/>
    </row>
    <row r="216" spans="1:47" ht="9" customHeight="1">
      <c r="A216" s="600"/>
      <c r="B216" s="227">
        <f t="shared" ref="B216:C216" si="216">B114</f>
        <v>0</v>
      </c>
      <c r="C216" s="227">
        <f t="shared" si="216"/>
        <v>0</v>
      </c>
      <c r="D216" s="395" t="str">
        <f t="shared" si="209"/>
        <v>LPS</v>
      </c>
      <c r="E216" s="254"/>
      <c r="F216" s="254"/>
      <c r="G216" s="254"/>
      <c r="H216" s="229"/>
      <c r="I216" s="229">
        <v>0</v>
      </c>
      <c r="J216" s="229">
        <f t="shared" si="210"/>
        <v>0</v>
      </c>
      <c r="K216" s="229">
        <f>IF(UPGRADEYEAR=ENGINE!K$207,'3 - Upgrade information'!$I60,0)</f>
        <v>0</v>
      </c>
      <c r="L216" s="229">
        <f>IF(UPGRADEYEAR=ENGINE!L$207,'3 - Upgrade information'!$I60,0)</f>
        <v>0</v>
      </c>
      <c r="M216" s="229">
        <f>IF(UPGRADEYEAR=ENGINE!M$207,'3 - Upgrade information'!$I60,0)</f>
        <v>0</v>
      </c>
      <c r="N216" s="230">
        <f>IF(UPGRADEYEAR=ENGINE!N$207,'3 - Upgrade information'!$I60,0)</f>
        <v>0</v>
      </c>
      <c r="O216" s="229">
        <f>IF(UPGRADEYEAR=ENGINE!O$207,'3 - Upgrade information'!$I60,0)</f>
        <v>0</v>
      </c>
      <c r="P216" s="229">
        <f>IF(UPGRADEYEAR=ENGINE!P$207,'3 - Upgrade information'!$I60,0)</f>
        <v>0</v>
      </c>
      <c r="Q216" s="229">
        <f>IF(UPGRADEYEAR=ENGINE!Q$207,'3 - Upgrade information'!$I60,0)</f>
        <v>0</v>
      </c>
      <c r="R216" s="229">
        <f>IF(UPGRADEYEAR=ENGINE!R$207,'3 - Upgrade information'!$I60,0)</f>
        <v>0</v>
      </c>
      <c r="S216" s="229">
        <f>IF(UPGRADEYEAR=ENGINE!S$207,'3 - Upgrade information'!$I60,0)</f>
        <v>0</v>
      </c>
      <c r="T216" s="229">
        <f>IF(UPGRADEYEAR=ENGINE!T$207,'3 - Upgrade information'!$I60,0)</f>
        <v>0</v>
      </c>
      <c r="U216" s="229">
        <f>IF(UPGRADEYEAR=ENGINE!U$207,'3 - Upgrade information'!$I60,0)</f>
        <v>0</v>
      </c>
      <c r="V216" s="229">
        <f>IF(UPGRADEYEAR=ENGINE!V$207,'3 - Upgrade information'!$I60,0)</f>
        <v>0</v>
      </c>
      <c r="W216" s="229">
        <f>IF(UPGRADEYEAR=ENGINE!W$207,'3 - Upgrade information'!$I60,0)</f>
        <v>0</v>
      </c>
      <c r="X216" s="229">
        <f>IF(UPGRADEYEAR=ENGINE!X$207,'3 - Upgrade information'!$I60,0)</f>
        <v>0</v>
      </c>
      <c r="Y216" s="229">
        <f>IF(UPGRADEYEAR=ENGINE!Y$207,'3 - Upgrade information'!$I60,0)</f>
        <v>0</v>
      </c>
      <c r="Z216" s="229">
        <f>IF(UPGRADEYEAR=ENGINE!Z$207,'3 - Upgrade information'!$I60,0)</f>
        <v>0</v>
      </c>
      <c r="AA216" s="229">
        <f>IF(UPGRADEYEAR=ENGINE!AA$207,'3 - Upgrade information'!$I60,0)</f>
        <v>0</v>
      </c>
      <c r="AB216" s="229">
        <f>IF(UPGRADEYEAR=ENGINE!AB$207,'3 - Upgrade information'!$I60,0)</f>
        <v>0</v>
      </c>
      <c r="AC216" s="229">
        <f>IF(UPGRADEYEAR=ENGINE!AC$207,'3 - Upgrade information'!$I60,0)</f>
        <v>0</v>
      </c>
      <c r="AD216" s="229">
        <f>IF(UPGRADEYEAR=ENGINE!AD$207,'3 - Upgrade information'!$I60,0)</f>
        <v>0</v>
      </c>
      <c r="AE216" s="229">
        <f>IF(UPGRADEYEAR=ENGINE!AE$207,'3 - Upgrade information'!$I60,0)</f>
        <v>0</v>
      </c>
      <c r="AF216" s="229">
        <f>IF(UPGRADEYEAR=ENGINE!AF$207,'3 - Upgrade information'!$I60,0)</f>
        <v>0</v>
      </c>
      <c r="AG216" s="229">
        <f>IF(UPGRADEYEAR=ENGINE!AG$207,'3 - Upgrade information'!$I60,0)</f>
        <v>0</v>
      </c>
      <c r="AH216" s="229">
        <f>IF(UPGRADEYEAR=ENGINE!AH$207,'3 - Upgrade information'!$I60,0)</f>
        <v>0</v>
      </c>
      <c r="AI216" s="229">
        <f>IF(UPGRADEYEAR=ENGINE!AI$207,'3 - Upgrade information'!$I60,0)</f>
        <v>0</v>
      </c>
      <c r="AJ216" s="229">
        <f>IF(UPGRADEYEAR=ENGINE!AJ$207,'3 - Upgrade information'!$I60,0)</f>
        <v>0</v>
      </c>
      <c r="AK216" s="229">
        <f>IF(UPGRADEYEAR=ENGINE!AK$207,'3 - Upgrade information'!$I60,0)</f>
        <v>0</v>
      </c>
      <c r="AL216" s="229">
        <f>IF(UPGRADEYEAR=ENGINE!AL$207,'3 - Upgrade information'!$I60,0)</f>
        <v>0</v>
      </c>
      <c r="AM216" s="229">
        <f>IF(UPGRADEYEAR=ENGINE!AM$207,'3 - Upgrade information'!$I60,0)</f>
        <v>0</v>
      </c>
      <c r="AN216" s="229">
        <f>IF(UPGRADEYEAR=ENGINE!AN$207,'3 - Upgrade information'!$I60,0)</f>
        <v>0</v>
      </c>
      <c r="AO216" s="229">
        <f>IF(UPGRADEYEAR=ENGINE!AO$207,'3 - Upgrade information'!$I60,0)</f>
        <v>0</v>
      </c>
      <c r="AP216" s="229">
        <f>IF(UPGRADEYEAR=ENGINE!AP$207,'3 - Upgrade information'!$I60,0)</f>
        <v>0</v>
      </c>
      <c r="AQ216" s="229">
        <f>IF(UPGRADEYEAR=ENGINE!AQ$207,'3 - Upgrade information'!$I60,0)</f>
        <v>0</v>
      </c>
      <c r="AR216" s="229">
        <f>IF(UPGRADEYEAR=ENGINE!AR$207,'3 - Upgrade information'!$I60,0)</f>
        <v>0</v>
      </c>
      <c r="AS216" s="229">
        <f>IF(UPGRADEYEAR=ENGINE!AS$207,'3 - Upgrade information'!$I60,0)</f>
        <v>0</v>
      </c>
      <c r="AT216" s="229">
        <f>IF(UPGRADEYEAR=ENGINE!AT$207,'3 - Upgrade information'!$I60,0)</f>
        <v>0</v>
      </c>
      <c r="AU216" s="231"/>
    </row>
    <row r="217" spans="1:47" ht="9" customHeight="1">
      <c r="A217" s="598" t="s">
        <v>264</v>
      </c>
      <c r="B217" s="227">
        <f t="shared" ref="B217:C217" si="217">B115</f>
        <v>55</v>
      </c>
      <c r="C217" s="227">
        <f t="shared" si="217"/>
        <v>77</v>
      </c>
      <c r="D217" s="395" t="str">
        <f t="shared" si="209"/>
        <v>LPS</v>
      </c>
      <c r="E217" s="254"/>
      <c r="F217" s="254"/>
      <c r="G217" s="254"/>
      <c r="H217" s="229"/>
      <c r="I217" s="229">
        <v>0</v>
      </c>
      <c r="J217" s="229">
        <f t="shared" si="210"/>
        <v>0</v>
      </c>
      <c r="K217" s="229">
        <f>IF(UPGRADEYEAR=ENGINE!K$207,'3 - Upgrade information'!$I62,0)</f>
        <v>0</v>
      </c>
      <c r="L217" s="229">
        <f>IF(UPGRADEYEAR=ENGINE!L$207,'3 - Upgrade information'!$I62,0)</f>
        <v>0</v>
      </c>
      <c r="M217" s="229">
        <f>IF(UPGRADEYEAR=ENGINE!M$207,'3 - Upgrade information'!$I62,0)</f>
        <v>0</v>
      </c>
      <c r="N217" s="230">
        <f>IF(UPGRADEYEAR=ENGINE!N$207,'3 - Upgrade information'!$I62,0)</f>
        <v>0</v>
      </c>
      <c r="O217" s="229">
        <f>IF(UPGRADEYEAR=ENGINE!O$207,'3 - Upgrade information'!$I62,0)</f>
        <v>0</v>
      </c>
      <c r="P217" s="229">
        <f>IF(UPGRADEYEAR=ENGINE!P$207,'3 - Upgrade information'!$I62,0)</f>
        <v>0</v>
      </c>
      <c r="Q217" s="229">
        <f>IF(UPGRADEYEAR=ENGINE!Q$207,'3 - Upgrade information'!$I62,0)</f>
        <v>0</v>
      </c>
      <c r="R217" s="229">
        <f>IF(UPGRADEYEAR=ENGINE!R$207,'3 - Upgrade information'!$I62,0)</f>
        <v>0</v>
      </c>
      <c r="S217" s="229">
        <f>IF(UPGRADEYEAR=ENGINE!S$207,'3 - Upgrade information'!$I62,0)</f>
        <v>0</v>
      </c>
      <c r="T217" s="229">
        <f>IF(UPGRADEYEAR=ENGINE!T$207,'3 - Upgrade information'!$I62,0)</f>
        <v>0</v>
      </c>
      <c r="U217" s="229">
        <f>IF(UPGRADEYEAR=ENGINE!U$207,'3 - Upgrade information'!$I62,0)</f>
        <v>0</v>
      </c>
      <c r="V217" s="229">
        <f>IF(UPGRADEYEAR=ENGINE!V$207,'3 - Upgrade information'!$I62,0)</f>
        <v>0</v>
      </c>
      <c r="W217" s="229">
        <f>IF(UPGRADEYEAR=ENGINE!W$207,'3 - Upgrade information'!$I62,0)</f>
        <v>0</v>
      </c>
      <c r="X217" s="229">
        <f>IF(UPGRADEYEAR=ENGINE!X$207,'3 - Upgrade information'!$I62,0)</f>
        <v>0</v>
      </c>
      <c r="Y217" s="229">
        <f>IF(UPGRADEYEAR=ENGINE!Y$207,'3 - Upgrade information'!$I62,0)</f>
        <v>0</v>
      </c>
      <c r="Z217" s="229">
        <f>IF(UPGRADEYEAR=ENGINE!Z$207,'3 - Upgrade information'!$I62,0)</f>
        <v>0</v>
      </c>
      <c r="AA217" s="229">
        <f>IF(UPGRADEYEAR=ENGINE!AA$207,'3 - Upgrade information'!$I62,0)</f>
        <v>0</v>
      </c>
      <c r="AB217" s="229">
        <f>IF(UPGRADEYEAR=ENGINE!AB$207,'3 - Upgrade information'!$I62,0)</f>
        <v>0</v>
      </c>
      <c r="AC217" s="229">
        <f>IF(UPGRADEYEAR=ENGINE!AC$207,'3 - Upgrade information'!$I62,0)</f>
        <v>0</v>
      </c>
      <c r="AD217" s="229">
        <f>IF(UPGRADEYEAR=ENGINE!AD$207,'3 - Upgrade information'!$I62,0)</f>
        <v>0</v>
      </c>
      <c r="AE217" s="229">
        <f>IF(UPGRADEYEAR=ENGINE!AE$207,'3 - Upgrade information'!$I62,0)</f>
        <v>0</v>
      </c>
      <c r="AF217" s="229">
        <f>IF(UPGRADEYEAR=ENGINE!AF$207,'3 - Upgrade information'!$I62,0)</f>
        <v>0</v>
      </c>
      <c r="AG217" s="229">
        <f>IF(UPGRADEYEAR=ENGINE!AG$207,'3 - Upgrade information'!$I62,0)</f>
        <v>0</v>
      </c>
      <c r="AH217" s="229">
        <f>IF(UPGRADEYEAR=ENGINE!AH$207,'3 - Upgrade information'!$I62,0)</f>
        <v>0</v>
      </c>
      <c r="AI217" s="229">
        <f>IF(UPGRADEYEAR=ENGINE!AI$207,'3 - Upgrade information'!$I62,0)</f>
        <v>0</v>
      </c>
      <c r="AJ217" s="229">
        <f>IF(UPGRADEYEAR=ENGINE!AJ$207,'3 - Upgrade information'!$I62,0)</f>
        <v>0</v>
      </c>
      <c r="AK217" s="229">
        <f>IF(UPGRADEYEAR=ENGINE!AK$207,'3 - Upgrade information'!$I62,0)</f>
        <v>0</v>
      </c>
      <c r="AL217" s="229">
        <f>IF(UPGRADEYEAR=ENGINE!AL$207,'3 - Upgrade information'!$I62,0)</f>
        <v>0</v>
      </c>
      <c r="AM217" s="229">
        <f>IF(UPGRADEYEAR=ENGINE!AM$207,'3 - Upgrade information'!$I62,0)</f>
        <v>0</v>
      </c>
      <c r="AN217" s="229">
        <f>IF(UPGRADEYEAR=ENGINE!AN$207,'3 - Upgrade information'!$I62,0)</f>
        <v>0</v>
      </c>
      <c r="AO217" s="229">
        <f>IF(UPGRADEYEAR=ENGINE!AO$207,'3 - Upgrade information'!$I62,0)</f>
        <v>0</v>
      </c>
      <c r="AP217" s="229">
        <f>IF(UPGRADEYEAR=ENGINE!AP$207,'3 - Upgrade information'!$I62,0)</f>
        <v>0</v>
      </c>
      <c r="AQ217" s="229">
        <f>IF(UPGRADEYEAR=ENGINE!AQ$207,'3 - Upgrade information'!$I62,0)</f>
        <v>0</v>
      </c>
      <c r="AR217" s="229">
        <f>IF(UPGRADEYEAR=ENGINE!AR$207,'3 - Upgrade information'!$I62,0)</f>
        <v>0</v>
      </c>
      <c r="AS217" s="229">
        <f>IF(UPGRADEYEAR=ENGINE!AS$207,'3 - Upgrade information'!$I62,0)</f>
        <v>0</v>
      </c>
      <c r="AT217" s="229">
        <f>IF(UPGRADEYEAR=ENGINE!AT$207,'3 - Upgrade information'!$I62,0)</f>
        <v>0</v>
      </c>
      <c r="AU217" s="231"/>
    </row>
    <row r="218" spans="1:47" ht="9" customHeight="1">
      <c r="A218" s="599"/>
      <c r="B218" s="227">
        <f t="shared" ref="B218:C218" si="218">B116</f>
        <v>90</v>
      </c>
      <c r="C218" s="227">
        <f t="shared" si="218"/>
        <v>130</v>
      </c>
      <c r="D218" s="395" t="str">
        <f t="shared" si="209"/>
        <v>LPS</v>
      </c>
      <c r="E218" s="254"/>
      <c r="F218" s="254"/>
      <c r="G218" s="254"/>
      <c r="H218" s="229"/>
      <c r="I218" s="229">
        <v>0</v>
      </c>
      <c r="J218" s="229">
        <f t="shared" si="210"/>
        <v>0</v>
      </c>
      <c r="K218" s="229">
        <f>IF(UPGRADEYEAR=ENGINE!K$207,'3 - Upgrade information'!$I63,0)</f>
        <v>0</v>
      </c>
      <c r="L218" s="229">
        <f>IF(UPGRADEYEAR=ENGINE!L$207,'3 - Upgrade information'!$I63,0)</f>
        <v>0</v>
      </c>
      <c r="M218" s="229">
        <f>IF(UPGRADEYEAR=ENGINE!M$207,'3 - Upgrade information'!$I63,0)</f>
        <v>0</v>
      </c>
      <c r="N218" s="230">
        <f>IF(UPGRADEYEAR=ENGINE!N$207,'3 - Upgrade information'!$I63,0)</f>
        <v>0</v>
      </c>
      <c r="O218" s="229">
        <f>IF(UPGRADEYEAR=ENGINE!O$207,'3 - Upgrade information'!$I63,0)</f>
        <v>0</v>
      </c>
      <c r="P218" s="229">
        <f>IF(UPGRADEYEAR=ENGINE!P$207,'3 - Upgrade information'!$I63,0)</f>
        <v>0</v>
      </c>
      <c r="Q218" s="229">
        <f>IF(UPGRADEYEAR=ENGINE!Q$207,'3 - Upgrade information'!$I63,0)</f>
        <v>0</v>
      </c>
      <c r="R218" s="229">
        <f>IF(UPGRADEYEAR=ENGINE!R$207,'3 - Upgrade information'!$I63,0)</f>
        <v>0</v>
      </c>
      <c r="S218" s="229">
        <f>IF(UPGRADEYEAR=ENGINE!S$207,'3 - Upgrade information'!$I63,0)</f>
        <v>0</v>
      </c>
      <c r="T218" s="229">
        <f>IF(UPGRADEYEAR=ENGINE!T$207,'3 - Upgrade information'!$I63,0)</f>
        <v>0</v>
      </c>
      <c r="U218" s="229">
        <f>IF(UPGRADEYEAR=ENGINE!U$207,'3 - Upgrade information'!$I63,0)</f>
        <v>0</v>
      </c>
      <c r="V218" s="229">
        <f>IF(UPGRADEYEAR=ENGINE!V$207,'3 - Upgrade information'!$I63,0)</f>
        <v>0</v>
      </c>
      <c r="W218" s="229">
        <f>IF(UPGRADEYEAR=ENGINE!W$207,'3 - Upgrade information'!$I63,0)</f>
        <v>0</v>
      </c>
      <c r="X218" s="229">
        <f>IF(UPGRADEYEAR=ENGINE!X$207,'3 - Upgrade information'!$I63,0)</f>
        <v>0</v>
      </c>
      <c r="Y218" s="229">
        <f>IF(UPGRADEYEAR=ENGINE!Y$207,'3 - Upgrade information'!$I63,0)</f>
        <v>0</v>
      </c>
      <c r="Z218" s="229">
        <f>IF(UPGRADEYEAR=ENGINE!Z$207,'3 - Upgrade information'!$I63,0)</f>
        <v>0</v>
      </c>
      <c r="AA218" s="229">
        <f>IF(UPGRADEYEAR=ENGINE!AA$207,'3 - Upgrade information'!$I63,0)</f>
        <v>0</v>
      </c>
      <c r="AB218" s="229">
        <f>IF(UPGRADEYEAR=ENGINE!AB$207,'3 - Upgrade information'!$I63,0)</f>
        <v>0</v>
      </c>
      <c r="AC218" s="229">
        <f>IF(UPGRADEYEAR=ENGINE!AC$207,'3 - Upgrade information'!$I63,0)</f>
        <v>0</v>
      </c>
      <c r="AD218" s="229">
        <f>IF(UPGRADEYEAR=ENGINE!AD$207,'3 - Upgrade information'!$I63,0)</f>
        <v>0</v>
      </c>
      <c r="AE218" s="229">
        <f>IF(UPGRADEYEAR=ENGINE!AE$207,'3 - Upgrade information'!$I63,0)</f>
        <v>0</v>
      </c>
      <c r="AF218" s="229">
        <f>IF(UPGRADEYEAR=ENGINE!AF$207,'3 - Upgrade information'!$I63,0)</f>
        <v>0</v>
      </c>
      <c r="AG218" s="229">
        <f>IF(UPGRADEYEAR=ENGINE!AG$207,'3 - Upgrade information'!$I63,0)</f>
        <v>0</v>
      </c>
      <c r="AH218" s="229">
        <f>IF(UPGRADEYEAR=ENGINE!AH$207,'3 - Upgrade information'!$I63,0)</f>
        <v>0</v>
      </c>
      <c r="AI218" s="229">
        <f>IF(UPGRADEYEAR=ENGINE!AI$207,'3 - Upgrade information'!$I63,0)</f>
        <v>0</v>
      </c>
      <c r="AJ218" s="229">
        <f>IF(UPGRADEYEAR=ENGINE!AJ$207,'3 - Upgrade information'!$I63,0)</f>
        <v>0</v>
      </c>
      <c r="AK218" s="229">
        <f>IF(UPGRADEYEAR=ENGINE!AK$207,'3 - Upgrade information'!$I63,0)</f>
        <v>0</v>
      </c>
      <c r="AL218" s="229">
        <f>IF(UPGRADEYEAR=ENGINE!AL$207,'3 - Upgrade information'!$I63,0)</f>
        <v>0</v>
      </c>
      <c r="AM218" s="229">
        <f>IF(UPGRADEYEAR=ENGINE!AM$207,'3 - Upgrade information'!$I63,0)</f>
        <v>0</v>
      </c>
      <c r="AN218" s="229">
        <f>IF(UPGRADEYEAR=ENGINE!AN$207,'3 - Upgrade information'!$I63,0)</f>
        <v>0</v>
      </c>
      <c r="AO218" s="229">
        <f>IF(UPGRADEYEAR=ENGINE!AO$207,'3 - Upgrade information'!$I63,0)</f>
        <v>0</v>
      </c>
      <c r="AP218" s="229">
        <f>IF(UPGRADEYEAR=ENGINE!AP$207,'3 - Upgrade information'!$I63,0)</f>
        <v>0</v>
      </c>
      <c r="AQ218" s="229">
        <f>IF(UPGRADEYEAR=ENGINE!AQ$207,'3 - Upgrade information'!$I63,0)</f>
        <v>0</v>
      </c>
      <c r="AR218" s="229">
        <f>IF(UPGRADEYEAR=ENGINE!AR$207,'3 - Upgrade information'!$I63,0)</f>
        <v>0</v>
      </c>
      <c r="AS218" s="229">
        <f>IF(UPGRADEYEAR=ENGINE!AS$207,'3 - Upgrade information'!$I63,0)</f>
        <v>0</v>
      </c>
      <c r="AT218" s="229">
        <f>IF(UPGRADEYEAR=ENGINE!AT$207,'3 - Upgrade information'!$I63,0)</f>
        <v>0</v>
      </c>
      <c r="AU218" s="231"/>
    </row>
    <row r="219" spans="1:47" ht="9" customHeight="1">
      <c r="A219" s="599"/>
      <c r="B219" s="227">
        <f t="shared" ref="B219:C219" si="219">B117</f>
        <v>135</v>
      </c>
      <c r="C219" s="227">
        <f t="shared" si="219"/>
        <v>190</v>
      </c>
      <c r="D219" s="395" t="str">
        <f t="shared" si="209"/>
        <v>LPS</v>
      </c>
      <c r="E219" s="254"/>
      <c r="F219" s="254"/>
      <c r="G219" s="254"/>
      <c r="H219" s="229"/>
      <c r="I219" s="229">
        <v>0</v>
      </c>
      <c r="J219" s="229">
        <f t="shared" si="210"/>
        <v>0</v>
      </c>
      <c r="K219" s="229">
        <f>IF(UPGRADEYEAR=ENGINE!K$207,'3 - Upgrade information'!$I64,0)</f>
        <v>0</v>
      </c>
      <c r="L219" s="229">
        <f>IF(UPGRADEYEAR=ENGINE!L$207,'3 - Upgrade information'!$I64,0)</f>
        <v>0</v>
      </c>
      <c r="M219" s="229">
        <f>IF(UPGRADEYEAR=ENGINE!M$207,'3 - Upgrade information'!$I64,0)</f>
        <v>0</v>
      </c>
      <c r="N219" s="230">
        <f>IF(UPGRADEYEAR=ENGINE!N$207,'3 - Upgrade information'!$I64,0)</f>
        <v>0</v>
      </c>
      <c r="O219" s="229">
        <f>IF(UPGRADEYEAR=ENGINE!O$207,'3 - Upgrade information'!$I64,0)</f>
        <v>0</v>
      </c>
      <c r="P219" s="229">
        <f>IF(UPGRADEYEAR=ENGINE!P$207,'3 - Upgrade information'!$I64,0)</f>
        <v>0</v>
      </c>
      <c r="Q219" s="229">
        <f>IF(UPGRADEYEAR=ENGINE!Q$207,'3 - Upgrade information'!$I64,0)</f>
        <v>0</v>
      </c>
      <c r="R219" s="229">
        <f>IF(UPGRADEYEAR=ENGINE!R$207,'3 - Upgrade information'!$I64,0)</f>
        <v>0</v>
      </c>
      <c r="S219" s="229">
        <f>IF(UPGRADEYEAR=ENGINE!S$207,'3 - Upgrade information'!$I64,0)</f>
        <v>0</v>
      </c>
      <c r="T219" s="229">
        <f>IF(UPGRADEYEAR=ENGINE!T$207,'3 - Upgrade information'!$I64,0)</f>
        <v>0</v>
      </c>
      <c r="U219" s="229">
        <f>IF(UPGRADEYEAR=ENGINE!U$207,'3 - Upgrade information'!$I64,0)</f>
        <v>0</v>
      </c>
      <c r="V219" s="229">
        <f>IF(UPGRADEYEAR=ENGINE!V$207,'3 - Upgrade information'!$I64,0)</f>
        <v>0</v>
      </c>
      <c r="W219" s="229">
        <f>IF(UPGRADEYEAR=ENGINE!W$207,'3 - Upgrade information'!$I64,0)</f>
        <v>0</v>
      </c>
      <c r="X219" s="229">
        <f>IF(UPGRADEYEAR=ENGINE!X$207,'3 - Upgrade information'!$I64,0)</f>
        <v>0</v>
      </c>
      <c r="Y219" s="229">
        <f>IF(UPGRADEYEAR=ENGINE!Y$207,'3 - Upgrade information'!$I64,0)</f>
        <v>0</v>
      </c>
      <c r="Z219" s="229">
        <f>IF(UPGRADEYEAR=ENGINE!Z$207,'3 - Upgrade information'!$I64,0)</f>
        <v>0</v>
      </c>
      <c r="AA219" s="229">
        <f>IF(UPGRADEYEAR=ENGINE!AA$207,'3 - Upgrade information'!$I64,0)</f>
        <v>0</v>
      </c>
      <c r="AB219" s="229">
        <f>IF(UPGRADEYEAR=ENGINE!AB$207,'3 - Upgrade information'!$I64,0)</f>
        <v>0</v>
      </c>
      <c r="AC219" s="229">
        <f>IF(UPGRADEYEAR=ENGINE!AC$207,'3 - Upgrade information'!$I64,0)</f>
        <v>0</v>
      </c>
      <c r="AD219" s="229">
        <f>IF(UPGRADEYEAR=ENGINE!AD$207,'3 - Upgrade information'!$I64,0)</f>
        <v>0</v>
      </c>
      <c r="AE219" s="229">
        <f>IF(UPGRADEYEAR=ENGINE!AE$207,'3 - Upgrade information'!$I64,0)</f>
        <v>0</v>
      </c>
      <c r="AF219" s="229">
        <f>IF(UPGRADEYEAR=ENGINE!AF$207,'3 - Upgrade information'!$I64,0)</f>
        <v>0</v>
      </c>
      <c r="AG219" s="229">
        <f>IF(UPGRADEYEAR=ENGINE!AG$207,'3 - Upgrade information'!$I64,0)</f>
        <v>0</v>
      </c>
      <c r="AH219" s="229">
        <f>IF(UPGRADEYEAR=ENGINE!AH$207,'3 - Upgrade information'!$I64,0)</f>
        <v>0</v>
      </c>
      <c r="AI219" s="229">
        <f>IF(UPGRADEYEAR=ENGINE!AI$207,'3 - Upgrade information'!$I64,0)</f>
        <v>0</v>
      </c>
      <c r="AJ219" s="229">
        <f>IF(UPGRADEYEAR=ENGINE!AJ$207,'3 - Upgrade information'!$I64,0)</f>
        <v>0</v>
      </c>
      <c r="AK219" s="229">
        <f>IF(UPGRADEYEAR=ENGINE!AK$207,'3 - Upgrade information'!$I64,0)</f>
        <v>0</v>
      </c>
      <c r="AL219" s="229">
        <f>IF(UPGRADEYEAR=ENGINE!AL$207,'3 - Upgrade information'!$I64,0)</f>
        <v>0</v>
      </c>
      <c r="AM219" s="229">
        <f>IF(UPGRADEYEAR=ENGINE!AM$207,'3 - Upgrade information'!$I64,0)</f>
        <v>0</v>
      </c>
      <c r="AN219" s="229">
        <f>IF(UPGRADEYEAR=ENGINE!AN$207,'3 - Upgrade information'!$I64,0)</f>
        <v>0</v>
      </c>
      <c r="AO219" s="229">
        <f>IF(UPGRADEYEAR=ENGINE!AO$207,'3 - Upgrade information'!$I64,0)</f>
        <v>0</v>
      </c>
      <c r="AP219" s="229">
        <f>IF(UPGRADEYEAR=ENGINE!AP$207,'3 - Upgrade information'!$I64,0)</f>
        <v>0</v>
      </c>
      <c r="AQ219" s="229">
        <f>IF(UPGRADEYEAR=ENGINE!AQ$207,'3 - Upgrade information'!$I64,0)</f>
        <v>0</v>
      </c>
      <c r="AR219" s="229">
        <f>IF(UPGRADEYEAR=ENGINE!AR$207,'3 - Upgrade information'!$I64,0)</f>
        <v>0</v>
      </c>
      <c r="AS219" s="229">
        <f>IF(UPGRADEYEAR=ENGINE!AS$207,'3 - Upgrade information'!$I64,0)</f>
        <v>0</v>
      </c>
      <c r="AT219" s="229">
        <f>IF(UPGRADEYEAR=ENGINE!AT$207,'3 - Upgrade information'!$I64,0)</f>
        <v>0</v>
      </c>
      <c r="AU219" s="231"/>
    </row>
    <row r="220" spans="1:47" ht="9" customHeight="1">
      <c r="A220" s="599"/>
      <c r="B220" s="227">
        <f t="shared" ref="B220:C220" si="220">B118</f>
        <v>180</v>
      </c>
      <c r="C220" s="227">
        <f t="shared" si="220"/>
        <v>223</v>
      </c>
      <c r="D220" s="395" t="str">
        <f t="shared" si="209"/>
        <v>LPS</v>
      </c>
      <c r="E220" s="254"/>
      <c r="F220" s="254"/>
      <c r="G220" s="254"/>
      <c r="H220" s="229"/>
      <c r="I220" s="229">
        <v>0</v>
      </c>
      <c r="J220" s="229">
        <f t="shared" si="210"/>
        <v>0</v>
      </c>
      <c r="K220" s="229">
        <f>IF(UPGRADEYEAR=ENGINE!K$207,'3 - Upgrade information'!$I65,0)</f>
        <v>0</v>
      </c>
      <c r="L220" s="229">
        <f>IF(UPGRADEYEAR=ENGINE!L$207,'3 - Upgrade information'!$I65,0)</f>
        <v>0</v>
      </c>
      <c r="M220" s="229">
        <f>IF(UPGRADEYEAR=ENGINE!M$207,'3 - Upgrade information'!$I65,0)</f>
        <v>0</v>
      </c>
      <c r="N220" s="230">
        <f>IF(UPGRADEYEAR=ENGINE!N$207,'3 - Upgrade information'!$I65,0)</f>
        <v>0</v>
      </c>
      <c r="O220" s="229">
        <f>IF(UPGRADEYEAR=ENGINE!O$207,'3 - Upgrade information'!$I65,0)</f>
        <v>0</v>
      </c>
      <c r="P220" s="229">
        <f>IF(UPGRADEYEAR=ENGINE!P$207,'3 - Upgrade information'!$I65,0)</f>
        <v>0</v>
      </c>
      <c r="Q220" s="229">
        <f>IF(UPGRADEYEAR=ENGINE!Q$207,'3 - Upgrade information'!$I65,0)</f>
        <v>0</v>
      </c>
      <c r="R220" s="229">
        <f>IF(UPGRADEYEAR=ENGINE!R$207,'3 - Upgrade information'!$I65,0)</f>
        <v>0</v>
      </c>
      <c r="S220" s="229">
        <f>IF(UPGRADEYEAR=ENGINE!S$207,'3 - Upgrade information'!$I65,0)</f>
        <v>0</v>
      </c>
      <c r="T220" s="229">
        <f>IF(UPGRADEYEAR=ENGINE!T$207,'3 - Upgrade information'!$I65,0)</f>
        <v>0</v>
      </c>
      <c r="U220" s="229">
        <f>IF(UPGRADEYEAR=ENGINE!U$207,'3 - Upgrade information'!$I65,0)</f>
        <v>0</v>
      </c>
      <c r="V220" s="229">
        <f>IF(UPGRADEYEAR=ENGINE!V$207,'3 - Upgrade information'!$I65,0)</f>
        <v>0</v>
      </c>
      <c r="W220" s="229">
        <f>IF(UPGRADEYEAR=ENGINE!W$207,'3 - Upgrade information'!$I65,0)</f>
        <v>0</v>
      </c>
      <c r="X220" s="229">
        <f>IF(UPGRADEYEAR=ENGINE!X$207,'3 - Upgrade information'!$I65,0)</f>
        <v>0</v>
      </c>
      <c r="Y220" s="229">
        <f>IF(UPGRADEYEAR=ENGINE!Y$207,'3 - Upgrade information'!$I65,0)</f>
        <v>0</v>
      </c>
      <c r="Z220" s="229">
        <f>IF(UPGRADEYEAR=ENGINE!Z$207,'3 - Upgrade information'!$I65,0)</f>
        <v>0</v>
      </c>
      <c r="AA220" s="229">
        <f>IF(UPGRADEYEAR=ENGINE!AA$207,'3 - Upgrade information'!$I65,0)</f>
        <v>0</v>
      </c>
      <c r="AB220" s="229">
        <f>IF(UPGRADEYEAR=ENGINE!AB$207,'3 - Upgrade information'!$I65,0)</f>
        <v>0</v>
      </c>
      <c r="AC220" s="229">
        <f>IF(UPGRADEYEAR=ENGINE!AC$207,'3 - Upgrade information'!$I65,0)</f>
        <v>0</v>
      </c>
      <c r="AD220" s="229">
        <f>IF(UPGRADEYEAR=ENGINE!AD$207,'3 - Upgrade information'!$I65,0)</f>
        <v>0</v>
      </c>
      <c r="AE220" s="229">
        <f>IF(UPGRADEYEAR=ENGINE!AE$207,'3 - Upgrade information'!$I65,0)</f>
        <v>0</v>
      </c>
      <c r="AF220" s="229">
        <f>IF(UPGRADEYEAR=ENGINE!AF$207,'3 - Upgrade information'!$I65,0)</f>
        <v>0</v>
      </c>
      <c r="AG220" s="229">
        <f>IF(UPGRADEYEAR=ENGINE!AG$207,'3 - Upgrade information'!$I65,0)</f>
        <v>0</v>
      </c>
      <c r="AH220" s="229">
        <f>IF(UPGRADEYEAR=ENGINE!AH$207,'3 - Upgrade information'!$I65,0)</f>
        <v>0</v>
      </c>
      <c r="AI220" s="229">
        <f>IF(UPGRADEYEAR=ENGINE!AI$207,'3 - Upgrade information'!$I65,0)</f>
        <v>0</v>
      </c>
      <c r="AJ220" s="229">
        <f>IF(UPGRADEYEAR=ENGINE!AJ$207,'3 - Upgrade information'!$I65,0)</f>
        <v>0</v>
      </c>
      <c r="AK220" s="229">
        <f>IF(UPGRADEYEAR=ENGINE!AK$207,'3 - Upgrade information'!$I65,0)</f>
        <v>0</v>
      </c>
      <c r="AL220" s="229">
        <f>IF(UPGRADEYEAR=ENGINE!AL$207,'3 - Upgrade information'!$I65,0)</f>
        <v>0</v>
      </c>
      <c r="AM220" s="229">
        <f>IF(UPGRADEYEAR=ENGINE!AM$207,'3 - Upgrade information'!$I65,0)</f>
        <v>0</v>
      </c>
      <c r="AN220" s="229">
        <f>IF(UPGRADEYEAR=ENGINE!AN$207,'3 - Upgrade information'!$I65,0)</f>
        <v>0</v>
      </c>
      <c r="AO220" s="229">
        <f>IF(UPGRADEYEAR=ENGINE!AO$207,'3 - Upgrade information'!$I65,0)</f>
        <v>0</v>
      </c>
      <c r="AP220" s="229">
        <f>IF(UPGRADEYEAR=ENGINE!AP$207,'3 - Upgrade information'!$I65,0)</f>
        <v>0</v>
      </c>
      <c r="AQ220" s="229">
        <f>IF(UPGRADEYEAR=ENGINE!AQ$207,'3 - Upgrade information'!$I65,0)</f>
        <v>0</v>
      </c>
      <c r="AR220" s="229">
        <f>IF(UPGRADEYEAR=ENGINE!AR$207,'3 - Upgrade information'!$I65,0)</f>
        <v>0</v>
      </c>
      <c r="AS220" s="229">
        <f>IF(UPGRADEYEAR=ENGINE!AS$207,'3 - Upgrade information'!$I65,0)</f>
        <v>0</v>
      </c>
      <c r="AT220" s="229">
        <f>IF(UPGRADEYEAR=ENGINE!AT$207,'3 - Upgrade information'!$I65,0)</f>
        <v>0</v>
      </c>
      <c r="AU220" s="231"/>
    </row>
    <row r="221" spans="1:47" ht="9" customHeight="1">
      <c r="A221" s="599"/>
      <c r="B221" s="227">
        <f t="shared" ref="B221:C221" si="221">B119</f>
        <v>0</v>
      </c>
      <c r="C221" s="227">
        <f t="shared" si="221"/>
        <v>0</v>
      </c>
      <c r="D221" s="395" t="str">
        <f t="shared" si="209"/>
        <v>LPS</v>
      </c>
      <c r="E221" s="254"/>
      <c r="F221" s="254"/>
      <c r="G221" s="254"/>
      <c r="H221" s="229"/>
      <c r="I221" s="229">
        <v>0</v>
      </c>
      <c r="J221" s="229">
        <f t="shared" si="210"/>
        <v>0</v>
      </c>
      <c r="K221" s="229">
        <f>IF(UPGRADEYEAR=ENGINE!K$207,'3 - Upgrade information'!$I66,0)</f>
        <v>0</v>
      </c>
      <c r="L221" s="229">
        <f>IF(UPGRADEYEAR=ENGINE!L$207,'3 - Upgrade information'!$I66,0)</f>
        <v>0</v>
      </c>
      <c r="M221" s="229">
        <f>IF(UPGRADEYEAR=ENGINE!M$207,'3 - Upgrade information'!$I66,0)</f>
        <v>0</v>
      </c>
      <c r="N221" s="230">
        <f>IF(UPGRADEYEAR=ENGINE!N$207,'3 - Upgrade information'!$I66,0)</f>
        <v>0</v>
      </c>
      <c r="O221" s="229">
        <f>IF(UPGRADEYEAR=ENGINE!O$207,'3 - Upgrade information'!$I66,0)</f>
        <v>0</v>
      </c>
      <c r="P221" s="229">
        <f>IF(UPGRADEYEAR=ENGINE!P$207,'3 - Upgrade information'!$I66,0)</f>
        <v>0</v>
      </c>
      <c r="Q221" s="229">
        <f>IF(UPGRADEYEAR=ENGINE!Q$207,'3 - Upgrade information'!$I66,0)</f>
        <v>0</v>
      </c>
      <c r="R221" s="229">
        <f>IF(UPGRADEYEAR=ENGINE!R$207,'3 - Upgrade information'!$I66,0)</f>
        <v>0</v>
      </c>
      <c r="S221" s="229">
        <f>IF(UPGRADEYEAR=ENGINE!S$207,'3 - Upgrade information'!$I66,0)</f>
        <v>0</v>
      </c>
      <c r="T221" s="229">
        <f>IF(UPGRADEYEAR=ENGINE!T$207,'3 - Upgrade information'!$I66,0)</f>
        <v>0</v>
      </c>
      <c r="U221" s="229">
        <f>IF(UPGRADEYEAR=ENGINE!U$207,'3 - Upgrade information'!$I66,0)</f>
        <v>0</v>
      </c>
      <c r="V221" s="229">
        <f>IF(UPGRADEYEAR=ENGINE!V$207,'3 - Upgrade information'!$I66,0)</f>
        <v>0</v>
      </c>
      <c r="W221" s="229">
        <f>IF(UPGRADEYEAR=ENGINE!W$207,'3 - Upgrade information'!$I66,0)</f>
        <v>0</v>
      </c>
      <c r="X221" s="229">
        <f>IF(UPGRADEYEAR=ENGINE!X$207,'3 - Upgrade information'!$I66,0)</f>
        <v>0</v>
      </c>
      <c r="Y221" s="229">
        <f>IF(UPGRADEYEAR=ENGINE!Y$207,'3 - Upgrade information'!$I66,0)</f>
        <v>0</v>
      </c>
      <c r="Z221" s="229">
        <f>IF(UPGRADEYEAR=ENGINE!Z$207,'3 - Upgrade information'!$I66,0)</f>
        <v>0</v>
      </c>
      <c r="AA221" s="229">
        <f>IF(UPGRADEYEAR=ENGINE!AA$207,'3 - Upgrade information'!$I66,0)</f>
        <v>0</v>
      </c>
      <c r="AB221" s="229">
        <f>IF(UPGRADEYEAR=ENGINE!AB$207,'3 - Upgrade information'!$I66,0)</f>
        <v>0</v>
      </c>
      <c r="AC221" s="229">
        <f>IF(UPGRADEYEAR=ENGINE!AC$207,'3 - Upgrade information'!$I66,0)</f>
        <v>0</v>
      </c>
      <c r="AD221" s="229">
        <f>IF(UPGRADEYEAR=ENGINE!AD$207,'3 - Upgrade information'!$I66,0)</f>
        <v>0</v>
      </c>
      <c r="AE221" s="229">
        <f>IF(UPGRADEYEAR=ENGINE!AE$207,'3 - Upgrade information'!$I66,0)</f>
        <v>0</v>
      </c>
      <c r="AF221" s="229">
        <f>IF(UPGRADEYEAR=ENGINE!AF$207,'3 - Upgrade information'!$I66,0)</f>
        <v>0</v>
      </c>
      <c r="AG221" s="229">
        <f>IF(UPGRADEYEAR=ENGINE!AG$207,'3 - Upgrade information'!$I66,0)</f>
        <v>0</v>
      </c>
      <c r="AH221" s="229">
        <f>IF(UPGRADEYEAR=ENGINE!AH$207,'3 - Upgrade information'!$I66,0)</f>
        <v>0</v>
      </c>
      <c r="AI221" s="229">
        <f>IF(UPGRADEYEAR=ENGINE!AI$207,'3 - Upgrade information'!$I66,0)</f>
        <v>0</v>
      </c>
      <c r="AJ221" s="229">
        <f>IF(UPGRADEYEAR=ENGINE!AJ$207,'3 - Upgrade information'!$I66,0)</f>
        <v>0</v>
      </c>
      <c r="AK221" s="229">
        <f>IF(UPGRADEYEAR=ENGINE!AK$207,'3 - Upgrade information'!$I66,0)</f>
        <v>0</v>
      </c>
      <c r="AL221" s="229">
        <f>IF(UPGRADEYEAR=ENGINE!AL$207,'3 - Upgrade information'!$I66,0)</f>
        <v>0</v>
      </c>
      <c r="AM221" s="229">
        <f>IF(UPGRADEYEAR=ENGINE!AM$207,'3 - Upgrade information'!$I66,0)</f>
        <v>0</v>
      </c>
      <c r="AN221" s="229">
        <f>IF(UPGRADEYEAR=ENGINE!AN$207,'3 - Upgrade information'!$I66,0)</f>
        <v>0</v>
      </c>
      <c r="AO221" s="229">
        <f>IF(UPGRADEYEAR=ENGINE!AO$207,'3 - Upgrade information'!$I66,0)</f>
        <v>0</v>
      </c>
      <c r="AP221" s="229">
        <f>IF(UPGRADEYEAR=ENGINE!AP$207,'3 - Upgrade information'!$I66,0)</f>
        <v>0</v>
      </c>
      <c r="AQ221" s="229">
        <f>IF(UPGRADEYEAR=ENGINE!AQ$207,'3 - Upgrade information'!$I66,0)</f>
        <v>0</v>
      </c>
      <c r="AR221" s="229">
        <f>IF(UPGRADEYEAR=ENGINE!AR$207,'3 - Upgrade information'!$I66,0)</f>
        <v>0</v>
      </c>
      <c r="AS221" s="229">
        <f>IF(UPGRADEYEAR=ENGINE!AS$207,'3 - Upgrade information'!$I66,0)</f>
        <v>0</v>
      </c>
      <c r="AT221" s="229">
        <f>IF(UPGRADEYEAR=ENGINE!AT$207,'3 - Upgrade information'!$I66,0)</f>
        <v>0</v>
      </c>
      <c r="AU221" s="231"/>
    </row>
    <row r="222" spans="1:47" ht="9" customHeight="1">
      <c r="A222" s="599"/>
      <c r="B222" s="227">
        <f t="shared" ref="B222:C222" si="222">B120</f>
        <v>0</v>
      </c>
      <c r="C222" s="227">
        <f t="shared" si="222"/>
        <v>0</v>
      </c>
      <c r="D222" s="395" t="str">
        <f t="shared" si="209"/>
        <v>LPS</v>
      </c>
      <c r="E222" s="254"/>
      <c r="F222" s="254"/>
      <c r="G222" s="254"/>
      <c r="H222" s="229"/>
      <c r="I222" s="229">
        <v>0</v>
      </c>
      <c r="J222" s="229">
        <f t="shared" si="210"/>
        <v>0</v>
      </c>
      <c r="K222" s="229">
        <f>IF(UPGRADEYEAR=ENGINE!K$207,'3 - Upgrade information'!$I67,0)</f>
        <v>0</v>
      </c>
      <c r="L222" s="229">
        <f>IF(UPGRADEYEAR=ENGINE!L$207,'3 - Upgrade information'!$I67,0)</f>
        <v>0</v>
      </c>
      <c r="M222" s="229">
        <f>IF(UPGRADEYEAR=ENGINE!M$207,'3 - Upgrade information'!$I67,0)</f>
        <v>0</v>
      </c>
      <c r="N222" s="230">
        <f>IF(UPGRADEYEAR=ENGINE!N$207,'3 - Upgrade information'!$I67,0)</f>
        <v>0</v>
      </c>
      <c r="O222" s="229">
        <f>IF(UPGRADEYEAR=ENGINE!O$207,'3 - Upgrade information'!$I67,0)</f>
        <v>0</v>
      </c>
      <c r="P222" s="229">
        <f>IF(UPGRADEYEAR=ENGINE!P$207,'3 - Upgrade information'!$I67,0)</f>
        <v>0</v>
      </c>
      <c r="Q222" s="229">
        <f>IF(UPGRADEYEAR=ENGINE!Q$207,'3 - Upgrade information'!$I67,0)</f>
        <v>0</v>
      </c>
      <c r="R222" s="229">
        <f>IF(UPGRADEYEAR=ENGINE!R$207,'3 - Upgrade information'!$I67,0)</f>
        <v>0</v>
      </c>
      <c r="S222" s="229">
        <f>IF(UPGRADEYEAR=ENGINE!S$207,'3 - Upgrade information'!$I67,0)</f>
        <v>0</v>
      </c>
      <c r="T222" s="229">
        <f>IF(UPGRADEYEAR=ENGINE!T$207,'3 - Upgrade information'!$I67,0)</f>
        <v>0</v>
      </c>
      <c r="U222" s="229">
        <f>IF(UPGRADEYEAR=ENGINE!U$207,'3 - Upgrade information'!$I67,0)</f>
        <v>0</v>
      </c>
      <c r="V222" s="229">
        <f>IF(UPGRADEYEAR=ENGINE!V$207,'3 - Upgrade information'!$I67,0)</f>
        <v>0</v>
      </c>
      <c r="W222" s="229">
        <f>IF(UPGRADEYEAR=ENGINE!W$207,'3 - Upgrade information'!$I67,0)</f>
        <v>0</v>
      </c>
      <c r="X222" s="229">
        <f>IF(UPGRADEYEAR=ENGINE!X$207,'3 - Upgrade information'!$I67,0)</f>
        <v>0</v>
      </c>
      <c r="Y222" s="229">
        <f>IF(UPGRADEYEAR=ENGINE!Y$207,'3 - Upgrade information'!$I67,0)</f>
        <v>0</v>
      </c>
      <c r="Z222" s="229">
        <f>IF(UPGRADEYEAR=ENGINE!Z$207,'3 - Upgrade information'!$I67,0)</f>
        <v>0</v>
      </c>
      <c r="AA222" s="229">
        <f>IF(UPGRADEYEAR=ENGINE!AA$207,'3 - Upgrade information'!$I67,0)</f>
        <v>0</v>
      </c>
      <c r="AB222" s="229">
        <f>IF(UPGRADEYEAR=ENGINE!AB$207,'3 - Upgrade information'!$I67,0)</f>
        <v>0</v>
      </c>
      <c r="AC222" s="229">
        <f>IF(UPGRADEYEAR=ENGINE!AC$207,'3 - Upgrade information'!$I67,0)</f>
        <v>0</v>
      </c>
      <c r="AD222" s="229">
        <f>IF(UPGRADEYEAR=ENGINE!AD$207,'3 - Upgrade information'!$I67,0)</f>
        <v>0</v>
      </c>
      <c r="AE222" s="229">
        <f>IF(UPGRADEYEAR=ENGINE!AE$207,'3 - Upgrade information'!$I67,0)</f>
        <v>0</v>
      </c>
      <c r="AF222" s="229">
        <f>IF(UPGRADEYEAR=ENGINE!AF$207,'3 - Upgrade information'!$I67,0)</f>
        <v>0</v>
      </c>
      <c r="AG222" s="229">
        <f>IF(UPGRADEYEAR=ENGINE!AG$207,'3 - Upgrade information'!$I67,0)</f>
        <v>0</v>
      </c>
      <c r="AH222" s="229">
        <f>IF(UPGRADEYEAR=ENGINE!AH$207,'3 - Upgrade information'!$I67,0)</f>
        <v>0</v>
      </c>
      <c r="AI222" s="229">
        <f>IF(UPGRADEYEAR=ENGINE!AI$207,'3 - Upgrade information'!$I67,0)</f>
        <v>0</v>
      </c>
      <c r="AJ222" s="229">
        <f>IF(UPGRADEYEAR=ENGINE!AJ$207,'3 - Upgrade information'!$I67,0)</f>
        <v>0</v>
      </c>
      <c r="AK222" s="229">
        <f>IF(UPGRADEYEAR=ENGINE!AK$207,'3 - Upgrade information'!$I67,0)</f>
        <v>0</v>
      </c>
      <c r="AL222" s="229">
        <f>IF(UPGRADEYEAR=ENGINE!AL$207,'3 - Upgrade information'!$I67,0)</f>
        <v>0</v>
      </c>
      <c r="AM222" s="229">
        <f>IF(UPGRADEYEAR=ENGINE!AM$207,'3 - Upgrade information'!$I67,0)</f>
        <v>0</v>
      </c>
      <c r="AN222" s="229">
        <f>IF(UPGRADEYEAR=ENGINE!AN$207,'3 - Upgrade information'!$I67,0)</f>
        <v>0</v>
      </c>
      <c r="AO222" s="229">
        <f>IF(UPGRADEYEAR=ENGINE!AO$207,'3 - Upgrade information'!$I67,0)</f>
        <v>0</v>
      </c>
      <c r="AP222" s="229">
        <f>IF(UPGRADEYEAR=ENGINE!AP$207,'3 - Upgrade information'!$I67,0)</f>
        <v>0</v>
      </c>
      <c r="AQ222" s="229">
        <f>IF(UPGRADEYEAR=ENGINE!AQ$207,'3 - Upgrade information'!$I67,0)</f>
        <v>0</v>
      </c>
      <c r="AR222" s="229">
        <f>IF(UPGRADEYEAR=ENGINE!AR$207,'3 - Upgrade information'!$I67,0)</f>
        <v>0</v>
      </c>
      <c r="AS222" s="229">
        <f>IF(UPGRADEYEAR=ENGINE!AS$207,'3 - Upgrade information'!$I67,0)</f>
        <v>0</v>
      </c>
      <c r="AT222" s="229">
        <f>IF(UPGRADEYEAR=ENGINE!AT$207,'3 - Upgrade information'!$I67,0)</f>
        <v>0</v>
      </c>
      <c r="AU222" s="231"/>
    </row>
    <row r="223" spans="1:47" ht="9" customHeight="1">
      <c r="A223" s="599"/>
      <c r="B223" s="227">
        <f t="shared" ref="B223:C223" si="223">B121</f>
        <v>0</v>
      </c>
      <c r="C223" s="227">
        <f t="shared" si="223"/>
        <v>0</v>
      </c>
      <c r="D223" s="395" t="str">
        <f t="shared" si="209"/>
        <v>LPS</v>
      </c>
      <c r="E223" s="254"/>
      <c r="F223" s="254"/>
      <c r="G223" s="254"/>
      <c r="H223" s="229"/>
      <c r="I223" s="229">
        <v>0</v>
      </c>
      <c r="J223" s="229">
        <f t="shared" si="210"/>
        <v>0</v>
      </c>
      <c r="K223" s="229">
        <f>IF(UPGRADEYEAR=ENGINE!K$207,'3 - Upgrade information'!$I68,0)</f>
        <v>0</v>
      </c>
      <c r="L223" s="229">
        <f>IF(UPGRADEYEAR=ENGINE!L$207,'3 - Upgrade information'!$I68,0)</f>
        <v>0</v>
      </c>
      <c r="M223" s="229">
        <f>IF(UPGRADEYEAR=ENGINE!M$207,'3 - Upgrade information'!$I68,0)</f>
        <v>0</v>
      </c>
      <c r="N223" s="230">
        <f>IF(UPGRADEYEAR=ENGINE!N$207,'3 - Upgrade information'!$I68,0)</f>
        <v>0</v>
      </c>
      <c r="O223" s="229">
        <f>IF(UPGRADEYEAR=ENGINE!O$207,'3 - Upgrade information'!$I68,0)</f>
        <v>0</v>
      </c>
      <c r="P223" s="229">
        <f>IF(UPGRADEYEAR=ENGINE!P$207,'3 - Upgrade information'!$I68,0)</f>
        <v>0</v>
      </c>
      <c r="Q223" s="229">
        <f>IF(UPGRADEYEAR=ENGINE!Q$207,'3 - Upgrade information'!$I68,0)</f>
        <v>0</v>
      </c>
      <c r="R223" s="229">
        <f>IF(UPGRADEYEAR=ENGINE!R$207,'3 - Upgrade information'!$I68,0)</f>
        <v>0</v>
      </c>
      <c r="S223" s="229">
        <f>IF(UPGRADEYEAR=ENGINE!S$207,'3 - Upgrade information'!$I68,0)</f>
        <v>0</v>
      </c>
      <c r="T223" s="229">
        <f>IF(UPGRADEYEAR=ENGINE!T$207,'3 - Upgrade information'!$I68,0)</f>
        <v>0</v>
      </c>
      <c r="U223" s="229">
        <f>IF(UPGRADEYEAR=ENGINE!U$207,'3 - Upgrade information'!$I68,0)</f>
        <v>0</v>
      </c>
      <c r="V223" s="229">
        <f>IF(UPGRADEYEAR=ENGINE!V$207,'3 - Upgrade information'!$I68,0)</f>
        <v>0</v>
      </c>
      <c r="W223" s="229">
        <f>IF(UPGRADEYEAR=ENGINE!W$207,'3 - Upgrade information'!$I68,0)</f>
        <v>0</v>
      </c>
      <c r="X223" s="229">
        <f>IF(UPGRADEYEAR=ENGINE!X$207,'3 - Upgrade information'!$I68,0)</f>
        <v>0</v>
      </c>
      <c r="Y223" s="229">
        <f>IF(UPGRADEYEAR=ENGINE!Y$207,'3 - Upgrade information'!$I68,0)</f>
        <v>0</v>
      </c>
      <c r="Z223" s="229">
        <f>IF(UPGRADEYEAR=ENGINE!Z$207,'3 - Upgrade information'!$I68,0)</f>
        <v>0</v>
      </c>
      <c r="AA223" s="229">
        <f>IF(UPGRADEYEAR=ENGINE!AA$207,'3 - Upgrade information'!$I68,0)</f>
        <v>0</v>
      </c>
      <c r="AB223" s="229">
        <f>IF(UPGRADEYEAR=ENGINE!AB$207,'3 - Upgrade information'!$I68,0)</f>
        <v>0</v>
      </c>
      <c r="AC223" s="229">
        <f>IF(UPGRADEYEAR=ENGINE!AC$207,'3 - Upgrade information'!$I68,0)</f>
        <v>0</v>
      </c>
      <c r="AD223" s="229">
        <f>IF(UPGRADEYEAR=ENGINE!AD$207,'3 - Upgrade information'!$I68,0)</f>
        <v>0</v>
      </c>
      <c r="AE223" s="229">
        <f>IF(UPGRADEYEAR=ENGINE!AE$207,'3 - Upgrade information'!$I68,0)</f>
        <v>0</v>
      </c>
      <c r="AF223" s="229">
        <f>IF(UPGRADEYEAR=ENGINE!AF$207,'3 - Upgrade information'!$I68,0)</f>
        <v>0</v>
      </c>
      <c r="AG223" s="229">
        <f>IF(UPGRADEYEAR=ENGINE!AG$207,'3 - Upgrade information'!$I68,0)</f>
        <v>0</v>
      </c>
      <c r="AH223" s="229">
        <f>IF(UPGRADEYEAR=ENGINE!AH$207,'3 - Upgrade information'!$I68,0)</f>
        <v>0</v>
      </c>
      <c r="AI223" s="229">
        <f>IF(UPGRADEYEAR=ENGINE!AI$207,'3 - Upgrade information'!$I68,0)</f>
        <v>0</v>
      </c>
      <c r="AJ223" s="229">
        <f>IF(UPGRADEYEAR=ENGINE!AJ$207,'3 - Upgrade information'!$I68,0)</f>
        <v>0</v>
      </c>
      <c r="AK223" s="229">
        <f>IF(UPGRADEYEAR=ENGINE!AK$207,'3 - Upgrade information'!$I68,0)</f>
        <v>0</v>
      </c>
      <c r="AL223" s="229">
        <f>IF(UPGRADEYEAR=ENGINE!AL$207,'3 - Upgrade information'!$I68,0)</f>
        <v>0</v>
      </c>
      <c r="AM223" s="229">
        <f>IF(UPGRADEYEAR=ENGINE!AM$207,'3 - Upgrade information'!$I68,0)</f>
        <v>0</v>
      </c>
      <c r="AN223" s="229">
        <f>IF(UPGRADEYEAR=ENGINE!AN$207,'3 - Upgrade information'!$I68,0)</f>
        <v>0</v>
      </c>
      <c r="AO223" s="229">
        <f>IF(UPGRADEYEAR=ENGINE!AO$207,'3 - Upgrade information'!$I68,0)</f>
        <v>0</v>
      </c>
      <c r="AP223" s="229">
        <f>IF(UPGRADEYEAR=ENGINE!AP$207,'3 - Upgrade information'!$I68,0)</f>
        <v>0</v>
      </c>
      <c r="AQ223" s="229">
        <f>IF(UPGRADEYEAR=ENGINE!AQ$207,'3 - Upgrade information'!$I68,0)</f>
        <v>0</v>
      </c>
      <c r="AR223" s="229">
        <f>IF(UPGRADEYEAR=ENGINE!AR$207,'3 - Upgrade information'!$I68,0)</f>
        <v>0</v>
      </c>
      <c r="AS223" s="229">
        <f>IF(UPGRADEYEAR=ENGINE!AS$207,'3 - Upgrade information'!$I68,0)</f>
        <v>0</v>
      </c>
      <c r="AT223" s="229">
        <f>IF(UPGRADEYEAR=ENGINE!AT$207,'3 - Upgrade information'!$I68,0)</f>
        <v>0</v>
      </c>
      <c r="AU223" s="231"/>
    </row>
    <row r="224" spans="1:47" ht="9" customHeight="1">
      <c r="A224" s="600"/>
      <c r="B224" s="227">
        <f t="shared" ref="B224:C224" si="224">B122</f>
        <v>0</v>
      </c>
      <c r="C224" s="227">
        <f t="shared" si="224"/>
        <v>0</v>
      </c>
      <c r="D224" s="395" t="str">
        <f t="shared" si="209"/>
        <v>LPS</v>
      </c>
      <c r="E224" s="254"/>
      <c r="F224" s="254"/>
      <c r="G224" s="254"/>
      <c r="H224" s="229"/>
      <c r="I224" s="229">
        <v>0</v>
      </c>
      <c r="J224" s="229">
        <f t="shared" si="210"/>
        <v>0</v>
      </c>
      <c r="K224" s="229">
        <f>IF(UPGRADEYEAR=ENGINE!K$207,'3 - Upgrade information'!$I69,0)</f>
        <v>0</v>
      </c>
      <c r="L224" s="229">
        <f>IF(UPGRADEYEAR=ENGINE!L$207,'3 - Upgrade information'!$I69,0)</f>
        <v>0</v>
      </c>
      <c r="M224" s="229">
        <f>IF(UPGRADEYEAR=ENGINE!M$207,'3 - Upgrade information'!$I69,0)</f>
        <v>0</v>
      </c>
      <c r="N224" s="230">
        <f>IF(UPGRADEYEAR=ENGINE!N$207,'3 - Upgrade information'!$I69,0)</f>
        <v>0</v>
      </c>
      <c r="O224" s="229">
        <f>IF(UPGRADEYEAR=ENGINE!O$207,'3 - Upgrade information'!$I69,0)</f>
        <v>0</v>
      </c>
      <c r="P224" s="229">
        <f>IF(UPGRADEYEAR=ENGINE!P$207,'3 - Upgrade information'!$I69,0)</f>
        <v>0</v>
      </c>
      <c r="Q224" s="229">
        <f>IF(UPGRADEYEAR=ENGINE!Q$207,'3 - Upgrade information'!$I69,0)</f>
        <v>0</v>
      </c>
      <c r="R224" s="229">
        <f>IF(UPGRADEYEAR=ENGINE!R$207,'3 - Upgrade information'!$I69,0)</f>
        <v>0</v>
      </c>
      <c r="S224" s="229">
        <f>IF(UPGRADEYEAR=ENGINE!S$207,'3 - Upgrade information'!$I69,0)</f>
        <v>0</v>
      </c>
      <c r="T224" s="229">
        <f>IF(UPGRADEYEAR=ENGINE!T$207,'3 - Upgrade information'!$I69,0)</f>
        <v>0</v>
      </c>
      <c r="U224" s="229">
        <f>IF(UPGRADEYEAR=ENGINE!U$207,'3 - Upgrade information'!$I69,0)</f>
        <v>0</v>
      </c>
      <c r="V224" s="229">
        <f>IF(UPGRADEYEAR=ENGINE!V$207,'3 - Upgrade information'!$I69,0)</f>
        <v>0</v>
      </c>
      <c r="W224" s="229">
        <f>IF(UPGRADEYEAR=ENGINE!W$207,'3 - Upgrade information'!$I69,0)</f>
        <v>0</v>
      </c>
      <c r="X224" s="229">
        <f>IF(UPGRADEYEAR=ENGINE!X$207,'3 - Upgrade information'!$I69,0)</f>
        <v>0</v>
      </c>
      <c r="Y224" s="229">
        <f>IF(UPGRADEYEAR=ENGINE!Y$207,'3 - Upgrade information'!$I69,0)</f>
        <v>0</v>
      </c>
      <c r="Z224" s="229">
        <f>IF(UPGRADEYEAR=ENGINE!Z$207,'3 - Upgrade information'!$I69,0)</f>
        <v>0</v>
      </c>
      <c r="AA224" s="229">
        <f>IF(UPGRADEYEAR=ENGINE!AA$207,'3 - Upgrade information'!$I69,0)</f>
        <v>0</v>
      </c>
      <c r="AB224" s="229">
        <f>IF(UPGRADEYEAR=ENGINE!AB$207,'3 - Upgrade information'!$I69,0)</f>
        <v>0</v>
      </c>
      <c r="AC224" s="229">
        <f>IF(UPGRADEYEAR=ENGINE!AC$207,'3 - Upgrade information'!$I69,0)</f>
        <v>0</v>
      </c>
      <c r="AD224" s="229">
        <f>IF(UPGRADEYEAR=ENGINE!AD$207,'3 - Upgrade information'!$I69,0)</f>
        <v>0</v>
      </c>
      <c r="AE224" s="229">
        <f>IF(UPGRADEYEAR=ENGINE!AE$207,'3 - Upgrade information'!$I69,0)</f>
        <v>0</v>
      </c>
      <c r="AF224" s="229">
        <f>IF(UPGRADEYEAR=ENGINE!AF$207,'3 - Upgrade information'!$I69,0)</f>
        <v>0</v>
      </c>
      <c r="AG224" s="229">
        <f>IF(UPGRADEYEAR=ENGINE!AG$207,'3 - Upgrade information'!$I69,0)</f>
        <v>0</v>
      </c>
      <c r="AH224" s="229">
        <f>IF(UPGRADEYEAR=ENGINE!AH$207,'3 - Upgrade information'!$I69,0)</f>
        <v>0</v>
      </c>
      <c r="AI224" s="229">
        <f>IF(UPGRADEYEAR=ENGINE!AI$207,'3 - Upgrade information'!$I69,0)</f>
        <v>0</v>
      </c>
      <c r="AJ224" s="229">
        <f>IF(UPGRADEYEAR=ENGINE!AJ$207,'3 - Upgrade information'!$I69,0)</f>
        <v>0</v>
      </c>
      <c r="AK224" s="229">
        <f>IF(UPGRADEYEAR=ENGINE!AK$207,'3 - Upgrade information'!$I69,0)</f>
        <v>0</v>
      </c>
      <c r="AL224" s="229">
        <f>IF(UPGRADEYEAR=ENGINE!AL$207,'3 - Upgrade information'!$I69,0)</f>
        <v>0</v>
      </c>
      <c r="AM224" s="229">
        <f>IF(UPGRADEYEAR=ENGINE!AM$207,'3 - Upgrade information'!$I69,0)</f>
        <v>0</v>
      </c>
      <c r="AN224" s="229">
        <f>IF(UPGRADEYEAR=ENGINE!AN$207,'3 - Upgrade information'!$I69,0)</f>
        <v>0</v>
      </c>
      <c r="AO224" s="229">
        <f>IF(UPGRADEYEAR=ENGINE!AO$207,'3 - Upgrade information'!$I69,0)</f>
        <v>0</v>
      </c>
      <c r="AP224" s="229">
        <f>IF(UPGRADEYEAR=ENGINE!AP$207,'3 - Upgrade information'!$I69,0)</f>
        <v>0</v>
      </c>
      <c r="AQ224" s="229">
        <f>IF(UPGRADEYEAR=ENGINE!AQ$207,'3 - Upgrade information'!$I69,0)</f>
        <v>0</v>
      </c>
      <c r="AR224" s="229">
        <f>IF(UPGRADEYEAR=ENGINE!AR$207,'3 - Upgrade information'!$I69,0)</f>
        <v>0</v>
      </c>
      <c r="AS224" s="229">
        <f>IF(UPGRADEYEAR=ENGINE!AS$207,'3 - Upgrade information'!$I69,0)</f>
        <v>0</v>
      </c>
      <c r="AT224" s="229">
        <f>IF(UPGRADEYEAR=ENGINE!AT$207,'3 - Upgrade information'!$I69,0)</f>
        <v>0</v>
      </c>
      <c r="AU224" s="231"/>
    </row>
    <row r="225" spans="1:47" ht="9" customHeight="1">
      <c r="A225" s="233"/>
      <c r="B225" s="234"/>
      <c r="C225" s="234"/>
      <c r="D225" s="234"/>
      <c r="E225" s="234"/>
      <c r="F225" s="234"/>
      <c r="G225" s="234"/>
      <c r="H225" s="235"/>
      <c r="I225" s="234"/>
      <c r="J225" s="234"/>
      <c r="K225" s="234"/>
      <c r="L225" s="234"/>
      <c r="M225" s="234"/>
      <c r="N225" s="234"/>
      <c r="O225" s="234"/>
      <c r="P225" s="234"/>
      <c r="Q225" s="234"/>
      <c r="R225" s="234"/>
      <c r="S225" s="234"/>
      <c r="T225" s="234"/>
      <c r="U225" s="234"/>
      <c r="V225" s="234"/>
      <c r="W225" s="234"/>
      <c r="X225" s="234"/>
      <c r="Y225" s="234"/>
      <c r="Z225" s="234"/>
      <c r="AA225" s="234"/>
      <c r="AB225" s="234"/>
      <c r="AC225" s="234"/>
      <c r="AD225" s="234"/>
      <c r="AE225" s="234"/>
      <c r="AF225" s="234"/>
      <c r="AG225" s="234"/>
      <c r="AH225" s="234"/>
      <c r="AI225" s="234"/>
      <c r="AJ225" s="234"/>
      <c r="AK225" s="234"/>
      <c r="AL225" s="234"/>
      <c r="AM225" s="234"/>
      <c r="AN225" s="234"/>
      <c r="AO225" s="234"/>
      <c r="AP225" s="234"/>
      <c r="AQ225" s="234"/>
      <c r="AR225" s="234"/>
      <c r="AS225" s="234"/>
      <c r="AT225" s="234"/>
      <c r="AU225" s="236"/>
    </row>
    <row r="226" spans="1:47" ht="9" customHeight="1">
      <c r="A226" s="598" t="s">
        <v>265</v>
      </c>
      <c r="B226" s="227">
        <f t="shared" ref="B226:C226" si="225">B124</f>
        <v>50</v>
      </c>
      <c r="C226" s="227">
        <f t="shared" si="225"/>
        <v>57</v>
      </c>
      <c r="D226" s="395" t="str">
        <f t="shared" ref="D226:D249" si="226">D23</f>
        <v>HPS6</v>
      </c>
      <c r="E226" s="254"/>
      <c r="F226" s="254"/>
      <c r="G226" s="254"/>
      <c r="H226" s="229"/>
      <c r="I226" s="229">
        <v>0</v>
      </c>
      <c r="J226" s="229">
        <f t="shared" ref="J226:J249" si="227">I226</f>
        <v>0</v>
      </c>
      <c r="K226" s="229">
        <f>IF(UPGRADEYEAR=ENGINE!K$207,'3 - Upgrade information'!$I76,0)</f>
        <v>0</v>
      </c>
      <c r="L226" s="229">
        <f>IF(UPGRADEYEAR=ENGINE!L$207,'3 - Upgrade information'!$I76,0)</f>
        <v>0</v>
      </c>
      <c r="M226" s="229">
        <f>IF(UPGRADEYEAR=ENGINE!M$207,'3 - Upgrade information'!$I76,0)</f>
        <v>0</v>
      </c>
      <c r="N226" s="230">
        <f>IF(UPGRADEYEAR=ENGINE!N$207,'3 - Upgrade information'!$I76,0)</f>
        <v>0</v>
      </c>
      <c r="O226" s="229">
        <f>IF(UPGRADEYEAR=ENGINE!O$207,'3 - Upgrade information'!$I76,0)</f>
        <v>0</v>
      </c>
      <c r="P226" s="229">
        <f>IF(UPGRADEYEAR=ENGINE!P$207,'3 - Upgrade information'!$I76,0)</f>
        <v>0</v>
      </c>
      <c r="Q226" s="229">
        <f>IF(UPGRADEYEAR=ENGINE!Q$207,'3 - Upgrade information'!$I76,0)</f>
        <v>0</v>
      </c>
      <c r="R226" s="229">
        <f>IF(UPGRADEYEAR=ENGINE!R$207,'3 - Upgrade information'!$I76,0)</f>
        <v>0</v>
      </c>
      <c r="S226" s="229">
        <f>IF(UPGRADEYEAR=ENGINE!S$207,'3 - Upgrade information'!$I76,0)</f>
        <v>0</v>
      </c>
      <c r="T226" s="229">
        <f>IF(UPGRADEYEAR=ENGINE!T$207,'3 - Upgrade information'!$I76,0)</f>
        <v>0</v>
      </c>
      <c r="U226" s="229">
        <f>IF(UPGRADEYEAR=ENGINE!U$207,'3 - Upgrade information'!$I76,0)</f>
        <v>0</v>
      </c>
      <c r="V226" s="229">
        <f>IF(UPGRADEYEAR=ENGINE!V$207,'3 - Upgrade information'!$I76,0)</f>
        <v>0</v>
      </c>
      <c r="W226" s="229">
        <f>IF(UPGRADEYEAR=ENGINE!W$207,'3 - Upgrade information'!$I76,0)</f>
        <v>0</v>
      </c>
      <c r="X226" s="229">
        <f>IF(UPGRADEYEAR=ENGINE!X$207,'3 - Upgrade information'!$I76,0)</f>
        <v>0</v>
      </c>
      <c r="Y226" s="229">
        <f>IF(UPGRADEYEAR=ENGINE!Y$207,'3 - Upgrade information'!$I76,0)</f>
        <v>0</v>
      </c>
      <c r="Z226" s="229">
        <f>IF(UPGRADEYEAR=ENGINE!Z$207,'3 - Upgrade information'!$I76,0)</f>
        <v>0</v>
      </c>
      <c r="AA226" s="229">
        <f>IF(UPGRADEYEAR=ENGINE!AA$207,'3 - Upgrade information'!$I76,0)</f>
        <v>0</v>
      </c>
      <c r="AB226" s="229">
        <f>IF(UPGRADEYEAR=ENGINE!AB$207,'3 - Upgrade information'!$I76,0)</f>
        <v>0</v>
      </c>
      <c r="AC226" s="229">
        <f>IF(UPGRADEYEAR=ENGINE!AC$207,'3 - Upgrade information'!$I76,0)</f>
        <v>0</v>
      </c>
      <c r="AD226" s="229">
        <f>IF(UPGRADEYEAR=ENGINE!AD$207,'3 - Upgrade information'!$I76,0)</f>
        <v>0</v>
      </c>
      <c r="AE226" s="229">
        <f>IF(UPGRADEYEAR=ENGINE!AE$207,'3 - Upgrade information'!$I76,0)</f>
        <v>0</v>
      </c>
      <c r="AF226" s="229">
        <f>IF(UPGRADEYEAR=ENGINE!AF$207,'3 - Upgrade information'!$I76,0)</f>
        <v>0</v>
      </c>
      <c r="AG226" s="229">
        <f>IF(UPGRADEYEAR=ENGINE!AG$207,'3 - Upgrade information'!$I76,0)</f>
        <v>0</v>
      </c>
      <c r="AH226" s="229">
        <f>IF(UPGRADEYEAR=ENGINE!AH$207,'3 - Upgrade information'!$I76,0)</f>
        <v>0</v>
      </c>
      <c r="AI226" s="229">
        <f>IF(UPGRADEYEAR=ENGINE!AI$207,'3 - Upgrade information'!$I76,0)</f>
        <v>0</v>
      </c>
      <c r="AJ226" s="229">
        <f>IF(UPGRADEYEAR=ENGINE!AJ$207,'3 - Upgrade information'!$I76,0)</f>
        <v>0</v>
      </c>
      <c r="AK226" s="229">
        <f>IF(UPGRADEYEAR=ENGINE!AK$207,'3 - Upgrade information'!$I76,0)</f>
        <v>0</v>
      </c>
      <c r="AL226" s="229">
        <f>IF(UPGRADEYEAR=ENGINE!AL$207,'3 - Upgrade information'!$I76,0)</f>
        <v>0</v>
      </c>
      <c r="AM226" s="229">
        <f>IF(UPGRADEYEAR=ENGINE!AM$207,'3 - Upgrade information'!$I76,0)</f>
        <v>0</v>
      </c>
      <c r="AN226" s="229">
        <f>IF(UPGRADEYEAR=ENGINE!AN$207,'3 - Upgrade information'!$I76,0)</f>
        <v>0</v>
      </c>
      <c r="AO226" s="229">
        <f>IF(UPGRADEYEAR=ENGINE!AO$207,'3 - Upgrade information'!$I76,0)</f>
        <v>0</v>
      </c>
      <c r="AP226" s="229">
        <f>IF(UPGRADEYEAR=ENGINE!AP$207,'3 - Upgrade information'!$I76,0)</f>
        <v>0</v>
      </c>
      <c r="AQ226" s="229">
        <f>IF(UPGRADEYEAR=ENGINE!AQ$207,'3 - Upgrade information'!$I76,0)</f>
        <v>0</v>
      </c>
      <c r="AR226" s="229">
        <f>IF(UPGRADEYEAR=ENGINE!AR$207,'3 - Upgrade information'!$I76,0)</f>
        <v>0</v>
      </c>
      <c r="AS226" s="229">
        <f>IF(UPGRADEYEAR=ENGINE!AS$207,'3 - Upgrade information'!$I76,0)</f>
        <v>0</v>
      </c>
      <c r="AT226" s="229">
        <f>IF(UPGRADEYEAR=ENGINE!AT$207,'3 - Upgrade information'!$I76,0)</f>
        <v>0</v>
      </c>
      <c r="AU226" s="231"/>
    </row>
    <row r="227" spans="1:47" ht="9" customHeight="1">
      <c r="A227" s="599"/>
      <c r="B227" s="227">
        <f t="shared" ref="B227:C227" si="228">B125</f>
        <v>70</v>
      </c>
      <c r="C227" s="227">
        <f t="shared" si="228"/>
        <v>77</v>
      </c>
      <c r="D227" s="395" t="str">
        <f t="shared" si="226"/>
        <v>HPS6</v>
      </c>
      <c r="E227" s="254"/>
      <c r="F227" s="254"/>
      <c r="G227" s="254"/>
      <c r="H227" s="229"/>
      <c r="I227" s="229">
        <v>0</v>
      </c>
      <c r="J227" s="229">
        <f t="shared" si="227"/>
        <v>0</v>
      </c>
      <c r="K227" s="229">
        <f>IF(UPGRADEYEAR=ENGINE!K$207,'3 - Upgrade information'!$I77,0)</f>
        <v>0</v>
      </c>
      <c r="L227" s="229">
        <f>IF(UPGRADEYEAR=ENGINE!L$207,'3 - Upgrade information'!$I77,0)</f>
        <v>0</v>
      </c>
      <c r="M227" s="229">
        <f>IF(UPGRADEYEAR=ENGINE!M$207,'3 - Upgrade information'!$I77,0)</f>
        <v>0</v>
      </c>
      <c r="N227" s="230">
        <f>IF(UPGRADEYEAR=ENGINE!N$207,'3 - Upgrade information'!$I77,0)</f>
        <v>0</v>
      </c>
      <c r="O227" s="229">
        <f>IF(UPGRADEYEAR=ENGINE!O$207,'3 - Upgrade information'!$I77,0)</f>
        <v>0</v>
      </c>
      <c r="P227" s="229">
        <f>IF(UPGRADEYEAR=ENGINE!P$207,'3 - Upgrade information'!$I77,0)</f>
        <v>0</v>
      </c>
      <c r="Q227" s="229">
        <f>IF(UPGRADEYEAR=ENGINE!Q$207,'3 - Upgrade information'!$I77,0)</f>
        <v>0</v>
      </c>
      <c r="R227" s="229">
        <f>IF(UPGRADEYEAR=ENGINE!R$207,'3 - Upgrade information'!$I77,0)</f>
        <v>0</v>
      </c>
      <c r="S227" s="229">
        <f>IF(UPGRADEYEAR=ENGINE!S$207,'3 - Upgrade information'!$I77,0)</f>
        <v>0</v>
      </c>
      <c r="T227" s="229">
        <f>IF(UPGRADEYEAR=ENGINE!T$207,'3 - Upgrade information'!$I77,0)</f>
        <v>0</v>
      </c>
      <c r="U227" s="229">
        <f>IF(UPGRADEYEAR=ENGINE!U$207,'3 - Upgrade information'!$I77,0)</f>
        <v>0</v>
      </c>
      <c r="V227" s="229">
        <f>IF(UPGRADEYEAR=ENGINE!V$207,'3 - Upgrade information'!$I77,0)</f>
        <v>0</v>
      </c>
      <c r="W227" s="229">
        <f>IF(UPGRADEYEAR=ENGINE!W$207,'3 - Upgrade information'!$I77,0)</f>
        <v>0</v>
      </c>
      <c r="X227" s="229">
        <f>IF(UPGRADEYEAR=ENGINE!X$207,'3 - Upgrade information'!$I77,0)</f>
        <v>0</v>
      </c>
      <c r="Y227" s="229">
        <f>IF(UPGRADEYEAR=ENGINE!Y$207,'3 - Upgrade information'!$I77,0)</f>
        <v>0</v>
      </c>
      <c r="Z227" s="229">
        <f>IF(UPGRADEYEAR=ENGINE!Z$207,'3 - Upgrade information'!$I77,0)</f>
        <v>0</v>
      </c>
      <c r="AA227" s="229">
        <f>IF(UPGRADEYEAR=ENGINE!AA$207,'3 - Upgrade information'!$I77,0)</f>
        <v>0</v>
      </c>
      <c r="AB227" s="229">
        <f>IF(UPGRADEYEAR=ENGINE!AB$207,'3 - Upgrade information'!$I77,0)</f>
        <v>0</v>
      </c>
      <c r="AC227" s="229">
        <f>IF(UPGRADEYEAR=ENGINE!AC$207,'3 - Upgrade information'!$I77,0)</f>
        <v>0</v>
      </c>
      <c r="AD227" s="229">
        <f>IF(UPGRADEYEAR=ENGINE!AD$207,'3 - Upgrade information'!$I77,0)</f>
        <v>0</v>
      </c>
      <c r="AE227" s="229">
        <f>IF(UPGRADEYEAR=ENGINE!AE$207,'3 - Upgrade information'!$I77,0)</f>
        <v>0</v>
      </c>
      <c r="AF227" s="229">
        <f>IF(UPGRADEYEAR=ENGINE!AF$207,'3 - Upgrade information'!$I77,0)</f>
        <v>0</v>
      </c>
      <c r="AG227" s="229">
        <f>IF(UPGRADEYEAR=ENGINE!AG$207,'3 - Upgrade information'!$I77,0)</f>
        <v>0</v>
      </c>
      <c r="AH227" s="229">
        <f>IF(UPGRADEYEAR=ENGINE!AH$207,'3 - Upgrade information'!$I77,0)</f>
        <v>0</v>
      </c>
      <c r="AI227" s="229">
        <f>IF(UPGRADEYEAR=ENGINE!AI$207,'3 - Upgrade information'!$I77,0)</f>
        <v>0</v>
      </c>
      <c r="AJ227" s="229">
        <f>IF(UPGRADEYEAR=ENGINE!AJ$207,'3 - Upgrade information'!$I77,0)</f>
        <v>0</v>
      </c>
      <c r="AK227" s="229">
        <f>IF(UPGRADEYEAR=ENGINE!AK$207,'3 - Upgrade information'!$I77,0)</f>
        <v>0</v>
      </c>
      <c r="AL227" s="229">
        <f>IF(UPGRADEYEAR=ENGINE!AL$207,'3 - Upgrade information'!$I77,0)</f>
        <v>0</v>
      </c>
      <c r="AM227" s="229">
        <f>IF(UPGRADEYEAR=ENGINE!AM$207,'3 - Upgrade information'!$I77,0)</f>
        <v>0</v>
      </c>
      <c r="AN227" s="229">
        <f>IF(UPGRADEYEAR=ENGINE!AN$207,'3 - Upgrade information'!$I77,0)</f>
        <v>0</v>
      </c>
      <c r="AO227" s="229">
        <f>IF(UPGRADEYEAR=ENGINE!AO$207,'3 - Upgrade information'!$I77,0)</f>
        <v>0</v>
      </c>
      <c r="AP227" s="229">
        <f>IF(UPGRADEYEAR=ENGINE!AP$207,'3 - Upgrade information'!$I77,0)</f>
        <v>0</v>
      </c>
      <c r="AQ227" s="229">
        <f>IF(UPGRADEYEAR=ENGINE!AQ$207,'3 - Upgrade information'!$I77,0)</f>
        <v>0</v>
      </c>
      <c r="AR227" s="229">
        <f>IF(UPGRADEYEAR=ENGINE!AR$207,'3 - Upgrade information'!$I77,0)</f>
        <v>0</v>
      </c>
      <c r="AS227" s="229">
        <f>IF(UPGRADEYEAR=ENGINE!AS$207,'3 - Upgrade information'!$I77,0)</f>
        <v>0</v>
      </c>
      <c r="AT227" s="229">
        <f>IF(UPGRADEYEAR=ENGINE!AT$207,'3 - Upgrade information'!$I77,0)</f>
        <v>0</v>
      </c>
      <c r="AU227" s="231"/>
    </row>
    <row r="228" spans="1:47" ht="9" customHeight="1">
      <c r="A228" s="599"/>
      <c r="B228" s="227">
        <f t="shared" ref="B228:C228" si="229">B126</f>
        <v>100</v>
      </c>
      <c r="C228" s="227">
        <f t="shared" si="229"/>
        <v>105</v>
      </c>
      <c r="D228" s="395" t="str">
        <f t="shared" si="226"/>
        <v>HPS6</v>
      </c>
      <c r="E228" s="254"/>
      <c r="F228" s="254"/>
      <c r="G228" s="254"/>
      <c r="H228" s="229"/>
      <c r="I228" s="229">
        <v>0</v>
      </c>
      <c r="J228" s="229">
        <f t="shared" si="227"/>
        <v>0</v>
      </c>
      <c r="K228" s="229">
        <f>IF(UPGRADEYEAR=ENGINE!K$207,'3 - Upgrade information'!$I78,0)</f>
        <v>0</v>
      </c>
      <c r="L228" s="229">
        <f>IF(UPGRADEYEAR=ENGINE!L$207,'3 - Upgrade information'!$I78,0)</f>
        <v>0</v>
      </c>
      <c r="M228" s="229">
        <f>IF(UPGRADEYEAR=ENGINE!M$207,'3 - Upgrade information'!$I78,0)</f>
        <v>0</v>
      </c>
      <c r="N228" s="230">
        <f>IF(UPGRADEYEAR=ENGINE!N$207,'3 - Upgrade information'!$I78,0)</f>
        <v>0</v>
      </c>
      <c r="O228" s="229">
        <f>IF(UPGRADEYEAR=ENGINE!O$207,'3 - Upgrade information'!$I78,0)</f>
        <v>0</v>
      </c>
      <c r="P228" s="229">
        <f>IF(UPGRADEYEAR=ENGINE!P$207,'3 - Upgrade information'!$I78,0)</f>
        <v>0</v>
      </c>
      <c r="Q228" s="229">
        <f>IF(UPGRADEYEAR=ENGINE!Q$207,'3 - Upgrade information'!$I78,0)</f>
        <v>0</v>
      </c>
      <c r="R228" s="229">
        <f>IF(UPGRADEYEAR=ENGINE!R$207,'3 - Upgrade information'!$I78,0)</f>
        <v>0</v>
      </c>
      <c r="S228" s="229">
        <f>IF(UPGRADEYEAR=ENGINE!S$207,'3 - Upgrade information'!$I78,0)</f>
        <v>0</v>
      </c>
      <c r="T228" s="229">
        <f>IF(UPGRADEYEAR=ENGINE!T$207,'3 - Upgrade information'!$I78,0)</f>
        <v>0</v>
      </c>
      <c r="U228" s="229">
        <f>IF(UPGRADEYEAR=ENGINE!U$207,'3 - Upgrade information'!$I78,0)</f>
        <v>0</v>
      </c>
      <c r="V228" s="229">
        <f>IF(UPGRADEYEAR=ENGINE!V$207,'3 - Upgrade information'!$I78,0)</f>
        <v>0</v>
      </c>
      <c r="W228" s="229">
        <f>IF(UPGRADEYEAR=ENGINE!W$207,'3 - Upgrade information'!$I78,0)</f>
        <v>0</v>
      </c>
      <c r="X228" s="229">
        <f>IF(UPGRADEYEAR=ENGINE!X$207,'3 - Upgrade information'!$I78,0)</f>
        <v>0</v>
      </c>
      <c r="Y228" s="229">
        <f>IF(UPGRADEYEAR=ENGINE!Y$207,'3 - Upgrade information'!$I78,0)</f>
        <v>0</v>
      </c>
      <c r="Z228" s="229">
        <f>IF(UPGRADEYEAR=ENGINE!Z$207,'3 - Upgrade information'!$I78,0)</f>
        <v>0</v>
      </c>
      <c r="AA228" s="229">
        <f>IF(UPGRADEYEAR=ENGINE!AA$207,'3 - Upgrade information'!$I78,0)</f>
        <v>0</v>
      </c>
      <c r="AB228" s="229">
        <f>IF(UPGRADEYEAR=ENGINE!AB$207,'3 - Upgrade information'!$I78,0)</f>
        <v>0</v>
      </c>
      <c r="AC228" s="229">
        <f>IF(UPGRADEYEAR=ENGINE!AC$207,'3 - Upgrade information'!$I78,0)</f>
        <v>0</v>
      </c>
      <c r="AD228" s="229">
        <f>IF(UPGRADEYEAR=ENGINE!AD$207,'3 - Upgrade information'!$I78,0)</f>
        <v>0</v>
      </c>
      <c r="AE228" s="229">
        <f>IF(UPGRADEYEAR=ENGINE!AE$207,'3 - Upgrade information'!$I78,0)</f>
        <v>0</v>
      </c>
      <c r="AF228" s="229">
        <f>IF(UPGRADEYEAR=ENGINE!AF$207,'3 - Upgrade information'!$I78,0)</f>
        <v>0</v>
      </c>
      <c r="AG228" s="229">
        <f>IF(UPGRADEYEAR=ENGINE!AG$207,'3 - Upgrade information'!$I78,0)</f>
        <v>0</v>
      </c>
      <c r="AH228" s="229">
        <f>IF(UPGRADEYEAR=ENGINE!AH$207,'3 - Upgrade information'!$I78,0)</f>
        <v>0</v>
      </c>
      <c r="AI228" s="229">
        <f>IF(UPGRADEYEAR=ENGINE!AI$207,'3 - Upgrade information'!$I78,0)</f>
        <v>0</v>
      </c>
      <c r="AJ228" s="229">
        <f>IF(UPGRADEYEAR=ENGINE!AJ$207,'3 - Upgrade information'!$I78,0)</f>
        <v>0</v>
      </c>
      <c r="AK228" s="229">
        <f>IF(UPGRADEYEAR=ENGINE!AK$207,'3 - Upgrade information'!$I78,0)</f>
        <v>0</v>
      </c>
      <c r="AL228" s="229">
        <f>IF(UPGRADEYEAR=ENGINE!AL$207,'3 - Upgrade information'!$I78,0)</f>
        <v>0</v>
      </c>
      <c r="AM228" s="229">
        <f>IF(UPGRADEYEAR=ENGINE!AM$207,'3 - Upgrade information'!$I78,0)</f>
        <v>0</v>
      </c>
      <c r="AN228" s="229">
        <f>IF(UPGRADEYEAR=ENGINE!AN$207,'3 - Upgrade information'!$I78,0)</f>
        <v>0</v>
      </c>
      <c r="AO228" s="229">
        <f>IF(UPGRADEYEAR=ENGINE!AO$207,'3 - Upgrade information'!$I78,0)</f>
        <v>0</v>
      </c>
      <c r="AP228" s="229">
        <f>IF(UPGRADEYEAR=ENGINE!AP$207,'3 - Upgrade information'!$I78,0)</f>
        <v>0</v>
      </c>
      <c r="AQ228" s="229">
        <f>IF(UPGRADEYEAR=ENGINE!AQ$207,'3 - Upgrade information'!$I78,0)</f>
        <v>0</v>
      </c>
      <c r="AR228" s="229">
        <f>IF(UPGRADEYEAR=ENGINE!AR$207,'3 - Upgrade information'!$I78,0)</f>
        <v>0</v>
      </c>
      <c r="AS228" s="229">
        <f>IF(UPGRADEYEAR=ENGINE!AS$207,'3 - Upgrade information'!$I78,0)</f>
        <v>0</v>
      </c>
      <c r="AT228" s="229">
        <f>IF(UPGRADEYEAR=ENGINE!AT$207,'3 - Upgrade information'!$I78,0)</f>
        <v>0</v>
      </c>
      <c r="AU228" s="231"/>
    </row>
    <row r="229" spans="1:47" ht="9" customHeight="1">
      <c r="A229" s="599"/>
      <c r="B229" s="227">
        <f t="shared" ref="B229:C229" si="230">B127</f>
        <v>150</v>
      </c>
      <c r="C229" s="227">
        <f t="shared" si="230"/>
        <v>159</v>
      </c>
      <c r="D229" s="395" t="str">
        <f t="shared" si="226"/>
        <v>HPS6</v>
      </c>
      <c r="E229" s="254"/>
      <c r="F229" s="254"/>
      <c r="G229" s="254"/>
      <c r="H229" s="229"/>
      <c r="I229" s="229">
        <v>0</v>
      </c>
      <c r="J229" s="229">
        <f t="shared" si="227"/>
        <v>0</v>
      </c>
      <c r="K229" s="229">
        <f>IF(UPGRADEYEAR=ENGINE!K$207,'3 - Upgrade information'!$I79,0)</f>
        <v>0</v>
      </c>
      <c r="L229" s="229">
        <f>IF(UPGRADEYEAR=ENGINE!L$207,'3 - Upgrade information'!$I79,0)</f>
        <v>0</v>
      </c>
      <c r="M229" s="229">
        <f>IF(UPGRADEYEAR=ENGINE!M$207,'3 - Upgrade information'!$I79,0)</f>
        <v>0</v>
      </c>
      <c r="N229" s="230">
        <f>IF(UPGRADEYEAR=ENGINE!N$207,'3 - Upgrade information'!$I79,0)</f>
        <v>0</v>
      </c>
      <c r="O229" s="229">
        <f>IF(UPGRADEYEAR=ENGINE!O$207,'3 - Upgrade information'!$I79,0)</f>
        <v>0</v>
      </c>
      <c r="P229" s="229">
        <f>IF(UPGRADEYEAR=ENGINE!P$207,'3 - Upgrade information'!$I79,0)</f>
        <v>0</v>
      </c>
      <c r="Q229" s="229">
        <f>IF(UPGRADEYEAR=ENGINE!Q$207,'3 - Upgrade information'!$I79,0)</f>
        <v>0</v>
      </c>
      <c r="R229" s="229">
        <f>IF(UPGRADEYEAR=ENGINE!R$207,'3 - Upgrade information'!$I79,0)</f>
        <v>0</v>
      </c>
      <c r="S229" s="229">
        <f>IF(UPGRADEYEAR=ENGINE!S$207,'3 - Upgrade information'!$I79,0)</f>
        <v>0</v>
      </c>
      <c r="T229" s="229">
        <f>IF(UPGRADEYEAR=ENGINE!T$207,'3 - Upgrade information'!$I79,0)</f>
        <v>0</v>
      </c>
      <c r="U229" s="229">
        <f>IF(UPGRADEYEAR=ENGINE!U$207,'3 - Upgrade information'!$I79,0)</f>
        <v>0</v>
      </c>
      <c r="V229" s="229">
        <f>IF(UPGRADEYEAR=ENGINE!V$207,'3 - Upgrade information'!$I79,0)</f>
        <v>0</v>
      </c>
      <c r="W229" s="229">
        <f>IF(UPGRADEYEAR=ENGINE!W$207,'3 - Upgrade information'!$I79,0)</f>
        <v>0</v>
      </c>
      <c r="X229" s="229">
        <f>IF(UPGRADEYEAR=ENGINE!X$207,'3 - Upgrade information'!$I79,0)</f>
        <v>0</v>
      </c>
      <c r="Y229" s="229">
        <f>IF(UPGRADEYEAR=ENGINE!Y$207,'3 - Upgrade information'!$I79,0)</f>
        <v>0</v>
      </c>
      <c r="Z229" s="229">
        <f>IF(UPGRADEYEAR=ENGINE!Z$207,'3 - Upgrade information'!$I79,0)</f>
        <v>0</v>
      </c>
      <c r="AA229" s="229">
        <f>IF(UPGRADEYEAR=ENGINE!AA$207,'3 - Upgrade information'!$I79,0)</f>
        <v>0</v>
      </c>
      <c r="AB229" s="229">
        <f>IF(UPGRADEYEAR=ENGINE!AB$207,'3 - Upgrade information'!$I79,0)</f>
        <v>0</v>
      </c>
      <c r="AC229" s="229">
        <f>IF(UPGRADEYEAR=ENGINE!AC$207,'3 - Upgrade information'!$I79,0)</f>
        <v>0</v>
      </c>
      <c r="AD229" s="229">
        <f>IF(UPGRADEYEAR=ENGINE!AD$207,'3 - Upgrade information'!$I79,0)</f>
        <v>0</v>
      </c>
      <c r="AE229" s="229">
        <f>IF(UPGRADEYEAR=ENGINE!AE$207,'3 - Upgrade information'!$I79,0)</f>
        <v>0</v>
      </c>
      <c r="AF229" s="229">
        <f>IF(UPGRADEYEAR=ENGINE!AF$207,'3 - Upgrade information'!$I79,0)</f>
        <v>0</v>
      </c>
      <c r="AG229" s="229">
        <f>IF(UPGRADEYEAR=ENGINE!AG$207,'3 - Upgrade information'!$I79,0)</f>
        <v>0</v>
      </c>
      <c r="AH229" s="229">
        <f>IF(UPGRADEYEAR=ENGINE!AH$207,'3 - Upgrade information'!$I79,0)</f>
        <v>0</v>
      </c>
      <c r="AI229" s="229">
        <f>IF(UPGRADEYEAR=ENGINE!AI$207,'3 - Upgrade information'!$I79,0)</f>
        <v>0</v>
      </c>
      <c r="AJ229" s="229">
        <f>IF(UPGRADEYEAR=ENGINE!AJ$207,'3 - Upgrade information'!$I79,0)</f>
        <v>0</v>
      </c>
      <c r="AK229" s="229">
        <f>IF(UPGRADEYEAR=ENGINE!AK$207,'3 - Upgrade information'!$I79,0)</f>
        <v>0</v>
      </c>
      <c r="AL229" s="229">
        <f>IF(UPGRADEYEAR=ENGINE!AL$207,'3 - Upgrade information'!$I79,0)</f>
        <v>0</v>
      </c>
      <c r="AM229" s="229">
        <f>IF(UPGRADEYEAR=ENGINE!AM$207,'3 - Upgrade information'!$I79,0)</f>
        <v>0</v>
      </c>
      <c r="AN229" s="229">
        <f>IF(UPGRADEYEAR=ENGINE!AN$207,'3 - Upgrade information'!$I79,0)</f>
        <v>0</v>
      </c>
      <c r="AO229" s="229">
        <f>IF(UPGRADEYEAR=ENGINE!AO$207,'3 - Upgrade information'!$I79,0)</f>
        <v>0</v>
      </c>
      <c r="AP229" s="229">
        <f>IF(UPGRADEYEAR=ENGINE!AP$207,'3 - Upgrade information'!$I79,0)</f>
        <v>0</v>
      </c>
      <c r="AQ229" s="229">
        <f>IF(UPGRADEYEAR=ENGINE!AQ$207,'3 - Upgrade information'!$I79,0)</f>
        <v>0</v>
      </c>
      <c r="AR229" s="229">
        <f>IF(UPGRADEYEAR=ENGINE!AR$207,'3 - Upgrade information'!$I79,0)</f>
        <v>0</v>
      </c>
      <c r="AS229" s="229">
        <f>IF(UPGRADEYEAR=ENGINE!AS$207,'3 - Upgrade information'!$I79,0)</f>
        <v>0</v>
      </c>
      <c r="AT229" s="229">
        <f>IF(UPGRADEYEAR=ENGINE!AT$207,'3 - Upgrade information'!$I79,0)</f>
        <v>0</v>
      </c>
      <c r="AU229" s="231"/>
    </row>
    <row r="230" spans="1:47" ht="9" customHeight="1">
      <c r="A230" s="599"/>
      <c r="B230" s="227">
        <f t="shared" ref="B230:C230" si="231">B128</f>
        <v>250</v>
      </c>
      <c r="C230" s="227">
        <f t="shared" si="231"/>
        <v>267</v>
      </c>
      <c r="D230" s="395" t="str">
        <f t="shared" si="226"/>
        <v>HPS6</v>
      </c>
      <c r="E230" s="254"/>
      <c r="F230" s="254"/>
      <c r="G230" s="254"/>
      <c r="H230" s="229"/>
      <c r="I230" s="229">
        <v>0</v>
      </c>
      <c r="J230" s="229">
        <f t="shared" si="227"/>
        <v>0</v>
      </c>
      <c r="K230" s="229">
        <f>IF(UPGRADEYEAR=ENGINE!K$207,'3 - Upgrade information'!$I80,0)</f>
        <v>0</v>
      </c>
      <c r="L230" s="229">
        <f>IF(UPGRADEYEAR=ENGINE!L$207,'3 - Upgrade information'!$I80,0)</f>
        <v>0</v>
      </c>
      <c r="M230" s="229">
        <f>IF(UPGRADEYEAR=ENGINE!M$207,'3 - Upgrade information'!$I80,0)</f>
        <v>0</v>
      </c>
      <c r="N230" s="230">
        <f>IF(UPGRADEYEAR=ENGINE!N$207,'3 - Upgrade information'!$I80,0)</f>
        <v>0</v>
      </c>
      <c r="O230" s="229">
        <f>IF(UPGRADEYEAR=ENGINE!O$207,'3 - Upgrade information'!$I80,0)</f>
        <v>0</v>
      </c>
      <c r="P230" s="229">
        <f>IF(UPGRADEYEAR=ENGINE!P$207,'3 - Upgrade information'!$I80,0)</f>
        <v>0</v>
      </c>
      <c r="Q230" s="229">
        <f>IF(UPGRADEYEAR=ENGINE!Q$207,'3 - Upgrade information'!$I80,0)</f>
        <v>0</v>
      </c>
      <c r="R230" s="229">
        <f>IF(UPGRADEYEAR=ENGINE!R$207,'3 - Upgrade information'!$I80,0)</f>
        <v>0</v>
      </c>
      <c r="S230" s="229">
        <f>IF(UPGRADEYEAR=ENGINE!S$207,'3 - Upgrade information'!$I80,0)</f>
        <v>0</v>
      </c>
      <c r="T230" s="229">
        <f>IF(UPGRADEYEAR=ENGINE!T$207,'3 - Upgrade information'!$I80,0)</f>
        <v>0</v>
      </c>
      <c r="U230" s="229">
        <f>IF(UPGRADEYEAR=ENGINE!U$207,'3 - Upgrade information'!$I80,0)</f>
        <v>0</v>
      </c>
      <c r="V230" s="229">
        <f>IF(UPGRADEYEAR=ENGINE!V$207,'3 - Upgrade information'!$I80,0)</f>
        <v>0</v>
      </c>
      <c r="W230" s="229">
        <f>IF(UPGRADEYEAR=ENGINE!W$207,'3 - Upgrade information'!$I80,0)</f>
        <v>0</v>
      </c>
      <c r="X230" s="229">
        <f>IF(UPGRADEYEAR=ENGINE!X$207,'3 - Upgrade information'!$I80,0)</f>
        <v>0</v>
      </c>
      <c r="Y230" s="229">
        <f>IF(UPGRADEYEAR=ENGINE!Y$207,'3 - Upgrade information'!$I80,0)</f>
        <v>0</v>
      </c>
      <c r="Z230" s="229">
        <f>IF(UPGRADEYEAR=ENGINE!Z$207,'3 - Upgrade information'!$I80,0)</f>
        <v>0</v>
      </c>
      <c r="AA230" s="229">
        <f>IF(UPGRADEYEAR=ENGINE!AA$207,'3 - Upgrade information'!$I80,0)</f>
        <v>0</v>
      </c>
      <c r="AB230" s="229">
        <f>IF(UPGRADEYEAR=ENGINE!AB$207,'3 - Upgrade information'!$I80,0)</f>
        <v>0</v>
      </c>
      <c r="AC230" s="229">
        <f>IF(UPGRADEYEAR=ENGINE!AC$207,'3 - Upgrade information'!$I80,0)</f>
        <v>0</v>
      </c>
      <c r="AD230" s="229">
        <f>IF(UPGRADEYEAR=ENGINE!AD$207,'3 - Upgrade information'!$I80,0)</f>
        <v>0</v>
      </c>
      <c r="AE230" s="229">
        <f>IF(UPGRADEYEAR=ENGINE!AE$207,'3 - Upgrade information'!$I80,0)</f>
        <v>0</v>
      </c>
      <c r="AF230" s="229">
        <f>IF(UPGRADEYEAR=ENGINE!AF$207,'3 - Upgrade information'!$I80,0)</f>
        <v>0</v>
      </c>
      <c r="AG230" s="229">
        <f>IF(UPGRADEYEAR=ENGINE!AG$207,'3 - Upgrade information'!$I80,0)</f>
        <v>0</v>
      </c>
      <c r="AH230" s="229">
        <f>IF(UPGRADEYEAR=ENGINE!AH$207,'3 - Upgrade information'!$I80,0)</f>
        <v>0</v>
      </c>
      <c r="AI230" s="229">
        <f>IF(UPGRADEYEAR=ENGINE!AI$207,'3 - Upgrade information'!$I80,0)</f>
        <v>0</v>
      </c>
      <c r="AJ230" s="229">
        <f>IF(UPGRADEYEAR=ENGINE!AJ$207,'3 - Upgrade information'!$I80,0)</f>
        <v>0</v>
      </c>
      <c r="AK230" s="229">
        <f>IF(UPGRADEYEAR=ENGINE!AK$207,'3 - Upgrade information'!$I80,0)</f>
        <v>0</v>
      </c>
      <c r="AL230" s="229">
        <f>IF(UPGRADEYEAR=ENGINE!AL$207,'3 - Upgrade information'!$I80,0)</f>
        <v>0</v>
      </c>
      <c r="AM230" s="229">
        <f>IF(UPGRADEYEAR=ENGINE!AM$207,'3 - Upgrade information'!$I80,0)</f>
        <v>0</v>
      </c>
      <c r="AN230" s="229">
        <f>IF(UPGRADEYEAR=ENGINE!AN$207,'3 - Upgrade information'!$I80,0)</f>
        <v>0</v>
      </c>
      <c r="AO230" s="229">
        <f>IF(UPGRADEYEAR=ENGINE!AO$207,'3 - Upgrade information'!$I80,0)</f>
        <v>0</v>
      </c>
      <c r="AP230" s="229">
        <f>IF(UPGRADEYEAR=ENGINE!AP$207,'3 - Upgrade information'!$I80,0)</f>
        <v>0</v>
      </c>
      <c r="AQ230" s="229">
        <f>IF(UPGRADEYEAR=ENGINE!AQ$207,'3 - Upgrade information'!$I80,0)</f>
        <v>0</v>
      </c>
      <c r="AR230" s="229">
        <f>IF(UPGRADEYEAR=ENGINE!AR$207,'3 - Upgrade information'!$I80,0)</f>
        <v>0</v>
      </c>
      <c r="AS230" s="229">
        <f>IF(UPGRADEYEAR=ENGINE!AS$207,'3 - Upgrade information'!$I80,0)</f>
        <v>0</v>
      </c>
      <c r="AT230" s="229">
        <f>IF(UPGRADEYEAR=ENGINE!AT$207,'3 - Upgrade information'!$I80,0)</f>
        <v>0</v>
      </c>
      <c r="AU230" s="231"/>
    </row>
    <row r="231" spans="1:47" ht="9" customHeight="1">
      <c r="A231" s="599"/>
      <c r="B231" s="227">
        <f t="shared" ref="B231:C231" si="232">B129</f>
        <v>400</v>
      </c>
      <c r="C231" s="227">
        <f t="shared" si="232"/>
        <v>434</v>
      </c>
      <c r="D231" s="395" t="str">
        <f t="shared" si="226"/>
        <v>HPS6</v>
      </c>
      <c r="E231" s="254"/>
      <c r="F231" s="254"/>
      <c r="G231" s="254"/>
      <c r="H231" s="229"/>
      <c r="I231" s="229">
        <v>0</v>
      </c>
      <c r="J231" s="229">
        <f t="shared" si="227"/>
        <v>0</v>
      </c>
      <c r="K231" s="229">
        <f>IF(UPGRADEYEAR=ENGINE!K$207,'3 - Upgrade information'!$I81,0)</f>
        <v>0</v>
      </c>
      <c r="L231" s="229">
        <f>IF(UPGRADEYEAR=ENGINE!L$207,'3 - Upgrade information'!$I81,0)</f>
        <v>0</v>
      </c>
      <c r="M231" s="229">
        <f>IF(UPGRADEYEAR=ENGINE!M$207,'3 - Upgrade information'!$I81,0)</f>
        <v>0</v>
      </c>
      <c r="N231" s="230">
        <f>IF(UPGRADEYEAR=ENGINE!N$207,'3 - Upgrade information'!$I81,0)</f>
        <v>0</v>
      </c>
      <c r="O231" s="229">
        <f>IF(UPGRADEYEAR=ENGINE!O$207,'3 - Upgrade information'!$I81,0)</f>
        <v>0</v>
      </c>
      <c r="P231" s="229">
        <f>IF(UPGRADEYEAR=ENGINE!P$207,'3 - Upgrade information'!$I81,0)</f>
        <v>0</v>
      </c>
      <c r="Q231" s="229">
        <f>IF(UPGRADEYEAR=ENGINE!Q$207,'3 - Upgrade information'!$I81,0)</f>
        <v>0</v>
      </c>
      <c r="R231" s="229">
        <f>IF(UPGRADEYEAR=ENGINE!R$207,'3 - Upgrade information'!$I81,0)</f>
        <v>0</v>
      </c>
      <c r="S231" s="229">
        <f>IF(UPGRADEYEAR=ENGINE!S$207,'3 - Upgrade information'!$I81,0)</f>
        <v>0</v>
      </c>
      <c r="T231" s="229">
        <f>IF(UPGRADEYEAR=ENGINE!T$207,'3 - Upgrade information'!$I81,0)</f>
        <v>0</v>
      </c>
      <c r="U231" s="229">
        <f>IF(UPGRADEYEAR=ENGINE!U$207,'3 - Upgrade information'!$I81,0)</f>
        <v>0</v>
      </c>
      <c r="V231" s="229">
        <f>IF(UPGRADEYEAR=ENGINE!V$207,'3 - Upgrade information'!$I81,0)</f>
        <v>0</v>
      </c>
      <c r="W231" s="229">
        <f>IF(UPGRADEYEAR=ENGINE!W$207,'3 - Upgrade information'!$I81,0)</f>
        <v>0</v>
      </c>
      <c r="X231" s="229">
        <f>IF(UPGRADEYEAR=ENGINE!X$207,'3 - Upgrade information'!$I81,0)</f>
        <v>0</v>
      </c>
      <c r="Y231" s="229">
        <f>IF(UPGRADEYEAR=ENGINE!Y$207,'3 - Upgrade information'!$I81,0)</f>
        <v>0</v>
      </c>
      <c r="Z231" s="229">
        <f>IF(UPGRADEYEAR=ENGINE!Z$207,'3 - Upgrade information'!$I81,0)</f>
        <v>0</v>
      </c>
      <c r="AA231" s="229">
        <f>IF(UPGRADEYEAR=ENGINE!AA$207,'3 - Upgrade information'!$I81,0)</f>
        <v>0</v>
      </c>
      <c r="AB231" s="229">
        <f>IF(UPGRADEYEAR=ENGINE!AB$207,'3 - Upgrade information'!$I81,0)</f>
        <v>0</v>
      </c>
      <c r="AC231" s="229">
        <f>IF(UPGRADEYEAR=ENGINE!AC$207,'3 - Upgrade information'!$I81,0)</f>
        <v>0</v>
      </c>
      <c r="AD231" s="229">
        <f>IF(UPGRADEYEAR=ENGINE!AD$207,'3 - Upgrade information'!$I81,0)</f>
        <v>0</v>
      </c>
      <c r="AE231" s="229">
        <f>IF(UPGRADEYEAR=ENGINE!AE$207,'3 - Upgrade information'!$I81,0)</f>
        <v>0</v>
      </c>
      <c r="AF231" s="229">
        <f>IF(UPGRADEYEAR=ENGINE!AF$207,'3 - Upgrade information'!$I81,0)</f>
        <v>0</v>
      </c>
      <c r="AG231" s="229">
        <f>IF(UPGRADEYEAR=ENGINE!AG$207,'3 - Upgrade information'!$I81,0)</f>
        <v>0</v>
      </c>
      <c r="AH231" s="229">
        <f>IF(UPGRADEYEAR=ENGINE!AH$207,'3 - Upgrade information'!$I81,0)</f>
        <v>0</v>
      </c>
      <c r="AI231" s="229">
        <f>IF(UPGRADEYEAR=ENGINE!AI$207,'3 - Upgrade information'!$I81,0)</f>
        <v>0</v>
      </c>
      <c r="AJ231" s="229">
        <f>IF(UPGRADEYEAR=ENGINE!AJ$207,'3 - Upgrade information'!$I81,0)</f>
        <v>0</v>
      </c>
      <c r="AK231" s="229">
        <f>IF(UPGRADEYEAR=ENGINE!AK$207,'3 - Upgrade information'!$I81,0)</f>
        <v>0</v>
      </c>
      <c r="AL231" s="229">
        <f>IF(UPGRADEYEAR=ENGINE!AL$207,'3 - Upgrade information'!$I81,0)</f>
        <v>0</v>
      </c>
      <c r="AM231" s="229">
        <f>IF(UPGRADEYEAR=ENGINE!AM$207,'3 - Upgrade information'!$I81,0)</f>
        <v>0</v>
      </c>
      <c r="AN231" s="229">
        <f>IF(UPGRADEYEAR=ENGINE!AN$207,'3 - Upgrade information'!$I81,0)</f>
        <v>0</v>
      </c>
      <c r="AO231" s="229">
        <f>IF(UPGRADEYEAR=ENGINE!AO$207,'3 - Upgrade information'!$I81,0)</f>
        <v>0</v>
      </c>
      <c r="AP231" s="229">
        <f>IF(UPGRADEYEAR=ENGINE!AP$207,'3 - Upgrade information'!$I81,0)</f>
        <v>0</v>
      </c>
      <c r="AQ231" s="229">
        <f>IF(UPGRADEYEAR=ENGINE!AQ$207,'3 - Upgrade information'!$I81,0)</f>
        <v>0</v>
      </c>
      <c r="AR231" s="229">
        <f>IF(UPGRADEYEAR=ENGINE!AR$207,'3 - Upgrade information'!$I81,0)</f>
        <v>0</v>
      </c>
      <c r="AS231" s="229">
        <f>IF(UPGRADEYEAR=ENGINE!AS$207,'3 - Upgrade information'!$I81,0)</f>
        <v>0</v>
      </c>
      <c r="AT231" s="229">
        <f>IF(UPGRADEYEAR=ENGINE!AT$207,'3 - Upgrade information'!$I81,0)</f>
        <v>0</v>
      </c>
      <c r="AU231" s="231"/>
    </row>
    <row r="232" spans="1:47" ht="9" customHeight="1">
      <c r="A232" s="599"/>
      <c r="B232" s="227">
        <f t="shared" ref="B232:C232" si="233">B130</f>
        <v>0</v>
      </c>
      <c r="C232" s="227">
        <f t="shared" si="233"/>
        <v>0</v>
      </c>
      <c r="D232" s="395" t="str">
        <f t="shared" si="226"/>
        <v>HPS6</v>
      </c>
      <c r="E232" s="254"/>
      <c r="F232" s="254"/>
      <c r="G232" s="254"/>
      <c r="H232" s="229"/>
      <c r="I232" s="229">
        <v>0</v>
      </c>
      <c r="J232" s="229">
        <f t="shared" si="227"/>
        <v>0</v>
      </c>
      <c r="K232" s="229">
        <f>IF(UPGRADEYEAR=ENGINE!K$207,'3 - Upgrade information'!$I82,0)</f>
        <v>0</v>
      </c>
      <c r="L232" s="229">
        <f>IF(UPGRADEYEAR=ENGINE!L$207,'3 - Upgrade information'!$I82,0)</f>
        <v>0</v>
      </c>
      <c r="M232" s="229">
        <f>IF(UPGRADEYEAR=ENGINE!M$207,'3 - Upgrade information'!$I82,0)</f>
        <v>0</v>
      </c>
      <c r="N232" s="230">
        <f>IF(UPGRADEYEAR=ENGINE!N$207,'3 - Upgrade information'!$I82,0)</f>
        <v>0</v>
      </c>
      <c r="O232" s="229">
        <f>IF(UPGRADEYEAR=ENGINE!O$207,'3 - Upgrade information'!$I82,0)</f>
        <v>0</v>
      </c>
      <c r="P232" s="229">
        <f>IF(UPGRADEYEAR=ENGINE!P$207,'3 - Upgrade information'!$I82,0)</f>
        <v>0</v>
      </c>
      <c r="Q232" s="229">
        <f>IF(UPGRADEYEAR=ENGINE!Q$207,'3 - Upgrade information'!$I82,0)</f>
        <v>0</v>
      </c>
      <c r="R232" s="229">
        <f>IF(UPGRADEYEAR=ENGINE!R$207,'3 - Upgrade information'!$I82,0)</f>
        <v>0</v>
      </c>
      <c r="S232" s="229">
        <f>IF(UPGRADEYEAR=ENGINE!S$207,'3 - Upgrade information'!$I82,0)</f>
        <v>0</v>
      </c>
      <c r="T232" s="229">
        <f>IF(UPGRADEYEAR=ENGINE!T$207,'3 - Upgrade information'!$I82,0)</f>
        <v>0</v>
      </c>
      <c r="U232" s="229">
        <f>IF(UPGRADEYEAR=ENGINE!U$207,'3 - Upgrade information'!$I82,0)</f>
        <v>0</v>
      </c>
      <c r="V232" s="229">
        <f>IF(UPGRADEYEAR=ENGINE!V$207,'3 - Upgrade information'!$I82,0)</f>
        <v>0</v>
      </c>
      <c r="W232" s="229">
        <f>IF(UPGRADEYEAR=ENGINE!W$207,'3 - Upgrade information'!$I82,0)</f>
        <v>0</v>
      </c>
      <c r="X232" s="229">
        <f>IF(UPGRADEYEAR=ENGINE!X$207,'3 - Upgrade information'!$I82,0)</f>
        <v>0</v>
      </c>
      <c r="Y232" s="229">
        <f>IF(UPGRADEYEAR=ENGINE!Y$207,'3 - Upgrade information'!$I82,0)</f>
        <v>0</v>
      </c>
      <c r="Z232" s="229">
        <f>IF(UPGRADEYEAR=ENGINE!Z$207,'3 - Upgrade information'!$I82,0)</f>
        <v>0</v>
      </c>
      <c r="AA232" s="229">
        <f>IF(UPGRADEYEAR=ENGINE!AA$207,'3 - Upgrade information'!$I82,0)</f>
        <v>0</v>
      </c>
      <c r="AB232" s="229">
        <f>IF(UPGRADEYEAR=ENGINE!AB$207,'3 - Upgrade information'!$I82,0)</f>
        <v>0</v>
      </c>
      <c r="AC232" s="229">
        <f>IF(UPGRADEYEAR=ENGINE!AC$207,'3 - Upgrade information'!$I82,0)</f>
        <v>0</v>
      </c>
      <c r="AD232" s="229">
        <f>IF(UPGRADEYEAR=ENGINE!AD$207,'3 - Upgrade information'!$I82,0)</f>
        <v>0</v>
      </c>
      <c r="AE232" s="229">
        <f>IF(UPGRADEYEAR=ENGINE!AE$207,'3 - Upgrade information'!$I82,0)</f>
        <v>0</v>
      </c>
      <c r="AF232" s="229">
        <f>IF(UPGRADEYEAR=ENGINE!AF$207,'3 - Upgrade information'!$I82,0)</f>
        <v>0</v>
      </c>
      <c r="AG232" s="229">
        <f>IF(UPGRADEYEAR=ENGINE!AG$207,'3 - Upgrade information'!$I82,0)</f>
        <v>0</v>
      </c>
      <c r="AH232" s="229">
        <f>IF(UPGRADEYEAR=ENGINE!AH$207,'3 - Upgrade information'!$I82,0)</f>
        <v>0</v>
      </c>
      <c r="AI232" s="229">
        <f>IF(UPGRADEYEAR=ENGINE!AI$207,'3 - Upgrade information'!$I82,0)</f>
        <v>0</v>
      </c>
      <c r="AJ232" s="229">
        <f>IF(UPGRADEYEAR=ENGINE!AJ$207,'3 - Upgrade information'!$I82,0)</f>
        <v>0</v>
      </c>
      <c r="AK232" s="229">
        <f>IF(UPGRADEYEAR=ENGINE!AK$207,'3 - Upgrade information'!$I82,0)</f>
        <v>0</v>
      </c>
      <c r="AL232" s="229">
        <f>IF(UPGRADEYEAR=ENGINE!AL$207,'3 - Upgrade information'!$I82,0)</f>
        <v>0</v>
      </c>
      <c r="AM232" s="229">
        <f>IF(UPGRADEYEAR=ENGINE!AM$207,'3 - Upgrade information'!$I82,0)</f>
        <v>0</v>
      </c>
      <c r="AN232" s="229">
        <f>IF(UPGRADEYEAR=ENGINE!AN$207,'3 - Upgrade information'!$I82,0)</f>
        <v>0</v>
      </c>
      <c r="AO232" s="229">
        <f>IF(UPGRADEYEAR=ENGINE!AO$207,'3 - Upgrade information'!$I82,0)</f>
        <v>0</v>
      </c>
      <c r="AP232" s="229">
        <f>IF(UPGRADEYEAR=ENGINE!AP$207,'3 - Upgrade information'!$I82,0)</f>
        <v>0</v>
      </c>
      <c r="AQ232" s="229">
        <f>IF(UPGRADEYEAR=ENGINE!AQ$207,'3 - Upgrade information'!$I82,0)</f>
        <v>0</v>
      </c>
      <c r="AR232" s="229">
        <f>IF(UPGRADEYEAR=ENGINE!AR$207,'3 - Upgrade information'!$I82,0)</f>
        <v>0</v>
      </c>
      <c r="AS232" s="229">
        <f>IF(UPGRADEYEAR=ENGINE!AS$207,'3 - Upgrade information'!$I82,0)</f>
        <v>0</v>
      </c>
      <c r="AT232" s="229">
        <f>IF(UPGRADEYEAR=ENGINE!AT$207,'3 - Upgrade information'!$I82,0)</f>
        <v>0</v>
      </c>
      <c r="AU232" s="231"/>
    </row>
    <row r="233" spans="1:47" ht="9" customHeight="1">
      <c r="A233" s="600"/>
      <c r="B233" s="227">
        <f t="shared" ref="B233:C233" si="234">B131</f>
        <v>0</v>
      </c>
      <c r="C233" s="227">
        <f t="shared" si="234"/>
        <v>0</v>
      </c>
      <c r="D233" s="395" t="str">
        <f t="shared" si="226"/>
        <v>HPS6</v>
      </c>
      <c r="E233" s="254"/>
      <c r="F233" s="254"/>
      <c r="G233" s="254"/>
      <c r="H233" s="229"/>
      <c r="I233" s="229">
        <v>0</v>
      </c>
      <c r="J233" s="229">
        <f t="shared" si="227"/>
        <v>0</v>
      </c>
      <c r="K233" s="229">
        <f>IF(UPGRADEYEAR=ENGINE!K$207,'3 - Upgrade information'!$I83,0)</f>
        <v>0</v>
      </c>
      <c r="L233" s="229">
        <f>IF(UPGRADEYEAR=ENGINE!L$207,'3 - Upgrade information'!$I83,0)</f>
        <v>0</v>
      </c>
      <c r="M233" s="229">
        <f>IF(UPGRADEYEAR=ENGINE!M$207,'3 - Upgrade information'!$I83,0)</f>
        <v>0</v>
      </c>
      <c r="N233" s="230">
        <f>IF(UPGRADEYEAR=ENGINE!N$207,'3 - Upgrade information'!$I83,0)</f>
        <v>0</v>
      </c>
      <c r="O233" s="229">
        <f>IF(UPGRADEYEAR=ENGINE!O$207,'3 - Upgrade information'!$I83,0)</f>
        <v>0</v>
      </c>
      <c r="P233" s="229">
        <f>IF(UPGRADEYEAR=ENGINE!P$207,'3 - Upgrade information'!$I83,0)</f>
        <v>0</v>
      </c>
      <c r="Q233" s="229">
        <f>IF(UPGRADEYEAR=ENGINE!Q$207,'3 - Upgrade information'!$I83,0)</f>
        <v>0</v>
      </c>
      <c r="R233" s="229">
        <f>IF(UPGRADEYEAR=ENGINE!R$207,'3 - Upgrade information'!$I83,0)</f>
        <v>0</v>
      </c>
      <c r="S233" s="229">
        <f>IF(UPGRADEYEAR=ENGINE!S$207,'3 - Upgrade information'!$I83,0)</f>
        <v>0</v>
      </c>
      <c r="T233" s="229">
        <f>IF(UPGRADEYEAR=ENGINE!T$207,'3 - Upgrade information'!$I83,0)</f>
        <v>0</v>
      </c>
      <c r="U233" s="229">
        <f>IF(UPGRADEYEAR=ENGINE!U$207,'3 - Upgrade information'!$I83,0)</f>
        <v>0</v>
      </c>
      <c r="V233" s="229">
        <f>IF(UPGRADEYEAR=ENGINE!V$207,'3 - Upgrade information'!$I83,0)</f>
        <v>0</v>
      </c>
      <c r="W233" s="229">
        <f>IF(UPGRADEYEAR=ENGINE!W$207,'3 - Upgrade information'!$I83,0)</f>
        <v>0</v>
      </c>
      <c r="X233" s="229">
        <f>IF(UPGRADEYEAR=ENGINE!X$207,'3 - Upgrade information'!$I83,0)</f>
        <v>0</v>
      </c>
      <c r="Y233" s="229">
        <f>IF(UPGRADEYEAR=ENGINE!Y$207,'3 - Upgrade information'!$I83,0)</f>
        <v>0</v>
      </c>
      <c r="Z233" s="229">
        <f>IF(UPGRADEYEAR=ENGINE!Z$207,'3 - Upgrade information'!$I83,0)</f>
        <v>0</v>
      </c>
      <c r="AA233" s="229">
        <f>IF(UPGRADEYEAR=ENGINE!AA$207,'3 - Upgrade information'!$I83,0)</f>
        <v>0</v>
      </c>
      <c r="AB233" s="229">
        <f>IF(UPGRADEYEAR=ENGINE!AB$207,'3 - Upgrade information'!$I83,0)</f>
        <v>0</v>
      </c>
      <c r="AC233" s="229">
        <f>IF(UPGRADEYEAR=ENGINE!AC$207,'3 - Upgrade information'!$I83,0)</f>
        <v>0</v>
      </c>
      <c r="AD233" s="229">
        <f>IF(UPGRADEYEAR=ENGINE!AD$207,'3 - Upgrade information'!$I83,0)</f>
        <v>0</v>
      </c>
      <c r="AE233" s="229">
        <f>IF(UPGRADEYEAR=ENGINE!AE$207,'3 - Upgrade information'!$I83,0)</f>
        <v>0</v>
      </c>
      <c r="AF233" s="229">
        <f>IF(UPGRADEYEAR=ENGINE!AF$207,'3 - Upgrade information'!$I83,0)</f>
        <v>0</v>
      </c>
      <c r="AG233" s="229">
        <f>IF(UPGRADEYEAR=ENGINE!AG$207,'3 - Upgrade information'!$I83,0)</f>
        <v>0</v>
      </c>
      <c r="AH233" s="229">
        <f>IF(UPGRADEYEAR=ENGINE!AH$207,'3 - Upgrade information'!$I83,0)</f>
        <v>0</v>
      </c>
      <c r="AI233" s="229">
        <f>IF(UPGRADEYEAR=ENGINE!AI$207,'3 - Upgrade information'!$I83,0)</f>
        <v>0</v>
      </c>
      <c r="AJ233" s="229">
        <f>IF(UPGRADEYEAR=ENGINE!AJ$207,'3 - Upgrade information'!$I83,0)</f>
        <v>0</v>
      </c>
      <c r="AK233" s="229">
        <f>IF(UPGRADEYEAR=ENGINE!AK$207,'3 - Upgrade information'!$I83,0)</f>
        <v>0</v>
      </c>
      <c r="AL233" s="229">
        <f>IF(UPGRADEYEAR=ENGINE!AL$207,'3 - Upgrade information'!$I83,0)</f>
        <v>0</v>
      </c>
      <c r="AM233" s="229">
        <f>IF(UPGRADEYEAR=ENGINE!AM$207,'3 - Upgrade information'!$I83,0)</f>
        <v>0</v>
      </c>
      <c r="AN233" s="229">
        <f>IF(UPGRADEYEAR=ENGINE!AN$207,'3 - Upgrade information'!$I83,0)</f>
        <v>0</v>
      </c>
      <c r="AO233" s="229">
        <f>IF(UPGRADEYEAR=ENGINE!AO$207,'3 - Upgrade information'!$I83,0)</f>
        <v>0</v>
      </c>
      <c r="AP233" s="229">
        <f>IF(UPGRADEYEAR=ENGINE!AP$207,'3 - Upgrade information'!$I83,0)</f>
        <v>0</v>
      </c>
      <c r="AQ233" s="229">
        <f>IF(UPGRADEYEAR=ENGINE!AQ$207,'3 - Upgrade information'!$I83,0)</f>
        <v>0</v>
      </c>
      <c r="AR233" s="229">
        <f>IF(UPGRADEYEAR=ENGINE!AR$207,'3 - Upgrade information'!$I83,0)</f>
        <v>0</v>
      </c>
      <c r="AS233" s="229">
        <f>IF(UPGRADEYEAR=ENGINE!AS$207,'3 - Upgrade information'!$I83,0)</f>
        <v>0</v>
      </c>
      <c r="AT233" s="229">
        <f>IF(UPGRADEYEAR=ENGINE!AT$207,'3 - Upgrade information'!$I83,0)</f>
        <v>0</v>
      </c>
      <c r="AU233" s="231"/>
    </row>
    <row r="234" spans="1:47" ht="9" customHeight="1">
      <c r="A234" s="598" t="s">
        <v>265</v>
      </c>
      <c r="B234" s="227">
        <f t="shared" ref="B234:C234" si="235">B132</f>
        <v>50</v>
      </c>
      <c r="C234" s="227">
        <f t="shared" si="235"/>
        <v>62</v>
      </c>
      <c r="D234" s="395" t="str">
        <f t="shared" si="226"/>
        <v>HPS5</v>
      </c>
      <c r="E234" s="254"/>
      <c r="F234" s="254"/>
      <c r="G234" s="254"/>
      <c r="H234" s="229"/>
      <c r="I234" s="229">
        <v>0</v>
      </c>
      <c r="J234" s="229">
        <f t="shared" si="227"/>
        <v>0</v>
      </c>
      <c r="K234" s="229">
        <f>IF(UPGRADEYEAR=ENGINE!K$207,'3 - Upgrade information'!$I85,0)</f>
        <v>0</v>
      </c>
      <c r="L234" s="229">
        <f>IF(UPGRADEYEAR=ENGINE!L$207,'3 - Upgrade information'!$I85,0)</f>
        <v>0</v>
      </c>
      <c r="M234" s="229">
        <f>IF(UPGRADEYEAR=ENGINE!M$207,'3 - Upgrade information'!$I85,0)</f>
        <v>0</v>
      </c>
      <c r="N234" s="230">
        <f>IF(UPGRADEYEAR=ENGINE!N$207,'3 - Upgrade information'!$I85,0)</f>
        <v>0</v>
      </c>
      <c r="O234" s="229">
        <f>IF(UPGRADEYEAR=ENGINE!O$207,'3 - Upgrade information'!$I85,0)</f>
        <v>0</v>
      </c>
      <c r="P234" s="229">
        <f>IF(UPGRADEYEAR=ENGINE!P$207,'3 - Upgrade information'!$I85,0)</f>
        <v>0</v>
      </c>
      <c r="Q234" s="229">
        <f>IF(UPGRADEYEAR=ENGINE!Q$207,'3 - Upgrade information'!$I85,0)</f>
        <v>0</v>
      </c>
      <c r="R234" s="229">
        <f>IF(UPGRADEYEAR=ENGINE!R$207,'3 - Upgrade information'!$I85,0)</f>
        <v>0</v>
      </c>
      <c r="S234" s="229">
        <f>IF(UPGRADEYEAR=ENGINE!S$207,'3 - Upgrade information'!$I85,0)</f>
        <v>0</v>
      </c>
      <c r="T234" s="229">
        <f>IF(UPGRADEYEAR=ENGINE!T$207,'3 - Upgrade information'!$I85,0)</f>
        <v>0</v>
      </c>
      <c r="U234" s="229">
        <f>IF(UPGRADEYEAR=ENGINE!U$207,'3 - Upgrade information'!$I85,0)</f>
        <v>0</v>
      </c>
      <c r="V234" s="229">
        <f>IF(UPGRADEYEAR=ENGINE!V$207,'3 - Upgrade information'!$I85,0)</f>
        <v>0</v>
      </c>
      <c r="W234" s="229">
        <f>IF(UPGRADEYEAR=ENGINE!W$207,'3 - Upgrade information'!$I85,0)</f>
        <v>0</v>
      </c>
      <c r="X234" s="229">
        <f>IF(UPGRADEYEAR=ENGINE!X$207,'3 - Upgrade information'!$I85,0)</f>
        <v>0</v>
      </c>
      <c r="Y234" s="229">
        <f>IF(UPGRADEYEAR=ENGINE!Y$207,'3 - Upgrade information'!$I85,0)</f>
        <v>0</v>
      </c>
      <c r="Z234" s="229">
        <f>IF(UPGRADEYEAR=ENGINE!Z$207,'3 - Upgrade information'!$I85,0)</f>
        <v>0</v>
      </c>
      <c r="AA234" s="229">
        <f>IF(UPGRADEYEAR=ENGINE!AA$207,'3 - Upgrade information'!$I85,0)</f>
        <v>0</v>
      </c>
      <c r="AB234" s="229">
        <f>IF(UPGRADEYEAR=ENGINE!AB$207,'3 - Upgrade information'!$I85,0)</f>
        <v>0</v>
      </c>
      <c r="AC234" s="229">
        <f>IF(UPGRADEYEAR=ENGINE!AC$207,'3 - Upgrade information'!$I85,0)</f>
        <v>0</v>
      </c>
      <c r="AD234" s="229">
        <f>IF(UPGRADEYEAR=ENGINE!AD$207,'3 - Upgrade information'!$I85,0)</f>
        <v>0</v>
      </c>
      <c r="AE234" s="229">
        <f>IF(UPGRADEYEAR=ENGINE!AE$207,'3 - Upgrade information'!$I85,0)</f>
        <v>0</v>
      </c>
      <c r="AF234" s="229">
        <f>IF(UPGRADEYEAR=ENGINE!AF$207,'3 - Upgrade information'!$I85,0)</f>
        <v>0</v>
      </c>
      <c r="AG234" s="229">
        <f>IF(UPGRADEYEAR=ENGINE!AG$207,'3 - Upgrade information'!$I85,0)</f>
        <v>0</v>
      </c>
      <c r="AH234" s="229">
        <f>IF(UPGRADEYEAR=ENGINE!AH$207,'3 - Upgrade information'!$I85,0)</f>
        <v>0</v>
      </c>
      <c r="AI234" s="229">
        <f>IF(UPGRADEYEAR=ENGINE!AI$207,'3 - Upgrade information'!$I85,0)</f>
        <v>0</v>
      </c>
      <c r="AJ234" s="229">
        <f>IF(UPGRADEYEAR=ENGINE!AJ$207,'3 - Upgrade information'!$I85,0)</f>
        <v>0</v>
      </c>
      <c r="AK234" s="229">
        <f>IF(UPGRADEYEAR=ENGINE!AK$207,'3 - Upgrade information'!$I85,0)</f>
        <v>0</v>
      </c>
      <c r="AL234" s="229">
        <f>IF(UPGRADEYEAR=ENGINE!AL$207,'3 - Upgrade information'!$I85,0)</f>
        <v>0</v>
      </c>
      <c r="AM234" s="229">
        <f>IF(UPGRADEYEAR=ENGINE!AM$207,'3 - Upgrade information'!$I85,0)</f>
        <v>0</v>
      </c>
      <c r="AN234" s="229">
        <f>IF(UPGRADEYEAR=ENGINE!AN$207,'3 - Upgrade information'!$I85,0)</f>
        <v>0</v>
      </c>
      <c r="AO234" s="229">
        <f>IF(UPGRADEYEAR=ENGINE!AO$207,'3 - Upgrade information'!$I85,0)</f>
        <v>0</v>
      </c>
      <c r="AP234" s="229">
        <f>IF(UPGRADEYEAR=ENGINE!AP$207,'3 - Upgrade information'!$I85,0)</f>
        <v>0</v>
      </c>
      <c r="AQ234" s="229">
        <f>IF(UPGRADEYEAR=ENGINE!AQ$207,'3 - Upgrade information'!$I85,0)</f>
        <v>0</v>
      </c>
      <c r="AR234" s="229">
        <f>IF(UPGRADEYEAR=ENGINE!AR$207,'3 - Upgrade information'!$I85,0)</f>
        <v>0</v>
      </c>
      <c r="AS234" s="229">
        <f>IF(UPGRADEYEAR=ENGINE!AS$207,'3 - Upgrade information'!$I85,0)</f>
        <v>0</v>
      </c>
      <c r="AT234" s="229">
        <f>IF(UPGRADEYEAR=ENGINE!AT$207,'3 - Upgrade information'!$I85,0)</f>
        <v>0</v>
      </c>
      <c r="AU234" s="231"/>
    </row>
    <row r="235" spans="1:47" ht="9" customHeight="1">
      <c r="A235" s="599"/>
      <c r="B235" s="227">
        <f t="shared" ref="B235:C235" si="236">B133</f>
        <v>70</v>
      </c>
      <c r="C235" s="227">
        <f t="shared" si="236"/>
        <v>79</v>
      </c>
      <c r="D235" s="395" t="str">
        <f t="shared" si="226"/>
        <v>HPS5</v>
      </c>
      <c r="E235" s="254"/>
      <c r="F235" s="254"/>
      <c r="G235" s="254"/>
      <c r="H235" s="229"/>
      <c r="I235" s="229">
        <v>0</v>
      </c>
      <c r="J235" s="229">
        <f t="shared" si="227"/>
        <v>0</v>
      </c>
      <c r="K235" s="229">
        <f>IF(UPGRADEYEAR=ENGINE!K$207,'3 - Upgrade information'!$I86,0)</f>
        <v>0</v>
      </c>
      <c r="L235" s="229">
        <f>IF(UPGRADEYEAR=ENGINE!L$207,'3 - Upgrade information'!$I86,0)</f>
        <v>0</v>
      </c>
      <c r="M235" s="229">
        <f>IF(UPGRADEYEAR=ENGINE!M$207,'3 - Upgrade information'!$I86,0)</f>
        <v>0</v>
      </c>
      <c r="N235" s="230">
        <f>IF(UPGRADEYEAR=ENGINE!N$207,'3 - Upgrade information'!$I86,0)</f>
        <v>0</v>
      </c>
      <c r="O235" s="229">
        <f>IF(UPGRADEYEAR=ENGINE!O$207,'3 - Upgrade information'!$I86,0)</f>
        <v>0</v>
      </c>
      <c r="P235" s="229">
        <f>IF(UPGRADEYEAR=ENGINE!P$207,'3 - Upgrade information'!$I86,0)</f>
        <v>0</v>
      </c>
      <c r="Q235" s="229">
        <f>IF(UPGRADEYEAR=ENGINE!Q$207,'3 - Upgrade information'!$I86,0)</f>
        <v>0</v>
      </c>
      <c r="R235" s="229">
        <f>IF(UPGRADEYEAR=ENGINE!R$207,'3 - Upgrade information'!$I86,0)</f>
        <v>0</v>
      </c>
      <c r="S235" s="229">
        <f>IF(UPGRADEYEAR=ENGINE!S$207,'3 - Upgrade information'!$I86,0)</f>
        <v>0</v>
      </c>
      <c r="T235" s="229">
        <f>IF(UPGRADEYEAR=ENGINE!T$207,'3 - Upgrade information'!$I86,0)</f>
        <v>0</v>
      </c>
      <c r="U235" s="229">
        <f>IF(UPGRADEYEAR=ENGINE!U$207,'3 - Upgrade information'!$I86,0)</f>
        <v>0</v>
      </c>
      <c r="V235" s="229">
        <f>IF(UPGRADEYEAR=ENGINE!V$207,'3 - Upgrade information'!$I86,0)</f>
        <v>0</v>
      </c>
      <c r="W235" s="229">
        <f>IF(UPGRADEYEAR=ENGINE!W$207,'3 - Upgrade information'!$I86,0)</f>
        <v>0</v>
      </c>
      <c r="X235" s="229">
        <f>IF(UPGRADEYEAR=ENGINE!X$207,'3 - Upgrade information'!$I86,0)</f>
        <v>0</v>
      </c>
      <c r="Y235" s="229">
        <f>IF(UPGRADEYEAR=ENGINE!Y$207,'3 - Upgrade information'!$I86,0)</f>
        <v>0</v>
      </c>
      <c r="Z235" s="229">
        <f>IF(UPGRADEYEAR=ENGINE!Z$207,'3 - Upgrade information'!$I86,0)</f>
        <v>0</v>
      </c>
      <c r="AA235" s="229">
        <f>IF(UPGRADEYEAR=ENGINE!AA$207,'3 - Upgrade information'!$I86,0)</f>
        <v>0</v>
      </c>
      <c r="AB235" s="229">
        <f>IF(UPGRADEYEAR=ENGINE!AB$207,'3 - Upgrade information'!$I86,0)</f>
        <v>0</v>
      </c>
      <c r="AC235" s="229">
        <f>IF(UPGRADEYEAR=ENGINE!AC$207,'3 - Upgrade information'!$I86,0)</f>
        <v>0</v>
      </c>
      <c r="AD235" s="229">
        <f>IF(UPGRADEYEAR=ENGINE!AD$207,'3 - Upgrade information'!$I86,0)</f>
        <v>0</v>
      </c>
      <c r="AE235" s="229">
        <f>IF(UPGRADEYEAR=ENGINE!AE$207,'3 - Upgrade information'!$I86,0)</f>
        <v>0</v>
      </c>
      <c r="AF235" s="229">
        <f>IF(UPGRADEYEAR=ENGINE!AF$207,'3 - Upgrade information'!$I86,0)</f>
        <v>0</v>
      </c>
      <c r="AG235" s="229">
        <f>IF(UPGRADEYEAR=ENGINE!AG$207,'3 - Upgrade information'!$I86,0)</f>
        <v>0</v>
      </c>
      <c r="AH235" s="229">
        <f>IF(UPGRADEYEAR=ENGINE!AH$207,'3 - Upgrade information'!$I86,0)</f>
        <v>0</v>
      </c>
      <c r="AI235" s="229">
        <f>IF(UPGRADEYEAR=ENGINE!AI$207,'3 - Upgrade information'!$I86,0)</f>
        <v>0</v>
      </c>
      <c r="AJ235" s="229">
        <f>IF(UPGRADEYEAR=ENGINE!AJ$207,'3 - Upgrade information'!$I86,0)</f>
        <v>0</v>
      </c>
      <c r="AK235" s="229">
        <f>IF(UPGRADEYEAR=ENGINE!AK$207,'3 - Upgrade information'!$I86,0)</f>
        <v>0</v>
      </c>
      <c r="AL235" s="229">
        <f>IF(UPGRADEYEAR=ENGINE!AL$207,'3 - Upgrade information'!$I86,0)</f>
        <v>0</v>
      </c>
      <c r="AM235" s="229">
        <f>IF(UPGRADEYEAR=ENGINE!AM$207,'3 - Upgrade information'!$I86,0)</f>
        <v>0</v>
      </c>
      <c r="AN235" s="229">
        <f>IF(UPGRADEYEAR=ENGINE!AN$207,'3 - Upgrade information'!$I86,0)</f>
        <v>0</v>
      </c>
      <c r="AO235" s="229">
        <f>IF(UPGRADEYEAR=ENGINE!AO$207,'3 - Upgrade information'!$I86,0)</f>
        <v>0</v>
      </c>
      <c r="AP235" s="229">
        <f>IF(UPGRADEYEAR=ENGINE!AP$207,'3 - Upgrade information'!$I86,0)</f>
        <v>0</v>
      </c>
      <c r="AQ235" s="229">
        <f>IF(UPGRADEYEAR=ENGINE!AQ$207,'3 - Upgrade information'!$I86,0)</f>
        <v>0</v>
      </c>
      <c r="AR235" s="229">
        <f>IF(UPGRADEYEAR=ENGINE!AR$207,'3 - Upgrade information'!$I86,0)</f>
        <v>0</v>
      </c>
      <c r="AS235" s="229">
        <f>IF(UPGRADEYEAR=ENGINE!AS$207,'3 - Upgrade information'!$I86,0)</f>
        <v>0</v>
      </c>
      <c r="AT235" s="229">
        <f>IF(UPGRADEYEAR=ENGINE!AT$207,'3 - Upgrade information'!$I86,0)</f>
        <v>0</v>
      </c>
      <c r="AU235" s="231"/>
    </row>
    <row r="236" spans="1:47" ht="9" customHeight="1">
      <c r="A236" s="599"/>
      <c r="B236" s="227">
        <f t="shared" ref="B236:C236" si="237">B134</f>
        <v>100</v>
      </c>
      <c r="C236" s="227">
        <f t="shared" si="237"/>
        <v>114</v>
      </c>
      <c r="D236" s="395" t="str">
        <f t="shared" si="226"/>
        <v>HPS5</v>
      </c>
      <c r="E236" s="254"/>
      <c r="F236" s="254"/>
      <c r="G236" s="254"/>
      <c r="H236" s="229"/>
      <c r="I236" s="229">
        <v>0</v>
      </c>
      <c r="J236" s="229">
        <f t="shared" si="227"/>
        <v>0</v>
      </c>
      <c r="K236" s="229">
        <f>IF(UPGRADEYEAR=ENGINE!K$207,'3 - Upgrade information'!$I87,0)</f>
        <v>0</v>
      </c>
      <c r="L236" s="229">
        <f>IF(UPGRADEYEAR=ENGINE!L$207,'3 - Upgrade information'!$I87,0)</f>
        <v>0</v>
      </c>
      <c r="M236" s="229">
        <f>IF(UPGRADEYEAR=ENGINE!M$207,'3 - Upgrade information'!$I87,0)</f>
        <v>0</v>
      </c>
      <c r="N236" s="230">
        <f>IF(UPGRADEYEAR=ENGINE!N$207,'3 - Upgrade information'!$I87,0)</f>
        <v>0</v>
      </c>
      <c r="O236" s="229">
        <f>IF(UPGRADEYEAR=ENGINE!O$207,'3 - Upgrade information'!$I87,0)</f>
        <v>0</v>
      </c>
      <c r="P236" s="229">
        <f>IF(UPGRADEYEAR=ENGINE!P$207,'3 - Upgrade information'!$I87,0)</f>
        <v>0</v>
      </c>
      <c r="Q236" s="229">
        <f>IF(UPGRADEYEAR=ENGINE!Q$207,'3 - Upgrade information'!$I87,0)</f>
        <v>0</v>
      </c>
      <c r="R236" s="229">
        <f>IF(UPGRADEYEAR=ENGINE!R$207,'3 - Upgrade information'!$I87,0)</f>
        <v>0</v>
      </c>
      <c r="S236" s="229">
        <f>IF(UPGRADEYEAR=ENGINE!S$207,'3 - Upgrade information'!$I87,0)</f>
        <v>0</v>
      </c>
      <c r="T236" s="229">
        <f>IF(UPGRADEYEAR=ENGINE!T$207,'3 - Upgrade information'!$I87,0)</f>
        <v>0</v>
      </c>
      <c r="U236" s="229">
        <f>IF(UPGRADEYEAR=ENGINE!U$207,'3 - Upgrade information'!$I87,0)</f>
        <v>0</v>
      </c>
      <c r="V236" s="229">
        <f>IF(UPGRADEYEAR=ENGINE!V$207,'3 - Upgrade information'!$I87,0)</f>
        <v>0</v>
      </c>
      <c r="W236" s="229">
        <f>IF(UPGRADEYEAR=ENGINE!W$207,'3 - Upgrade information'!$I87,0)</f>
        <v>0</v>
      </c>
      <c r="X236" s="229">
        <f>IF(UPGRADEYEAR=ENGINE!X$207,'3 - Upgrade information'!$I87,0)</f>
        <v>0</v>
      </c>
      <c r="Y236" s="229">
        <f>IF(UPGRADEYEAR=ENGINE!Y$207,'3 - Upgrade information'!$I87,0)</f>
        <v>0</v>
      </c>
      <c r="Z236" s="229">
        <f>IF(UPGRADEYEAR=ENGINE!Z$207,'3 - Upgrade information'!$I87,0)</f>
        <v>0</v>
      </c>
      <c r="AA236" s="229">
        <f>IF(UPGRADEYEAR=ENGINE!AA$207,'3 - Upgrade information'!$I87,0)</f>
        <v>0</v>
      </c>
      <c r="AB236" s="229">
        <f>IF(UPGRADEYEAR=ENGINE!AB$207,'3 - Upgrade information'!$I87,0)</f>
        <v>0</v>
      </c>
      <c r="AC236" s="229">
        <f>IF(UPGRADEYEAR=ENGINE!AC$207,'3 - Upgrade information'!$I87,0)</f>
        <v>0</v>
      </c>
      <c r="AD236" s="229">
        <f>IF(UPGRADEYEAR=ENGINE!AD$207,'3 - Upgrade information'!$I87,0)</f>
        <v>0</v>
      </c>
      <c r="AE236" s="229">
        <f>IF(UPGRADEYEAR=ENGINE!AE$207,'3 - Upgrade information'!$I87,0)</f>
        <v>0</v>
      </c>
      <c r="AF236" s="229">
        <f>IF(UPGRADEYEAR=ENGINE!AF$207,'3 - Upgrade information'!$I87,0)</f>
        <v>0</v>
      </c>
      <c r="AG236" s="229">
        <f>IF(UPGRADEYEAR=ENGINE!AG$207,'3 - Upgrade information'!$I87,0)</f>
        <v>0</v>
      </c>
      <c r="AH236" s="229">
        <f>IF(UPGRADEYEAR=ENGINE!AH$207,'3 - Upgrade information'!$I87,0)</f>
        <v>0</v>
      </c>
      <c r="AI236" s="229">
        <f>IF(UPGRADEYEAR=ENGINE!AI$207,'3 - Upgrade information'!$I87,0)</f>
        <v>0</v>
      </c>
      <c r="AJ236" s="229">
        <f>IF(UPGRADEYEAR=ENGINE!AJ$207,'3 - Upgrade information'!$I87,0)</f>
        <v>0</v>
      </c>
      <c r="AK236" s="229">
        <f>IF(UPGRADEYEAR=ENGINE!AK$207,'3 - Upgrade information'!$I87,0)</f>
        <v>0</v>
      </c>
      <c r="AL236" s="229">
        <f>IF(UPGRADEYEAR=ENGINE!AL$207,'3 - Upgrade information'!$I87,0)</f>
        <v>0</v>
      </c>
      <c r="AM236" s="229">
        <f>IF(UPGRADEYEAR=ENGINE!AM$207,'3 - Upgrade information'!$I87,0)</f>
        <v>0</v>
      </c>
      <c r="AN236" s="229">
        <f>IF(UPGRADEYEAR=ENGINE!AN$207,'3 - Upgrade information'!$I87,0)</f>
        <v>0</v>
      </c>
      <c r="AO236" s="229">
        <f>IF(UPGRADEYEAR=ENGINE!AO$207,'3 - Upgrade information'!$I87,0)</f>
        <v>0</v>
      </c>
      <c r="AP236" s="229">
        <f>IF(UPGRADEYEAR=ENGINE!AP$207,'3 - Upgrade information'!$I87,0)</f>
        <v>0</v>
      </c>
      <c r="AQ236" s="229">
        <f>IF(UPGRADEYEAR=ENGINE!AQ$207,'3 - Upgrade information'!$I87,0)</f>
        <v>0</v>
      </c>
      <c r="AR236" s="229">
        <f>IF(UPGRADEYEAR=ENGINE!AR$207,'3 - Upgrade information'!$I87,0)</f>
        <v>0</v>
      </c>
      <c r="AS236" s="229">
        <f>IF(UPGRADEYEAR=ENGINE!AS$207,'3 - Upgrade information'!$I87,0)</f>
        <v>0</v>
      </c>
      <c r="AT236" s="229">
        <f>IF(UPGRADEYEAR=ENGINE!AT$207,'3 - Upgrade information'!$I87,0)</f>
        <v>0</v>
      </c>
      <c r="AU236" s="231"/>
    </row>
    <row r="237" spans="1:47" ht="9" customHeight="1">
      <c r="A237" s="599"/>
      <c r="B237" s="227">
        <f t="shared" ref="B237:C237" si="238">B135</f>
        <v>150</v>
      </c>
      <c r="C237" s="227">
        <f t="shared" si="238"/>
        <v>190</v>
      </c>
      <c r="D237" s="395" t="str">
        <f t="shared" si="226"/>
        <v>HPS5</v>
      </c>
      <c r="E237" s="254"/>
      <c r="F237" s="254"/>
      <c r="G237" s="254"/>
      <c r="H237" s="229"/>
      <c r="I237" s="229">
        <v>0</v>
      </c>
      <c r="J237" s="229">
        <f t="shared" si="227"/>
        <v>0</v>
      </c>
      <c r="K237" s="229">
        <f>IF(UPGRADEYEAR=ENGINE!K$207,'3 - Upgrade information'!$I88,0)</f>
        <v>0</v>
      </c>
      <c r="L237" s="229">
        <f>IF(UPGRADEYEAR=ENGINE!L$207,'3 - Upgrade information'!$I88,0)</f>
        <v>0</v>
      </c>
      <c r="M237" s="229">
        <f>IF(UPGRADEYEAR=ENGINE!M$207,'3 - Upgrade information'!$I88,0)</f>
        <v>0</v>
      </c>
      <c r="N237" s="230">
        <f>IF(UPGRADEYEAR=ENGINE!N$207,'3 - Upgrade information'!$I88,0)</f>
        <v>0</v>
      </c>
      <c r="O237" s="229">
        <f>IF(UPGRADEYEAR=ENGINE!O$207,'3 - Upgrade information'!$I88,0)</f>
        <v>0</v>
      </c>
      <c r="P237" s="229">
        <f>IF(UPGRADEYEAR=ENGINE!P$207,'3 - Upgrade information'!$I88,0)</f>
        <v>0</v>
      </c>
      <c r="Q237" s="229">
        <f>IF(UPGRADEYEAR=ENGINE!Q$207,'3 - Upgrade information'!$I88,0)</f>
        <v>0</v>
      </c>
      <c r="R237" s="229">
        <f>IF(UPGRADEYEAR=ENGINE!R$207,'3 - Upgrade information'!$I88,0)</f>
        <v>0</v>
      </c>
      <c r="S237" s="229">
        <f>IF(UPGRADEYEAR=ENGINE!S$207,'3 - Upgrade information'!$I88,0)</f>
        <v>0</v>
      </c>
      <c r="T237" s="229">
        <f>IF(UPGRADEYEAR=ENGINE!T$207,'3 - Upgrade information'!$I88,0)</f>
        <v>0</v>
      </c>
      <c r="U237" s="229">
        <f>IF(UPGRADEYEAR=ENGINE!U$207,'3 - Upgrade information'!$I88,0)</f>
        <v>0</v>
      </c>
      <c r="V237" s="229">
        <f>IF(UPGRADEYEAR=ENGINE!V$207,'3 - Upgrade information'!$I88,0)</f>
        <v>0</v>
      </c>
      <c r="W237" s="229">
        <f>IF(UPGRADEYEAR=ENGINE!W$207,'3 - Upgrade information'!$I88,0)</f>
        <v>0</v>
      </c>
      <c r="X237" s="229">
        <f>IF(UPGRADEYEAR=ENGINE!X$207,'3 - Upgrade information'!$I88,0)</f>
        <v>0</v>
      </c>
      <c r="Y237" s="229">
        <f>IF(UPGRADEYEAR=ENGINE!Y$207,'3 - Upgrade information'!$I88,0)</f>
        <v>0</v>
      </c>
      <c r="Z237" s="229">
        <f>IF(UPGRADEYEAR=ENGINE!Z$207,'3 - Upgrade information'!$I88,0)</f>
        <v>0</v>
      </c>
      <c r="AA237" s="229">
        <f>IF(UPGRADEYEAR=ENGINE!AA$207,'3 - Upgrade information'!$I88,0)</f>
        <v>0</v>
      </c>
      <c r="AB237" s="229">
        <f>IF(UPGRADEYEAR=ENGINE!AB$207,'3 - Upgrade information'!$I88,0)</f>
        <v>0</v>
      </c>
      <c r="AC237" s="229">
        <f>IF(UPGRADEYEAR=ENGINE!AC$207,'3 - Upgrade information'!$I88,0)</f>
        <v>0</v>
      </c>
      <c r="AD237" s="229">
        <f>IF(UPGRADEYEAR=ENGINE!AD$207,'3 - Upgrade information'!$I88,0)</f>
        <v>0</v>
      </c>
      <c r="AE237" s="229">
        <f>IF(UPGRADEYEAR=ENGINE!AE$207,'3 - Upgrade information'!$I88,0)</f>
        <v>0</v>
      </c>
      <c r="AF237" s="229">
        <f>IF(UPGRADEYEAR=ENGINE!AF$207,'3 - Upgrade information'!$I88,0)</f>
        <v>0</v>
      </c>
      <c r="AG237" s="229">
        <f>IF(UPGRADEYEAR=ENGINE!AG$207,'3 - Upgrade information'!$I88,0)</f>
        <v>0</v>
      </c>
      <c r="AH237" s="229">
        <f>IF(UPGRADEYEAR=ENGINE!AH$207,'3 - Upgrade information'!$I88,0)</f>
        <v>0</v>
      </c>
      <c r="AI237" s="229">
        <f>IF(UPGRADEYEAR=ENGINE!AI$207,'3 - Upgrade information'!$I88,0)</f>
        <v>0</v>
      </c>
      <c r="AJ237" s="229">
        <f>IF(UPGRADEYEAR=ENGINE!AJ$207,'3 - Upgrade information'!$I88,0)</f>
        <v>0</v>
      </c>
      <c r="AK237" s="229">
        <f>IF(UPGRADEYEAR=ENGINE!AK$207,'3 - Upgrade information'!$I88,0)</f>
        <v>0</v>
      </c>
      <c r="AL237" s="229">
        <f>IF(UPGRADEYEAR=ENGINE!AL$207,'3 - Upgrade information'!$I88,0)</f>
        <v>0</v>
      </c>
      <c r="AM237" s="229">
        <f>IF(UPGRADEYEAR=ENGINE!AM$207,'3 - Upgrade information'!$I88,0)</f>
        <v>0</v>
      </c>
      <c r="AN237" s="229">
        <f>IF(UPGRADEYEAR=ENGINE!AN$207,'3 - Upgrade information'!$I88,0)</f>
        <v>0</v>
      </c>
      <c r="AO237" s="229">
        <f>IF(UPGRADEYEAR=ENGINE!AO$207,'3 - Upgrade information'!$I88,0)</f>
        <v>0</v>
      </c>
      <c r="AP237" s="229">
        <f>IF(UPGRADEYEAR=ENGINE!AP$207,'3 - Upgrade information'!$I88,0)</f>
        <v>0</v>
      </c>
      <c r="AQ237" s="229">
        <f>IF(UPGRADEYEAR=ENGINE!AQ$207,'3 - Upgrade information'!$I88,0)</f>
        <v>0</v>
      </c>
      <c r="AR237" s="229">
        <f>IF(UPGRADEYEAR=ENGINE!AR$207,'3 - Upgrade information'!$I88,0)</f>
        <v>0</v>
      </c>
      <c r="AS237" s="229">
        <f>IF(UPGRADEYEAR=ENGINE!AS$207,'3 - Upgrade information'!$I88,0)</f>
        <v>0</v>
      </c>
      <c r="AT237" s="229">
        <f>IF(UPGRADEYEAR=ENGINE!AT$207,'3 - Upgrade information'!$I88,0)</f>
        <v>0</v>
      </c>
      <c r="AU237" s="231"/>
    </row>
    <row r="238" spans="1:47" ht="9" customHeight="1">
      <c r="A238" s="599"/>
      <c r="B238" s="227">
        <f t="shared" ref="B238:C238" si="239">B136</f>
        <v>250</v>
      </c>
      <c r="C238" s="227">
        <f t="shared" si="239"/>
        <v>301</v>
      </c>
      <c r="D238" s="395" t="str">
        <f t="shared" si="226"/>
        <v>HPS5</v>
      </c>
      <c r="E238" s="254"/>
      <c r="F238" s="254"/>
      <c r="G238" s="254"/>
      <c r="H238" s="229"/>
      <c r="I238" s="229">
        <v>0</v>
      </c>
      <c r="J238" s="229">
        <f t="shared" si="227"/>
        <v>0</v>
      </c>
      <c r="K238" s="229">
        <f>IF(UPGRADEYEAR=ENGINE!K$207,'3 - Upgrade information'!$I89,0)</f>
        <v>0</v>
      </c>
      <c r="L238" s="229">
        <f>IF(UPGRADEYEAR=ENGINE!L$207,'3 - Upgrade information'!$I89,0)</f>
        <v>0</v>
      </c>
      <c r="M238" s="229">
        <f>IF(UPGRADEYEAR=ENGINE!M$207,'3 - Upgrade information'!$I89,0)</f>
        <v>0</v>
      </c>
      <c r="N238" s="230">
        <f>IF(UPGRADEYEAR=ENGINE!N$207,'3 - Upgrade information'!$I89,0)</f>
        <v>0</v>
      </c>
      <c r="O238" s="229">
        <f>IF(UPGRADEYEAR=ENGINE!O$207,'3 - Upgrade information'!$I89,0)</f>
        <v>0</v>
      </c>
      <c r="P238" s="229">
        <f>IF(UPGRADEYEAR=ENGINE!P$207,'3 - Upgrade information'!$I89,0)</f>
        <v>0</v>
      </c>
      <c r="Q238" s="229">
        <f>IF(UPGRADEYEAR=ENGINE!Q$207,'3 - Upgrade information'!$I89,0)</f>
        <v>0</v>
      </c>
      <c r="R238" s="229">
        <f>IF(UPGRADEYEAR=ENGINE!R$207,'3 - Upgrade information'!$I89,0)</f>
        <v>0</v>
      </c>
      <c r="S238" s="229">
        <f>IF(UPGRADEYEAR=ENGINE!S$207,'3 - Upgrade information'!$I89,0)</f>
        <v>0</v>
      </c>
      <c r="T238" s="229">
        <f>IF(UPGRADEYEAR=ENGINE!T$207,'3 - Upgrade information'!$I89,0)</f>
        <v>0</v>
      </c>
      <c r="U238" s="229">
        <f>IF(UPGRADEYEAR=ENGINE!U$207,'3 - Upgrade information'!$I89,0)</f>
        <v>0</v>
      </c>
      <c r="V238" s="229">
        <f>IF(UPGRADEYEAR=ENGINE!V$207,'3 - Upgrade information'!$I89,0)</f>
        <v>0</v>
      </c>
      <c r="W238" s="229">
        <f>IF(UPGRADEYEAR=ENGINE!W$207,'3 - Upgrade information'!$I89,0)</f>
        <v>0</v>
      </c>
      <c r="X238" s="229">
        <f>IF(UPGRADEYEAR=ENGINE!X$207,'3 - Upgrade information'!$I89,0)</f>
        <v>0</v>
      </c>
      <c r="Y238" s="229">
        <f>IF(UPGRADEYEAR=ENGINE!Y$207,'3 - Upgrade information'!$I89,0)</f>
        <v>0</v>
      </c>
      <c r="Z238" s="229">
        <f>IF(UPGRADEYEAR=ENGINE!Z$207,'3 - Upgrade information'!$I89,0)</f>
        <v>0</v>
      </c>
      <c r="AA238" s="229">
        <f>IF(UPGRADEYEAR=ENGINE!AA$207,'3 - Upgrade information'!$I89,0)</f>
        <v>0</v>
      </c>
      <c r="AB238" s="229">
        <f>IF(UPGRADEYEAR=ENGINE!AB$207,'3 - Upgrade information'!$I89,0)</f>
        <v>0</v>
      </c>
      <c r="AC238" s="229">
        <f>IF(UPGRADEYEAR=ENGINE!AC$207,'3 - Upgrade information'!$I89,0)</f>
        <v>0</v>
      </c>
      <c r="AD238" s="229">
        <f>IF(UPGRADEYEAR=ENGINE!AD$207,'3 - Upgrade information'!$I89,0)</f>
        <v>0</v>
      </c>
      <c r="AE238" s="229">
        <f>IF(UPGRADEYEAR=ENGINE!AE$207,'3 - Upgrade information'!$I89,0)</f>
        <v>0</v>
      </c>
      <c r="AF238" s="229">
        <f>IF(UPGRADEYEAR=ENGINE!AF$207,'3 - Upgrade information'!$I89,0)</f>
        <v>0</v>
      </c>
      <c r="AG238" s="229">
        <f>IF(UPGRADEYEAR=ENGINE!AG$207,'3 - Upgrade information'!$I89,0)</f>
        <v>0</v>
      </c>
      <c r="AH238" s="229">
        <f>IF(UPGRADEYEAR=ENGINE!AH$207,'3 - Upgrade information'!$I89,0)</f>
        <v>0</v>
      </c>
      <c r="AI238" s="229">
        <f>IF(UPGRADEYEAR=ENGINE!AI$207,'3 - Upgrade information'!$I89,0)</f>
        <v>0</v>
      </c>
      <c r="AJ238" s="229">
        <f>IF(UPGRADEYEAR=ENGINE!AJ$207,'3 - Upgrade information'!$I89,0)</f>
        <v>0</v>
      </c>
      <c r="AK238" s="229">
        <f>IF(UPGRADEYEAR=ENGINE!AK$207,'3 - Upgrade information'!$I89,0)</f>
        <v>0</v>
      </c>
      <c r="AL238" s="229">
        <f>IF(UPGRADEYEAR=ENGINE!AL$207,'3 - Upgrade information'!$I89,0)</f>
        <v>0</v>
      </c>
      <c r="AM238" s="229">
        <f>IF(UPGRADEYEAR=ENGINE!AM$207,'3 - Upgrade information'!$I89,0)</f>
        <v>0</v>
      </c>
      <c r="AN238" s="229">
        <f>IF(UPGRADEYEAR=ENGINE!AN$207,'3 - Upgrade information'!$I89,0)</f>
        <v>0</v>
      </c>
      <c r="AO238" s="229">
        <f>IF(UPGRADEYEAR=ENGINE!AO$207,'3 - Upgrade information'!$I89,0)</f>
        <v>0</v>
      </c>
      <c r="AP238" s="229">
        <f>IF(UPGRADEYEAR=ENGINE!AP$207,'3 - Upgrade information'!$I89,0)</f>
        <v>0</v>
      </c>
      <c r="AQ238" s="229">
        <f>IF(UPGRADEYEAR=ENGINE!AQ$207,'3 - Upgrade information'!$I89,0)</f>
        <v>0</v>
      </c>
      <c r="AR238" s="229">
        <f>IF(UPGRADEYEAR=ENGINE!AR$207,'3 - Upgrade information'!$I89,0)</f>
        <v>0</v>
      </c>
      <c r="AS238" s="229">
        <f>IF(UPGRADEYEAR=ENGINE!AS$207,'3 - Upgrade information'!$I89,0)</f>
        <v>0</v>
      </c>
      <c r="AT238" s="229">
        <f>IF(UPGRADEYEAR=ENGINE!AT$207,'3 - Upgrade information'!$I89,0)</f>
        <v>0</v>
      </c>
      <c r="AU238" s="231"/>
    </row>
    <row r="239" spans="1:47" ht="9" customHeight="1">
      <c r="A239" s="599"/>
      <c r="B239" s="227">
        <f t="shared" ref="B239:C239" si="240">B137</f>
        <v>400</v>
      </c>
      <c r="C239" s="227">
        <f t="shared" si="240"/>
        <v>434</v>
      </c>
      <c r="D239" s="395" t="str">
        <f t="shared" si="226"/>
        <v>HPS5</v>
      </c>
      <c r="E239" s="254"/>
      <c r="F239" s="254"/>
      <c r="G239" s="254"/>
      <c r="H239" s="229"/>
      <c r="I239" s="229">
        <v>0</v>
      </c>
      <c r="J239" s="229">
        <f t="shared" si="227"/>
        <v>0</v>
      </c>
      <c r="K239" s="229">
        <f>IF(UPGRADEYEAR=ENGINE!K$207,'3 - Upgrade information'!$I90,0)</f>
        <v>0</v>
      </c>
      <c r="L239" s="229">
        <f>IF(UPGRADEYEAR=ENGINE!L$207,'3 - Upgrade information'!$I90,0)</f>
        <v>0</v>
      </c>
      <c r="M239" s="229">
        <f>IF(UPGRADEYEAR=ENGINE!M$207,'3 - Upgrade information'!$I90,0)</f>
        <v>0</v>
      </c>
      <c r="N239" s="230">
        <f>IF(UPGRADEYEAR=ENGINE!N$207,'3 - Upgrade information'!$I90,0)</f>
        <v>0</v>
      </c>
      <c r="O239" s="229">
        <f>IF(UPGRADEYEAR=ENGINE!O$207,'3 - Upgrade information'!$I90,0)</f>
        <v>0</v>
      </c>
      <c r="P239" s="229">
        <f>IF(UPGRADEYEAR=ENGINE!P$207,'3 - Upgrade information'!$I90,0)</f>
        <v>0</v>
      </c>
      <c r="Q239" s="229">
        <f>IF(UPGRADEYEAR=ENGINE!Q$207,'3 - Upgrade information'!$I90,0)</f>
        <v>0</v>
      </c>
      <c r="R239" s="229">
        <f>IF(UPGRADEYEAR=ENGINE!R$207,'3 - Upgrade information'!$I90,0)</f>
        <v>0</v>
      </c>
      <c r="S239" s="229">
        <f>IF(UPGRADEYEAR=ENGINE!S$207,'3 - Upgrade information'!$I90,0)</f>
        <v>0</v>
      </c>
      <c r="T239" s="229">
        <f>IF(UPGRADEYEAR=ENGINE!T$207,'3 - Upgrade information'!$I90,0)</f>
        <v>0</v>
      </c>
      <c r="U239" s="229">
        <f>IF(UPGRADEYEAR=ENGINE!U$207,'3 - Upgrade information'!$I90,0)</f>
        <v>0</v>
      </c>
      <c r="V239" s="229">
        <f>IF(UPGRADEYEAR=ENGINE!V$207,'3 - Upgrade information'!$I90,0)</f>
        <v>0</v>
      </c>
      <c r="W239" s="229">
        <f>IF(UPGRADEYEAR=ENGINE!W$207,'3 - Upgrade information'!$I90,0)</f>
        <v>0</v>
      </c>
      <c r="X239" s="229">
        <f>IF(UPGRADEYEAR=ENGINE!X$207,'3 - Upgrade information'!$I90,0)</f>
        <v>0</v>
      </c>
      <c r="Y239" s="229">
        <f>IF(UPGRADEYEAR=ENGINE!Y$207,'3 - Upgrade information'!$I90,0)</f>
        <v>0</v>
      </c>
      <c r="Z239" s="229">
        <f>IF(UPGRADEYEAR=ENGINE!Z$207,'3 - Upgrade information'!$I90,0)</f>
        <v>0</v>
      </c>
      <c r="AA239" s="229">
        <f>IF(UPGRADEYEAR=ENGINE!AA$207,'3 - Upgrade information'!$I90,0)</f>
        <v>0</v>
      </c>
      <c r="AB239" s="229">
        <f>IF(UPGRADEYEAR=ENGINE!AB$207,'3 - Upgrade information'!$I90,0)</f>
        <v>0</v>
      </c>
      <c r="AC239" s="229">
        <f>IF(UPGRADEYEAR=ENGINE!AC$207,'3 - Upgrade information'!$I90,0)</f>
        <v>0</v>
      </c>
      <c r="AD239" s="229">
        <f>IF(UPGRADEYEAR=ENGINE!AD$207,'3 - Upgrade information'!$I90,0)</f>
        <v>0</v>
      </c>
      <c r="AE239" s="229">
        <f>IF(UPGRADEYEAR=ENGINE!AE$207,'3 - Upgrade information'!$I90,0)</f>
        <v>0</v>
      </c>
      <c r="AF239" s="229">
        <f>IF(UPGRADEYEAR=ENGINE!AF$207,'3 - Upgrade information'!$I90,0)</f>
        <v>0</v>
      </c>
      <c r="AG239" s="229">
        <f>IF(UPGRADEYEAR=ENGINE!AG$207,'3 - Upgrade information'!$I90,0)</f>
        <v>0</v>
      </c>
      <c r="AH239" s="229">
        <f>IF(UPGRADEYEAR=ENGINE!AH$207,'3 - Upgrade information'!$I90,0)</f>
        <v>0</v>
      </c>
      <c r="AI239" s="229">
        <f>IF(UPGRADEYEAR=ENGINE!AI$207,'3 - Upgrade information'!$I90,0)</f>
        <v>0</v>
      </c>
      <c r="AJ239" s="229">
        <f>IF(UPGRADEYEAR=ENGINE!AJ$207,'3 - Upgrade information'!$I90,0)</f>
        <v>0</v>
      </c>
      <c r="AK239" s="229">
        <f>IF(UPGRADEYEAR=ENGINE!AK$207,'3 - Upgrade information'!$I90,0)</f>
        <v>0</v>
      </c>
      <c r="AL239" s="229">
        <f>IF(UPGRADEYEAR=ENGINE!AL$207,'3 - Upgrade information'!$I90,0)</f>
        <v>0</v>
      </c>
      <c r="AM239" s="229">
        <f>IF(UPGRADEYEAR=ENGINE!AM$207,'3 - Upgrade information'!$I90,0)</f>
        <v>0</v>
      </c>
      <c r="AN239" s="229">
        <f>IF(UPGRADEYEAR=ENGINE!AN$207,'3 - Upgrade information'!$I90,0)</f>
        <v>0</v>
      </c>
      <c r="AO239" s="229">
        <f>IF(UPGRADEYEAR=ENGINE!AO$207,'3 - Upgrade information'!$I90,0)</f>
        <v>0</v>
      </c>
      <c r="AP239" s="229">
        <f>IF(UPGRADEYEAR=ENGINE!AP$207,'3 - Upgrade information'!$I90,0)</f>
        <v>0</v>
      </c>
      <c r="AQ239" s="229">
        <f>IF(UPGRADEYEAR=ENGINE!AQ$207,'3 - Upgrade information'!$I90,0)</f>
        <v>0</v>
      </c>
      <c r="AR239" s="229">
        <f>IF(UPGRADEYEAR=ENGINE!AR$207,'3 - Upgrade information'!$I90,0)</f>
        <v>0</v>
      </c>
      <c r="AS239" s="229">
        <f>IF(UPGRADEYEAR=ENGINE!AS$207,'3 - Upgrade information'!$I90,0)</f>
        <v>0</v>
      </c>
      <c r="AT239" s="229">
        <f>IF(UPGRADEYEAR=ENGINE!AT$207,'3 - Upgrade information'!$I90,0)</f>
        <v>0</v>
      </c>
      <c r="AU239" s="231"/>
    </row>
    <row r="240" spans="1:47" ht="9" customHeight="1">
      <c r="A240" s="599"/>
      <c r="B240" s="227">
        <f t="shared" ref="B240:C240" si="241">B138</f>
        <v>0</v>
      </c>
      <c r="C240" s="227">
        <f t="shared" si="241"/>
        <v>0</v>
      </c>
      <c r="D240" s="395" t="str">
        <f t="shared" si="226"/>
        <v>HPS5</v>
      </c>
      <c r="E240" s="254"/>
      <c r="F240" s="254"/>
      <c r="G240" s="254"/>
      <c r="H240" s="229"/>
      <c r="I240" s="229">
        <v>0</v>
      </c>
      <c r="J240" s="229">
        <f t="shared" si="227"/>
        <v>0</v>
      </c>
      <c r="K240" s="229">
        <f>IF(UPGRADEYEAR=ENGINE!K$207,'3 - Upgrade information'!$I91,0)</f>
        <v>0</v>
      </c>
      <c r="L240" s="229">
        <f>IF(UPGRADEYEAR=ENGINE!L$207,'3 - Upgrade information'!$I91,0)</f>
        <v>0</v>
      </c>
      <c r="M240" s="229">
        <f>IF(UPGRADEYEAR=ENGINE!M$207,'3 - Upgrade information'!$I91,0)</f>
        <v>0</v>
      </c>
      <c r="N240" s="230">
        <f>IF(UPGRADEYEAR=ENGINE!N$207,'3 - Upgrade information'!$I91,0)</f>
        <v>0</v>
      </c>
      <c r="O240" s="229">
        <f>IF(UPGRADEYEAR=ENGINE!O$207,'3 - Upgrade information'!$I91,0)</f>
        <v>0</v>
      </c>
      <c r="P240" s="229">
        <f>IF(UPGRADEYEAR=ENGINE!P$207,'3 - Upgrade information'!$I91,0)</f>
        <v>0</v>
      </c>
      <c r="Q240" s="229">
        <f>IF(UPGRADEYEAR=ENGINE!Q$207,'3 - Upgrade information'!$I91,0)</f>
        <v>0</v>
      </c>
      <c r="R240" s="229">
        <f>IF(UPGRADEYEAR=ENGINE!R$207,'3 - Upgrade information'!$I91,0)</f>
        <v>0</v>
      </c>
      <c r="S240" s="229">
        <f>IF(UPGRADEYEAR=ENGINE!S$207,'3 - Upgrade information'!$I91,0)</f>
        <v>0</v>
      </c>
      <c r="T240" s="229">
        <f>IF(UPGRADEYEAR=ENGINE!T$207,'3 - Upgrade information'!$I91,0)</f>
        <v>0</v>
      </c>
      <c r="U240" s="229">
        <f>IF(UPGRADEYEAR=ENGINE!U$207,'3 - Upgrade information'!$I91,0)</f>
        <v>0</v>
      </c>
      <c r="V240" s="229">
        <f>IF(UPGRADEYEAR=ENGINE!V$207,'3 - Upgrade information'!$I91,0)</f>
        <v>0</v>
      </c>
      <c r="W240" s="229">
        <f>IF(UPGRADEYEAR=ENGINE!W$207,'3 - Upgrade information'!$I91,0)</f>
        <v>0</v>
      </c>
      <c r="X240" s="229">
        <f>IF(UPGRADEYEAR=ENGINE!X$207,'3 - Upgrade information'!$I91,0)</f>
        <v>0</v>
      </c>
      <c r="Y240" s="229">
        <f>IF(UPGRADEYEAR=ENGINE!Y$207,'3 - Upgrade information'!$I91,0)</f>
        <v>0</v>
      </c>
      <c r="Z240" s="229">
        <f>IF(UPGRADEYEAR=ENGINE!Z$207,'3 - Upgrade information'!$I91,0)</f>
        <v>0</v>
      </c>
      <c r="AA240" s="229">
        <f>IF(UPGRADEYEAR=ENGINE!AA$207,'3 - Upgrade information'!$I91,0)</f>
        <v>0</v>
      </c>
      <c r="AB240" s="229">
        <f>IF(UPGRADEYEAR=ENGINE!AB$207,'3 - Upgrade information'!$I91,0)</f>
        <v>0</v>
      </c>
      <c r="AC240" s="229">
        <f>IF(UPGRADEYEAR=ENGINE!AC$207,'3 - Upgrade information'!$I91,0)</f>
        <v>0</v>
      </c>
      <c r="AD240" s="229">
        <f>IF(UPGRADEYEAR=ENGINE!AD$207,'3 - Upgrade information'!$I91,0)</f>
        <v>0</v>
      </c>
      <c r="AE240" s="229">
        <f>IF(UPGRADEYEAR=ENGINE!AE$207,'3 - Upgrade information'!$I91,0)</f>
        <v>0</v>
      </c>
      <c r="AF240" s="229">
        <f>IF(UPGRADEYEAR=ENGINE!AF$207,'3 - Upgrade information'!$I91,0)</f>
        <v>0</v>
      </c>
      <c r="AG240" s="229">
        <f>IF(UPGRADEYEAR=ENGINE!AG$207,'3 - Upgrade information'!$I91,0)</f>
        <v>0</v>
      </c>
      <c r="AH240" s="229">
        <f>IF(UPGRADEYEAR=ENGINE!AH$207,'3 - Upgrade information'!$I91,0)</f>
        <v>0</v>
      </c>
      <c r="AI240" s="229">
        <f>IF(UPGRADEYEAR=ENGINE!AI$207,'3 - Upgrade information'!$I91,0)</f>
        <v>0</v>
      </c>
      <c r="AJ240" s="229">
        <f>IF(UPGRADEYEAR=ENGINE!AJ$207,'3 - Upgrade information'!$I91,0)</f>
        <v>0</v>
      </c>
      <c r="AK240" s="229">
        <f>IF(UPGRADEYEAR=ENGINE!AK$207,'3 - Upgrade information'!$I91,0)</f>
        <v>0</v>
      </c>
      <c r="AL240" s="229">
        <f>IF(UPGRADEYEAR=ENGINE!AL$207,'3 - Upgrade information'!$I91,0)</f>
        <v>0</v>
      </c>
      <c r="AM240" s="229">
        <f>IF(UPGRADEYEAR=ENGINE!AM$207,'3 - Upgrade information'!$I91,0)</f>
        <v>0</v>
      </c>
      <c r="AN240" s="229">
        <f>IF(UPGRADEYEAR=ENGINE!AN$207,'3 - Upgrade information'!$I91,0)</f>
        <v>0</v>
      </c>
      <c r="AO240" s="229">
        <f>IF(UPGRADEYEAR=ENGINE!AO$207,'3 - Upgrade information'!$I91,0)</f>
        <v>0</v>
      </c>
      <c r="AP240" s="229">
        <f>IF(UPGRADEYEAR=ENGINE!AP$207,'3 - Upgrade information'!$I91,0)</f>
        <v>0</v>
      </c>
      <c r="AQ240" s="229">
        <f>IF(UPGRADEYEAR=ENGINE!AQ$207,'3 - Upgrade information'!$I91,0)</f>
        <v>0</v>
      </c>
      <c r="AR240" s="229">
        <f>IF(UPGRADEYEAR=ENGINE!AR$207,'3 - Upgrade information'!$I91,0)</f>
        <v>0</v>
      </c>
      <c r="AS240" s="229">
        <f>IF(UPGRADEYEAR=ENGINE!AS$207,'3 - Upgrade information'!$I91,0)</f>
        <v>0</v>
      </c>
      <c r="AT240" s="229">
        <f>IF(UPGRADEYEAR=ENGINE!AT$207,'3 - Upgrade information'!$I91,0)</f>
        <v>0</v>
      </c>
      <c r="AU240" s="231"/>
    </row>
    <row r="241" spans="1:47" ht="9" customHeight="1">
      <c r="A241" s="600"/>
      <c r="B241" s="227">
        <f t="shared" ref="B241:C241" si="242">B139</f>
        <v>0</v>
      </c>
      <c r="C241" s="227">
        <f t="shared" si="242"/>
        <v>0</v>
      </c>
      <c r="D241" s="395" t="str">
        <f t="shared" si="226"/>
        <v>HPS5</v>
      </c>
      <c r="E241" s="254"/>
      <c r="F241" s="254"/>
      <c r="G241" s="254"/>
      <c r="H241" s="229"/>
      <c r="I241" s="229">
        <v>0</v>
      </c>
      <c r="J241" s="229">
        <f t="shared" si="227"/>
        <v>0</v>
      </c>
      <c r="K241" s="229">
        <f>IF(UPGRADEYEAR=ENGINE!K$207,'3 - Upgrade information'!$I92,0)</f>
        <v>0</v>
      </c>
      <c r="L241" s="229">
        <f>IF(UPGRADEYEAR=ENGINE!L$207,'3 - Upgrade information'!$I92,0)</f>
        <v>0</v>
      </c>
      <c r="M241" s="229">
        <f>IF(UPGRADEYEAR=ENGINE!M$207,'3 - Upgrade information'!$I92,0)</f>
        <v>0</v>
      </c>
      <c r="N241" s="230">
        <f>IF(UPGRADEYEAR=ENGINE!N$207,'3 - Upgrade information'!$I92,0)</f>
        <v>0</v>
      </c>
      <c r="O241" s="229">
        <f>IF(UPGRADEYEAR=ENGINE!O$207,'3 - Upgrade information'!$I92,0)</f>
        <v>0</v>
      </c>
      <c r="P241" s="229">
        <f>IF(UPGRADEYEAR=ENGINE!P$207,'3 - Upgrade information'!$I92,0)</f>
        <v>0</v>
      </c>
      <c r="Q241" s="229">
        <f>IF(UPGRADEYEAR=ENGINE!Q$207,'3 - Upgrade information'!$I92,0)</f>
        <v>0</v>
      </c>
      <c r="R241" s="229">
        <f>IF(UPGRADEYEAR=ENGINE!R$207,'3 - Upgrade information'!$I92,0)</f>
        <v>0</v>
      </c>
      <c r="S241" s="229">
        <f>IF(UPGRADEYEAR=ENGINE!S$207,'3 - Upgrade information'!$I92,0)</f>
        <v>0</v>
      </c>
      <c r="T241" s="229">
        <f>IF(UPGRADEYEAR=ENGINE!T$207,'3 - Upgrade information'!$I92,0)</f>
        <v>0</v>
      </c>
      <c r="U241" s="229">
        <f>IF(UPGRADEYEAR=ENGINE!U$207,'3 - Upgrade information'!$I92,0)</f>
        <v>0</v>
      </c>
      <c r="V241" s="229">
        <f>IF(UPGRADEYEAR=ENGINE!V$207,'3 - Upgrade information'!$I92,0)</f>
        <v>0</v>
      </c>
      <c r="W241" s="229">
        <f>IF(UPGRADEYEAR=ENGINE!W$207,'3 - Upgrade information'!$I92,0)</f>
        <v>0</v>
      </c>
      <c r="X241" s="229">
        <f>IF(UPGRADEYEAR=ENGINE!X$207,'3 - Upgrade information'!$I92,0)</f>
        <v>0</v>
      </c>
      <c r="Y241" s="229">
        <f>IF(UPGRADEYEAR=ENGINE!Y$207,'3 - Upgrade information'!$I92,0)</f>
        <v>0</v>
      </c>
      <c r="Z241" s="229">
        <f>IF(UPGRADEYEAR=ENGINE!Z$207,'3 - Upgrade information'!$I92,0)</f>
        <v>0</v>
      </c>
      <c r="AA241" s="229">
        <f>IF(UPGRADEYEAR=ENGINE!AA$207,'3 - Upgrade information'!$I92,0)</f>
        <v>0</v>
      </c>
      <c r="AB241" s="229">
        <f>IF(UPGRADEYEAR=ENGINE!AB$207,'3 - Upgrade information'!$I92,0)</f>
        <v>0</v>
      </c>
      <c r="AC241" s="229">
        <f>IF(UPGRADEYEAR=ENGINE!AC$207,'3 - Upgrade information'!$I92,0)</f>
        <v>0</v>
      </c>
      <c r="AD241" s="229">
        <f>IF(UPGRADEYEAR=ENGINE!AD$207,'3 - Upgrade information'!$I92,0)</f>
        <v>0</v>
      </c>
      <c r="AE241" s="229">
        <f>IF(UPGRADEYEAR=ENGINE!AE$207,'3 - Upgrade information'!$I92,0)</f>
        <v>0</v>
      </c>
      <c r="AF241" s="229">
        <f>IF(UPGRADEYEAR=ENGINE!AF$207,'3 - Upgrade information'!$I92,0)</f>
        <v>0</v>
      </c>
      <c r="AG241" s="229">
        <f>IF(UPGRADEYEAR=ENGINE!AG$207,'3 - Upgrade information'!$I92,0)</f>
        <v>0</v>
      </c>
      <c r="AH241" s="229">
        <f>IF(UPGRADEYEAR=ENGINE!AH$207,'3 - Upgrade information'!$I92,0)</f>
        <v>0</v>
      </c>
      <c r="AI241" s="229">
        <f>IF(UPGRADEYEAR=ENGINE!AI$207,'3 - Upgrade information'!$I92,0)</f>
        <v>0</v>
      </c>
      <c r="AJ241" s="229">
        <f>IF(UPGRADEYEAR=ENGINE!AJ$207,'3 - Upgrade information'!$I92,0)</f>
        <v>0</v>
      </c>
      <c r="AK241" s="229">
        <f>IF(UPGRADEYEAR=ENGINE!AK$207,'3 - Upgrade information'!$I92,0)</f>
        <v>0</v>
      </c>
      <c r="AL241" s="229">
        <f>IF(UPGRADEYEAR=ENGINE!AL$207,'3 - Upgrade information'!$I92,0)</f>
        <v>0</v>
      </c>
      <c r="AM241" s="229">
        <f>IF(UPGRADEYEAR=ENGINE!AM$207,'3 - Upgrade information'!$I92,0)</f>
        <v>0</v>
      </c>
      <c r="AN241" s="229">
        <f>IF(UPGRADEYEAR=ENGINE!AN$207,'3 - Upgrade information'!$I92,0)</f>
        <v>0</v>
      </c>
      <c r="AO241" s="229">
        <f>IF(UPGRADEYEAR=ENGINE!AO$207,'3 - Upgrade information'!$I92,0)</f>
        <v>0</v>
      </c>
      <c r="AP241" s="229">
        <f>IF(UPGRADEYEAR=ENGINE!AP$207,'3 - Upgrade information'!$I92,0)</f>
        <v>0</v>
      </c>
      <c r="AQ241" s="229">
        <f>IF(UPGRADEYEAR=ENGINE!AQ$207,'3 - Upgrade information'!$I92,0)</f>
        <v>0</v>
      </c>
      <c r="AR241" s="229">
        <f>IF(UPGRADEYEAR=ENGINE!AR$207,'3 - Upgrade information'!$I92,0)</f>
        <v>0</v>
      </c>
      <c r="AS241" s="229">
        <f>IF(UPGRADEYEAR=ENGINE!AS$207,'3 - Upgrade information'!$I92,0)</f>
        <v>0</v>
      </c>
      <c r="AT241" s="229">
        <f>IF(UPGRADEYEAR=ENGINE!AT$207,'3 - Upgrade information'!$I92,0)</f>
        <v>0</v>
      </c>
      <c r="AU241" s="231"/>
    </row>
    <row r="242" spans="1:47" ht="9" customHeight="1">
      <c r="A242" s="598" t="s">
        <v>266</v>
      </c>
      <c r="B242" s="227">
        <f t="shared" ref="B242:C242" si="243">B140</f>
        <v>70</v>
      </c>
      <c r="C242" s="227">
        <f t="shared" si="243"/>
        <v>79</v>
      </c>
      <c r="D242" s="395" t="str">
        <f t="shared" si="226"/>
        <v>CDO</v>
      </c>
      <c r="E242" s="254"/>
      <c r="F242" s="254"/>
      <c r="G242" s="254"/>
      <c r="H242" s="229"/>
      <c r="I242" s="229">
        <v>0</v>
      </c>
      <c r="J242" s="229">
        <f t="shared" si="227"/>
        <v>0</v>
      </c>
      <c r="K242" s="229">
        <f>IF(UPGRADEYEAR=ENGINE!K$207,'3 - Upgrade information'!$I94,0)</f>
        <v>0</v>
      </c>
      <c r="L242" s="229">
        <f>IF(UPGRADEYEAR=ENGINE!L$207,'3 - Upgrade information'!$I94,0)</f>
        <v>0</v>
      </c>
      <c r="M242" s="229">
        <f>IF(UPGRADEYEAR=ENGINE!M$207,'3 - Upgrade information'!$I94,0)</f>
        <v>0</v>
      </c>
      <c r="N242" s="230">
        <f>IF(UPGRADEYEAR=ENGINE!N$207,'3 - Upgrade information'!$I94,0)</f>
        <v>0</v>
      </c>
      <c r="O242" s="229">
        <f>IF(UPGRADEYEAR=ENGINE!O$207,'3 - Upgrade information'!$I94,0)</f>
        <v>0</v>
      </c>
      <c r="P242" s="229">
        <f>IF(UPGRADEYEAR=ENGINE!P$207,'3 - Upgrade information'!$I94,0)</f>
        <v>0</v>
      </c>
      <c r="Q242" s="229">
        <f>IF(UPGRADEYEAR=ENGINE!Q$207,'3 - Upgrade information'!$I94,0)</f>
        <v>0</v>
      </c>
      <c r="R242" s="229">
        <f>IF(UPGRADEYEAR=ENGINE!R$207,'3 - Upgrade information'!$I94,0)</f>
        <v>0</v>
      </c>
      <c r="S242" s="229">
        <f>IF(UPGRADEYEAR=ENGINE!S$207,'3 - Upgrade information'!$I94,0)</f>
        <v>0</v>
      </c>
      <c r="T242" s="229">
        <f>IF(UPGRADEYEAR=ENGINE!T$207,'3 - Upgrade information'!$I94,0)</f>
        <v>0</v>
      </c>
      <c r="U242" s="229">
        <f>IF(UPGRADEYEAR=ENGINE!U$207,'3 - Upgrade information'!$I94,0)</f>
        <v>0</v>
      </c>
      <c r="V242" s="229">
        <f>IF(UPGRADEYEAR=ENGINE!V$207,'3 - Upgrade information'!$I94,0)</f>
        <v>0</v>
      </c>
      <c r="W242" s="229">
        <f>IF(UPGRADEYEAR=ENGINE!W$207,'3 - Upgrade information'!$I94,0)</f>
        <v>0</v>
      </c>
      <c r="X242" s="229">
        <f>IF(UPGRADEYEAR=ENGINE!X$207,'3 - Upgrade information'!$I94,0)</f>
        <v>0</v>
      </c>
      <c r="Y242" s="229">
        <f>IF(UPGRADEYEAR=ENGINE!Y$207,'3 - Upgrade information'!$I94,0)</f>
        <v>0</v>
      </c>
      <c r="Z242" s="229">
        <f>IF(UPGRADEYEAR=ENGINE!Z$207,'3 - Upgrade information'!$I94,0)</f>
        <v>0</v>
      </c>
      <c r="AA242" s="229">
        <f>IF(UPGRADEYEAR=ENGINE!AA$207,'3 - Upgrade information'!$I94,0)</f>
        <v>0</v>
      </c>
      <c r="AB242" s="229">
        <f>IF(UPGRADEYEAR=ENGINE!AB$207,'3 - Upgrade information'!$I94,0)</f>
        <v>0</v>
      </c>
      <c r="AC242" s="229">
        <f>IF(UPGRADEYEAR=ENGINE!AC$207,'3 - Upgrade information'!$I94,0)</f>
        <v>0</v>
      </c>
      <c r="AD242" s="229">
        <f>IF(UPGRADEYEAR=ENGINE!AD$207,'3 - Upgrade information'!$I94,0)</f>
        <v>0</v>
      </c>
      <c r="AE242" s="229">
        <f>IF(UPGRADEYEAR=ENGINE!AE$207,'3 - Upgrade information'!$I94,0)</f>
        <v>0</v>
      </c>
      <c r="AF242" s="229">
        <f>IF(UPGRADEYEAR=ENGINE!AF$207,'3 - Upgrade information'!$I94,0)</f>
        <v>0</v>
      </c>
      <c r="AG242" s="229">
        <f>IF(UPGRADEYEAR=ENGINE!AG$207,'3 - Upgrade information'!$I94,0)</f>
        <v>0</v>
      </c>
      <c r="AH242" s="229">
        <f>IF(UPGRADEYEAR=ENGINE!AH$207,'3 - Upgrade information'!$I94,0)</f>
        <v>0</v>
      </c>
      <c r="AI242" s="229">
        <f>IF(UPGRADEYEAR=ENGINE!AI$207,'3 - Upgrade information'!$I94,0)</f>
        <v>0</v>
      </c>
      <c r="AJ242" s="229">
        <f>IF(UPGRADEYEAR=ENGINE!AJ$207,'3 - Upgrade information'!$I94,0)</f>
        <v>0</v>
      </c>
      <c r="AK242" s="229">
        <f>IF(UPGRADEYEAR=ENGINE!AK$207,'3 - Upgrade information'!$I94,0)</f>
        <v>0</v>
      </c>
      <c r="AL242" s="229">
        <f>IF(UPGRADEYEAR=ENGINE!AL$207,'3 - Upgrade information'!$I94,0)</f>
        <v>0</v>
      </c>
      <c r="AM242" s="229">
        <f>IF(UPGRADEYEAR=ENGINE!AM$207,'3 - Upgrade information'!$I94,0)</f>
        <v>0</v>
      </c>
      <c r="AN242" s="229">
        <f>IF(UPGRADEYEAR=ENGINE!AN$207,'3 - Upgrade information'!$I94,0)</f>
        <v>0</v>
      </c>
      <c r="AO242" s="229">
        <f>IF(UPGRADEYEAR=ENGINE!AO$207,'3 - Upgrade information'!$I94,0)</f>
        <v>0</v>
      </c>
      <c r="AP242" s="229">
        <f>IF(UPGRADEYEAR=ENGINE!AP$207,'3 - Upgrade information'!$I94,0)</f>
        <v>0</v>
      </c>
      <c r="AQ242" s="229">
        <f>IF(UPGRADEYEAR=ENGINE!AQ$207,'3 - Upgrade information'!$I94,0)</f>
        <v>0</v>
      </c>
      <c r="AR242" s="229">
        <f>IF(UPGRADEYEAR=ENGINE!AR$207,'3 - Upgrade information'!$I94,0)</f>
        <v>0</v>
      </c>
      <c r="AS242" s="229">
        <f>IF(UPGRADEYEAR=ENGINE!AS$207,'3 - Upgrade information'!$I94,0)</f>
        <v>0</v>
      </c>
      <c r="AT242" s="229">
        <f>IF(UPGRADEYEAR=ENGINE!AT$207,'3 - Upgrade information'!$I94,0)</f>
        <v>0</v>
      </c>
      <c r="AU242" s="231"/>
    </row>
    <row r="243" spans="1:47" ht="9" customHeight="1">
      <c r="A243" s="599"/>
      <c r="B243" s="227">
        <f t="shared" ref="B243:C243" si="244">B141</f>
        <v>100</v>
      </c>
      <c r="C243" s="227">
        <f t="shared" si="244"/>
        <v>114</v>
      </c>
      <c r="D243" s="395" t="str">
        <f t="shared" si="226"/>
        <v>CDO</v>
      </c>
      <c r="E243" s="254"/>
      <c r="F243" s="254"/>
      <c r="G243" s="254"/>
      <c r="H243" s="229"/>
      <c r="I243" s="229">
        <v>0</v>
      </c>
      <c r="J243" s="229">
        <f t="shared" si="227"/>
        <v>0</v>
      </c>
      <c r="K243" s="229">
        <f>IF(UPGRADEYEAR=ENGINE!K$207,'3 - Upgrade information'!$I95,0)</f>
        <v>0</v>
      </c>
      <c r="L243" s="229">
        <f>IF(UPGRADEYEAR=ENGINE!L$207,'3 - Upgrade information'!$I95,0)</f>
        <v>0</v>
      </c>
      <c r="M243" s="229">
        <f>IF(UPGRADEYEAR=ENGINE!M$207,'3 - Upgrade information'!$I95,0)</f>
        <v>0</v>
      </c>
      <c r="N243" s="230">
        <f>IF(UPGRADEYEAR=ENGINE!N$207,'3 - Upgrade information'!$I95,0)</f>
        <v>0</v>
      </c>
      <c r="O243" s="229">
        <f>IF(UPGRADEYEAR=ENGINE!O$207,'3 - Upgrade information'!$I95,0)</f>
        <v>0</v>
      </c>
      <c r="P243" s="229">
        <f>IF(UPGRADEYEAR=ENGINE!P$207,'3 - Upgrade information'!$I95,0)</f>
        <v>0</v>
      </c>
      <c r="Q243" s="229">
        <f>IF(UPGRADEYEAR=ENGINE!Q$207,'3 - Upgrade information'!$I95,0)</f>
        <v>0</v>
      </c>
      <c r="R243" s="229">
        <f>IF(UPGRADEYEAR=ENGINE!R$207,'3 - Upgrade information'!$I95,0)</f>
        <v>0</v>
      </c>
      <c r="S243" s="229">
        <f>IF(UPGRADEYEAR=ENGINE!S$207,'3 - Upgrade information'!$I95,0)</f>
        <v>0</v>
      </c>
      <c r="T243" s="229">
        <f>IF(UPGRADEYEAR=ENGINE!T$207,'3 - Upgrade information'!$I95,0)</f>
        <v>0</v>
      </c>
      <c r="U243" s="229">
        <f>IF(UPGRADEYEAR=ENGINE!U$207,'3 - Upgrade information'!$I95,0)</f>
        <v>0</v>
      </c>
      <c r="V243" s="229">
        <f>IF(UPGRADEYEAR=ENGINE!V$207,'3 - Upgrade information'!$I95,0)</f>
        <v>0</v>
      </c>
      <c r="W243" s="229">
        <f>IF(UPGRADEYEAR=ENGINE!W$207,'3 - Upgrade information'!$I95,0)</f>
        <v>0</v>
      </c>
      <c r="X243" s="229">
        <f>IF(UPGRADEYEAR=ENGINE!X$207,'3 - Upgrade information'!$I95,0)</f>
        <v>0</v>
      </c>
      <c r="Y243" s="229">
        <f>IF(UPGRADEYEAR=ENGINE!Y$207,'3 - Upgrade information'!$I95,0)</f>
        <v>0</v>
      </c>
      <c r="Z243" s="229">
        <f>IF(UPGRADEYEAR=ENGINE!Z$207,'3 - Upgrade information'!$I95,0)</f>
        <v>0</v>
      </c>
      <c r="AA243" s="229">
        <f>IF(UPGRADEYEAR=ENGINE!AA$207,'3 - Upgrade information'!$I95,0)</f>
        <v>0</v>
      </c>
      <c r="AB243" s="229">
        <f>IF(UPGRADEYEAR=ENGINE!AB$207,'3 - Upgrade information'!$I95,0)</f>
        <v>0</v>
      </c>
      <c r="AC243" s="229">
        <f>IF(UPGRADEYEAR=ENGINE!AC$207,'3 - Upgrade information'!$I95,0)</f>
        <v>0</v>
      </c>
      <c r="AD243" s="229">
        <f>IF(UPGRADEYEAR=ENGINE!AD$207,'3 - Upgrade information'!$I95,0)</f>
        <v>0</v>
      </c>
      <c r="AE243" s="229">
        <f>IF(UPGRADEYEAR=ENGINE!AE$207,'3 - Upgrade information'!$I95,0)</f>
        <v>0</v>
      </c>
      <c r="AF243" s="229">
        <f>IF(UPGRADEYEAR=ENGINE!AF$207,'3 - Upgrade information'!$I95,0)</f>
        <v>0</v>
      </c>
      <c r="AG243" s="229">
        <f>IF(UPGRADEYEAR=ENGINE!AG$207,'3 - Upgrade information'!$I95,0)</f>
        <v>0</v>
      </c>
      <c r="AH243" s="229">
        <f>IF(UPGRADEYEAR=ENGINE!AH$207,'3 - Upgrade information'!$I95,0)</f>
        <v>0</v>
      </c>
      <c r="AI243" s="229">
        <f>IF(UPGRADEYEAR=ENGINE!AI$207,'3 - Upgrade information'!$I95,0)</f>
        <v>0</v>
      </c>
      <c r="AJ243" s="229">
        <f>IF(UPGRADEYEAR=ENGINE!AJ$207,'3 - Upgrade information'!$I95,0)</f>
        <v>0</v>
      </c>
      <c r="AK243" s="229">
        <f>IF(UPGRADEYEAR=ENGINE!AK$207,'3 - Upgrade information'!$I95,0)</f>
        <v>0</v>
      </c>
      <c r="AL243" s="229">
        <f>IF(UPGRADEYEAR=ENGINE!AL$207,'3 - Upgrade information'!$I95,0)</f>
        <v>0</v>
      </c>
      <c r="AM243" s="229">
        <f>IF(UPGRADEYEAR=ENGINE!AM$207,'3 - Upgrade information'!$I95,0)</f>
        <v>0</v>
      </c>
      <c r="AN243" s="229">
        <f>IF(UPGRADEYEAR=ENGINE!AN$207,'3 - Upgrade information'!$I95,0)</f>
        <v>0</v>
      </c>
      <c r="AO243" s="229">
        <f>IF(UPGRADEYEAR=ENGINE!AO$207,'3 - Upgrade information'!$I95,0)</f>
        <v>0</v>
      </c>
      <c r="AP243" s="229">
        <f>IF(UPGRADEYEAR=ENGINE!AP$207,'3 - Upgrade information'!$I95,0)</f>
        <v>0</v>
      </c>
      <c r="AQ243" s="229">
        <f>IF(UPGRADEYEAR=ENGINE!AQ$207,'3 - Upgrade information'!$I95,0)</f>
        <v>0</v>
      </c>
      <c r="AR243" s="229">
        <f>IF(UPGRADEYEAR=ENGINE!AR$207,'3 - Upgrade information'!$I95,0)</f>
        <v>0</v>
      </c>
      <c r="AS243" s="229">
        <f>IF(UPGRADEYEAR=ENGINE!AS$207,'3 - Upgrade information'!$I95,0)</f>
        <v>0</v>
      </c>
      <c r="AT243" s="229">
        <f>IF(UPGRADEYEAR=ENGINE!AT$207,'3 - Upgrade information'!$I95,0)</f>
        <v>0</v>
      </c>
      <c r="AU243" s="231"/>
    </row>
    <row r="244" spans="1:47" ht="9" customHeight="1">
      <c r="A244" s="599"/>
      <c r="B244" s="227">
        <f t="shared" ref="B244:C244" si="245">B142</f>
        <v>150</v>
      </c>
      <c r="C244" s="227">
        <f t="shared" si="245"/>
        <v>190</v>
      </c>
      <c r="D244" s="395" t="str">
        <f t="shared" si="226"/>
        <v>CDO</v>
      </c>
      <c r="E244" s="254"/>
      <c r="F244" s="254"/>
      <c r="G244" s="254"/>
      <c r="H244" s="229"/>
      <c r="I244" s="229">
        <v>0</v>
      </c>
      <c r="J244" s="229">
        <f t="shared" si="227"/>
        <v>0</v>
      </c>
      <c r="K244" s="229">
        <f>IF(UPGRADEYEAR=ENGINE!K$207,'3 - Upgrade information'!$I96,0)</f>
        <v>0</v>
      </c>
      <c r="L244" s="229">
        <f>IF(UPGRADEYEAR=ENGINE!L$207,'3 - Upgrade information'!$I96,0)</f>
        <v>0</v>
      </c>
      <c r="M244" s="229">
        <f>IF(UPGRADEYEAR=ENGINE!M$207,'3 - Upgrade information'!$I96,0)</f>
        <v>0</v>
      </c>
      <c r="N244" s="230">
        <f>IF(UPGRADEYEAR=ENGINE!N$207,'3 - Upgrade information'!$I96,0)</f>
        <v>0</v>
      </c>
      <c r="O244" s="229">
        <f>IF(UPGRADEYEAR=ENGINE!O$207,'3 - Upgrade information'!$I96,0)</f>
        <v>0</v>
      </c>
      <c r="P244" s="229">
        <f>IF(UPGRADEYEAR=ENGINE!P$207,'3 - Upgrade information'!$I96,0)</f>
        <v>0</v>
      </c>
      <c r="Q244" s="229">
        <f>IF(UPGRADEYEAR=ENGINE!Q$207,'3 - Upgrade information'!$I96,0)</f>
        <v>0</v>
      </c>
      <c r="R244" s="229">
        <f>IF(UPGRADEYEAR=ENGINE!R$207,'3 - Upgrade information'!$I96,0)</f>
        <v>0</v>
      </c>
      <c r="S244" s="229">
        <f>IF(UPGRADEYEAR=ENGINE!S$207,'3 - Upgrade information'!$I96,0)</f>
        <v>0</v>
      </c>
      <c r="T244" s="229">
        <f>IF(UPGRADEYEAR=ENGINE!T$207,'3 - Upgrade information'!$I96,0)</f>
        <v>0</v>
      </c>
      <c r="U244" s="229">
        <f>IF(UPGRADEYEAR=ENGINE!U$207,'3 - Upgrade information'!$I96,0)</f>
        <v>0</v>
      </c>
      <c r="V244" s="229">
        <f>IF(UPGRADEYEAR=ENGINE!V$207,'3 - Upgrade information'!$I96,0)</f>
        <v>0</v>
      </c>
      <c r="W244" s="229">
        <f>IF(UPGRADEYEAR=ENGINE!W$207,'3 - Upgrade information'!$I96,0)</f>
        <v>0</v>
      </c>
      <c r="X244" s="229">
        <f>IF(UPGRADEYEAR=ENGINE!X$207,'3 - Upgrade information'!$I96,0)</f>
        <v>0</v>
      </c>
      <c r="Y244" s="229">
        <f>IF(UPGRADEYEAR=ENGINE!Y$207,'3 - Upgrade information'!$I96,0)</f>
        <v>0</v>
      </c>
      <c r="Z244" s="229">
        <f>IF(UPGRADEYEAR=ENGINE!Z$207,'3 - Upgrade information'!$I96,0)</f>
        <v>0</v>
      </c>
      <c r="AA244" s="229">
        <f>IF(UPGRADEYEAR=ENGINE!AA$207,'3 - Upgrade information'!$I96,0)</f>
        <v>0</v>
      </c>
      <c r="AB244" s="229">
        <f>IF(UPGRADEYEAR=ENGINE!AB$207,'3 - Upgrade information'!$I96,0)</f>
        <v>0</v>
      </c>
      <c r="AC244" s="229">
        <f>IF(UPGRADEYEAR=ENGINE!AC$207,'3 - Upgrade information'!$I96,0)</f>
        <v>0</v>
      </c>
      <c r="AD244" s="229">
        <f>IF(UPGRADEYEAR=ENGINE!AD$207,'3 - Upgrade information'!$I96,0)</f>
        <v>0</v>
      </c>
      <c r="AE244" s="229">
        <f>IF(UPGRADEYEAR=ENGINE!AE$207,'3 - Upgrade information'!$I96,0)</f>
        <v>0</v>
      </c>
      <c r="AF244" s="229">
        <f>IF(UPGRADEYEAR=ENGINE!AF$207,'3 - Upgrade information'!$I96,0)</f>
        <v>0</v>
      </c>
      <c r="AG244" s="229">
        <f>IF(UPGRADEYEAR=ENGINE!AG$207,'3 - Upgrade information'!$I96,0)</f>
        <v>0</v>
      </c>
      <c r="AH244" s="229">
        <f>IF(UPGRADEYEAR=ENGINE!AH$207,'3 - Upgrade information'!$I96,0)</f>
        <v>0</v>
      </c>
      <c r="AI244" s="229">
        <f>IF(UPGRADEYEAR=ENGINE!AI$207,'3 - Upgrade information'!$I96,0)</f>
        <v>0</v>
      </c>
      <c r="AJ244" s="229">
        <f>IF(UPGRADEYEAR=ENGINE!AJ$207,'3 - Upgrade information'!$I96,0)</f>
        <v>0</v>
      </c>
      <c r="AK244" s="229">
        <f>IF(UPGRADEYEAR=ENGINE!AK$207,'3 - Upgrade information'!$I96,0)</f>
        <v>0</v>
      </c>
      <c r="AL244" s="229">
        <f>IF(UPGRADEYEAR=ENGINE!AL$207,'3 - Upgrade information'!$I96,0)</f>
        <v>0</v>
      </c>
      <c r="AM244" s="229">
        <f>IF(UPGRADEYEAR=ENGINE!AM$207,'3 - Upgrade information'!$I96,0)</f>
        <v>0</v>
      </c>
      <c r="AN244" s="229">
        <f>IF(UPGRADEYEAR=ENGINE!AN$207,'3 - Upgrade information'!$I96,0)</f>
        <v>0</v>
      </c>
      <c r="AO244" s="229">
        <f>IF(UPGRADEYEAR=ENGINE!AO$207,'3 - Upgrade information'!$I96,0)</f>
        <v>0</v>
      </c>
      <c r="AP244" s="229">
        <f>IF(UPGRADEYEAR=ENGINE!AP$207,'3 - Upgrade information'!$I96,0)</f>
        <v>0</v>
      </c>
      <c r="AQ244" s="229">
        <f>IF(UPGRADEYEAR=ENGINE!AQ$207,'3 - Upgrade information'!$I96,0)</f>
        <v>0</v>
      </c>
      <c r="AR244" s="229">
        <f>IF(UPGRADEYEAR=ENGINE!AR$207,'3 - Upgrade information'!$I96,0)</f>
        <v>0</v>
      </c>
      <c r="AS244" s="229">
        <f>IF(UPGRADEYEAR=ENGINE!AS$207,'3 - Upgrade information'!$I96,0)</f>
        <v>0</v>
      </c>
      <c r="AT244" s="229">
        <f>IF(UPGRADEYEAR=ENGINE!AT$207,'3 - Upgrade information'!$I96,0)</f>
        <v>0</v>
      </c>
      <c r="AU244" s="231"/>
    </row>
    <row r="245" spans="1:47" ht="9" customHeight="1">
      <c r="A245" s="599"/>
      <c r="B245" s="227">
        <f t="shared" ref="B245:C245" si="246">B143</f>
        <v>250</v>
      </c>
      <c r="C245" s="227">
        <f t="shared" si="246"/>
        <v>301</v>
      </c>
      <c r="D245" s="395" t="str">
        <f t="shared" si="226"/>
        <v>CDO</v>
      </c>
      <c r="E245" s="254"/>
      <c r="F245" s="254"/>
      <c r="G245" s="254"/>
      <c r="H245" s="229"/>
      <c r="I245" s="229">
        <v>0</v>
      </c>
      <c r="J245" s="229">
        <f t="shared" si="227"/>
        <v>0</v>
      </c>
      <c r="K245" s="229">
        <f>IF(UPGRADEYEAR=ENGINE!K$207,'3 - Upgrade information'!$I97,0)</f>
        <v>0</v>
      </c>
      <c r="L245" s="229">
        <f>IF(UPGRADEYEAR=ENGINE!L$207,'3 - Upgrade information'!$I97,0)</f>
        <v>0</v>
      </c>
      <c r="M245" s="229">
        <f>IF(UPGRADEYEAR=ENGINE!M$207,'3 - Upgrade information'!$I97,0)</f>
        <v>0</v>
      </c>
      <c r="N245" s="230">
        <f>IF(UPGRADEYEAR=ENGINE!N$207,'3 - Upgrade information'!$I97,0)</f>
        <v>0</v>
      </c>
      <c r="O245" s="229">
        <f>IF(UPGRADEYEAR=ENGINE!O$207,'3 - Upgrade information'!$I97,0)</f>
        <v>0</v>
      </c>
      <c r="P245" s="229">
        <f>IF(UPGRADEYEAR=ENGINE!P$207,'3 - Upgrade information'!$I97,0)</f>
        <v>0</v>
      </c>
      <c r="Q245" s="229">
        <f>IF(UPGRADEYEAR=ENGINE!Q$207,'3 - Upgrade information'!$I97,0)</f>
        <v>0</v>
      </c>
      <c r="R245" s="229">
        <f>IF(UPGRADEYEAR=ENGINE!R$207,'3 - Upgrade information'!$I97,0)</f>
        <v>0</v>
      </c>
      <c r="S245" s="229">
        <f>IF(UPGRADEYEAR=ENGINE!S$207,'3 - Upgrade information'!$I97,0)</f>
        <v>0</v>
      </c>
      <c r="T245" s="229">
        <f>IF(UPGRADEYEAR=ENGINE!T$207,'3 - Upgrade information'!$I97,0)</f>
        <v>0</v>
      </c>
      <c r="U245" s="229">
        <f>IF(UPGRADEYEAR=ENGINE!U$207,'3 - Upgrade information'!$I97,0)</f>
        <v>0</v>
      </c>
      <c r="V245" s="229">
        <f>IF(UPGRADEYEAR=ENGINE!V$207,'3 - Upgrade information'!$I97,0)</f>
        <v>0</v>
      </c>
      <c r="W245" s="229">
        <f>IF(UPGRADEYEAR=ENGINE!W$207,'3 - Upgrade information'!$I97,0)</f>
        <v>0</v>
      </c>
      <c r="X245" s="229">
        <f>IF(UPGRADEYEAR=ENGINE!X$207,'3 - Upgrade information'!$I97,0)</f>
        <v>0</v>
      </c>
      <c r="Y245" s="229">
        <f>IF(UPGRADEYEAR=ENGINE!Y$207,'3 - Upgrade information'!$I97,0)</f>
        <v>0</v>
      </c>
      <c r="Z245" s="229">
        <f>IF(UPGRADEYEAR=ENGINE!Z$207,'3 - Upgrade information'!$I97,0)</f>
        <v>0</v>
      </c>
      <c r="AA245" s="229">
        <f>IF(UPGRADEYEAR=ENGINE!AA$207,'3 - Upgrade information'!$I97,0)</f>
        <v>0</v>
      </c>
      <c r="AB245" s="229">
        <f>IF(UPGRADEYEAR=ENGINE!AB$207,'3 - Upgrade information'!$I97,0)</f>
        <v>0</v>
      </c>
      <c r="AC245" s="229">
        <f>IF(UPGRADEYEAR=ENGINE!AC$207,'3 - Upgrade information'!$I97,0)</f>
        <v>0</v>
      </c>
      <c r="AD245" s="229">
        <f>IF(UPGRADEYEAR=ENGINE!AD$207,'3 - Upgrade information'!$I97,0)</f>
        <v>0</v>
      </c>
      <c r="AE245" s="229">
        <f>IF(UPGRADEYEAR=ENGINE!AE$207,'3 - Upgrade information'!$I97,0)</f>
        <v>0</v>
      </c>
      <c r="AF245" s="229">
        <f>IF(UPGRADEYEAR=ENGINE!AF$207,'3 - Upgrade information'!$I97,0)</f>
        <v>0</v>
      </c>
      <c r="AG245" s="229">
        <f>IF(UPGRADEYEAR=ENGINE!AG$207,'3 - Upgrade information'!$I97,0)</f>
        <v>0</v>
      </c>
      <c r="AH245" s="229">
        <f>IF(UPGRADEYEAR=ENGINE!AH$207,'3 - Upgrade information'!$I97,0)</f>
        <v>0</v>
      </c>
      <c r="AI245" s="229">
        <f>IF(UPGRADEYEAR=ENGINE!AI$207,'3 - Upgrade information'!$I97,0)</f>
        <v>0</v>
      </c>
      <c r="AJ245" s="229">
        <f>IF(UPGRADEYEAR=ENGINE!AJ$207,'3 - Upgrade information'!$I97,0)</f>
        <v>0</v>
      </c>
      <c r="AK245" s="229">
        <f>IF(UPGRADEYEAR=ENGINE!AK$207,'3 - Upgrade information'!$I97,0)</f>
        <v>0</v>
      </c>
      <c r="AL245" s="229">
        <f>IF(UPGRADEYEAR=ENGINE!AL$207,'3 - Upgrade information'!$I97,0)</f>
        <v>0</v>
      </c>
      <c r="AM245" s="229">
        <f>IF(UPGRADEYEAR=ENGINE!AM$207,'3 - Upgrade information'!$I97,0)</f>
        <v>0</v>
      </c>
      <c r="AN245" s="229">
        <f>IF(UPGRADEYEAR=ENGINE!AN$207,'3 - Upgrade information'!$I97,0)</f>
        <v>0</v>
      </c>
      <c r="AO245" s="229">
        <f>IF(UPGRADEYEAR=ENGINE!AO$207,'3 - Upgrade information'!$I97,0)</f>
        <v>0</v>
      </c>
      <c r="AP245" s="229">
        <f>IF(UPGRADEYEAR=ENGINE!AP$207,'3 - Upgrade information'!$I97,0)</f>
        <v>0</v>
      </c>
      <c r="AQ245" s="229">
        <f>IF(UPGRADEYEAR=ENGINE!AQ$207,'3 - Upgrade information'!$I97,0)</f>
        <v>0</v>
      </c>
      <c r="AR245" s="229">
        <f>IF(UPGRADEYEAR=ENGINE!AR$207,'3 - Upgrade information'!$I97,0)</f>
        <v>0</v>
      </c>
      <c r="AS245" s="229">
        <f>IF(UPGRADEYEAR=ENGINE!AS$207,'3 - Upgrade information'!$I97,0)</f>
        <v>0</v>
      </c>
      <c r="AT245" s="229">
        <f>IF(UPGRADEYEAR=ENGINE!AT$207,'3 - Upgrade information'!$I97,0)</f>
        <v>0</v>
      </c>
      <c r="AU245" s="231"/>
    </row>
    <row r="246" spans="1:47" ht="9" customHeight="1">
      <c r="A246" s="599"/>
      <c r="B246" s="227">
        <f t="shared" ref="B246:C246" si="247">B144</f>
        <v>70</v>
      </c>
      <c r="C246" s="227">
        <f t="shared" si="247"/>
        <v>79</v>
      </c>
      <c r="D246" s="395" t="str">
        <f t="shared" si="226"/>
        <v>CDO</v>
      </c>
      <c r="E246" s="254"/>
      <c r="F246" s="254"/>
      <c r="G246" s="254"/>
      <c r="H246" s="229"/>
      <c r="I246" s="229">
        <v>0</v>
      </c>
      <c r="J246" s="229">
        <f t="shared" si="227"/>
        <v>0</v>
      </c>
      <c r="K246" s="229">
        <f>IF(UPGRADEYEAR=ENGINE!K$207,'3 - Upgrade information'!$I98,0)</f>
        <v>0</v>
      </c>
      <c r="L246" s="229">
        <f>IF(UPGRADEYEAR=ENGINE!L$207,'3 - Upgrade information'!$I98,0)</f>
        <v>0</v>
      </c>
      <c r="M246" s="229">
        <f>IF(UPGRADEYEAR=ENGINE!M$207,'3 - Upgrade information'!$I98,0)</f>
        <v>0</v>
      </c>
      <c r="N246" s="230">
        <f>IF(UPGRADEYEAR=ENGINE!N$207,'3 - Upgrade information'!$I98,0)</f>
        <v>0</v>
      </c>
      <c r="O246" s="229">
        <f>IF(UPGRADEYEAR=ENGINE!O$207,'3 - Upgrade information'!$I98,0)</f>
        <v>0</v>
      </c>
      <c r="P246" s="229">
        <f>IF(UPGRADEYEAR=ENGINE!P$207,'3 - Upgrade information'!$I98,0)</f>
        <v>0</v>
      </c>
      <c r="Q246" s="229">
        <f>IF(UPGRADEYEAR=ENGINE!Q$207,'3 - Upgrade information'!$I98,0)</f>
        <v>0</v>
      </c>
      <c r="R246" s="229">
        <f>IF(UPGRADEYEAR=ENGINE!R$207,'3 - Upgrade information'!$I98,0)</f>
        <v>0</v>
      </c>
      <c r="S246" s="229">
        <f>IF(UPGRADEYEAR=ENGINE!S$207,'3 - Upgrade information'!$I98,0)</f>
        <v>0</v>
      </c>
      <c r="T246" s="229">
        <f>IF(UPGRADEYEAR=ENGINE!T$207,'3 - Upgrade information'!$I98,0)</f>
        <v>0</v>
      </c>
      <c r="U246" s="229">
        <f>IF(UPGRADEYEAR=ENGINE!U$207,'3 - Upgrade information'!$I98,0)</f>
        <v>0</v>
      </c>
      <c r="V246" s="229">
        <f>IF(UPGRADEYEAR=ENGINE!V$207,'3 - Upgrade information'!$I98,0)</f>
        <v>0</v>
      </c>
      <c r="W246" s="229">
        <f>IF(UPGRADEYEAR=ENGINE!W$207,'3 - Upgrade information'!$I98,0)</f>
        <v>0</v>
      </c>
      <c r="X246" s="229">
        <f>IF(UPGRADEYEAR=ENGINE!X$207,'3 - Upgrade information'!$I98,0)</f>
        <v>0</v>
      </c>
      <c r="Y246" s="229">
        <f>IF(UPGRADEYEAR=ENGINE!Y$207,'3 - Upgrade information'!$I98,0)</f>
        <v>0</v>
      </c>
      <c r="Z246" s="229">
        <f>IF(UPGRADEYEAR=ENGINE!Z$207,'3 - Upgrade information'!$I98,0)</f>
        <v>0</v>
      </c>
      <c r="AA246" s="229">
        <f>IF(UPGRADEYEAR=ENGINE!AA$207,'3 - Upgrade information'!$I98,0)</f>
        <v>0</v>
      </c>
      <c r="AB246" s="229">
        <f>IF(UPGRADEYEAR=ENGINE!AB$207,'3 - Upgrade information'!$I98,0)</f>
        <v>0</v>
      </c>
      <c r="AC246" s="229">
        <f>IF(UPGRADEYEAR=ENGINE!AC$207,'3 - Upgrade information'!$I98,0)</f>
        <v>0</v>
      </c>
      <c r="AD246" s="229">
        <f>IF(UPGRADEYEAR=ENGINE!AD$207,'3 - Upgrade information'!$I98,0)</f>
        <v>0</v>
      </c>
      <c r="AE246" s="229">
        <f>IF(UPGRADEYEAR=ENGINE!AE$207,'3 - Upgrade information'!$I98,0)</f>
        <v>0</v>
      </c>
      <c r="AF246" s="229">
        <f>IF(UPGRADEYEAR=ENGINE!AF$207,'3 - Upgrade information'!$I98,0)</f>
        <v>0</v>
      </c>
      <c r="AG246" s="229">
        <f>IF(UPGRADEYEAR=ENGINE!AG$207,'3 - Upgrade information'!$I98,0)</f>
        <v>0</v>
      </c>
      <c r="AH246" s="229">
        <f>IF(UPGRADEYEAR=ENGINE!AH$207,'3 - Upgrade information'!$I98,0)</f>
        <v>0</v>
      </c>
      <c r="AI246" s="229">
        <f>IF(UPGRADEYEAR=ENGINE!AI$207,'3 - Upgrade information'!$I98,0)</f>
        <v>0</v>
      </c>
      <c r="AJ246" s="229">
        <f>IF(UPGRADEYEAR=ENGINE!AJ$207,'3 - Upgrade information'!$I98,0)</f>
        <v>0</v>
      </c>
      <c r="AK246" s="229">
        <f>IF(UPGRADEYEAR=ENGINE!AK$207,'3 - Upgrade information'!$I98,0)</f>
        <v>0</v>
      </c>
      <c r="AL246" s="229">
        <f>IF(UPGRADEYEAR=ENGINE!AL$207,'3 - Upgrade information'!$I98,0)</f>
        <v>0</v>
      </c>
      <c r="AM246" s="229">
        <f>IF(UPGRADEYEAR=ENGINE!AM$207,'3 - Upgrade information'!$I98,0)</f>
        <v>0</v>
      </c>
      <c r="AN246" s="229">
        <f>IF(UPGRADEYEAR=ENGINE!AN$207,'3 - Upgrade information'!$I98,0)</f>
        <v>0</v>
      </c>
      <c r="AO246" s="229">
        <f>IF(UPGRADEYEAR=ENGINE!AO$207,'3 - Upgrade information'!$I98,0)</f>
        <v>0</v>
      </c>
      <c r="AP246" s="229">
        <f>IF(UPGRADEYEAR=ENGINE!AP$207,'3 - Upgrade information'!$I98,0)</f>
        <v>0</v>
      </c>
      <c r="AQ246" s="229">
        <f>IF(UPGRADEYEAR=ENGINE!AQ$207,'3 - Upgrade information'!$I98,0)</f>
        <v>0</v>
      </c>
      <c r="AR246" s="229">
        <f>IF(UPGRADEYEAR=ENGINE!AR$207,'3 - Upgrade information'!$I98,0)</f>
        <v>0</v>
      </c>
      <c r="AS246" s="229">
        <f>IF(UPGRADEYEAR=ENGINE!AS$207,'3 - Upgrade information'!$I98,0)</f>
        <v>0</v>
      </c>
      <c r="AT246" s="229">
        <f>IF(UPGRADEYEAR=ENGINE!AT$207,'3 - Upgrade information'!$I98,0)</f>
        <v>0</v>
      </c>
      <c r="AU246" s="231"/>
    </row>
    <row r="247" spans="1:47" ht="9" customHeight="1">
      <c r="A247" s="599"/>
      <c r="B247" s="227">
        <f t="shared" ref="B247:C247" si="248">B145</f>
        <v>100</v>
      </c>
      <c r="C247" s="227">
        <f t="shared" si="248"/>
        <v>106</v>
      </c>
      <c r="D247" s="395" t="str">
        <f t="shared" si="226"/>
        <v>CDO</v>
      </c>
      <c r="E247" s="254"/>
      <c r="F247" s="254"/>
      <c r="G247" s="254"/>
      <c r="H247" s="229"/>
      <c r="I247" s="229">
        <v>0</v>
      </c>
      <c r="J247" s="229">
        <f t="shared" si="227"/>
        <v>0</v>
      </c>
      <c r="K247" s="229">
        <f>IF(UPGRADEYEAR=ENGINE!K$207,'3 - Upgrade information'!$I99,0)</f>
        <v>0</v>
      </c>
      <c r="L247" s="229">
        <f>IF(UPGRADEYEAR=ENGINE!L$207,'3 - Upgrade information'!$I99,0)</f>
        <v>0</v>
      </c>
      <c r="M247" s="229">
        <f>IF(UPGRADEYEAR=ENGINE!M$207,'3 - Upgrade information'!$I99,0)</f>
        <v>0</v>
      </c>
      <c r="N247" s="230">
        <f>IF(UPGRADEYEAR=ENGINE!N$207,'3 - Upgrade information'!$I99,0)</f>
        <v>0</v>
      </c>
      <c r="O247" s="229">
        <f>IF(UPGRADEYEAR=ENGINE!O$207,'3 - Upgrade information'!$I99,0)</f>
        <v>0</v>
      </c>
      <c r="P247" s="229">
        <f>IF(UPGRADEYEAR=ENGINE!P$207,'3 - Upgrade information'!$I99,0)</f>
        <v>0</v>
      </c>
      <c r="Q247" s="229">
        <f>IF(UPGRADEYEAR=ENGINE!Q$207,'3 - Upgrade information'!$I99,0)</f>
        <v>0</v>
      </c>
      <c r="R247" s="229">
        <f>IF(UPGRADEYEAR=ENGINE!R$207,'3 - Upgrade information'!$I99,0)</f>
        <v>0</v>
      </c>
      <c r="S247" s="229">
        <f>IF(UPGRADEYEAR=ENGINE!S$207,'3 - Upgrade information'!$I99,0)</f>
        <v>0</v>
      </c>
      <c r="T247" s="229">
        <f>IF(UPGRADEYEAR=ENGINE!T$207,'3 - Upgrade information'!$I99,0)</f>
        <v>0</v>
      </c>
      <c r="U247" s="229">
        <f>IF(UPGRADEYEAR=ENGINE!U$207,'3 - Upgrade information'!$I99,0)</f>
        <v>0</v>
      </c>
      <c r="V247" s="229">
        <f>IF(UPGRADEYEAR=ENGINE!V$207,'3 - Upgrade information'!$I99,0)</f>
        <v>0</v>
      </c>
      <c r="W247" s="229">
        <f>IF(UPGRADEYEAR=ENGINE!W$207,'3 - Upgrade information'!$I99,0)</f>
        <v>0</v>
      </c>
      <c r="X247" s="229">
        <f>IF(UPGRADEYEAR=ENGINE!X$207,'3 - Upgrade information'!$I99,0)</f>
        <v>0</v>
      </c>
      <c r="Y247" s="229">
        <f>IF(UPGRADEYEAR=ENGINE!Y$207,'3 - Upgrade information'!$I99,0)</f>
        <v>0</v>
      </c>
      <c r="Z247" s="229">
        <f>IF(UPGRADEYEAR=ENGINE!Z$207,'3 - Upgrade information'!$I99,0)</f>
        <v>0</v>
      </c>
      <c r="AA247" s="229">
        <f>IF(UPGRADEYEAR=ENGINE!AA$207,'3 - Upgrade information'!$I99,0)</f>
        <v>0</v>
      </c>
      <c r="AB247" s="229">
        <f>IF(UPGRADEYEAR=ENGINE!AB$207,'3 - Upgrade information'!$I99,0)</f>
        <v>0</v>
      </c>
      <c r="AC247" s="229">
        <f>IF(UPGRADEYEAR=ENGINE!AC$207,'3 - Upgrade information'!$I99,0)</f>
        <v>0</v>
      </c>
      <c r="AD247" s="229">
        <f>IF(UPGRADEYEAR=ENGINE!AD$207,'3 - Upgrade information'!$I99,0)</f>
        <v>0</v>
      </c>
      <c r="AE247" s="229">
        <f>IF(UPGRADEYEAR=ENGINE!AE$207,'3 - Upgrade information'!$I99,0)</f>
        <v>0</v>
      </c>
      <c r="AF247" s="229">
        <f>IF(UPGRADEYEAR=ENGINE!AF$207,'3 - Upgrade information'!$I99,0)</f>
        <v>0</v>
      </c>
      <c r="AG247" s="229">
        <f>IF(UPGRADEYEAR=ENGINE!AG$207,'3 - Upgrade information'!$I99,0)</f>
        <v>0</v>
      </c>
      <c r="AH247" s="229">
        <f>IF(UPGRADEYEAR=ENGINE!AH$207,'3 - Upgrade information'!$I99,0)</f>
        <v>0</v>
      </c>
      <c r="AI247" s="229">
        <f>IF(UPGRADEYEAR=ENGINE!AI$207,'3 - Upgrade information'!$I99,0)</f>
        <v>0</v>
      </c>
      <c r="AJ247" s="229">
        <f>IF(UPGRADEYEAR=ENGINE!AJ$207,'3 - Upgrade information'!$I99,0)</f>
        <v>0</v>
      </c>
      <c r="AK247" s="229">
        <f>IF(UPGRADEYEAR=ENGINE!AK$207,'3 - Upgrade information'!$I99,0)</f>
        <v>0</v>
      </c>
      <c r="AL247" s="229">
        <f>IF(UPGRADEYEAR=ENGINE!AL$207,'3 - Upgrade information'!$I99,0)</f>
        <v>0</v>
      </c>
      <c r="AM247" s="229">
        <f>IF(UPGRADEYEAR=ENGINE!AM$207,'3 - Upgrade information'!$I99,0)</f>
        <v>0</v>
      </c>
      <c r="AN247" s="229">
        <f>IF(UPGRADEYEAR=ENGINE!AN$207,'3 - Upgrade information'!$I99,0)</f>
        <v>0</v>
      </c>
      <c r="AO247" s="229">
        <f>IF(UPGRADEYEAR=ENGINE!AO$207,'3 - Upgrade information'!$I99,0)</f>
        <v>0</v>
      </c>
      <c r="AP247" s="229">
        <f>IF(UPGRADEYEAR=ENGINE!AP$207,'3 - Upgrade information'!$I99,0)</f>
        <v>0</v>
      </c>
      <c r="AQ247" s="229">
        <f>IF(UPGRADEYEAR=ENGINE!AQ$207,'3 - Upgrade information'!$I99,0)</f>
        <v>0</v>
      </c>
      <c r="AR247" s="229">
        <f>IF(UPGRADEYEAR=ENGINE!AR$207,'3 - Upgrade information'!$I99,0)</f>
        <v>0</v>
      </c>
      <c r="AS247" s="229">
        <f>IF(UPGRADEYEAR=ENGINE!AS$207,'3 - Upgrade information'!$I99,0)</f>
        <v>0</v>
      </c>
      <c r="AT247" s="229">
        <f>IF(UPGRADEYEAR=ENGINE!AT$207,'3 - Upgrade information'!$I99,0)</f>
        <v>0</v>
      </c>
      <c r="AU247" s="231"/>
    </row>
    <row r="248" spans="1:47" ht="9" customHeight="1">
      <c r="A248" s="599"/>
      <c r="B248" s="227">
        <f t="shared" ref="B248:C248" si="249">B146</f>
        <v>150</v>
      </c>
      <c r="C248" s="227">
        <f t="shared" si="249"/>
        <v>158</v>
      </c>
      <c r="D248" s="395" t="str">
        <f t="shared" si="226"/>
        <v>CDO</v>
      </c>
      <c r="E248" s="254"/>
      <c r="F248" s="254"/>
      <c r="G248" s="254"/>
      <c r="H248" s="229"/>
      <c r="I248" s="229">
        <v>0</v>
      </c>
      <c r="J248" s="229">
        <f t="shared" si="227"/>
        <v>0</v>
      </c>
      <c r="K248" s="229">
        <f>IF(UPGRADEYEAR=ENGINE!K$207,'3 - Upgrade information'!$I100,0)</f>
        <v>0</v>
      </c>
      <c r="L248" s="229">
        <f>IF(UPGRADEYEAR=ENGINE!L$207,'3 - Upgrade information'!$I100,0)</f>
        <v>0</v>
      </c>
      <c r="M248" s="229">
        <f>IF(UPGRADEYEAR=ENGINE!M$207,'3 - Upgrade information'!$I100,0)</f>
        <v>0</v>
      </c>
      <c r="N248" s="230">
        <f>IF(UPGRADEYEAR=ENGINE!N$207,'3 - Upgrade information'!$I100,0)</f>
        <v>0</v>
      </c>
      <c r="O248" s="229">
        <f>IF(UPGRADEYEAR=ENGINE!O$207,'3 - Upgrade information'!$I100,0)</f>
        <v>0</v>
      </c>
      <c r="P248" s="229">
        <f>IF(UPGRADEYEAR=ENGINE!P$207,'3 - Upgrade information'!$I100,0)</f>
        <v>0</v>
      </c>
      <c r="Q248" s="229">
        <f>IF(UPGRADEYEAR=ENGINE!Q$207,'3 - Upgrade information'!$I100,0)</f>
        <v>0</v>
      </c>
      <c r="R248" s="229">
        <f>IF(UPGRADEYEAR=ENGINE!R$207,'3 - Upgrade information'!$I100,0)</f>
        <v>0</v>
      </c>
      <c r="S248" s="229">
        <f>IF(UPGRADEYEAR=ENGINE!S$207,'3 - Upgrade information'!$I100,0)</f>
        <v>0</v>
      </c>
      <c r="T248" s="229">
        <f>IF(UPGRADEYEAR=ENGINE!T$207,'3 - Upgrade information'!$I100,0)</f>
        <v>0</v>
      </c>
      <c r="U248" s="229">
        <f>IF(UPGRADEYEAR=ENGINE!U$207,'3 - Upgrade information'!$I100,0)</f>
        <v>0</v>
      </c>
      <c r="V248" s="229">
        <f>IF(UPGRADEYEAR=ENGINE!V$207,'3 - Upgrade information'!$I100,0)</f>
        <v>0</v>
      </c>
      <c r="W248" s="229">
        <f>IF(UPGRADEYEAR=ENGINE!W$207,'3 - Upgrade information'!$I100,0)</f>
        <v>0</v>
      </c>
      <c r="X248" s="229">
        <f>IF(UPGRADEYEAR=ENGINE!X$207,'3 - Upgrade information'!$I100,0)</f>
        <v>0</v>
      </c>
      <c r="Y248" s="229">
        <f>IF(UPGRADEYEAR=ENGINE!Y$207,'3 - Upgrade information'!$I100,0)</f>
        <v>0</v>
      </c>
      <c r="Z248" s="229">
        <f>IF(UPGRADEYEAR=ENGINE!Z$207,'3 - Upgrade information'!$I100,0)</f>
        <v>0</v>
      </c>
      <c r="AA248" s="229">
        <f>IF(UPGRADEYEAR=ENGINE!AA$207,'3 - Upgrade information'!$I100,0)</f>
        <v>0</v>
      </c>
      <c r="AB248" s="229">
        <f>IF(UPGRADEYEAR=ENGINE!AB$207,'3 - Upgrade information'!$I100,0)</f>
        <v>0</v>
      </c>
      <c r="AC248" s="229">
        <f>IF(UPGRADEYEAR=ENGINE!AC$207,'3 - Upgrade information'!$I100,0)</f>
        <v>0</v>
      </c>
      <c r="AD248" s="229">
        <f>IF(UPGRADEYEAR=ENGINE!AD$207,'3 - Upgrade information'!$I100,0)</f>
        <v>0</v>
      </c>
      <c r="AE248" s="229">
        <f>IF(UPGRADEYEAR=ENGINE!AE$207,'3 - Upgrade information'!$I100,0)</f>
        <v>0</v>
      </c>
      <c r="AF248" s="229">
        <f>IF(UPGRADEYEAR=ENGINE!AF$207,'3 - Upgrade information'!$I100,0)</f>
        <v>0</v>
      </c>
      <c r="AG248" s="229">
        <f>IF(UPGRADEYEAR=ENGINE!AG$207,'3 - Upgrade information'!$I100,0)</f>
        <v>0</v>
      </c>
      <c r="AH248" s="229">
        <f>IF(UPGRADEYEAR=ENGINE!AH$207,'3 - Upgrade information'!$I100,0)</f>
        <v>0</v>
      </c>
      <c r="AI248" s="229">
        <f>IF(UPGRADEYEAR=ENGINE!AI$207,'3 - Upgrade information'!$I100,0)</f>
        <v>0</v>
      </c>
      <c r="AJ248" s="229">
        <f>IF(UPGRADEYEAR=ENGINE!AJ$207,'3 - Upgrade information'!$I100,0)</f>
        <v>0</v>
      </c>
      <c r="AK248" s="229">
        <f>IF(UPGRADEYEAR=ENGINE!AK$207,'3 - Upgrade information'!$I100,0)</f>
        <v>0</v>
      </c>
      <c r="AL248" s="229">
        <f>IF(UPGRADEYEAR=ENGINE!AL$207,'3 - Upgrade information'!$I100,0)</f>
        <v>0</v>
      </c>
      <c r="AM248" s="229">
        <f>IF(UPGRADEYEAR=ENGINE!AM$207,'3 - Upgrade information'!$I100,0)</f>
        <v>0</v>
      </c>
      <c r="AN248" s="229">
        <f>IF(UPGRADEYEAR=ENGINE!AN$207,'3 - Upgrade information'!$I100,0)</f>
        <v>0</v>
      </c>
      <c r="AO248" s="229">
        <f>IF(UPGRADEYEAR=ENGINE!AO$207,'3 - Upgrade information'!$I100,0)</f>
        <v>0</v>
      </c>
      <c r="AP248" s="229">
        <f>IF(UPGRADEYEAR=ENGINE!AP$207,'3 - Upgrade information'!$I100,0)</f>
        <v>0</v>
      </c>
      <c r="AQ248" s="229">
        <f>IF(UPGRADEYEAR=ENGINE!AQ$207,'3 - Upgrade information'!$I100,0)</f>
        <v>0</v>
      </c>
      <c r="AR248" s="229">
        <f>IF(UPGRADEYEAR=ENGINE!AR$207,'3 - Upgrade information'!$I100,0)</f>
        <v>0</v>
      </c>
      <c r="AS248" s="229">
        <f>IF(UPGRADEYEAR=ENGINE!AS$207,'3 - Upgrade information'!$I100,0)</f>
        <v>0</v>
      </c>
      <c r="AT248" s="229">
        <f>IF(UPGRADEYEAR=ENGINE!AT$207,'3 - Upgrade information'!$I100,0)</f>
        <v>0</v>
      </c>
      <c r="AU248" s="231"/>
    </row>
    <row r="249" spans="1:47" ht="9" customHeight="1">
      <c r="A249" s="600"/>
      <c r="B249" s="227">
        <f t="shared" ref="B249:C249" si="250">B147</f>
        <v>250</v>
      </c>
      <c r="C249" s="227">
        <f t="shared" si="250"/>
        <v>267</v>
      </c>
      <c r="D249" s="395" t="str">
        <f t="shared" si="226"/>
        <v>CDO</v>
      </c>
      <c r="E249" s="254"/>
      <c r="F249" s="254"/>
      <c r="G249" s="254"/>
      <c r="H249" s="229"/>
      <c r="I249" s="229">
        <v>0</v>
      </c>
      <c r="J249" s="229">
        <f t="shared" si="227"/>
        <v>0</v>
      </c>
      <c r="K249" s="229">
        <f>IF(UPGRADEYEAR=ENGINE!K$207,'3 - Upgrade information'!$I101,0)</f>
        <v>0</v>
      </c>
      <c r="L249" s="229">
        <f>IF(UPGRADEYEAR=ENGINE!L$207,'3 - Upgrade information'!$I101,0)</f>
        <v>0</v>
      </c>
      <c r="M249" s="229">
        <f>IF(UPGRADEYEAR=ENGINE!M$207,'3 - Upgrade information'!$I101,0)</f>
        <v>0</v>
      </c>
      <c r="N249" s="230">
        <f>IF(UPGRADEYEAR=ENGINE!N$207,'3 - Upgrade information'!$I101,0)</f>
        <v>0</v>
      </c>
      <c r="O249" s="229">
        <f>IF(UPGRADEYEAR=ENGINE!O$207,'3 - Upgrade information'!$I101,0)</f>
        <v>0</v>
      </c>
      <c r="P249" s="229">
        <f>IF(UPGRADEYEAR=ENGINE!P$207,'3 - Upgrade information'!$I101,0)</f>
        <v>0</v>
      </c>
      <c r="Q249" s="229">
        <f>IF(UPGRADEYEAR=ENGINE!Q$207,'3 - Upgrade information'!$I101,0)</f>
        <v>0</v>
      </c>
      <c r="R249" s="229">
        <f>IF(UPGRADEYEAR=ENGINE!R$207,'3 - Upgrade information'!$I101,0)</f>
        <v>0</v>
      </c>
      <c r="S249" s="229">
        <f>IF(UPGRADEYEAR=ENGINE!S$207,'3 - Upgrade information'!$I101,0)</f>
        <v>0</v>
      </c>
      <c r="T249" s="229">
        <f>IF(UPGRADEYEAR=ENGINE!T$207,'3 - Upgrade information'!$I101,0)</f>
        <v>0</v>
      </c>
      <c r="U249" s="229">
        <f>IF(UPGRADEYEAR=ENGINE!U$207,'3 - Upgrade information'!$I101,0)</f>
        <v>0</v>
      </c>
      <c r="V249" s="229">
        <f>IF(UPGRADEYEAR=ENGINE!V$207,'3 - Upgrade information'!$I101,0)</f>
        <v>0</v>
      </c>
      <c r="W249" s="229">
        <f>IF(UPGRADEYEAR=ENGINE!W$207,'3 - Upgrade information'!$I101,0)</f>
        <v>0</v>
      </c>
      <c r="X249" s="229">
        <f>IF(UPGRADEYEAR=ENGINE!X$207,'3 - Upgrade information'!$I101,0)</f>
        <v>0</v>
      </c>
      <c r="Y249" s="229">
        <f>IF(UPGRADEYEAR=ENGINE!Y$207,'3 - Upgrade information'!$I101,0)</f>
        <v>0</v>
      </c>
      <c r="Z249" s="229">
        <f>IF(UPGRADEYEAR=ENGINE!Z$207,'3 - Upgrade information'!$I101,0)</f>
        <v>0</v>
      </c>
      <c r="AA249" s="229">
        <f>IF(UPGRADEYEAR=ENGINE!AA$207,'3 - Upgrade information'!$I101,0)</f>
        <v>0</v>
      </c>
      <c r="AB249" s="229">
        <f>IF(UPGRADEYEAR=ENGINE!AB$207,'3 - Upgrade information'!$I101,0)</f>
        <v>0</v>
      </c>
      <c r="AC249" s="229">
        <f>IF(UPGRADEYEAR=ENGINE!AC$207,'3 - Upgrade information'!$I101,0)</f>
        <v>0</v>
      </c>
      <c r="AD249" s="229">
        <f>IF(UPGRADEYEAR=ENGINE!AD$207,'3 - Upgrade information'!$I101,0)</f>
        <v>0</v>
      </c>
      <c r="AE249" s="229">
        <f>IF(UPGRADEYEAR=ENGINE!AE$207,'3 - Upgrade information'!$I101,0)</f>
        <v>0</v>
      </c>
      <c r="AF249" s="229">
        <f>IF(UPGRADEYEAR=ENGINE!AF$207,'3 - Upgrade information'!$I101,0)</f>
        <v>0</v>
      </c>
      <c r="AG249" s="229">
        <f>IF(UPGRADEYEAR=ENGINE!AG$207,'3 - Upgrade information'!$I101,0)</f>
        <v>0</v>
      </c>
      <c r="AH249" s="229">
        <f>IF(UPGRADEYEAR=ENGINE!AH$207,'3 - Upgrade information'!$I101,0)</f>
        <v>0</v>
      </c>
      <c r="AI249" s="229">
        <f>IF(UPGRADEYEAR=ENGINE!AI$207,'3 - Upgrade information'!$I101,0)</f>
        <v>0</v>
      </c>
      <c r="AJ249" s="229">
        <f>IF(UPGRADEYEAR=ENGINE!AJ$207,'3 - Upgrade information'!$I101,0)</f>
        <v>0</v>
      </c>
      <c r="AK249" s="229">
        <f>IF(UPGRADEYEAR=ENGINE!AK$207,'3 - Upgrade information'!$I101,0)</f>
        <v>0</v>
      </c>
      <c r="AL249" s="229">
        <f>IF(UPGRADEYEAR=ENGINE!AL$207,'3 - Upgrade information'!$I101,0)</f>
        <v>0</v>
      </c>
      <c r="AM249" s="229">
        <f>IF(UPGRADEYEAR=ENGINE!AM$207,'3 - Upgrade information'!$I101,0)</f>
        <v>0</v>
      </c>
      <c r="AN249" s="229">
        <f>IF(UPGRADEYEAR=ENGINE!AN$207,'3 - Upgrade information'!$I101,0)</f>
        <v>0</v>
      </c>
      <c r="AO249" s="229">
        <f>IF(UPGRADEYEAR=ENGINE!AO$207,'3 - Upgrade information'!$I101,0)</f>
        <v>0</v>
      </c>
      <c r="AP249" s="229">
        <f>IF(UPGRADEYEAR=ENGINE!AP$207,'3 - Upgrade information'!$I101,0)</f>
        <v>0</v>
      </c>
      <c r="AQ249" s="229">
        <f>IF(UPGRADEYEAR=ENGINE!AQ$207,'3 - Upgrade information'!$I101,0)</f>
        <v>0</v>
      </c>
      <c r="AR249" s="229">
        <f>IF(UPGRADEYEAR=ENGINE!AR$207,'3 - Upgrade information'!$I101,0)</f>
        <v>0</v>
      </c>
      <c r="AS249" s="229">
        <f>IF(UPGRADEYEAR=ENGINE!AS$207,'3 - Upgrade information'!$I101,0)</f>
        <v>0</v>
      </c>
      <c r="AT249" s="229">
        <f>IF(UPGRADEYEAR=ENGINE!AT$207,'3 - Upgrade information'!$I101,0)</f>
        <v>0</v>
      </c>
      <c r="AU249" s="231"/>
    </row>
    <row r="250" spans="1:47" ht="9" customHeight="1">
      <c r="A250" s="233"/>
      <c r="B250" s="234"/>
      <c r="C250" s="234"/>
      <c r="D250" s="234"/>
      <c r="E250" s="234"/>
      <c r="F250" s="234"/>
      <c r="G250" s="234"/>
      <c r="H250" s="235"/>
      <c r="I250" s="234"/>
      <c r="J250" s="234"/>
      <c r="K250" s="234"/>
      <c r="L250" s="234"/>
      <c r="M250" s="234"/>
      <c r="N250" s="234"/>
      <c r="O250" s="234"/>
      <c r="P250" s="234"/>
      <c r="Q250" s="234"/>
      <c r="R250" s="234"/>
      <c r="S250" s="234"/>
      <c r="T250" s="234"/>
      <c r="U250" s="234"/>
      <c r="V250" s="234"/>
      <c r="W250" s="234"/>
      <c r="X250" s="234"/>
      <c r="Y250" s="234"/>
      <c r="Z250" s="234"/>
      <c r="AA250" s="234"/>
      <c r="AB250" s="234"/>
      <c r="AC250" s="234"/>
      <c r="AD250" s="234"/>
      <c r="AE250" s="234"/>
      <c r="AF250" s="234"/>
      <c r="AG250" s="234"/>
      <c r="AH250" s="234"/>
      <c r="AI250" s="234"/>
      <c r="AJ250" s="234"/>
      <c r="AK250" s="234"/>
      <c r="AL250" s="234"/>
      <c r="AM250" s="234"/>
      <c r="AN250" s="234"/>
      <c r="AO250" s="234"/>
      <c r="AP250" s="234"/>
      <c r="AQ250" s="234"/>
      <c r="AR250" s="234"/>
      <c r="AS250" s="234"/>
      <c r="AT250" s="234"/>
      <c r="AU250" s="236"/>
    </row>
    <row r="251" spans="1:47" ht="9" customHeight="1">
      <c r="A251" s="598" t="s">
        <v>95</v>
      </c>
      <c r="B251" s="227">
        <f t="shared" ref="B251:C251" si="251">B149</f>
        <v>50</v>
      </c>
      <c r="C251" s="227">
        <f t="shared" si="251"/>
        <v>57</v>
      </c>
      <c r="D251" s="395" t="str">
        <f t="shared" ref="D251:D285" si="252">D48</f>
        <v>MH</v>
      </c>
      <c r="E251" s="254"/>
      <c r="F251" s="254"/>
      <c r="G251" s="254"/>
      <c r="H251" s="229"/>
      <c r="I251" s="229">
        <v>0</v>
      </c>
      <c r="J251" s="229">
        <f t="shared" ref="J251:J285" si="253">I251</f>
        <v>0</v>
      </c>
      <c r="K251" s="229">
        <f>IF(UPGRADEYEAR=ENGINE!K$207,'3 - Upgrade information'!$I108,0)</f>
        <v>0</v>
      </c>
      <c r="L251" s="229">
        <f>IF(UPGRADEYEAR=ENGINE!L$207,'3 - Upgrade information'!$I108,0)</f>
        <v>0</v>
      </c>
      <c r="M251" s="229">
        <f>IF(UPGRADEYEAR=ENGINE!M$207,'3 - Upgrade information'!$I108,0)</f>
        <v>0</v>
      </c>
      <c r="N251" s="230">
        <f>IF(UPGRADEYEAR=ENGINE!N$207,'3 - Upgrade information'!$I108,0)</f>
        <v>0</v>
      </c>
      <c r="O251" s="229">
        <f>IF(UPGRADEYEAR=ENGINE!O$207,'3 - Upgrade information'!$I108,0)</f>
        <v>0</v>
      </c>
      <c r="P251" s="229">
        <f>IF(UPGRADEYEAR=ENGINE!P$207,'3 - Upgrade information'!$I108,0)</f>
        <v>0</v>
      </c>
      <c r="Q251" s="229">
        <f>IF(UPGRADEYEAR=ENGINE!Q$207,'3 - Upgrade information'!$I108,0)</f>
        <v>0</v>
      </c>
      <c r="R251" s="229">
        <f>IF(UPGRADEYEAR=ENGINE!R$207,'3 - Upgrade information'!$I108,0)</f>
        <v>0</v>
      </c>
      <c r="S251" s="229">
        <f>IF(UPGRADEYEAR=ENGINE!S$207,'3 - Upgrade information'!$I108,0)</f>
        <v>0</v>
      </c>
      <c r="T251" s="229">
        <f>IF(UPGRADEYEAR=ENGINE!T$207,'3 - Upgrade information'!$I108,0)</f>
        <v>0</v>
      </c>
      <c r="U251" s="229">
        <f>IF(UPGRADEYEAR=ENGINE!U$207,'3 - Upgrade information'!$I108,0)</f>
        <v>0</v>
      </c>
      <c r="V251" s="229">
        <f>IF(UPGRADEYEAR=ENGINE!V$207,'3 - Upgrade information'!$I108,0)</f>
        <v>0</v>
      </c>
      <c r="W251" s="229">
        <f>IF(UPGRADEYEAR=ENGINE!W$207,'3 - Upgrade information'!$I108,0)</f>
        <v>0</v>
      </c>
      <c r="X251" s="229">
        <f>IF(UPGRADEYEAR=ENGINE!X$207,'3 - Upgrade information'!$I108,0)</f>
        <v>0</v>
      </c>
      <c r="Y251" s="229">
        <f>IF(UPGRADEYEAR=ENGINE!Y$207,'3 - Upgrade information'!$I108,0)</f>
        <v>0</v>
      </c>
      <c r="Z251" s="229">
        <f>IF(UPGRADEYEAR=ENGINE!Z$207,'3 - Upgrade information'!$I108,0)</f>
        <v>0</v>
      </c>
      <c r="AA251" s="229">
        <f>IF(UPGRADEYEAR=ENGINE!AA$207,'3 - Upgrade information'!$I108,0)</f>
        <v>0</v>
      </c>
      <c r="AB251" s="229">
        <f>IF(UPGRADEYEAR=ENGINE!AB$207,'3 - Upgrade information'!$I108,0)</f>
        <v>0</v>
      </c>
      <c r="AC251" s="229">
        <f>IF(UPGRADEYEAR=ENGINE!AC$207,'3 - Upgrade information'!$I108,0)</f>
        <v>0</v>
      </c>
      <c r="AD251" s="229">
        <f>IF(UPGRADEYEAR=ENGINE!AD$207,'3 - Upgrade information'!$I108,0)</f>
        <v>0</v>
      </c>
      <c r="AE251" s="229">
        <f>IF(UPGRADEYEAR=ENGINE!AE$207,'3 - Upgrade information'!$I108,0)</f>
        <v>0</v>
      </c>
      <c r="AF251" s="229">
        <f>IF(UPGRADEYEAR=ENGINE!AF$207,'3 - Upgrade information'!$I108,0)</f>
        <v>0</v>
      </c>
      <c r="AG251" s="229">
        <f>IF(UPGRADEYEAR=ENGINE!AG$207,'3 - Upgrade information'!$I108,0)</f>
        <v>0</v>
      </c>
      <c r="AH251" s="229">
        <f>IF(UPGRADEYEAR=ENGINE!AH$207,'3 - Upgrade information'!$I108,0)</f>
        <v>0</v>
      </c>
      <c r="AI251" s="229">
        <f>IF(UPGRADEYEAR=ENGINE!AI$207,'3 - Upgrade information'!$I108,0)</f>
        <v>0</v>
      </c>
      <c r="AJ251" s="229">
        <f>IF(UPGRADEYEAR=ENGINE!AJ$207,'3 - Upgrade information'!$I108,0)</f>
        <v>0</v>
      </c>
      <c r="AK251" s="229">
        <f>IF(UPGRADEYEAR=ENGINE!AK$207,'3 - Upgrade information'!$I108,0)</f>
        <v>0</v>
      </c>
      <c r="AL251" s="229">
        <f>IF(UPGRADEYEAR=ENGINE!AL$207,'3 - Upgrade information'!$I108,0)</f>
        <v>0</v>
      </c>
      <c r="AM251" s="229">
        <f>IF(UPGRADEYEAR=ENGINE!AM$207,'3 - Upgrade information'!$I108,0)</f>
        <v>0</v>
      </c>
      <c r="AN251" s="229">
        <f>IF(UPGRADEYEAR=ENGINE!AN$207,'3 - Upgrade information'!$I108,0)</f>
        <v>0</v>
      </c>
      <c r="AO251" s="229">
        <f>IF(UPGRADEYEAR=ENGINE!AO$207,'3 - Upgrade information'!$I108,0)</f>
        <v>0</v>
      </c>
      <c r="AP251" s="229">
        <f>IF(UPGRADEYEAR=ENGINE!AP$207,'3 - Upgrade information'!$I108,0)</f>
        <v>0</v>
      </c>
      <c r="AQ251" s="229">
        <f>IF(UPGRADEYEAR=ENGINE!AQ$207,'3 - Upgrade information'!$I108,0)</f>
        <v>0</v>
      </c>
      <c r="AR251" s="229">
        <f>IF(UPGRADEYEAR=ENGINE!AR$207,'3 - Upgrade information'!$I108,0)</f>
        <v>0</v>
      </c>
      <c r="AS251" s="229">
        <f>IF(UPGRADEYEAR=ENGINE!AS$207,'3 - Upgrade information'!$I108,0)</f>
        <v>0</v>
      </c>
      <c r="AT251" s="229">
        <f>IF(UPGRADEYEAR=ENGINE!AT$207,'3 - Upgrade information'!$I108,0)</f>
        <v>0</v>
      </c>
      <c r="AU251" s="231"/>
    </row>
    <row r="252" spans="1:47" ht="9" customHeight="1">
      <c r="A252" s="599"/>
      <c r="B252" s="227">
        <f t="shared" ref="B252:C252" si="254">B150</f>
        <v>70</v>
      </c>
      <c r="C252" s="227">
        <f t="shared" si="254"/>
        <v>76</v>
      </c>
      <c r="D252" s="395" t="str">
        <f t="shared" si="252"/>
        <v>MH</v>
      </c>
      <c r="E252" s="254"/>
      <c r="F252" s="254"/>
      <c r="G252" s="254"/>
      <c r="H252" s="229"/>
      <c r="I252" s="229">
        <v>0</v>
      </c>
      <c r="J252" s="229">
        <f t="shared" si="253"/>
        <v>0</v>
      </c>
      <c r="K252" s="229">
        <f>IF(UPGRADEYEAR=ENGINE!K$207,'3 - Upgrade information'!$I109,0)</f>
        <v>0</v>
      </c>
      <c r="L252" s="229">
        <f>IF(UPGRADEYEAR=ENGINE!L$207,'3 - Upgrade information'!$I109,0)</f>
        <v>0</v>
      </c>
      <c r="M252" s="229">
        <f>IF(UPGRADEYEAR=ENGINE!M$207,'3 - Upgrade information'!$I109,0)</f>
        <v>0</v>
      </c>
      <c r="N252" s="230">
        <f>IF(UPGRADEYEAR=ENGINE!N$207,'3 - Upgrade information'!$I109,0)</f>
        <v>0</v>
      </c>
      <c r="O252" s="229">
        <f>IF(UPGRADEYEAR=ENGINE!O$207,'3 - Upgrade information'!$I109,0)</f>
        <v>0</v>
      </c>
      <c r="P252" s="229">
        <f>IF(UPGRADEYEAR=ENGINE!P$207,'3 - Upgrade information'!$I109,0)</f>
        <v>0</v>
      </c>
      <c r="Q252" s="229">
        <f>IF(UPGRADEYEAR=ENGINE!Q$207,'3 - Upgrade information'!$I109,0)</f>
        <v>0</v>
      </c>
      <c r="R252" s="229">
        <f>IF(UPGRADEYEAR=ENGINE!R$207,'3 - Upgrade information'!$I109,0)</f>
        <v>0</v>
      </c>
      <c r="S252" s="229">
        <f>IF(UPGRADEYEAR=ENGINE!S$207,'3 - Upgrade information'!$I109,0)</f>
        <v>0</v>
      </c>
      <c r="T252" s="229">
        <f>IF(UPGRADEYEAR=ENGINE!T$207,'3 - Upgrade information'!$I109,0)</f>
        <v>0</v>
      </c>
      <c r="U252" s="229">
        <f>IF(UPGRADEYEAR=ENGINE!U$207,'3 - Upgrade information'!$I109,0)</f>
        <v>0</v>
      </c>
      <c r="V252" s="229">
        <f>IF(UPGRADEYEAR=ENGINE!V$207,'3 - Upgrade information'!$I109,0)</f>
        <v>0</v>
      </c>
      <c r="W252" s="229">
        <f>IF(UPGRADEYEAR=ENGINE!W$207,'3 - Upgrade information'!$I109,0)</f>
        <v>0</v>
      </c>
      <c r="X252" s="229">
        <f>IF(UPGRADEYEAR=ENGINE!X$207,'3 - Upgrade information'!$I109,0)</f>
        <v>0</v>
      </c>
      <c r="Y252" s="229">
        <f>IF(UPGRADEYEAR=ENGINE!Y$207,'3 - Upgrade information'!$I109,0)</f>
        <v>0</v>
      </c>
      <c r="Z252" s="229">
        <f>IF(UPGRADEYEAR=ENGINE!Z$207,'3 - Upgrade information'!$I109,0)</f>
        <v>0</v>
      </c>
      <c r="AA252" s="229">
        <f>IF(UPGRADEYEAR=ENGINE!AA$207,'3 - Upgrade information'!$I109,0)</f>
        <v>0</v>
      </c>
      <c r="AB252" s="229">
        <f>IF(UPGRADEYEAR=ENGINE!AB$207,'3 - Upgrade information'!$I109,0)</f>
        <v>0</v>
      </c>
      <c r="AC252" s="229">
        <f>IF(UPGRADEYEAR=ENGINE!AC$207,'3 - Upgrade information'!$I109,0)</f>
        <v>0</v>
      </c>
      <c r="AD252" s="229">
        <f>IF(UPGRADEYEAR=ENGINE!AD$207,'3 - Upgrade information'!$I109,0)</f>
        <v>0</v>
      </c>
      <c r="AE252" s="229">
        <f>IF(UPGRADEYEAR=ENGINE!AE$207,'3 - Upgrade information'!$I109,0)</f>
        <v>0</v>
      </c>
      <c r="AF252" s="229">
        <f>IF(UPGRADEYEAR=ENGINE!AF$207,'3 - Upgrade information'!$I109,0)</f>
        <v>0</v>
      </c>
      <c r="AG252" s="229">
        <f>IF(UPGRADEYEAR=ENGINE!AG$207,'3 - Upgrade information'!$I109,0)</f>
        <v>0</v>
      </c>
      <c r="AH252" s="229">
        <f>IF(UPGRADEYEAR=ENGINE!AH$207,'3 - Upgrade information'!$I109,0)</f>
        <v>0</v>
      </c>
      <c r="AI252" s="229">
        <f>IF(UPGRADEYEAR=ENGINE!AI$207,'3 - Upgrade information'!$I109,0)</f>
        <v>0</v>
      </c>
      <c r="AJ252" s="229">
        <f>IF(UPGRADEYEAR=ENGINE!AJ$207,'3 - Upgrade information'!$I109,0)</f>
        <v>0</v>
      </c>
      <c r="AK252" s="229">
        <f>IF(UPGRADEYEAR=ENGINE!AK$207,'3 - Upgrade information'!$I109,0)</f>
        <v>0</v>
      </c>
      <c r="AL252" s="229">
        <f>IF(UPGRADEYEAR=ENGINE!AL$207,'3 - Upgrade information'!$I109,0)</f>
        <v>0</v>
      </c>
      <c r="AM252" s="229">
        <f>IF(UPGRADEYEAR=ENGINE!AM$207,'3 - Upgrade information'!$I109,0)</f>
        <v>0</v>
      </c>
      <c r="AN252" s="229">
        <f>IF(UPGRADEYEAR=ENGINE!AN$207,'3 - Upgrade information'!$I109,0)</f>
        <v>0</v>
      </c>
      <c r="AO252" s="229">
        <f>IF(UPGRADEYEAR=ENGINE!AO$207,'3 - Upgrade information'!$I109,0)</f>
        <v>0</v>
      </c>
      <c r="AP252" s="229">
        <f>IF(UPGRADEYEAR=ENGINE!AP$207,'3 - Upgrade information'!$I109,0)</f>
        <v>0</v>
      </c>
      <c r="AQ252" s="229">
        <f>IF(UPGRADEYEAR=ENGINE!AQ$207,'3 - Upgrade information'!$I109,0)</f>
        <v>0</v>
      </c>
      <c r="AR252" s="229">
        <f>IF(UPGRADEYEAR=ENGINE!AR$207,'3 - Upgrade information'!$I109,0)</f>
        <v>0</v>
      </c>
      <c r="AS252" s="229">
        <f>IF(UPGRADEYEAR=ENGINE!AS$207,'3 - Upgrade information'!$I109,0)</f>
        <v>0</v>
      </c>
      <c r="AT252" s="229">
        <f>IF(UPGRADEYEAR=ENGINE!AT$207,'3 - Upgrade information'!$I109,0)</f>
        <v>0</v>
      </c>
      <c r="AU252" s="231"/>
    </row>
    <row r="253" spans="1:47" ht="9" customHeight="1">
      <c r="A253" s="599"/>
      <c r="B253" s="227">
        <f t="shared" ref="B253:C253" si="255">B151</f>
        <v>100</v>
      </c>
      <c r="C253" s="227">
        <f t="shared" si="255"/>
        <v>114</v>
      </c>
      <c r="D253" s="395" t="str">
        <f t="shared" si="252"/>
        <v>MH</v>
      </c>
      <c r="E253" s="254"/>
      <c r="F253" s="254"/>
      <c r="G253" s="254"/>
      <c r="H253" s="229"/>
      <c r="I253" s="229">
        <v>0</v>
      </c>
      <c r="J253" s="229">
        <f t="shared" si="253"/>
        <v>0</v>
      </c>
      <c r="K253" s="229">
        <f>IF(UPGRADEYEAR=ENGINE!K$207,'3 - Upgrade information'!$I110,0)</f>
        <v>0</v>
      </c>
      <c r="L253" s="229">
        <f>IF(UPGRADEYEAR=ENGINE!L$207,'3 - Upgrade information'!$I110,0)</f>
        <v>0</v>
      </c>
      <c r="M253" s="229">
        <f>IF(UPGRADEYEAR=ENGINE!M$207,'3 - Upgrade information'!$I110,0)</f>
        <v>0</v>
      </c>
      <c r="N253" s="230">
        <f>IF(UPGRADEYEAR=ENGINE!N$207,'3 - Upgrade information'!$I110,0)</f>
        <v>0</v>
      </c>
      <c r="O253" s="229">
        <f>IF(UPGRADEYEAR=ENGINE!O$207,'3 - Upgrade information'!$I110,0)</f>
        <v>0</v>
      </c>
      <c r="P253" s="229">
        <f>IF(UPGRADEYEAR=ENGINE!P$207,'3 - Upgrade information'!$I110,0)</f>
        <v>0</v>
      </c>
      <c r="Q253" s="229">
        <f>IF(UPGRADEYEAR=ENGINE!Q$207,'3 - Upgrade information'!$I110,0)</f>
        <v>0</v>
      </c>
      <c r="R253" s="229">
        <f>IF(UPGRADEYEAR=ENGINE!R$207,'3 - Upgrade information'!$I110,0)</f>
        <v>0</v>
      </c>
      <c r="S253" s="229">
        <f>IF(UPGRADEYEAR=ENGINE!S$207,'3 - Upgrade information'!$I110,0)</f>
        <v>0</v>
      </c>
      <c r="T253" s="229">
        <f>IF(UPGRADEYEAR=ENGINE!T$207,'3 - Upgrade information'!$I110,0)</f>
        <v>0</v>
      </c>
      <c r="U253" s="229">
        <f>IF(UPGRADEYEAR=ENGINE!U$207,'3 - Upgrade information'!$I110,0)</f>
        <v>0</v>
      </c>
      <c r="V253" s="229">
        <f>IF(UPGRADEYEAR=ENGINE!V$207,'3 - Upgrade information'!$I110,0)</f>
        <v>0</v>
      </c>
      <c r="W253" s="229">
        <f>IF(UPGRADEYEAR=ENGINE!W$207,'3 - Upgrade information'!$I110,0)</f>
        <v>0</v>
      </c>
      <c r="X253" s="229">
        <f>IF(UPGRADEYEAR=ENGINE!X$207,'3 - Upgrade information'!$I110,0)</f>
        <v>0</v>
      </c>
      <c r="Y253" s="229">
        <f>IF(UPGRADEYEAR=ENGINE!Y$207,'3 - Upgrade information'!$I110,0)</f>
        <v>0</v>
      </c>
      <c r="Z253" s="229">
        <f>IF(UPGRADEYEAR=ENGINE!Z$207,'3 - Upgrade information'!$I110,0)</f>
        <v>0</v>
      </c>
      <c r="AA253" s="229">
        <f>IF(UPGRADEYEAR=ENGINE!AA$207,'3 - Upgrade information'!$I110,0)</f>
        <v>0</v>
      </c>
      <c r="AB253" s="229">
        <f>IF(UPGRADEYEAR=ENGINE!AB$207,'3 - Upgrade information'!$I110,0)</f>
        <v>0</v>
      </c>
      <c r="AC253" s="229">
        <f>IF(UPGRADEYEAR=ENGINE!AC$207,'3 - Upgrade information'!$I110,0)</f>
        <v>0</v>
      </c>
      <c r="AD253" s="229">
        <f>IF(UPGRADEYEAR=ENGINE!AD$207,'3 - Upgrade information'!$I110,0)</f>
        <v>0</v>
      </c>
      <c r="AE253" s="229">
        <f>IF(UPGRADEYEAR=ENGINE!AE$207,'3 - Upgrade information'!$I110,0)</f>
        <v>0</v>
      </c>
      <c r="AF253" s="229">
        <f>IF(UPGRADEYEAR=ENGINE!AF$207,'3 - Upgrade information'!$I110,0)</f>
        <v>0</v>
      </c>
      <c r="AG253" s="229">
        <f>IF(UPGRADEYEAR=ENGINE!AG$207,'3 - Upgrade information'!$I110,0)</f>
        <v>0</v>
      </c>
      <c r="AH253" s="229">
        <f>IF(UPGRADEYEAR=ENGINE!AH$207,'3 - Upgrade information'!$I110,0)</f>
        <v>0</v>
      </c>
      <c r="AI253" s="229">
        <f>IF(UPGRADEYEAR=ENGINE!AI$207,'3 - Upgrade information'!$I110,0)</f>
        <v>0</v>
      </c>
      <c r="AJ253" s="229">
        <f>IF(UPGRADEYEAR=ENGINE!AJ$207,'3 - Upgrade information'!$I110,0)</f>
        <v>0</v>
      </c>
      <c r="AK253" s="229">
        <f>IF(UPGRADEYEAR=ENGINE!AK$207,'3 - Upgrade information'!$I110,0)</f>
        <v>0</v>
      </c>
      <c r="AL253" s="229">
        <f>IF(UPGRADEYEAR=ENGINE!AL$207,'3 - Upgrade information'!$I110,0)</f>
        <v>0</v>
      </c>
      <c r="AM253" s="229">
        <f>IF(UPGRADEYEAR=ENGINE!AM$207,'3 - Upgrade information'!$I110,0)</f>
        <v>0</v>
      </c>
      <c r="AN253" s="229">
        <f>IF(UPGRADEYEAR=ENGINE!AN$207,'3 - Upgrade information'!$I110,0)</f>
        <v>0</v>
      </c>
      <c r="AO253" s="229">
        <f>IF(UPGRADEYEAR=ENGINE!AO$207,'3 - Upgrade information'!$I110,0)</f>
        <v>0</v>
      </c>
      <c r="AP253" s="229">
        <f>IF(UPGRADEYEAR=ENGINE!AP$207,'3 - Upgrade information'!$I110,0)</f>
        <v>0</v>
      </c>
      <c r="AQ253" s="229">
        <f>IF(UPGRADEYEAR=ENGINE!AQ$207,'3 - Upgrade information'!$I110,0)</f>
        <v>0</v>
      </c>
      <c r="AR253" s="229">
        <f>IF(UPGRADEYEAR=ENGINE!AR$207,'3 - Upgrade information'!$I110,0)</f>
        <v>0</v>
      </c>
      <c r="AS253" s="229">
        <f>IF(UPGRADEYEAR=ENGINE!AS$207,'3 - Upgrade information'!$I110,0)</f>
        <v>0</v>
      </c>
      <c r="AT253" s="229">
        <f>IF(UPGRADEYEAR=ENGINE!AT$207,'3 - Upgrade information'!$I110,0)</f>
        <v>0</v>
      </c>
      <c r="AU253" s="231"/>
    </row>
    <row r="254" spans="1:47" ht="9" customHeight="1">
      <c r="A254" s="599"/>
      <c r="B254" s="227">
        <f t="shared" ref="B254:C254" si="256">B152</f>
        <v>150</v>
      </c>
      <c r="C254" s="227">
        <f t="shared" si="256"/>
        <v>163</v>
      </c>
      <c r="D254" s="395" t="str">
        <f t="shared" si="252"/>
        <v>MH</v>
      </c>
      <c r="E254" s="254"/>
      <c r="F254" s="254"/>
      <c r="G254" s="254"/>
      <c r="H254" s="229"/>
      <c r="I254" s="229">
        <v>0</v>
      </c>
      <c r="J254" s="229">
        <f t="shared" si="253"/>
        <v>0</v>
      </c>
      <c r="K254" s="229">
        <f>IF(UPGRADEYEAR=ENGINE!K$207,'3 - Upgrade information'!$I111,0)</f>
        <v>0</v>
      </c>
      <c r="L254" s="229">
        <f>IF(UPGRADEYEAR=ENGINE!L$207,'3 - Upgrade information'!$I111,0)</f>
        <v>0</v>
      </c>
      <c r="M254" s="229">
        <f>IF(UPGRADEYEAR=ENGINE!M$207,'3 - Upgrade information'!$I111,0)</f>
        <v>0</v>
      </c>
      <c r="N254" s="230">
        <f>IF(UPGRADEYEAR=ENGINE!N$207,'3 - Upgrade information'!$I111,0)</f>
        <v>0</v>
      </c>
      <c r="O254" s="229">
        <f>IF(UPGRADEYEAR=ENGINE!O$207,'3 - Upgrade information'!$I111,0)</f>
        <v>0</v>
      </c>
      <c r="P254" s="229">
        <f>IF(UPGRADEYEAR=ENGINE!P$207,'3 - Upgrade information'!$I111,0)</f>
        <v>0</v>
      </c>
      <c r="Q254" s="229">
        <f>IF(UPGRADEYEAR=ENGINE!Q$207,'3 - Upgrade information'!$I111,0)</f>
        <v>0</v>
      </c>
      <c r="R254" s="229">
        <f>IF(UPGRADEYEAR=ENGINE!R$207,'3 - Upgrade information'!$I111,0)</f>
        <v>0</v>
      </c>
      <c r="S254" s="229">
        <f>IF(UPGRADEYEAR=ENGINE!S$207,'3 - Upgrade information'!$I111,0)</f>
        <v>0</v>
      </c>
      <c r="T254" s="229">
        <f>IF(UPGRADEYEAR=ENGINE!T$207,'3 - Upgrade information'!$I111,0)</f>
        <v>0</v>
      </c>
      <c r="U254" s="229">
        <f>IF(UPGRADEYEAR=ENGINE!U$207,'3 - Upgrade information'!$I111,0)</f>
        <v>0</v>
      </c>
      <c r="V254" s="229">
        <f>IF(UPGRADEYEAR=ENGINE!V$207,'3 - Upgrade information'!$I111,0)</f>
        <v>0</v>
      </c>
      <c r="W254" s="229">
        <f>IF(UPGRADEYEAR=ENGINE!W$207,'3 - Upgrade information'!$I111,0)</f>
        <v>0</v>
      </c>
      <c r="X254" s="229">
        <f>IF(UPGRADEYEAR=ENGINE!X$207,'3 - Upgrade information'!$I111,0)</f>
        <v>0</v>
      </c>
      <c r="Y254" s="229">
        <f>IF(UPGRADEYEAR=ENGINE!Y$207,'3 - Upgrade information'!$I111,0)</f>
        <v>0</v>
      </c>
      <c r="Z254" s="229">
        <f>IF(UPGRADEYEAR=ENGINE!Z$207,'3 - Upgrade information'!$I111,0)</f>
        <v>0</v>
      </c>
      <c r="AA254" s="229">
        <f>IF(UPGRADEYEAR=ENGINE!AA$207,'3 - Upgrade information'!$I111,0)</f>
        <v>0</v>
      </c>
      <c r="AB254" s="229">
        <f>IF(UPGRADEYEAR=ENGINE!AB$207,'3 - Upgrade information'!$I111,0)</f>
        <v>0</v>
      </c>
      <c r="AC254" s="229">
        <f>IF(UPGRADEYEAR=ENGINE!AC$207,'3 - Upgrade information'!$I111,0)</f>
        <v>0</v>
      </c>
      <c r="AD254" s="229">
        <f>IF(UPGRADEYEAR=ENGINE!AD$207,'3 - Upgrade information'!$I111,0)</f>
        <v>0</v>
      </c>
      <c r="AE254" s="229">
        <f>IF(UPGRADEYEAR=ENGINE!AE$207,'3 - Upgrade information'!$I111,0)</f>
        <v>0</v>
      </c>
      <c r="AF254" s="229">
        <f>IF(UPGRADEYEAR=ENGINE!AF$207,'3 - Upgrade information'!$I111,0)</f>
        <v>0</v>
      </c>
      <c r="AG254" s="229">
        <f>IF(UPGRADEYEAR=ENGINE!AG$207,'3 - Upgrade information'!$I111,0)</f>
        <v>0</v>
      </c>
      <c r="AH254" s="229">
        <f>IF(UPGRADEYEAR=ENGINE!AH$207,'3 - Upgrade information'!$I111,0)</f>
        <v>0</v>
      </c>
      <c r="AI254" s="229">
        <f>IF(UPGRADEYEAR=ENGINE!AI$207,'3 - Upgrade information'!$I111,0)</f>
        <v>0</v>
      </c>
      <c r="AJ254" s="229">
        <f>IF(UPGRADEYEAR=ENGINE!AJ$207,'3 - Upgrade information'!$I111,0)</f>
        <v>0</v>
      </c>
      <c r="AK254" s="229">
        <f>IF(UPGRADEYEAR=ENGINE!AK$207,'3 - Upgrade information'!$I111,0)</f>
        <v>0</v>
      </c>
      <c r="AL254" s="229">
        <f>IF(UPGRADEYEAR=ENGINE!AL$207,'3 - Upgrade information'!$I111,0)</f>
        <v>0</v>
      </c>
      <c r="AM254" s="229">
        <f>IF(UPGRADEYEAR=ENGINE!AM$207,'3 - Upgrade information'!$I111,0)</f>
        <v>0</v>
      </c>
      <c r="AN254" s="229">
        <f>IF(UPGRADEYEAR=ENGINE!AN$207,'3 - Upgrade information'!$I111,0)</f>
        <v>0</v>
      </c>
      <c r="AO254" s="229">
        <f>IF(UPGRADEYEAR=ENGINE!AO$207,'3 - Upgrade information'!$I111,0)</f>
        <v>0</v>
      </c>
      <c r="AP254" s="229">
        <f>IF(UPGRADEYEAR=ENGINE!AP$207,'3 - Upgrade information'!$I111,0)</f>
        <v>0</v>
      </c>
      <c r="AQ254" s="229">
        <f>IF(UPGRADEYEAR=ENGINE!AQ$207,'3 - Upgrade information'!$I111,0)</f>
        <v>0</v>
      </c>
      <c r="AR254" s="229">
        <f>IF(UPGRADEYEAR=ENGINE!AR$207,'3 - Upgrade information'!$I111,0)</f>
        <v>0</v>
      </c>
      <c r="AS254" s="229">
        <f>IF(UPGRADEYEAR=ENGINE!AS$207,'3 - Upgrade information'!$I111,0)</f>
        <v>0</v>
      </c>
      <c r="AT254" s="229">
        <f>IF(UPGRADEYEAR=ENGINE!AT$207,'3 - Upgrade information'!$I111,0)</f>
        <v>0</v>
      </c>
      <c r="AU254" s="231"/>
    </row>
    <row r="255" spans="1:47" ht="9" customHeight="1">
      <c r="A255" s="599"/>
      <c r="B255" s="227">
        <f t="shared" ref="B255:C255" si="257">B153</f>
        <v>250</v>
      </c>
      <c r="C255" s="227">
        <f t="shared" si="257"/>
        <v>261</v>
      </c>
      <c r="D255" s="395" t="str">
        <f t="shared" si="252"/>
        <v>MH</v>
      </c>
      <c r="E255" s="254"/>
      <c r="F255" s="254"/>
      <c r="G255" s="254"/>
      <c r="H255" s="229"/>
      <c r="I255" s="229">
        <v>0</v>
      </c>
      <c r="J255" s="229">
        <f t="shared" si="253"/>
        <v>0</v>
      </c>
      <c r="K255" s="229">
        <f>IF(UPGRADEYEAR=ENGINE!K$207,'3 - Upgrade information'!$I112,0)</f>
        <v>0</v>
      </c>
      <c r="L255" s="229">
        <f>IF(UPGRADEYEAR=ENGINE!L$207,'3 - Upgrade information'!$I112,0)</f>
        <v>0</v>
      </c>
      <c r="M255" s="229">
        <f>IF(UPGRADEYEAR=ENGINE!M$207,'3 - Upgrade information'!$I112,0)</f>
        <v>0</v>
      </c>
      <c r="N255" s="230">
        <f>IF(UPGRADEYEAR=ENGINE!N$207,'3 - Upgrade information'!$I112,0)</f>
        <v>0</v>
      </c>
      <c r="O255" s="229">
        <f>IF(UPGRADEYEAR=ENGINE!O$207,'3 - Upgrade information'!$I112,0)</f>
        <v>0</v>
      </c>
      <c r="P255" s="229">
        <f>IF(UPGRADEYEAR=ENGINE!P$207,'3 - Upgrade information'!$I112,0)</f>
        <v>0</v>
      </c>
      <c r="Q255" s="229">
        <f>IF(UPGRADEYEAR=ENGINE!Q$207,'3 - Upgrade information'!$I112,0)</f>
        <v>0</v>
      </c>
      <c r="R255" s="229">
        <f>IF(UPGRADEYEAR=ENGINE!R$207,'3 - Upgrade information'!$I112,0)</f>
        <v>0</v>
      </c>
      <c r="S255" s="229">
        <f>IF(UPGRADEYEAR=ENGINE!S$207,'3 - Upgrade information'!$I112,0)</f>
        <v>0</v>
      </c>
      <c r="T255" s="229">
        <f>IF(UPGRADEYEAR=ENGINE!T$207,'3 - Upgrade information'!$I112,0)</f>
        <v>0</v>
      </c>
      <c r="U255" s="229">
        <f>IF(UPGRADEYEAR=ENGINE!U$207,'3 - Upgrade information'!$I112,0)</f>
        <v>0</v>
      </c>
      <c r="V255" s="229">
        <f>IF(UPGRADEYEAR=ENGINE!V$207,'3 - Upgrade information'!$I112,0)</f>
        <v>0</v>
      </c>
      <c r="W255" s="229">
        <f>IF(UPGRADEYEAR=ENGINE!W$207,'3 - Upgrade information'!$I112,0)</f>
        <v>0</v>
      </c>
      <c r="X255" s="229">
        <f>IF(UPGRADEYEAR=ENGINE!X$207,'3 - Upgrade information'!$I112,0)</f>
        <v>0</v>
      </c>
      <c r="Y255" s="229">
        <f>IF(UPGRADEYEAR=ENGINE!Y$207,'3 - Upgrade information'!$I112,0)</f>
        <v>0</v>
      </c>
      <c r="Z255" s="229">
        <f>IF(UPGRADEYEAR=ENGINE!Z$207,'3 - Upgrade information'!$I112,0)</f>
        <v>0</v>
      </c>
      <c r="AA255" s="229">
        <f>IF(UPGRADEYEAR=ENGINE!AA$207,'3 - Upgrade information'!$I112,0)</f>
        <v>0</v>
      </c>
      <c r="AB255" s="229">
        <f>IF(UPGRADEYEAR=ENGINE!AB$207,'3 - Upgrade information'!$I112,0)</f>
        <v>0</v>
      </c>
      <c r="AC255" s="229">
        <f>IF(UPGRADEYEAR=ENGINE!AC$207,'3 - Upgrade information'!$I112,0)</f>
        <v>0</v>
      </c>
      <c r="AD255" s="229">
        <f>IF(UPGRADEYEAR=ENGINE!AD$207,'3 - Upgrade information'!$I112,0)</f>
        <v>0</v>
      </c>
      <c r="AE255" s="229">
        <f>IF(UPGRADEYEAR=ENGINE!AE$207,'3 - Upgrade information'!$I112,0)</f>
        <v>0</v>
      </c>
      <c r="AF255" s="229">
        <f>IF(UPGRADEYEAR=ENGINE!AF$207,'3 - Upgrade information'!$I112,0)</f>
        <v>0</v>
      </c>
      <c r="AG255" s="229">
        <f>IF(UPGRADEYEAR=ENGINE!AG$207,'3 - Upgrade information'!$I112,0)</f>
        <v>0</v>
      </c>
      <c r="AH255" s="229">
        <f>IF(UPGRADEYEAR=ENGINE!AH$207,'3 - Upgrade information'!$I112,0)</f>
        <v>0</v>
      </c>
      <c r="AI255" s="229">
        <f>IF(UPGRADEYEAR=ENGINE!AI$207,'3 - Upgrade information'!$I112,0)</f>
        <v>0</v>
      </c>
      <c r="AJ255" s="229">
        <f>IF(UPGRADEYEAR=ENGINE!AJ$207,'3 - Upgrade information'!$I112,0)</f>
        <v>0</v>
      </c>
      <c r="AK255" s="229">
        <f>IF(UPGRADEYEAR=ENGINE!AK$207,'3 - Upgrade information'!$I112,0)</f>
        <v>0</v>
      </c>
      <c r="AL255" s="229">
        <f>IF(UPGRADEYEAR=ENGINE!AL$207,'3 - Upgrade information'!$I112,0)</f>
        <v>0</v>
      </c>
      <c r="AM255" s="229">
        <f>IF(UPGRADEYEAR=ENGINE!AM$207,'3 - Upgrade information'!$I112,0)</f>
        <v>0</v>
      </c>
      <c r="AN255" s="229">
        <f>IF(UPGRADEYEAR=ENGINE!AN$207,'3 - Upgrade information'!$I112,0)</f>
        <v>0</v>
      </c>
      <c r="AO255" s="229">
        <f>IF(UPGRADEYEAR=ENGINE!AO$207,'3 - Upgrade information'!$I112,0)</f>
        <v>0</v>
      </c>
      <c r="AP255" s="229">
        <f>IF(UPGRADEYEAR=ENGINE!AP$207,'3 - Upgrade information'!$I112,0)</f>
        <v>0</v>
      </c>
      <c r="AQ255" s="229">
        <f>IF(UPGRADEYEAR=ENGINE!AQ$207,'3 - Upgrade information'!$I112,0)</f>
        <v>0</v>
      </c>
      <c r="AR255" s="229">
        <f>IF(UPGRADEYEAR=ENGINE!AR$207,'3 - Upgrade information'!$I112,0)</f>
        <v>0</v>
      </c>
      <c r="AS255" s="229">
        <f>IF(UPGRADEYEAR=ENGINE!AS$207,'3 - Upgrade information'!$I112,0)</f>
        <v>0</v>
      </c>
      <c r="AT255" s="229">
        <f>IF(UPGRADEYEAR=ENGINE!AT$207,'3 - Upgrade information'!$I112,0)</f>
        <v>0</v>
      </c>
      <c r="AU255" s="231"/>
    </row>
    <row r="256" spans="1:47" ht="9" customHeight="1">
      <c r="A256" s="599"/>
      <c r="B256" s="227">
        <f t="shared" ref="B256:C256" si="258">B154</f>
        <v>400</v>
      </c>
      <c r="C256" s="227">
        <f t="shared" si="258"/>
        <v>424</v>
      </c>
      <c r="D256" s="395" t="str">
        <f t="shared" si="252"/>
        <v>MH</v>
      </c>
      <c r="E256" s="254"/>
      <c r="F256" s="254"/>
      <c r="G256" s="254"/>
      <c r="H256" s="229"/>
      <c r="I256" s="229">
        <v>0</v>
      </c>
      <c r="J256" s="229">
        <f t="shared" si="253"/>
        <v>0</v>
      </c>
      <c r="K256" s="229">
        <f>IF(UPGRADEYEAR=ENGINE!K$207,'3 - Upgrade information'!$I113,0)</f>
        <v>0</v>
      </c>
      <c r="L256" s="229">
        <f>IF(UPGRADEYEAR=ENGINE!L$207,'3 - Upgrade information'!$I113,0)</f>
        <v>0</v>
      </c>
      <c r="M256" s="229">
        <f>IF(UPGRADEYEAR=ENGINE!M$207,'3 - Upgrade information'!$I113,0)</f>
        <v>0</v>
      </c>
      <c r="N256" s="230">
        <f>IF(UPGRADEYEAR=ENGINE!N$207,'3 - Upgrade information'!$I113,0)</f>
        <v>0</v>
      </c>
      <c r="O256" s="229">
        <f>IF(UPGRADEYEAR=ENGINE!O$207,'3 - Upgrade information'!$I113,0)</f>
        <v>0</v>
      </c>
      <c r="P256" s="229">
        <f>IF(UPGRADEYEAR=ENGINE!P$207,'3 - Upgrade information'!$I113,0)</f>
        <v>0</v>
      </c>
      <c r="Q256" s="229">
        <f>IF(UPGRADEYEAR=ENGINE!Q$207,'3 - Upgrade information'!$I113,0)</f>
        <v>0</v>
      </c>
      <c r="R256" s="229">
        <f>IF(UPGRADEYEAR=ENGINE!R$207,'3 - Upgrade information'!$I113,0)</f>
        <v>0</v>
      </c>
      <c r="S256" s="229">
        <f>IF(UPGRADEYEAR=ENGINE!S$207,'3 - Upgrade information'!$I113,0)</f>
        <v>0</v>
      </c>
      <c r="T256" s="229">
        <f>IF(UPGRADEYEAR=ENGINE!T$207,'3 - Upgrade information'!$I113,0)</f>
        <v>0</v>
      </c>
      <c r="U256" s="229">
        <f>IF(UPGRADEYEAR=ENGINE!U$207,'3 - Upgrade information'!$I113,0)</f>
        <v>0</v>
      </c>
      <c r="V256" s="229">
        <f>IF(UPGRADEYEAR=ENGINE!V$207,'3 - Upgrade information'!$I113,0)</f>
        <v>0</v>
      </c>
      <c r="W256" s="229">
        <f>IF(UPGRADEYEAR=ENGINE!W$207,'3 - Upgrade information'!$I113,0)</f>
        <v>0</v>
      </c>
      <c r="X256" s="229">
        <f>IF(UPGRADEYEAR=ENGINE!X$207,'3 - Upgrade information'!$I113,0)</f>
        <v>0</v>
      </c>
      <c r="Y256" s="229">
        <f>IF(UPGRADEYEAR=ENGINE!Y$207,'3 - Upgrade information'!$I113,0)</f>
        <v>0</v>
      </c>
      <c r="Z256" s="229">
        <f>IF(UPGRADEYEAR=ENGINE!Z$207,'3 - Upgrade information'!$I113,0)</f>
        <v>0</v>
      </c>
      <c r="AA256" s="229">
        <f>IF(UPGRADEYEAR=ENGINE!AA$207,'3 - Upgrade information'!$I113,0)</f>
        <v>0</v>
      </c>
      <c r="AB256" s="229">
        <f>IF(UPGRADEYEAR=ENGINE!AB$207,'3 - Upgrade information'!$I113,0)</f>
        <v>0</v>
      </c>
      <c r="AC256" s="229">
        <f>IF(UPGRADEYEAR=ENGINE!AC$207,'3 - Upgrade information'!$I113,0)</f>
        <v>0</v>
      </c>
      <c r="AD256" s="229">
        <f>IF(UPGRADEYEAR=ENGINE!AD$207,'3 - Upgrade information'!$I113,0)</f>
        <v>0</v>
      </c>
      <c r="AE256" s="229">
        <f>IF(UPGRADEYEAR=ENGINE!AE$207,'3 - Upgrade information'!$I113,0)</f>
        <v>0</v>
      </c>
      <c r="AF256" s="229">
        <f>IF(UPGRADEYEAR=ENGINE!AF$207,'3 - Upgrade information'!$I113,0)</f>
        <v>0</v>
      </c>
      <c r="AG256" s="229">
        <f>IF(UPGRADEYEAR=ENGINE!AG$207,'3 - Upgrade information'!$I113,0)</f>
        <v>0</v>
      </c>
      <c r="AH256" s="229">
        <f>IF(UPGRADEYEAR=ENGINE!AH$207,'3 - Upgrade information'!$I113,0)</f>
        <v>0</v>
      </c>
      <c r="AI256" s="229">
        <f>IF(UPGRADEYEAR=ENGINE!AI$207,'3 - Upgrade information'!$I113,0)</f>
        <v>0</v>
      </c>
      <c r="AJ256" s="229">
        <f>IF(UPGRADEYEAR=ENGINE!AJ$207,'3 - Upgrade information'!$I113,0)</f>
        <v>0</v>
      </c>
      <c r="AK256" s="229">
        <f>IF(UPGRADEYEAR=ENGINE!AK$207,'3 - Upgrade information'!$I113,0)</f>
        <v>0</v>
      </c>
      <c r="AL256" s="229">
        <f>IF(UPGRADEYEAR=ENGINE!AL$207,'3 - Upgrade information'!$I113,0)</f>
        <v>0</v>
      </c>
      <c r="AM256" s="229">
        <f>IF(UPGRADEYEAR=ENGINE!AM$207,'3 - Upgrade information'!$I113,0)</f>
        <v>0</v>
      </c>
      <c r="AN256" s="229">
        <f>IF(UPGRADEYEAR=ENGINE!AN$207,'3 - Upgrade information'!$I113,0)</f>
        <v>0</v>
      </c>
      <c r="AO256" s="229">
        <f>IF(UPGRADEYEAR=ENGINE!AO$207,'3 - Upgrade information'!$I113,0)</f>
        <v>0</v>
      </c>
      <c r="AP256" s="229">
        <f>IF(UPGRADEYEAR=ENGINE!AP$207,'3 - Upgrade information'!$I113,0)</f>
        <v>0</v>
      </c>
      <c r="AQ256" s="229">
        <f>IF(UPGRADEYEAR=ENGINE!AQ$207,'3 - Upgrade information'!$I113,0)</f>
        <v>0</v>
      </c>
      <c r="AR256" s="229">
        <f>IF(UPGRADEYEAR=ENGINE!AR$207,'3 - Upgrade information'!$I113,0)</f>
        <v>0</v>
      </c>
      <c r="AS256" s="229">
        <f>IF(UPGRADEYEAR=ENGINE!AS$207,'3 - Upgrade information'!$I113,0)</f>
        <v>0</v>
      </c>
      <c r="AT256" s="229">
        <f>IF(UPGRADEYEAR=ENGINE!AT$207,'3 - Upgrade information'!$I113,0)</f>
        <v>0</v>
      </c>
      <c r="AU256" s="231"/>
    </row>
    <row r="257" spans="1:47" ht="9" customHeight="1">
      <c r="A257" s="599"/>
      <c r="B257" s="227">
        <f t="shared" ref="B257:C257" si="259">B155</f>
        <v>0</v>
      </c>
      <c r="C257" s="227">
        <f t="shared" si="259"/>
        <v>0</v>
      </c>
      <c r="D257" s="395" t="str">
        <f t="shared" si="252"/>
        <v>MH</v>
      </c>
      <c r="E257" s="254"/>
      <c r="F257" s="254"/>
      <c r="G257" s="254"/>
      <c r="H257" s="229"/>
      <c r="I257" s="229">
        <v>0</v>
      </c>
      <c r="J257" s="229">
        <f t="shared" si="253"/>
        <v>0</v>
      </c>
      <c r="K257" s="229">
        <f>IF(UPGRADEYEAR=ENGINE!K$207,'3 - Upgrade information'!$I114,0)</f>
        <v>0</v>
      </c>
      <c r="L257" s="229">
        <f>IF(UPGRADEYEAR=ENGINE!L$207,'3 - Upgrade information'!$I114,0)</f>
        <v>0</v>
      </c>
      <c r="M257" s="229">
        <f>IF(UPGRADEYEAR=ENGINE!M$207,'3 - Upgrade information'!$I114,0)</f>
        <v>0</v>
      </c>
      <c r="N257" s="230">
        <f>IF(UPGRADEYEAR=ENGINE!N$207,'3 - Upgrade information'!$I114,0)</f>
        <v>0</v>
      </c>
      <c r="O257" s="229">
        <f>IF(UPGRADEYEAR=ENGINE!O$207,'3 - Upgrade information'!$I114,0)</f>
        <v>0</v>
      </c>
      <c r="P257" s="229">
        <f>IF(UPGRADEYEAR=ENGINE!P$207,'3 - Upgrade information'!$I114,0)</f>
        <v>0</v>
      </c>
      <c r="Q257" s="229">
        <f>IF(UPGRADEYEAR=ENGINE!Q$207,'3 - Upgrade information'!$I114,0)</f>
        <v>0</v>
      </c>
      <c r="R257" s="229">
        <f>IF(UPGRADEYEAR=ENGINE!R$207,'3 - Upgrade information'!$I114,0)</f>
        <v>0</v>
      </c>
      <c r="S257" s="229">
        <f>IF(UPGRADEYEAR=ENGINE!S$207,'3 - Upgrade information'!$I114,0)</f>
        <v>0</v>
      </c>
      <c r="T257" s="229">
        <f>IF(UPGRADEYEAR=ENGINE!T$207,'3 - Upgrade information'!$I114,0)</f>
        <v>0</v>
      </c>
      <c r="U257" s="229">
        <f>IF(UPGRADEYEAR=ENGINE!U$207,'3 - Upgrade information'!$I114,0)</f>
        <v>0</v>
      </c>
      <c r="V257" s="229">
        <f>IF(UPGRADEYEAR=ENGINE!V$207,'3 - Upgrade information'!$I114,0)</f>
        <v>0</v>
      </c>
      <c r="W257" s="229">
        <f>IF(UPGRADEYEAR=ENGINE!W$207,'3 - Upgrade information'!$I114,0)</f>
        <v>0</v>
      </c>
      <c r="X257" s="229">
        <f>IF(UPGRADEYEAR=ENGINE!X$207,'3 - Upgrade information'!$I114,0)</f>
        <v>0</v>
      </c>
      <c r="Y257" s="229">
        <f>IF(UPGRADEYEAR=ENGINE!Y$207,'3 - Upgrade information'!$I114,0)</f>
        <v>0</v>
      </c>
      <c r="Z257" s="229">
        <f>IF(UPGRADEYEAR=ENGINE!Z$207,'3 - Upgrade information'!$I114,0)</f>
        <v>0</v>
      </c>
      <c r="AA257" s="229">
        <f>IF(UPGRADEYEAR=ENGINE!AA$207,'3 - Upgrade information'!$I114,0)</f>
        <v>0</v>
      </c>
      <c r="AB257" s="229">
        <f>IF(UPGRADEYEAR=ENGINE!AB$207,'3 - Upgrade information'!$I114,0)</f>
        <v>0</v>
      </c>
      <c r="AC257" s="229">
        <f>IF(UPGRADEYEAR=ENGINE!AC$207,'3 - Upgrade information'!$I114,0)</f>
        <v>0</v>
      </c>
      <c r="AD257" s="229">
        <f>IF(UPGRADEYEAR=ENGINE!AD$207,'3 - Upgrade information'!$I114,0)</f>
        <v>0</v>
      </c>
      <c r="AE257" s="229">
        <f>IF(UPGRADEYEAR=ENGINE!AE$207,'3 - Upgrade information'!$I114,0)</f>
        <v>0</v>
      </c>
      <c r="AF257" s="229">
        <f>IF(UPGRADEYEAR=ENGINE!AF$207,'3 - Upgrade information'!$I114,0)</f>
        <v>0</v>
      </c>
      <c r="AG257" s="229">
        <f>IF(UPGRADEYEAR=ENGINE!AG$207,'3 - Upgrade information'!$I114,0)</f>
        <v>0</v>
      </c>
      <c r="AH257" s="229">
        <f>IF(UPGRADEYEAR=ENGINE!AH$207,'3 - Upgrade information'!$I114,0)</f>
        <v>0</v>
      </c>
      <c r="AI257" s="229">
        <f>IF(UPGRADEYEAR=ENGINE!AI$207,'3 - Upgrade information'!$I114,0)</f>
        <v>0</v>
      </c>
      <c r="AJ257" s="229">
        <f>IF(UPGRADEYEAR=ENGINE!AJ$207,'3 - Upgrade information'!$I114,0)</f>
        <v>0</v>
      </c>
      <c r="AK257" s="229">
        <f>IF(UPGRADEYEAR=ENGINE!AK$207,'3 - Upgrade information'!$I114,0)</f>
        <v>0</v>
      </c>
      <c r="AL257" s="229">
        <f>IF(UPGRADEYEAR=ENGINE!AL$207,'3 - Upgrade information'!$I114,0)</f>
        <v>0</v>
      </c>
      <c r="AM257" s="229">
        <f>IF(UPGRADEYEAR=ENGINE!AM$207,'3 - Upgrade information'!$I114,0)</f>
        <v>0</v>
      </c>
      <c r="AN257" s="229">
        <f>IF(UPGRADEYEAR=ENGINE!AN$207,'3 - Upgrade information'!$I114,0)</f>
        <v>0</v>
      </c>
      <c r="AO257" s="229">
        <f>IF(UPGRADEYEAR=ENGINE!AO$207,'3 - Upgrade information'!$I114,0)</f>
        <v>0</v>
      </c>
      <c r="AP257" s="229">
        <f>IF(UPGRADEYEAR=ENGINE!AP$207,'3 - Upgrade information'!$I114,0)</f>
        <v>0</v>
      </c>
      <c r="AQ257" s="229">
        <f>IF(UPGRADEYEAR=ENGINE!AQ$207,'3 - Upgrade information'!$I114,0)</f>
        <v>0</v>
      </c>
      <c r="AR257" s="229">
        <f>IF(UPGRADEYEAR=ENGINE!AR$207,'3 - Upgrade information'!$I114,0)</f>
        <v>0</v>
      </c>
      <c r="AS257" s="229">
        <f>IF(UPGRADEYEAR=ENGINE!AS$207,'3 - Upgrade information'!$I114,0)</f>
        <v>0</v>
      </c>
      <c r="AT257" s="229">
        <f>IF(UPGRADEYEAR=ENGINE!AT$207,'3 - Upgrade information'!$I114,0)</f>
        <v>0</v>
      </c>
      <c r="AU257" s="231"/>
    </row>
    <row r="258" spans="1:47" ht="9" customHeight="1">
      <c r="A258" s="600"/>
      <c r="B258" s="227">
        <f t="shared" ref="B258:C258" si="260">B156</f>
        <v>0</v>
      </c>
      <c r="C258" s="227">
        <f t="shared" si="260"/>
        <v>0</v>
      </c>
      <c r="D258" s="395" t="str">
        <f t="shared" si="252"/>
        <v>MH</v>
      </c>
      <c r="E258" s="254"/>
      <c r="F258" s="254"/>
      <c r="G258" s="254"/>
      <c r="H258" s="229"/>
      <c r="I258" s="229">
        <v>0</v>
      </c>
      <c r="J258" s="229">
        <f t="shared" si="253"/>
        <v>0</v>
      </c>
      <c r="K258" s="229">
        <f>IF(UPGRADEYEAR=ENGINE!K$207,'3 - Upgrade information'!$I115,0)</f>
        <v>0</v>
      </c>
      <c r="L258" s="229">
        <f>IF(UPGRADEYEAR=ENGINE!L$207,'3 - Upgrade information'!$I115,0)</f>
        <v>0</v>
      </c>
      <c r="M258" s="229">
        <f>IF(UPGRADEYEAR=ENGINE!M$207,'3 - Upgrade information'!$I115,0)</f>
        <v>0</v>
      </c>
      <c r="N258" s="230">
        <f>IF(UPGRADEYEAR=ENGINE!N$207,'3 - Upgrade information'!$I115,0)</f>
        <v>0</v>
      </c>
      <c r="O258" s="229">
        <f>IF(UPGRADEYEAR=ENGINE!O$207,'3 - Upgrade information'!$I115,0)</f>
        <v>0</v>
      </c>
      <c r="P258" s="229">
        <f>IF(UPGRADEYEAR=ENGINE!P$207,'3 - Upgrade information'!$I115,0)</f>
        <v>0</v>
      </c>
      <c r="Q258" s="229">
        <f>IF(UPGRADEYEAR=ENGINE!Q$207,'3 - Upgrade information'!$I115,0)</f>
        <v>0</v>
      </c>
      <c r="R258" s="229">
        <f>IF(UPGRADEYEAR=ENGINE!R$207,'3 - Upgrade information'!$I115,0)</f>
        <v>0</v>
      </c>
      <c r="S258" s="229">
        <f>IF(UPGRADEYEAR=ENGINE!S$207,'3 - Upgrade information'!$I115,0)</f>
        <v>0</v>
      </c>
      <c r="T258" s="229">
        <f>IF(UPGRADEYEAR=ENGINE!T$207,'3 - Upgrade information'!$I115,0)</f>
        <v>0</v>
      </c>
      <c r="U258" s="229">
        <f>IF(UPGRADEYEAR=ENGINE!U$207,'3 - Upgrade information'!$I115,0)</f>
        <v>0</v>
      </c>
      <c r="V258" s="229">
        <f>IF(UPGRADEYEAR=ENGINE!V$207,'3 - Upgrade information'!$I115,0)</f>
        <v>0</v>
      </c>
      <c r="W258" s="229">
        <f>IF(UPGRADEYEAR=ENGINE!W$207,'3 - Upgrade information'!$I115,0)</f>
        <v>0</v>
      </c>
      <c r="X258" s="229">
        <f>IF(UPGRADEYEAR=ENGINE!X$207,'3 - Upgrade information'!$I115,0)</f>
        <v>0</v>
      </c>
      <c r="Y258" s="229">
        <f>IF(UPGRADEYEAR=ENGINE!Y$207,'3 - Upgrade information'!$I115,0)</f>
        <v>0</v>
      </c>
      <c r="Z258" s="229">
        <f>IF(UPGRADEYEAR=ENGINE!Z$207,'3 - Upgrade information'!$I115,0)</f>
        <v>0</v>
      </c>
      <c r="AA258" s="229">
        <f>IF(UPGRADEYEAR=ENGINE!AA$207,'3 - Upgrade information'!$I115,0)</f>
        <v>0</v>
      </c>
      <c r="AB258" s="229">
        <f>IF(UPGRADEYEAR=ENGINE!AB$207,'3 - Upgrade information'!$I115,0)</f>
        <v>0</v>
      </c>
      <c r="AC258" s="229">
        <f>IF(UPGRADEYEAR=ENGINE!AC$207,'3 - Upgrade information'!$I115,0)</f>
        <v>0</v>
      </c>
      <c r="AD258" s="229">
        <f>IF(UPGRADEYEAR=ENGINE!AD$207,'3 - Upgrade information'!$I115,0)</f>
        <v>0</v>
      </c>
      <c r="AE258" s="229">
        <f>IF(UPGRADEYEAR=ENGINE!AE$207,'3 - Upgrade information'!$I115,0)</f>
        <v>0</v>
      </c>
      <c r="AF258" s="229">
        <f>IF(UPGRADEYEAR=ENGINE!AF$207,'3 - Upgrade information'!$I115,0)</f>
        <v>0</v>
      </c>
      <c r="AG258" s="229">
        <f>IF(UPGRADEYEAR=ENGINE!AG$207,'3 - Upgrade information'!$I115,0)</f>
        <v>0</v>
      </c>
      <c r="AH258" s="229">
        <f>IF(UPGRADEYEAR=ENGINE!AH$207,'3 - Upgrade information'!$I115,0)</f>
        <v>0</v>
      </c>
      <c r="AI258" s="229">
        <f>IF(UPGRADEYEAR=ENGINE!AI$207,'3 - Upgrade information'!$I115,0)</f>
        <v>0</v>
      </c>
      <c r="AJ258" s="229">
        <f>IF(UPGRADEYEAR=ENGINE!AJ$207,'3 - Upgrade information'!$I115,0)</f>
        <v>0</v>
      </c>
      <c r="AK258" s="229">
        <f>IF(UPGRADEYEAR=ENGINE!AK$207,'3 - Upgrade information'!$I115,0)</f>
        <v>0</v>
      </c>
      <c r="AL258" s="229">
        <f>IF(UPGRADEYEAR=ENGINE!AL$207,'3 - Upgrade information'!$I115,0)</f>
        <v>0</v>
      </c>
      <c r="AM258" s="229">
        <f>IF(UPGRADEYEAR=ENGINE!AM$207,'3 - Upgrade information'!$I115,0)</f>
        <v>0</v>
      </c>
      <c r="AN258" s="229">
        <f>IF(UPGRADEYEAR=ENGINE!AN$207,'3 - Upgrade information'!$I115,0)</f>
        <v>0</v>
      </c>
      <c r="AO258" s="229">
        <f>IF(UPGRADEYEAR=ENGINE!AO$207,'3 - Upgrade information'!$I115,0)</f>
        <v>0</v>
      </c>
      <c r="AP258" s="229">
        <f>IF(UPGRADEYEAR=ENGINE!AP$207,'3 - Upgrade information'!$I115,0)</f>
        <v>0</v>
      </c>
      <c r="AQ258" s="229">
        <f>IF(UPGRADEYEAR=ENGINE!AQ$207,'3 - Upgrade information'!$I115,0)</f>
        <v>0</v>
      </c>
      <c r="AR258" s="229">
        <f>IF(UPGRADEYEAR=ENGINE!AR$207,'3 - Upgrade information'!$I115,0)</f>
        <v>0</v>
      </c>
      <c r="AS258" s="229">
        <f>IF(UPGRADEYEAR=ENGINE!AS$207,'3 - Upgrade information'!$I115,0)</f>
        <v>0</v>
      </c>
      <c r="AT258" s="229">
        <f>IF(UPGRADEYEAR=ENGINE!AT$207,'3 - Upgrade information'!$I115,0)</f>
        <v>0</v>
      </c>
      <c r="AU258" s="231"/>
    </row>
    <row r="259" spans="1:47" ht="9" customHeight="1">
      <c r="A259" s="598" t="s">
        <v>95</v>
      </c>
      <c r="B259" s="227">
        <f t="shared" ref="B259:C259" si="261">B157</f>
        <v>70</v>
      </c>
      <c r="C259" s="227">
        <f t="shared" si="261"/>
        <v>89</v>
      </c>
      <c r="D259" s="395" t="str">
        <f t="shared" si="252"/>
        <v>MH</v>
      </c>
      <c r="E259" s="254"/>
      <c r="F259" s="254"/>
      <c r="G259" s="254"/>
      <c r="H259" s="229"/>
      <c r="I259" s="229">
        <v>0</v>
      </c>
      <c r="J259" s="229">
        <f t="shared" si="253"/>
        <v>0</v>
      </c>
      <c r="K259" s="229">
        <f>IF(UPGRADEYEAR=ENGINE!K$207,'3 - Upgrade information'!$I117,0)</f>
        <v>0</v>
      </c>
      <c r="L259" s="229">
        <f>IF(UPGRADEYEAR=ENGINE!L$207,'3 - Upgrade information'!$I117,0)</f>
        <v>0</v>
      </c>
      <c r="M259" s="229">
        <f>IF(UPGRADEYEAR=ENGINE!M$207,'3 - Upgrade information'!$I117,0)</f>
        <v>0</v>
      </c>
      <c r="N259" s="230">
        <f>IF(UPGRADEYEAR=ENGINE!N$207,'3 - Upgrade information'!$I117,0)</f>
        <v>0</v>
      </c>
      <c r="O259" s="229">
        <f>IF(UPGRADEYEAR=ENGINE!O$207,'3 - Upgrade information'!$I117,0)</f>
        <v>0</v>
      </c>
      <c r="P259" s="229">
        <f>IF(UPGRADEYEAR=ENGINE!P$207,'3 - Upgrade information'!$I117,0)</f>
        <v>0</v>
      </c>
      <c r="Q259" s="229">
        <f>IF(UPGRADEYEAR=ENGINE!Q$207,'3 - Upgrade information'!$I117,0)</f>
        <v>0</v>
      </c>
      <c r="R259" s="229">
        <f>IF(UPGRADEYEAR=ENGINE!R$207,'3 - Upgrade information'!$I117,0)</f>
        <v>0</v>
      </c>
      <c r="S259" s="229">
        <f>IF(UPGRADEYEAR=ENGINE!S$207,'3 - Upgrade information'!$I117,0)</f>
        <v>0</v>
      </c>
      <c r="T259" s="229">
        <f>IF(UPGRADEYEAR=ENGINE!T$207,'3 - Upgrade information'!$I117,0)</f>
        <v>0</v>
      </c>
      <c r="U259" s="229">
        <f>IF(UPGRADEYEAR=ENGINE!U$207,'3 - Upgrade information'!$I117,0)</f>
        <v>0</v>
      </c>
      <c r="V259" s="229">
        <f>IF(UPGRADEYEAR=ENGINE!V$207,'3 - Upgrade information'!$I117,0)</f>
        <v>0</v>
      </c>
      <c r="W259" s="229">
        <f>IF(UPGRADEYEAR=ENGINE!W$207,'3 - Upgrade information'!$I117,0)</f>
        <v>0</v>
      </c>
      <c r="X259" s="229">
        <f>IF(UPGRADEYEAR=ENGINE!X$207,'3 - Upgrade information'!$I117,0)</f>
        <v>0</v>
      </c>
      <c r="Y259" s="229">
        <f>IF(UPGRADEYEAR=ENGINE!Y$207,'3 - Upgrade information'!$I117,0)</f>
        <v>0</v>
      </c>
      <c r="Z259" s="229">
        <f>IF(UPGRADEYEAR=ENGINE!Z$207,'3 - Upgrade information'!$I117,0)</f>
        <v>0</v>
      </c>
      <c r="AA259" s="229">
        <f>IF(UPGRADEYEAR=ENGINE!AA$207,'3 - Upgrade information'!$I117,0)</f>
        <v>0</v>
      </c>
      <c r="AB259" s="229">
        <f>IF(UPGRADEYEAR=ENGINE!AB$207,'3 - Upgrade information'!$I117,0)</f>
        <v>0</v>
      </c>
      <c r="AC259" s="229">
        <f>IF(UPGRADEYEAR=ENGINE!AC$207,'3 - Upgrade information'!$I117,0)</f>
        <v>0</v>
      </c>
      <c r="AD259" s="229">
        <f>IF(UPGRADEYEAR=ENGINE!AD$207,'3 - Upgrade information'!$I117,0)</f>
        <v>0</v>
      </c>
      <c r="AE259" s="229">
        <f>IF(UPGRADEYEAR=ENGINE!AE$207,'3 - Upgrade information'!$I117,0)</f>
        <v>0</v>
      </c>
      <c r="AF259" s="229">
        <f>IF(UPGRADEYEAR=ENGINE!AF$207,'3 - Upgrade information'!$I117,0)</f>
        <v>0</v>
      </c>
      <c r="AG259" s="229">
        <f>IF(UPGRADEYEAR=ENGINE!AG$207,'3 - Upgrade information'!$I117,0)</f>
        <v>0</v>
      </c>
      <c r="AH259" s="229">
        <f>IF(UPGRADEYEAR=ENGINE!AH$207,'3 - Upgrade information'!$I117,0)</f>
        <v>0</v>
      </c>
      <c r="AI259" s="229">
        <f>IF(UPGRADEYEAR=ENGINE!AI$207,'3 - Upgrade information'!$I117,0)</f>
        <v>0</v>
      </c>
      <c r="AJ259" s="229">
        <f>IF(UPGRADEYEAR=ENGINE!AJ$207,'3 - Upgrade information'!$I117,0)</f>
        <v>0</v>
      </c>
      <c r="AK259" s="229">
        <f>IF(UPGRADEYEAR=ENGINE!AK$207,'3 - Upgrade information'!$I117,0)</f>
        <v>0</v>
      </c>
      <c r="AL259" s="229">
        <f>IF(UPGRADEYEAR=ENGINE!AL$207,'3 - Upgrade information'!$I117,0)</f>
        <v>0</v>
      </c>
      <c r="AM259" s="229">
        <f>IF(UPGRADEYEAR=ENGINE!AM$207,'3 - Upgrade information'!$I117,0)</f>
        <v>0</v>
      </c>
      <c r="AN259" s="229">
        <f>IF(UPGRADEYEAR=ENGINE!AN$207,'3 - Upgrade information'!$I117,0)</f>
        <v>0</v>
      </c>
      <c r="AO259" s="229">
        <f>IF(UPGRADEYEAR=ENGINE!AO$207,'3 - Upgrade information'!$I117,0)</f>
        <v>0</v>
      </c>
      <c r="AP259" s="229">
        <f>IF(UPGRADEYEAR=ENGINE!AP$207,'3 - Upgrade information'!$I117,0)</f>
        <v>0</v>
      </c>
      <c r="AQ259" s="229">
        <f>IF(UPGRADEYEAR=ENGINE!AQ$207,'3 - Upgrade information'!$I117,0)</f>
        <v>0</v>
      </c>
      <c r="AR259" s="229">
        <f>IF(UPGRADEYEAR=ENGINE!AR$207,'3 - Upgrade information'!$I117,0)</f>
        <v>0</v>
      </c>
      <c r="AS259" s="229">
        <f>IF(UPGRADEYEAR=ENGINE!AS$207,'3 - Upgrade information'!$I117,0)</f>
        <v>0</v>
      </c>
      <c r="AT259" s="229">
        <f>IF(UPGRADEYEAR=ENGINE!AT$207,'3 - Upgrade information'!$I117,0)</f>
        <v>0</v>
      </c>
      <c r="AU259" s="231"/>
    </row>
    <row r="260" spans="1:47" ht="9" customHeight="1">
      <c r="A260" s="599"/>
      <c r="B260" s="227">
        <f t="shared" ref="B260:C260" si="262">B158</f>
        <v>100</v>
      </c>
      <c r="C260" s="227">
        <f t="shared" si="262"/>
        <v>118</v>
      </c>
      <c r="D260" s="395" t="str">
        <f t="shared" si="252"/>
        <v>MH</v>
      </c>
      <c r="E260" s="254"/>
      <c r="F260" s="254"/>
      <c r="G260" s="254"/>
      <c r="H260" s="229"/>
      <c r="I260" s="229">
        <v>0</v>
      </c>
      <c r="J260" s="229">
        <f t="shared" si="253"/>
        <v>0</v>
      </c>
      <c r="K260" s="229">
        <f>IF(UPGRADEYEAR=ENGINE!K$207,'3 - Upgrade information'!$I118,0)</f>
        <v>0</v>
      </c>
      <c r="L260" s="229">
        <f>IF(UPGRADEYEAR=ENGINE!L$207,'3 - Upgrade information'!$I118,0)</f>
        <v>0</v>
      </c>
      <c r="M260" s="229">
        <f>IF(UPGRADEYEAR=ENGINE!M$207,'3 - Upgrade information'!$I118,0)</f>
        <v>0</v>
      </c>
      <c r="N260" s="230">
        <f>IF(UPGRADEYEAR=ENGINE!N$207,'3 - Upgrade information'!$I118,0)</f>
        <v>0</v>
      </c>
      <c r="O260" s="229">
        <f>IF(UPGRADEYEAR=ENGINE!O$207,'3 - Upgrade information'!$I118,0)</f>
        <v>0</v>
      </c>
      <c r="P260" s="229">
        <f>IF(UPGRADEYEAR=ENGINE!P$207,'3 - Upgrade information'!$I118,0)</f>
        <v>0</v>
      </c>
      <c r="Q260" s="229">
        <f>IF(UPGRADEYEAR=ENGINE!Q$207,'3 - Upgrade information'!$I118,0)</f>
        <v>0</v>
      </c>
      <c r="R260" s="229">
        <f>IF(UPGRADEYEAR=ENGINE!R$207,'3 - Upgrade information'!$I118,0)</f>
        <v>0</v>
      </c>
      <c r="S260" s="229">
        <f>IF(UPGRADEYEAR=ENGINE!S$207,'3 - Upgrade information'!$I118,0)</f>
        <v>0</v>
      </c>
      <c r="T260" s="229">
        <f>IF(UPGRADEYEAR=ENGINE!T$207,'3 - Upgrade information'!$I118,0)</f>
        <v>0</v>
      </c>
      <c r="U260" s="229">
        <f>IF(UPGRADEYEAR=ENGINE!U$207,'3 - Upgrade information'!$I118,0)</f>
        <v>0</v>
      </c>
      <c r="V260" s="229">
        <f>IF(UPGRADEYEAR=ENGINE!V$207,'3 - Upgrade information'!$I118,0)</f>
        <v>0</v>
      </c>
      <c r="W260" s="229">
        <f>IF(UPGRADEYEAR=ENGINE!W$207,'3 - Upgrade information'!$I118,0)</f>
        <v>0</v>
      </c>
      <c r="X260" s="229">
        <f>IF(UPGRADEYEAR=ENGINE!X$207,'3 - Upgrade information'!$I118,0)</f>
        <v>0</v>
      </c>
      <c r="Y260" s="229">
        <f>IF(UPGRADEYEAR=ENGINE!Y$207,'3 - Upgrade information'!$I118,0)</f>
        <v>0</v>
      </c>
      <c r="Z260" s="229">
        <f>IF(UPGRADEYEAR=ENGINE!Z$207,'3 - Upgrade information'!$I118,0)</f>
        <v>0</v>
      </c>
      <c r="AA260" s="229">
        <f>IF(UPGRADEYEAR=ENGINE!AA$207,'3 - Upgrade information'!$I118,0)</f>
        <v>0</v>
      </c>
      <c r="AB260" s="229">
        <f>IF(UPGRADEYEAR=ENGINE!AB$207,'3 - Upgrade information'!$I118,0)</f>
        <v>0</v>
      </c>
      <c r="AC260" s="229">
        <f>IF(UPGRADEYEAR=ENGINE!AC$207,'3 - Upgrade information'!$I118,0)</f>
        <v>0</v>
      </c>
      <c r="AD260" s="229">
        <f>IF(UPGRADEYEAR=ENGINE!AD$207,'3 - Upgrade information'!$I118,0)</f>
        <v>0</v>
      </c>
      <c r="AE260" s="229">
        <f>IF(UPGRADEYEAR=ENGINE!AE$207,'3 - Upgrade information'!$I118,0)</f>
        <v>0</v>
      </c>
      <c r="AF260" s="229">
        <f>IF(UPGRADEYEAR=ENGINE!AF$207,'3 - Upgrade information'!$I118,0)</f>
        <v>0</v>
      </c>
      <c r="AG260" s="229">
        <f>IF(UPGRADEYEAR=ENGINE!AG$207,'3 - Upgrade information'!$I118,0)</f>
        <v>0</v>
      </c>
      <c r="AH260" s="229">
        <f>IF(UPGRADEYEAR=ENGINE!AH$207,'3 - Upgrade information'!$I118,0)</f>
        <v>0</v>
      </c>
      <c r="AI260" s="229">
        <f>IF(UPGRADEYEAR=ENGINE!AI$207,'3 - Upgrade information'!$I118,0)</f>
        <v>0</v>
      </c>
      <c r="AJ260" s="229">
        <f>IF(UPGRADEYEAR=ENGINE!AJ$207,'3 - Upgrade information'!$I118,0)</f>
        <v>0</v>
      </c>
      <c r="AK260" s="229">
        <f>IF(UPGRADEYEAR=ENGINE!AK$207,'3 - Upgrade information'!$I118,0)</f>
        <v>0</v>
      </c>
      <c r="AL260" s="229">
        <f>IF(UPGRADEYEAR=ENGINE!AL$207,'3 - Upgrade information'!$I118,0)</f>
        <v>0</v>
      </c>
      <c r="AM260" s="229">
        <f>IF(UPGRADEYEAR=ENGINE!AM$207,'3 - Upgrade information'!$I118,0)</f>
        <v>0</v>
      </c>
      <c r="AN260" s="229">
        <f>IF(UPGRADEYEAR=ENGINE!AN$207,'3 - Upgrade information'!$I118,0)</f>
        <v>0</v>
      </c>
      <c r="AO260" s="229">
        <f>IF(UPGRADEYEAR=ENGINE!AO$207,'3 - Upgrade information'!$I118,0)</f>
        <v>0</v>
      </c>
      <c r="AP260" s="229">
        <f>IF(UPGRADEYEAR=ENGINE!AP$207,'3 - Upgrade information'!$I118,0)</f>
        <v>0</v>
      </c>
      <c r="AQ260" s="229">
        <f>IF(UPGRADEYEAR=ENGINE!AQ$207,'3 - Upgrade information'!$I118,0)</f>
        <v>0</v>
      </c>
      <c r="AR260" s="229">
        <f>IF(UPGRADEYEAR=ENGINE!AR$207,'3 - Upgrade information'!$I118,0)</f>
        <v>0</v>
      </c>
      <c r="AS260" s="229">
        <f>IF(UPGRADEYEAR=ENGINE!AS$207,'3 - Upgrade information'!$I118,0)</f>
        <v>0</v>
      </c>
      <c r="AT260" s="229">
        <f>IF(UPGRADEYEAR=ENGINE!AT$207,'3 - Upgrade information'!$I118,0)</f>
        <v>0</v>
      </c>
      <c r="AU260" s="231"/>
    </row>
    <row r="261" spans="1:47" ht="9" customHeight="1">
      <c r="A261" s="599"/>
      <c r="B261" s="227">
        <f t="shared" ref="B261:C261" si="263">B159</f>
        <v>150</v>
      </c>
      <c r="C261" s="227">
        <f t="shared" si="263"/>
        <v>179</v>
      </c>
      <c r="D261" s="395" t="str">
        <f t="shared" si="252"/>
        <v>MH</v>
      </c>
      <c r="E261" s="254"/>
      <c r="F261" s="254"/>
      <c r="G261" s="254"/>
      <c r="H261" s="229"/>
      <c r="I261" s="229">
        <v>0</v>
      </c>
      <c r="J261" s="229">
        <f t="shared" si="253"/>
        <v>0</v>
      </c>
      <c r="K261" s="229">
        <f>IF(UPGRADEYEAR=ENGINE!K$207,'3 - Upgrade information'!$I119,0)</f>
        <v>0</v>
      </c>
      <c r="L261" s="229">
        <f>IF(UPGRADEYEAR=ENGINE!L$207,'3 - Upgrade information'!$I119,0)</f>
        <v>0</v>
      </c>
      <c r="M261" s="229">
        <f>IF(UPGRADEYEAR=ENGINE!M$207,'3 - Upgrade information'!$I119,0)</f>
        <v>0</v>
      </c>
      <c r="N261" s="230">
        <f>IF(UPGRADEYEAR=ENGINE!N$207,'3 - Upgrade information'!$I119,0)</f>
        <v>0</v>
      </c>
      <c r="O261" s="229">
        <f>IF(UPGRADEYEAR=ENGINE!O$207,'3 - Upgrade information'!$I119,0)</f>
        <v>0</v>
      </c>
      <c r="P261" s="229">
        <f>IF(UPGRADEYEAR=ENGINE!P$207,'3 - Upgrade information'!$I119,0)</f>
        <v>0</v>
      </c>
      <c r="Q261" s="229">
        <f>IF(UPGRADEYEAR=ENGINE!Q$207,'3 - Upgrade information'!$I119,0)</f>
        <v>0</v>
      </c>
      <c r="R261" s="229">
        <f>IF(UPGRADEYEAR=ENGINE!R$207,'3 - Upgrade information'!$I119,0)</f>
        <v>0</v>
      </c>
      <c r="S261" s="229">
        <f>IF(UPGRADEYEAR=ENGINE!S$207,'3 - Upgrade information'!$I119,0)</f>
        <v>0</v>
      </c>
      <c r="T261" s="229">
        <f>IF(UPGRADEYEAR=ENGINE!T$207,'3 - Upgrade information'!$I119,0)</f>
        <v>0</v>
      </c>
      <c r="U261" s="229">
        <f>IF(UPGRADEYEAR=ENGINE!U$207,'3 - Upgrade information'!$I119,0)</f>
        <v>0</v>
      </c>
      <c r="V261" s="229">
        <f>IF(UPGRADEYEAR=ENGINE!V$207,'3 - Upgrade information'!$I119,0)</f>
        <v>0</v>
      </c>
      <c r="W261" s="229">
        <f>IF(UPGRADEYEAR=ENGINE!W$207,'3 - Upgrade information'!$I119,0)</f>
        <v>0</v>
      </c>
      <c r="X261" s="229">
        <f>IF(UPGRADEYEAR=ENGINE!X$207,'3 - Upgrade information'!$I119,0)</f>
        <v>0</v>
      </c>
      <c r="Y261" s="229">
        <f>IF(UPGRADEYEAR=ENGINE!Y$207,'3 - Upgrade information'!$I119,0)</f>
        <v>0</v>
      </c>
      <c r="Z261" s="229">
        <f>IF(UPGRADEYEAR=ENGINE!Z$207,'3 - Upgrade information'!$I119,0)</f>
        <v>0</v>
      </c>
      <c r="AA261" s="229">
        <f>IF(UPGRADEYEAR=ENGINE!AA$207,'3 - Upgrade information'!$I119,0)</f>
        <v>0</v>
      </c>
      <c r="AB261" s="229">
        <f>IF(UPGRADEYEAR=ENGINE!AB$207,'3 - Upgrade information'!$I119,0)</f>
        <v>0</v>
      </c>
      <c r="AC261" s="229">
        <f>IF(UPGRADEYEAR=ENGINE!AC$207,'3 - Upgrade information'!$I119,0)</f>
        <v>0</v>
      </c>
      <c r="AD261" s="229">
        <f>IF(UPGRADEYEAR=ENGINE!AD$207,'3 - Upgrade information'!$I119,0)</f>
        <v>0</v>
      </c>
      <c r="AE261" s="229">
        <f>IF(UPGRADEYEAR=ENGINE!AE$207,'3 - Upgrade information'!$I119,0)</f>
        <v>0</v>
      </c>
      <c r="AF261" s="229">
        <f>IF(UPGRADEYEAR=ENGINE!AF$207,'3 - Upgrade information'!$I119,0)</f>
        <v>0</v>
      </c>
      <c r="AG261" s="229">
        <f>IF(UPGRADEYEAR=ENGINE!AG$207,'3 - Upgrade information'!$I119,0)</f>
        <v>0</v>
      </c>
      <c r="AH261" s="229">
        <f>IF(UPGRADEYEAR=ENGINE!AH$207,'3 - Upgrade information'!$I119,0)</f>
        <v>0</v>
      </c>
      <c r="AI261" s="229">
        <f>IF(UPGRADEYEAR=ENGINE!AI$207,'3 - Upgrade information'!$I119,0)</f>
        <v>0</v>
      </c>
      <c r="AJ261" s="229">
        <f>IF(UPGRADEYEAR=ENGINE!AJ$207,'3 - Upgrade information'!$I119,0)</f>
        <v>0</v>
      </c>
      <c r="AK261" s="229">
        <f>IF(UPGRADEYEAR=ENGINE!AK$207,'3 - Upgrade information'!$I119,0)</f>
        <v>0</v>
      </c>
      <c r="AL261" s="229">
        <f>IF(UPGRADEYEAR=ENGINE!AL$207,'3 - Upgrade information'!$I119,0)</f>
        <v>0</v>
      </c>
      <c r="AM261" s="229">
        <f>IF(UPGRADEYEAR=ENGINE!AM$207,'3 - Upgrade information'!$I119,0)</f>
        <v>0</v>
      </c>
      <c r="AN261" s="229">
        <f>IF(UPGRADEYEAR=ENGINE!AN$207,'3 - Upgrade information'!$I119,0)</f>
        <v>0</v>
      </c>
      <c r="AO261" s="229">
        <f>IF(UPGRADEYEAR=ENGINE!AO$207,'3 - Upgrade information'!$I119,0)</f>
        <v>0</v>
      </c>
      <c r="AP261" s="229">
        <f>IF(UPGRADEYEAR=ENGINE!AP$207,'3 - Upgrade information'!$I119,0)</f>
        <v>0</v>
      </c>
      <c r="AQ261" s="229">
        <f>IF(UPGRADEYEAR=ENGINE!AQ$207,'3 - Upgrade information'!$I119,0)</f>
        <v>0</v>
      </c>
      <c r="AR261" s="229">
        <f>IF(UPGRADEYEAR=ENGINE!AR$207,'3 - Upgrade information'!$I119,0)</f>
        <v>0</v>
      </c>
      <c r="AS261" s="229">
        <f>IF(UPGRADEYEAR=ENGINE!AS$207,'3 - Upgrade information'!$I119,0)</f>
        <v>0</v>
      </c>
      <c r="AT261" s="229">
        <f>IF(UPGRADEYEAR=ENGINE!AT$207,'3 - Upgrade information'!$I119,0)</f>
        <v>0</v>
      </c>
      <c r="AU261" s="231"/>
    </row>
    <row r="262" spans="1:47" ht="9" customHeight="1">
      <c r="A262" s="599"/>
      <c r="B262" s="227">
        <f t="shared" ref="B262:C262" si="264">B160</f>
        <v>250</v>
      </c>
      <c r="C262" s="227">
        <f t="shared" si="264"/>
        <v>301</v>
      </c>
      <c r="D262" s="395" t="str">
        <f t="shared" si="252"/>
        <v>MH</v>
      </c>
      <c r="E262" s="254"/>
      <c r="F262" s="254"/>
      <c r="G262" s="254"/>
      <c r="H262" s="229"/>
      <c r="I262" s="229">
        <v>0</v>
      </c>
      <c r="J262" s="229">
        <f t="shared" si="253"/>
        <v>0</v>
      </c>
      <c r="K262" s="229">
        <f>IF(UPGRADEYEAR=ENGINE!K$207,'3 - Upgrade information'!$I120,0)</f>
        <v>0</v>
      </c>
      <c r="L262" s="229">
        <f>IF(UPGRADEYEAR=ENGINE!L$207,'3 - Upgrade information'!$I120,0)</f>
        <v>0</v>
      </c>
      <c r="M262" s="229">
        <f>IF(UPGRADEYEAR=ENGINE!M$207,'3 - Upgrade information'!$I120,0)</f>
        <v>0</v>
      </c>
      <c r="N262" s="230">
        <f>IF(UPGRADEYEAR=ENGINE!N$207,'3 - Upgrade information'!$I120,0)</f>
        <v>0</v>
      </c>
      <c r="O262" s="229">
        <f>IF(UPGRADEYEAR=ENGINE!O$207,'3 - Upgrade information'!$I120,0)</f>
        <v>0</v>
      </c>
      <c r="P262" s="229">
        <f>IF(UPGRADEYEAR=ENGINE!P$207,'3 - Upgrade information'!$I120,0)</f>
        <v>0</v>
      </c>
      <c r="Q262" s="229">
        <f>IF(UPGRADEYEAR=ENGINE!Q$207,'3 - Upgrade information'!$I120,0)</f>
        <v>0</v>
      </c>
      <c r="R262" s="229">
        <f>IF(UPGRADEYEAR=ENGINE!R$207,'3 - Upgrade information'!$I120,0)</f>
        <v>0</v>
      </c>
      <c r="S262" s="229">
        <f>IF(UPGRADEYEAR=ENGINE!S$207,'3 - Upgrade information'!$I120,0)</f>
        <v>0</v>
      </c>
      <c r="T262" s="229">
        <f>IF(UPGRADEYEAR=ENGINE!T$207,'3 - Upgrade information'!$I120,0)</f>
        <v>0</v>
      </c>
      <c r="U262" s="229">
        <f>IF(UPGRADEYEAR=ENGINE!U$207,'3 - Upgrade information'!$I120,0)</f>
        <v>0</v>
      </c>
      <c r="V262" s="229">
        <f>IF(UPGRADEYEAR=ENGINE!V$207,'3 - Upgrade information'!$I120,0)</f>
        <v>0</v>
      </c>
      <c r="W262" s="229">
        <f>IF(UPGRADEYEAR=ENGINE!W$207,'3 - Upgrade information'!$I120,0)</f>
        <v>0</v>
      </c>
      <c r="X262" s="229">
        <f>IF(UPGRADEYEAR=ENGINE!X$207,'3 - Upgrade information'!$I120,0)</f>
        <v>0</v>
      </c>
      <c r="Y262" s="229">
        <f>IF(UPGRADEYEAR=ENGINE!Y$207,'3 - Upgrade information'!$I120,0)</f>
        <v>0</v>
      </c>
      <c r="Z262" s="229">
        <f>IF(UPGRADEYEAR=ENGINE!Z$207,'3 - Upgrade information'!$I120,0)</f>
        <v>0</v>
      </c>
      <c r="AA262" s="229">
        <f>IF(UPGRADEYEAR=ENGINE!AA$207,'3 - Upgrade information'!$I120,0)</f>
        <v>0</v>
      </c>
      <c r="AB262" s="229">
        <f>IF(UPGRADEYEAR=ENGINE!AB$207,'3 - Upgrade information'!$I120,0)</f>
        <v>0</v>
      </c>
      <c r="AC262" s="229">
        <f>IF(UPGRADEYEAR=ENGINE!AC$207,'3 - Upgrade information'!$I120,0)</f>
        <v>0</v>
      </c>
      <c r="AD262" s="229">
        <f>IF(UPGRADEYEAR=ENGINE!AD$207,'3 - Upgrade information'!$I120,0)</f>
        <v>0</v>
      </c>
      <c r="AE262" s="229">
        <f>IF(UPGRADEYEAR=ENGINE!AE$207,'3 - Upgrade information'!$I120,0)</f>
        <v>0</v>
      </c>
      <c r="AF262" s="229">
        <f>IF(UPGRADEYEAR=ENGINE!AF$207,'3 - Upgrade information'!$I120,0)</f>
        <v>0</v>
      </c>
      <c r="AG262" s="229">
        <f>IF(UPGRADEYEAR=ENGINE!AG$207,'3 - Upgrade information'!$I120,0)</f>
        <v>0</v>
      </c>
      <c r="AH262" s="229">
        <f>IF(UPGRADEYEAR=ENGINE!AH$207,'3 - Upgrade information'!$I120,0)</f>
        <v>0</v>
      </c>
      <c r="AI262" s="229">
        <f>IF(UPGRADEYEAR=ENGINE!AI$207,'3 - Upgrade information'!$I120,0)</f>
        <v>0</v>
      </c>
      <c r="AJ262" s="229">
        <f>IF(UPGRADEYEAR=ENGINE!AJ$207,'3 - Upgrade information'!$I120,0)</f>
        <v>0</v>
      </c>
      <c r="AK262" s="229">
        <f>IF(UPGRADEYEAR=ENGINE!AK$207,'3 - Upgrade information'!$I120,0)</f>
        <v>0</v>
      </c>
      <c r="AL262" s="229">
        <f>IF(UPGRADEYEAR=ENGINE!AL$207,'3 - Upgrade information'!$I120,0)</f>
        <v>0</v>
      </c>
      <c r="AM262" s="229">
        <f>IF(UPGRADEYEAR=ENGINE!AM$207,'3 - Upgrade information'!$I120,0)</f>
        <v>0</v>
      </c>
      <c r="AN262" s="229">
        <f>IF(UPGRADEYEAR=ENGINE!AN$207,'3 - Upgrade information'!$I120,0)</f>
        <v>0</v>
      </c>
      <c r="AO262" s="229">
        <f>IF(UPGRADEYEAR=ENGINE!AO$207,'3 - Upgrade information'!$I120,0)</f>
        <v>0</v>
      </c>
      <c r="AP262" s="229">
        <f>IF(UPGRADEYEAR=ENGINE!AP$207,'3 - Upgrade information'!$I120,0)</f>
        <v>0</v>
      </c>
      <c r="AQ262" s="229">
        <f>IF(UPGRADEYEAR=ENGINE!AQ$207,'3 - Upgrade information'!$I120,0)</f>
        <v>0</v>
      </c>
      <c r="AR262" s="229">
        <f>IF(UPGRADEYEAR=ENGINE!AR$207,'3 - Upgrade information'!$I120,0)</f>
        <v>0</v>
      </c>
      <c r="AS262" s="229">
        <f>IF(UPGRADEYEAR=ENGINE!AS$207,'3 - Upgrade information'!$I120,0)</f>
        <v>0</v>
      </c>
      <c r="AT262" s="229">
        <f>IF(UPGRADEYEAR=ENGINE!AT$207,'3 - Upgrade information'!$I120,0)</f>
        <v>0</v>
      </c>
      <c r="AU262" s="231"/>
    </row>
    <row r="263" spans="1:47" ht="9" customHeight="1">
      <c r="A263" s="599"/>
      <c r="B263" s="227">
        <f t="shared" ref="B263:C263" si="265">B161</f>
        <v>400</v>
      </c>
      <c r="C263" s="227">
        <f t="shared" si="265"/>
        <v>471</v>
      </c>
      <c r="D263" s="395" t="str">
        <f t="shared" si="252"/>
        <v>MH</v>
      </c>
      <c r="E263" s="254"/>
      <c r="F263" s="254"/>
      <c r="G263" s="254"/>
      <c r="H263" s="229"/>
      <c r="I263" s="229">
        <v>0</v>
      </c>
      <c r="J263" s="229">
        <f t="shared" si="253"/>
        <v>0</v>
      </c>
      <c r="K263" s="229">
        <f>IF(UPGRADEYEAR=ENGINE!K$207,'3 - Upgrade information'!$I121,0)</f>
        <v>0</v>
      </c>
      <c r="L263" s="229">
        <f>IF(UPGRADEYEAR=ENGINE!L$207,'3 - Upgrade information'!$I121,0)</f>
        <v>0</v>
      </c>
      <c r="M263" s="229">
        <f>IF(UPGRADEYEAR=ENGINE!M$207,'3 - Upgrade information'!$I121,0)</f>
        <v>0</v>
      </c>
      <c r="N263" s="230">
        <f>IF(UPGRADEYEAR=ENGINE!N$207,'3 - Upgrade information'!$I121,0)</f>
        <v>0</v>
      </c>
      <c r="O263" s="229">
        <f>IF(UPGRADEYEAR=ENGINE!O$207,'3 - Upgrade information'!$I121,0)</f>
        <v>0</v>
      </c>
      <c r="P263" s="229">
        <f>IF(UPGRADEYEAR=ENGINE!P$207,'3 - Upgrade information'!$I121,0)</f>
        <v>0</v>
      </c>
      <c r="Q263" s="229">
        <f>IF(UPGRADEYEAR=ENGINE!Q$207,'3 - Upgrade information'!$I121,0)</f>
        <v>0</v>
      </c>
      <c r="R263" s="229">
        <f>IF(UPGRADEYEAR=ENGINE!R$207,'3 - Upgrade information'!$I121,0)</f>
        <v>0</v>
      </c>
      <c r="S263" s="229">
        <f>IF(UPGRADEYEAR=ENGINE!S$207,'3 - Upgrade information'!$I121,0)</f>
        <v>0</v>
      </c>
      <c r="T263" s="229">
        <f>IF(UPGRADEYEAR=ENGINE!T$207,'3 - Upgrade information'!$I121,0)</f>
        <v>0</v>
      </c>
      <c r="U263" s="229">
        <f>IF(UPGRADEYEAR=ENGINE!U$207,'3 - Upgrade information'!$I121,0)</f>
        <v>0</v>
      </c>
      <c r="V263" s="229">
        <f>IF(UPGRADEYEAR=ENGINE!V$207,'3 - Upgrade information'!$I121,0)</f>
        <v>0</v>
      </c>
      <c r="W263" s="229">
        <f>IF(UPGRADEYEAR=ENGINE!W$207,'3 - Upgrade information'!$I121,0)</f>
        <v>0</v>
      </c>
      <c r="X263" s="229">
        <f>IF(UPGRADEYEAR=ENGINE!X$207,'3 - Upgrade information'!$I121,0)</f>
        <v>0</v>
      </c>
      <c r="Y263" s="229">
        <f>IF(UPGRADEYEAR=ENGINE!Y$207,'3 - Upgrade information'!$I121,0)</f>
        <v>0</v>
      </c>
      <c r="Z263" s="229">
        <f>IF(UPGRADEYEAR=ENGINE!Z$207,'3 - Upgrade information'!$I121,0)</f>
        <v>0</v>
      </c>
      <c r="AA263" s="229">
        <f>IF(UPGRADEYEAR=ENGINE!AA$207,'3 - Upgrade information'!$I121,0)</f>
        <v>0</v>
      </c>
      <c r="AB263" s="229">
        <f>IF(UPGRADEYEAR=ENGINE!AB$207,'3 - Upgrade information'!$I121,0)</f>
        <v>0</v>
      </c>
      <c r="AC263" s="229">
        <f>IF(UPGRADEYEAR=ENGINE!AC$207,'3 - Upgrade information'!$I121,0)</f>
        <v>0</v>
      </c>
      <c r="AD263" s="229">
        <f>IF(UPGRADEYEAR=ENGINE!AD$207,'3 - Upgrade information'!$I121,0)</f>
        <v>0</v>
      </c>
      <c r="AE263" s="229">
        <f>IF(UPGRADEYEAR=ENGINE!AE$207,'3 - Upgrade information'!$I121,0)</f>
        <v>0</v>
      </c>
      <c r="AF263" s="229">
        <f>IF(UPGRADEYEAR=ENGINE!AF$207,'3 - Upgrade information'!$I121,0)</f>
        <v>0</v>
      </c>
      <c r="AG263" s="229">
        <f>IF(UPGRADEYEAR=ENGINE!AG$207,'3 - Upgrade information'!$I121,0)</f>
        <v>0</v>
      </c>
      <c r="AH263" s="229">
        <f>IF(UPGRADEYEAR=ENGINE!AH$207,'3 - Upgrade information'!$I121,0)</f>
        <v>0</v>
      </c>
      <c r="AI263" s="229">
        <f>IF(UPGRADEYEAR=ENGINE!AI$207,'3 - Upgrade information'!$I121,0)</f>
        <v>0</v>
      </c>
      <c r="AJ263" s="229">
        <f>IF(UPGRADEYEAR=ENGINE!AJ$207,'3 - Upgrade information'!$I121,0)</f>
        <v>0</v>
      </c>
      <c r="AK263" s="229">
        <f>IF(UPGRADEYEAR=ENGINE!AK$207,'3 - Upgrade information'!$I121,0)</f>
        <v>0</v>
      </c>
      <c r="AL263" s="229">
        <f>IF(UPGRADEYEAR=ENGINE!AL$207,'3 - Upgrade information'!$I121,0)</f>
        <v>0</v>
      </c>
      <c r="AM263" s="229">
        <f>IF(UPGRADEYEAR=ENGINE!AM$207,'3 - Upgrade information'!$I121,0)</f>
        <v>0</v>
      </c>
      <c r="AN263" s="229">
        <f>IF(UPGRADEYEAR=ENGINE!AN$207,'3 - Upgrade information'!$I121,0)</f>
        <v>0</v>
      </c>
      <c r="AO263" s="229">
        <f>IF(UPGRADEYEAR=ENGINE!AO$207,'3 - Upgrade information'!$I121,0)</f>
        <v>0</v>
      </c>
      <c r="AP263" s="229">
        <f>IF(UPGRADEYEAR=ENGINE!AP$207,'3 - Upgrade information'!$I121,0)</f>
        <v>0</v>
      </c>
      <c r="AQ263" s="229">
        <f>IF(UPGRADEYEAR=ENGINE!AQ$207,'3 - Upgrade information'!$I121,0)</f>
        <v>0</v>
      </c>
      <c r="AR263" s="229">
        <f>IF(UPGRADEYEAR=ENGINE!AR$207,'3 - Upgrade information'!$I121,0)</f>
        <v>0</v>
      </c>
      <c r="AS263" s="229">
        <f>IF(UPGRADEYEAR=ENGINE!AS$207,'3 - Upgrade information'!$I121,0)</f>
        <v>0</v>
      </c>
      <c r="AT263" s="229">
        <f>IF(UPGRADEYEAR=ENGINE!AT$207,'3 - Upgrade information'!$I121,0)</f>
        <v>0</v>
      </c>
      <c r="AU263" s="231"/>
    </row>
    <row r="264" spans="1:47" ht="9" customHeight="1">
      <c r="A264" s="599"/>
      <c r="B264" s="227">
        <f t="shared" ref="B264:C264" si="266">B162</f>
        <v>0</v>
      </c>
      <c r="C264" s="227">
        <f t="shared" si="266"/>
        <v>0</v>
      </c>
      <c r="D264" s="395" t="str">
        <f t="shared" si="252"/>
        <v>MH</v>
      </c>
      <c r="E264" s="254"/>
      <c r="F264" s="254"/>
      <c r="G264" s="254"/>
      <c r="H264" s="229"/>
      <c r="I264" s="229">
        <v>0</v>
      </c>
      <c r="J264" s="229">
        <f t="shared" si="253"/>
        <v>0</v>
      </c>
      <c r="K264" s="229">
        <f>IF(UPGRADEYEAR=ENGINE!K$207,'3 - Upgrade information'!$I122,0)</f>
        <v>0</v>
      </c>
      <c r="L264" s="229">
        <f>IF(UPGRADEYEAR=ENGINE!L$207,'3 - Upgrade information'!$I122,0)</f>
        <v>0</v>
      </c>
      <c r="M264" s="229">
        <f>IF(UPGRADEYEAR=ENGINE!M$207,'3 - Upgrade information'!$I122,0)</f>
        <v>0</v>
      </c>
      <c r="N264" s="230">
        <f>IF(UPGRADEYEAR=ENGINE!N$207,'3 - Upgrade information'!$I122,0)</f>
        <v>0</v>
      </c>
      <c r="O264" s="229">
        <f>IF(UPGRADEYEAR=ENGINE!O$207,'3 - Upgrade information'!$I122,0)</f>
        <v>0</v>
      </c>
      <c r="P264" s="229">
        <f>IF(UPGRADEYEAR=ENGINE!P$207,'3 - Upgrade information'!$I122,0)</f>
        <v>0</v>
      </c>
      <c r="Q264" s="229">
        <f>IF(UPGRADEYEAR=ENGINE!Q$207,'3 - Upgrade information'!$I122,0)</f>
        <v>0</v>
      </c>
      <c r="R264" s="229">
        <f>IF(UPGRADEYEAR=ENGINE!R$207,'3 - Upgrade information'!$I122,0)</f>
        <v>0</v>
      </c>
      <c r="S264" s="229">
        <f>IF(UPGRADEYEAR=ENGINE!S$207,'3 - Upgrade information'!$I122,0)</f>
        <v>0</v>
      </c>
      <c r="T264" s="229">
        <f>IF(UPGRADEYEAR=ENGINE!T$207,'3 - Upgrade information'!$I122,0)</f>
        <v>0</v>
      </c>
      <c r="U264" s="229">
        <f>IF(UPGRADEYEAR=ENGINE!U$207,'3 - Upgrade information'!$I122,0)</f>
        <v>0</v>
      </c>
      <c r="V264" s="229">
        <f>IF(UPGRADEYEAR=ENGINE!V$207,'3 - Upgrade information'!$I122,0)</f>
        <v>0</v>
      </c>
      <c r="W264" s="229">
        <f>IF(UPGRADEYEAR=ENGINE!W$207,'3 - Upgrade information'!$I122,0)</f>
        <v>0</v>
      </c>
      <c r="X264" s="229">
        <f>IF(UPGRADEYEAR=ENGINE!X$207,'3 - Upgrade information'!$I122,0)</f>
        <v>0</v>
      </c>
      <c r="Y264" s="229">
        <f>IF(UPGRADEYEAR=ENGINE!Y$207,'3 - Upgrade information'!$I122,0)</f>
        <v>0</v>
      </c>
      <c r="Z264" s="229">
        <f>IF(UPGRADEYEAR=ENGINE!Z$207,'3 - Upgrade information'!$I122,0)</f>
        <v>0</v>
      </c>
      <c r="AA264" s="229">
        <f>IF(UPGRADEYEAR=ENGINE!AA$207,'3 - Upgrade information'!$I122,0)</f>
        <v>0</v>
      </c>
      <c r="AB264" s="229">
        <f>IF(UPGRADEYEAR=ENGINE!AB$207,'3 - Upgrade information'!$I122,0)</f>
        <v>0</v>
      </c>
      <c r="AC264" s="229">
        <f>IF(UPGRADEYEAR=ENGINE!AC$207,'3 - Upgrade information'!$I122,0)</f>
        <v>0</v>
      </c>
      <c r="AD264" s="229">
        <f>IF(UPGRADEYEAR=ENGINE!AD$207,'3 - Upgrade information'!$I122,0)</f>
        <v>0</v>
      </c>
      <c r="AE264" s="229">
        <f>IF(UPGRADEYEAR=ENGINE!AE$207,'3 - Upgrade information'!$I122,0)</f>
        <v>0</v>
      </c>
      <c r="AF264" s="229">
        <f>IF(UPGRADEYEAR=ENGINE!AF$207,'3 - Upgrade information'!$I122,0)</f>
        <v>0</v>
      </c>
      <c r="AG264" s="229">
        <f>IF(UPGRADEYEAR=ENGINE!AG$207,'3 - Upgrade information'!$I122,0)</f>
        <v>0</v>
      </c>
      <c r="AH264" s="229">
        <f>IF(UPGRADEYEAR=ENGINE!AH$207,'3 - Upgrade information'!$I122,0)</f>
        <v>0</v>
      </c>
      <c r="AI264" s="229">
        <f>IF(UPGRADEYEAR=ENGINE!AI$207,'3 - Upgrade information'!$I122,0)</f>
        <v>0</v>
      </c>
      <c r="AJ264" s="229">
        <f>IF(UPGRADEYEAR=ENGINE!AJ$207,'3 - Upgrade information'!$I122,0)</f>
        <v>0</v>
      </c>
      <c r="AK264" s="229">
        <f>IF(UPGRADEYEAR=ENGINE!AK$207,'3 - Upgrade information'!$I122,0)</f>
        <v>0</v>
      </c>
      <c r="AL264" s="229">
        <f>IF(UPGRADEYEAR=ENGINE!AL$207,'3 - Upgrade information'!$I122,0)</f>
        <v>0</v>
      </c>
      <c r="AM264" s="229">
        <f>IF(UPGRADEYEAR=ENGINE!AM$207,'3 - Upgrade information'!$I122,0)</f>
        <v>0</v>
      </c>
      <c r="AN264" s="229">
        <f>IF(UPGRADEYEAR=ENGINE!AN$207,'3 - Upgrade information'!$I122,0)</f>
        <v>0</v>
      </c>
      <c r="AO264" s="229">
        <f>IF(UPGRADEYEAR=ENGINE!AO$207,'3 - Upgrade information'!$I122,0)</f>
        <v>0</v>
      </c>
      <c r="AP264" s="229">
        <f>IF(UPGRADEYEAR=ENGINE!AP$207,'3 - Upgrade information'!$I122,0)</f>
        <v>0</v>
      </c>
      <c r="AQ264" s="229">
        <f>IF(UPGRADEYEAR=ENGINE!AQ$207,'3 - Upgrade information'!$I122,0)</f>
        <v>0</v>
      </c>
      <c r="AR264" s="229">
        <f>IF(UPGRADEYEAR=ENGINE!AR$207,'3 - Upgrade information'!$I122,0)</f>
        <v>0</v>
      </c>
      <c r="AS264" s="229">
        <f>IF(UPGRADEYEAR=ENGINE!AS$207,'3 - Upgrade information'!$I122,0)</f>
        <v>0</v>
      </c>
      <c r="AT264" s="229">
        <f>IF(UPGRADEYEAR=ENGINE!AT$207,'3 - Upgrade information'!$I122,0)</f>
        <v>0</v>
      </c>
      <c r="AU264" s="231"/>
    </row>
    <row r="265" spans="1:47" ht="9" customHeight="1">
      <c r="A265" s="599"/>
      <c r="B265" s="227">
        <f t="shared" ref="B265:C265" si="267">B163</f>
        <v>0</v>
      </c>
      <c r="C265" s="227">
        <f t="shared" si="267"/>
        <v>0</v>
      </c>
      <c r="D265" s="395" t="str">
        <f t="shared" si="252"/>
        <v>MH</v>
      </c>
      <c r="E265" s="254"/>
      <c r="F265" s="254"/>
      <c r="G265" s="254"/>
      <c r="H265" s="229"/>
      <c r="I265" s="229">
        <v>0</v>
      </c>
      <c r="J265" s="229">
        <f t="shared" si="253"/>
        <v>0</v>
      </c>
      <c r="K265" s="229">
        <f>IF(UPGRADEYEAR=ENGINE!K$207,'3 - Upgrade information'!$I123,0)</f>
        <v>0</v>
      </c>
      <c r="L265" s="229">
        <f>IF(UPGRADEYEAR=ENGINE!L$207,'3 - Upgrade information'!$I123,0)</f>
        <v>0</v>
      </c>
      <c r="M265" s="229">
        <f>IF(UPGRADEYEAR=ENGINE!M$207,'3 - Upgrade information'!$I123,0)</f>
        <v>0</v>
      </c>
      <c r="N265" s="230">
        <f>IF(UPGRADEYEAR=ENGINE!N$207,'3 - Upgrade information'!$I123,0)</f>
        <v>0</v>
      </c>
      <c r="O265" s="229">
        <f>IF(UPGRADEYEAR=ENGINE!O$207,'3 - Upgrade information'!$I123,0)</f>
        <v>0</v>
      </c>
      <c r="P265" s="229">
        <f>IF(UPGRADEYEAR=ENGINE!P$207,'3 - Upgrade information'!$I123,0)</f>
        <v>0</v>
      </c>
      <c r="Q265" s="229">
        <f>IF(UPGRADEYEAR=ENGINE!Q$207,'3 - Upgrade information'!$I123,0)</f>
        <v>0</v>
      </c>
      <c r="R265" s="229">
        <f>IF(UPGRADEYEAR=ENGINE!R$207,'3 - Upgrade information'!$I123,0)</f>
        <v>0</v>
      </c>
      <c r="S265" s="229">
        <f>IF(UPGRADEYEAR=ENGINE!S$207,'3 - Upgrade information'!$I123,0)</f>
        <v>0</v>
      </c>
      <c r="T265" s="229">
        <f>IF(UPGRADEYEAR=ENGINE!T$207,'3 - Upgrade information'!$I123,0)</f>
        <v>0</v>
      </c>
      <c r="U265" s="229">
        <f>IF(UPGRADEYEAR=ENGINE!U$207,'3 - Upgrade information'!$I123,0)</f>
        <v>0</v>
      </c>
      <c r="V265" s="229">
        <f>IF(UPGRADEYEAR=ENGINE!V$207,'3 - Upgrade information'!$I123,0)</f>
        <v>0</v>
      </c>
      <c r="W265" s="229">
        <f>IF(UPGRADEYEAR=ENGINE!W$207,'3 - Upgrade information'!$I123,0)</f>
        <v>0</v>
      </c>
      <c r="X265" s="229">
        <f>IF(UPGRADEYEAR=ENGINE!X$207,'3 - Upgrade information'!$I123,0)</f>
        <v>0</v>
      </c>
      <c r="Y265" s="229">
        <f>IF(UPGRADEYEAR=ENGINE!Y$207,'3 - Upgrade information'!$I123,0)</f>
        <v>0</v>
      </c>
      <c r="Z265" s="229">
        <f>IF(UPGRADEYEAR=ENGINE!Z$207,'3 - Upgrade information'!$I123,0)</f>
        <v>0</v>
      </c>
      <c r="AA265" s="229">
        <f>IF(UPGRADEYEAR=ENGINE!AA$207,'3 - Upgrade information'!$I123,0)</f>
        <v>0</v>
      </c>
      <c r="AB265" s="229">
        <f>IF(UPGRADEYEAR=ENGINE!AB$207,'3 - Upgrade information'!$I123,0)</f>
        <v>0</v>
      </c>
      <c r="AC265" s="229">
        <f>IF(UPGRADEYEAR=ENGINE!AC$207,'3 - Upgrade information'!$I123,0)</f>
        <v>0</v>
      </c>
      <c r="AD265" s="229">
        <f>IF(UPGRADEYEAR=ENGINE!AD$207,'3 - Upgrade information'!$I123,0)</f>
        <v>0</v>
      </c>
      <c r="AE265" s="229">
        <f>IF(UPGRADEYEAR=ENGINE!AE$207,'3 - Upgrade information'!$I123,0)</f>
        <v>0</v>
      </c>
      <c r="AF265" s="229">
        <f>IF(UPGRADEYEAR=ENGINE!AF$207,'3 - Upgrade information'!$I123,0)</f>
        <v>0</v>
      </c>
      <c r="AG265" s="229">
        <f>IF(UPGRADEYEAR=ENGINE!AG$207,'3 - Upgrade information'!$I123,0)</f>
        <v>0</v>
      </c>
      <c r="AH265" s="229">
        <f>IF(UPGRADEYEAR=ENGINE!AH$207,'3 - Upgrade information'!$I123,0)</f>
        <v>0</v>
      </c>
      <c r="AI265" s="229">
        <f>IF(UPGRADEYEAR=ENGINE!AI$207,'3 - Upgrade information'!$I123,0)</f>
        <v>0</v>
      </c>
      <c r="AJ265" s="229">
        <f>IF(UPGRADEYEAR=ENGINE!AJ$207,'3 - Upgrade information'!$I123,0)</f>
        <v>0</v>
      </c>
      <c r="AK265" s="229">
        <f>IF(UPGRADEYEAR=ENGINE!AK$207,'3 - Upgrade information'!$I123,0)</f>
        <v>0</v>
      </c>
      <c r="AL265" s="229">
        <f>IF(UPGRADEYEAR=ENGINE!AL$207,'3 - Upgrade information'!$I123,0)</f>
        <v>0</v>
      </c>
      <c r="AM265" s="229">
        <f>IF(UPGRADEYEAR=ENGINE!AM$207,'3 - Upgrade information'!$I123,0)</f>
        <v>0</v>
      </c>
      <c r="AN265" s="229">
        <f>IF(UPGRADEYEAR=ENGINE!AN$207,'3 - Upgrade information'!$I123,0)</f>
        <v>0</v>
      </c>
      <c r="AO265" s="229">
        <f>IF(UPGRADEYEAR=ENGINE!AO$207,'3 - Upgrade information'!$I123,0)</f>
        <v>0</v>
      </c>
      <c r="AP265" s="229">
        <f>IF(UPGRADEYEAR=ENGINE!AP$207,'3 - Upgrade information'!$I123,0)</f>
        <v>0</v>
      </c>
      <c r="AQ265" s="229">
        <f>IF(UPGRADEYEAR=ENGINE!AQ$207,'3 - Upgrade information'!$I123,0)</f>
        <v>0</v>
      </c>
      <c r="AR265" s="229">
        <f>IF(UPGRADEYEAR=ENGINE!AR$207,'3 - Upgrade information'!$I123,0)</f>
        <v>0</v>
      </c>
      <c r="AS265" s="229">
        <f>IF(UPGRADEYEAR=ENGINE!AS$207,'3 - Upgrade information'!$I123,0)</f>
        <v>0</v>
      </c>
      <c r="AT265" s="229">
        <f>IF(UPGRADEYEAR=ENGINE!AT$207,'3 - Upgrade information'!$I123,0)</f>
        <v>0</v>
      </c>
      <c r="AU265" s="231"/>
    </row>
    <row r="266" spans="1:47" ht="9" customHeight="1">
      <c r="A266" s="600"/>
      <c r="B266" s="227">
        <f t="shared" ref="B266:C266" si="268">B164</f>
        <v>0</v>
      </c>
      <c r="C266" s="227">
        <f t="shared" si="268"/>
        <v>0</v>
      </c>
      <c r="D266" s="395" t="str">
        <f t="shared" si="252"/>
        <v>MH</v>
      </c>
      <c r="E266" s="254"/>
      <c r="F266" s="254"/>
      <c r="G266" s="254"/>
      <c r="H266" s="229"/>
      <c r="I266" s="229">
        <v>0</v>
      </c>
      <c r="J266" s="229">
        <f t="shared" si="253"/>
        <v>0</v>
      </c>
      <c r="K266" s="229">
        <f>IF(UPGRADEYEAR=ENGINE!K$207,'3 - Upgrade information'!$I124,0)</f>
        <v>0</v>
      </c>
      <c r="L266" s="229">
        <f>IF(UPGRADEYEAR=ENGINE!L$207,'3 - Upgrade information'!$I124,0)</f>
        <v>0</v>
      </c>
      <c r="M266" s="229">
        <f>IF(UPGRADEYEAR=ENGINE!M$207,'3 - Upgrade information'!$I124,0)</f>
        <v>0</v>
      </c>
      <c r="N266" s="230">
        <f>IF(UPGRADEYEAR=ENGINE!N$207,'3 - Upgrade information'!$I124,0)</f>
        <v>0</v>
      </c>
      <c r="O266" s="229">
        <f>IF(UPGRADEYEAR=ENGINE!O$207,'3 - Upgrade information'!$I124,0)</f>
        <v>0</v>
      </c>
      <c r="P266" s="229">
        <f>IF(UPGRADEYEAR=ENGINE!P$207,'3 - Upgrade information'!$I124,0)</f>
        <v>0</v>
      </c>
      <c r="Q266" s="229">
        <f>IF(UPGRADEYEAR=ENGINE!Q$207,'3 - Upgrade information'!$I124,0)</f>
        <v>0</v>
      </c>
      <c r="R266" s="229">
        <f>IF(UPGRADEYEAR=ENGINE!R$207,'3 - Upgrade information'!$I124,0)</f>
        <v>0</v>
      </c>
      <c r="S266" s="229">
        <f>IF(UPGRADEYEAR=ENGINE!S$207,'3 - Upgrade information'!$I124,0)</f>
        <v>0</v>
      </c>
      <c r="T266" s="229">
        <f>IF(UPGRADEYEAR=ENGINE!T$207,'3 - Upgrade information'!$I124,0)</f>
        <v>0</v>
      </c>
      <c r="U266" s="229">
        <f>IF(UPGRADEYEAR=ENGINE!U$207,'3 - Upgrade information'!$I124,0)</f>
        <v>0</v>
      </c>
      <c r="V266" s="229">
        <f>IF(UPGRADEYEAR=ENGINE!V$207,'3 - Upgrade information'!$I124,0)</f>
        <v>0</v>
      </c>
      <c r="W266" s="229">
        <f>IF(UPGRADEYEAR=ENGINE!W$207,'3 - Upgrade information'!$I124,0)</f>
        <v>0</v>
      </c>
      <c r="X266" s="229">
        <f>IF(UPGRADEYEAR=ENGINE!X$207,'3 - Upgrade information'!$I124,0)</f>
        <v>0</v>
      </c>
      <c r="Y266" s="229">
        <f>IF(UPGRADEYEAR=ENGINE!Y$207,'3 - Upgrade information'!$I124,0)</f>
        <v>0</v>
      </c>
      <c r="Z266" s="229">
        <f>IF(UPGRADEYEAR=ENGINE!Z$207,'3 - Upgrade information'!$I124,0)</f>
        <v>0</v>
      </c>
      <c r="AA266" s="229">
        <f>IF(UPGRADEYEAR=ENGINE!AA$207,'3 - Upgrade information'!$I124,0)</f>
        <v>0</v>
      </c>
      <c r="AB266" s="229">
        <f>IF(UPGRADEYEAR=ENGINE!AB$207,'3 - Upgrade information'!$I124,0)</f>
        <v>0</v>
      </c>
      <c r="AC266" s="229">
        <f>IF(UPGRADEYEAR=ENGINE!AC$207,'3 - Upgrade information'!$I124,0)</f>
        <v>0</v>
      </c>
      <c r="AD266" s="229">
        <f>IF(UPGRADEYEAR=ENGINE!AD$207,'3 - Upgrade information'!$I124,0)</f>
        <v>0</v>
      </c>
      <c r="AE266" s="229">
        <f>IF(UPGRADEYEAR=ENGINE!AE$207,'3 - Upgrade information'!$I124,0)</f>
        <v>0</v>
      </c>
      <c r="AF266" s="229">
        <f>IF(UPGRADEYEAR=ENGINE!AF$207,'3 - Upgrade information'!$I124,0)</f>
        <v>0</v>
      </c>
      <c r="AG266" s="229">
        <f>IF(UPGRADEYEAR=ENGINE!AG$207,'3 - Upgrade information'!$I124,0)</f>
        <v>0</v>
      </c>
      <c r="AH266" s="229">
        <f>IF(UPGRADEYEAR=ENGINE!AH$207,'3 - Upgrade information'!$I124,0)</f>
        <v>0</v>
      </c>
      <c r="AI266" s="229">
        <f>IF(UPGRADEYEAR=ENGINE!AI$207,'3 - Upgrade information'!$I124,0)</f>
        <v>0</v>
      </c>
      <c r="AJ266" s="229">
        <f>IF(UPGRADEYEAR=ENGINE!AJ$207,'3 - Upgrade information'!$I124,0)</f>
        <v>0</v>
      </c>
      <c r="AK266" s="229">
        <f>IF(UPGRADEYEAR=ENGINE!AK$207,'3 - Upgrade information'!$I124,0)</f>
        <v>0</v>
      </c>
      <c r="AL266" s="229">
        <f>IF(UPGRADEYEAR=ENGINE!AL$207,'3 - Upgrade information'!$I124,0)</f>
        <v>0</v>
      </c>
      <c r="AM266" s="229">
        <f>IF(UPGRADEYEAR=ENGINE!AM$207,'3 - Upgrade information'!$I124,0)</f>
        <v>0</v>
      </c>
      <c r="AN266" s="229">
        <f>IF(UPGRADEYEAR=ENGINE!AN$207,'3 - Upgrade information'!$I124,0)</f>
        <v>0</v>
      </c>
      <c r="AO266" s="229">
        <f>IF(UPGRADEYEAR=ENGINE!AO$207,'3 - Upgrade information'!$I124,0)</f>
        <v>0</v>
      </c>
      <c r="AP266" s="229">
        <f>IF(UPGRADEYEAR=ENGINE!AP$207,'3 - Upgrade information'!$I124,0)</f>
        <v>0</v>
      </c>
      <c r="AQ266" s="229">
        <f>IF(UPGRADEYEAR=ENGINE!AQ$207,'3 - Upgrade information'!$I124,0)</f>
        <v>0</v>
      </c>
      <c r="AR266" s="229">
        <f>IF(UPGRADEYEAR=ENGINE!AR$207,'3 - Upgrade information'!$I124,0)</f>
        <v>0</v>
      </c>
      <c r="AS266" s="229">
        <f>IF(UPGRADEYEAR=ENGINE!AS$207,'3 - Upgrade information'!$I124,0)</f>
        <v>0</v>
      </c>
      <c r="AT266" s="229">
        <f>IF(UPGRADEYEAR=ENGINE!AT$207,'3 - Upgrade information'!$I124,0)</f>
        <v>0</v>
      </c>
      <c r="AU266" s="231"/>
    </row>
    <row r="267" spans="1:47" ht="9" customHeight="1">
      <c r="A267" s="598" t="s">
        <v>267</v>
      </c>
      <c r="B267" s="227">
        <f t="shared" ref="B267:C267" si="269">B165</f>
        <v>35</v>
      </c>
      <c r="C267" s="227">
        <f t="shared" si="269"/>
        <v>47</v>
      </c>
      <c r="D267" s="395" t="str">
        <f t="shared" si="252"/>
        <v>MH</v>
      </c>
      <c r="E267" s="254"/>
      <c r="F267" s="254"/>
      <c r="G267" s="254"/>
      <c r="H267" s="229"/>
      <c r="I267" s="229">
        <v>0</v>
      </c>
      <c r="J267" s="229">
        <f t="shared" si="253"/>
        <v>0</v>
      </c>
      <c r="K267" s="229">
        <f>IF(UPGRADEYEAR=ENGINE!K$207,'3 - Upgrade information'!$I126,0)</f>
        <v>0</v>
      </c>
      <c r="L267" s="229">
        <f>IF(UPGRADEYEAR=ENGINE!L$207,'3 - Upgrade information'!$I126,0)</f>
        <v>0</v>
      </c>
      <c r="M267" s="229">
        <f>IF(UPGRADEYEAR=ENGINE!M$207,'3 - Upgrade information'!$I126,0)</f>
        <v>0</v>
      </c>
      <c r="N267" s="230">
        <f>IF(UPGRADEYEAR=ENGINE!N$207,'3 - Upgrade information'!$I126,0)</f>
        <v>0</v>
      </c>
      <c r="O267" s="229">
        <f>IF(UPGRADEYEAR=ENGINE!O$207,'3 - Upgrade information'!$I126,0)</f>
        <v>0</v>
      </c>
      <c r="P267" s="229">
        <f>IF(UPGRADEYEAR=ENGINE!P$207,'3 - Upgrade information'!$I126,0)</f>
        <v>0</v>
      </c>
      <c r="Q267" s="229">
        <f>IF(UPGRADEYEAR=ENGINE!Q$207,'3 - Upgrade information'!$I126,0)</f>
        <v>0</v>
      </c>
      <c r="R267" s="229">
        <f>IF(UPGRADEYEAR=ENGINE!R$207,'3 - Upgrade information'!$I126,0)</f>
        <v>0</v>
      </c>
      <c r="S267" s="229">
        <f>IF(UPGRADEYEAR=ENGINE!S$207,'3 - Upgrade information'!$I126,0)</f>
        <v>0</v>
      </c>
      <c r="T267" s="229">
        <f>IF(UPGRADEYEAR=ENGINE!T$207,'3 - Upgrade information'!$I126,0)</f>
        <v>0</v>
      </c>
      <c r="U267" s="229">
        <f>IF(UPGRADEYEAR=ENGINE!U$207,'3 - Upgrade information'!$I126,0)</f>
        <v>0</v>
      </c>
      <c r="V267" s="229">
        <f>IF(UPGRADEYEAR=ENGINE!V$207,'3 - Upgrade information'!$I126,0)</f>
        <v>0</v>
      </c>
      <c r="W267" s="229">
        <f>IF(UPGRADEYEAR=ENGINE!W$207,'3 - Upgrade information'!$I126,0)</f>
        <v>0</v>
      </c>
      <c r="X267" s="229">
        <f>IF(UPGRADEYEAR=ENGINE!X$207,'3 - Upgrade information'!$I126,0)</f>
        <v>0</v>
      </c>
      <c r="Y267" s="229">
        <f>IF(UPGRADEYEAR=ENGINE!Y$207,'3 - Upgrade information'!$I126,0)</f>
        <v>0</v>
      </c>
      <c r="Z267" s="229">
        <f>IF(UPGRADEYEAR=ENGINE!Z$207,'3 - Upgrade information'!$I126,0)</f>
        <v>0</v>
      </c>
      <c r="AA267" s="229">
        <f>IF(UPGRADEYEAR=ENGINE!AA$207,'3 - Upgrade information'!$I126,0)</f>
        <v>0</v>
      </c>
      <c r="AB267" s="229">
        <f>IF(UPGRADEYEAR=ENGINE!AB$207,'3 - Upgrade information'!$I126,0)</f>
        <v>0</v>
      </c>
      <c r="AC267" s="229">
        <f>IF(UPGRADEYEAR=ENGINE!AC$207,'3 - Upgrade information'!$I126,0)</f>
        <v>0</v>
      </c>
      <c r="AD267" s="229">
        <f>IF(UPGRADEYEAR=ENGINE!AD$207,'3 - Upgrade information'!$I126,0)</f>
        <v>0</v>
      </c>
      <c r="AE267" s="229">
        <f>IF(UPGRADEYEAR=ENGINE!AE$207,'3 - Upgrade information'!$I126,0)</f>
        <v>0</v>
      </c>
      <c r="AF267" s="229">
        <f>IF(UPGRADEYEAR=ENGINE!AF$207,'3 - Upgrade information'!$I126,0)</f>
        <v>0</v>
      </c>
      <c r="AG267" s="229">
        <f>IF(UPGRADEYEAR=ENGINE!AG$207,'3 - Upgrade information'!$I126,0)</f>
        <v>0</v>
      </c>
      <c r="AH267" s="229">
        <f>IF(UPGRADEYEAR=ENGINE!AH$207,'3 - Upgrade information'!$I126,0)</f>
        <v>0</v>
      </c>
      <c r="AI267" s="229">
        <f>IF(UPGRADEYEAR=ENGINE!AI$207,'3 - Upgrade information'!$I126,0)</f>
        <v>0</v>
      </c>
      <c r="AJ267" s="229">
        <f>IF(UPGRADEYEAR=ENGINE!AJ$207,'3 - Upgrade information'!$I126,0)</f>
        <v>0</v>
      </c>
      <c r="AK267" s="229">
        <f>IF(UPGRADEYEAR=ENGINE!AK$207,'3 - Upgrade information'!$I126,0)</f>
        <v>0</v>
      </c>
      <c r="AL267" s="229">
        <f>IF(UPGRADEYEAR=ENGINE!AL$207,'3 - Upgrade information'!$I126,0)</f>
        <v>0</v>
      </c>
      <c r="AM267" s="229">
        <f>IF(UPGRADEYEAR=ENGINE!AM$207,'3 - Upgrade information'!$I126,0)</f>
        <v>0</v>
      </c>
      <c r="AN267" s="229">
        <f>IF(UPGRADEYEAR=ENGINE!AN$207,'3 - Upgrade information'!$I126,0)</f>
        <v>0</v>
      </c>
      <c r="AO267" s="229">
        <f>IF(UPGRADEYEAR=ENGINE!AO$207,'3 - Upgrade information'!$I126,0)</f>
        <v>0</v>
      </c>
      <c r="AP267" s="229">
        <f>IF(UPGRADEYEAR=ENGINE!AP$207,'3 - Upgrade information'!$I126,0)</f>
        <v>0</v>
      </c>
      <c r="AQ267" s="229">
        <f>IF(UPGRADEYEAR=ENGINE!AQ$207,'3 - Upgrade information'!$I126,0)</f>
        <v>0</v>
      </c>
      <c r="AR267" s="229">
        <f>IF(UPGRADEYEAR=ENGINE!AR$207,'3 - Upgrade information'!$I126,0)</f>
        <v>0</v>
      </c>
      <c r="AS267" s="229">
        <f>IF(UPGRADEYEAR=ENGINE!AS$207,'3 - Upgrade information'!$I126,0)</f>
        <v>0</v>
      </c>
      <c r="AT267" s="229">
        <f>IF(UPGRADEYEAR=ENGINE!AT$207,'3 - Upgrade information'!$I126,0)</f>
        <v>0</v>
      </c>
      <c r="AU267" s="231"/>
    </row>
    <row r="268" spans="1:47" ht="9" customHeight="1">
      <c r="A268" s="599"/>
      <c r="B268" s="227">
        <f t="shared" ref="B268:C268" si="270">B166</f>
        <v>70</v>
      </c>
      <c r="C268" s="227">
        <f t="shared" si="270"/>
        <v>86</v>
      </c>
      <c r="D268" s="395" t="str">
        <f t="shared" si="252"/>
        <v>MH</v>
      </c>
      <c r="E268" s="254"/>
      <c r="F268" s="254"/>
      <c r="G268" s="254"/>
      <c r="H268" s="229"/>
      <c r="I268" s="229">
        <v>0</v>
      </c>
      <c r="J268" s="229">
        <f t="shared" si="253"/>
        <v>0</v>
      </c>
      <c r="K268" s="229">
        <f>IF(UPGRADEYEAR=ENGINE!K$207,'3 - Upgrade information'!$I127,0)</f>
        <v>0</v>
      </c>
      <c r="L268" s="229">
        <f>IF(UPGRADEYEAR=ENGINE!L$207,'3 - Upgrade information'!$I127,0)</f>
        <v>0</v>
      </c>
      <c r="M268" s="229">
        <f>IF(UPGRADEYEAR=ENGINE!M$207,'3 - Upgrade information'!$I127,0)</f>
        <v>0</v>
      </c>
      <c r="N268" s="230">
        <f>IF(UPGRADEYEAR=ENGINE!N$207,'3 - Upgrade information'!$I127,0)</f>
        <v>0</v>
      </c>
      <c r="O268" s="229">
        <f>IF(UPGRADEYEAR=ENGINE!O$207,'3 - Upgrade information'!$I127,0)</f>
        <v>0</v>
      </c>
      <c r="P268" s="229">
        <f>IF(UPGRADEYEAR=ENGINE!P$207,'3 - Upgrade information'!$I127,0)</f>
        <v>0</v>
      </c>
      <c r="Q268" s="229">
        <f>IF(UPGRADEYEAR=ENGINE!Q$207,'3 - Upgrade information'!$I127,0)</f>
        <v>0</v>
      </c>
      <c r="R268" s="229">
        <f>IF(UPGRADEYEAR=ENGINE!R$207,'3 - Upgrade information'!$I127,0)</f>
        <v>0</v>
      </c>
      <c r="S268" s="229">
        <f>IF(UPGRADEYEAR=ENGINE!S$207,'3 - Upgrade information'!$I127,0)</f>
        <v>0</v>
      </c>
      <c r="T268" s="229">
        <f>IF(UPGRADEYEAR=ENGINE!T$207,'3 - Upgrade information'!$I127,0)</f>
        <v>0</v>
      </c>
      <c r="U268" s="229">
        <f>IF(UPGRADEYEAR=ENGINE!U$207,'3 - Upgrade information'!$I127,0)</f>
        <v>0</v>
      </c>
      <c r="V268" s="229">
        <f>IF(UPGRADEYEAR=ENGINE!V$207,'3 - Upgrade information'!$I127,0)</f>
        <v>0</v>
      </c>
      <c r="W268" s="229">
        <f>IF(UPGRADEYEAR=ENGINE!W$207,'3 - Upgrade information'!$I127,0)</f>
        <v>0</v>
      </c>
      <c r="X268" s="229">
        <f>IF(UPGRADEYEAR=ENGINE!X$207,'3 - Upgrade information'!$I127,0)</f>
        <v>0</v>
      </c>
      <c r="Y268" s="229">
        <f>IF(UPGRADEYEAR=ENGINE!Y$207,'3 - Upgrade information'!$I127,0)</f>
        <v>0</v>
      </c>
      <c r="Z268" s="229">
        <f>IF(UPGRADEYEAR=ENGINE!Z$207,'3 - Upgrade information'!$I127,0)</f>
        <v>0</v>
      </c>
      <c r="AA268" s="229">
        <f>IF(UPGRADEYEAR=ENGINE!AA$207,'3 - Upgrade information'!$I127,0)</f>
        <v>0</v>
      </c>
      <c r="AB268" s="229">
        <f>IF(UPGRADEYEAR=ENGINE!AB$207,'3 - Upgrade information'!$I127,0)</f>
        <v>0</v>
      </c>
      <c r="AC268" s="229">
        <f>IF(UPGRADEYEAR=ENGINE!AC$207,'3 - Upgrade information'!$I127,0)</f>
        <v>0</v>
      </c>
      <c r="AD268" s="229">
        <f>IF(UPGRADEYEAR=ENGINE!AD$207,'3 - Upgrade information'!$I127,0)</f>
        <v>0</v>
      </c>
      <c r="AE268" s="229">
        <f>IF(UPGRADEYEAR=ENGINE!AE$207,'3 - Upgrade information'!$I127,0)</f>
        <v>0</v>
      </c>
      <c r="AF268" s="229">
        <f>IF(UPGRADEYEAR=ENGINE!AF$207,'3 - Upgrade information'!$I127,0)</f>
        <v>0</v>
      </c>
      <c r="AG268" s="229">
        <f>IF(UPGRADEYEAR=ENGINE!AG$207,'3 - Upgrade information'!$I127,0)</f>
        <v>0</v>
      </c>
      <c r="AH268" s="229">
        <f>IF(UPGRADEYEAR=ENGINE!AH$207,'3 - Upgrade information'!$I127,0)</f>
        <v>0</v>
      </c>
      <c r="AI268" s="229">
        <f>IF(UPGRADEYEAR=ENGINE!AI$207,'3 - Upgrade information'!$I127,0)</f>
        <v>0</v>
      </c>
      <c r="AJ268" s="229">
        <f>IF(UPGRADEYEAR=ENGINE!AJ$207,'3 - Upgrade information'!$I127,0)</f>
        <v>0</v>
      </c>
      <c r="AK268" s="229">
        <f>IF(UPGRADEYEAR=ENGINE!AK$207,'3 - Upgrade information'!$I127,0)</f>
        <v>0</v>
      </c>
      <c r="AL268" s="229">
        <f>IF(UPGRADEYEAR=ENGINE!AL$207,'3 - Upgrade information'!$I127,0)</f>
        <v>0</v>
      </c>
      <c r="AM268" s="229">
        <f>IF(UPGRADEYEAR=ENGINE!AM$207,'3 - Upgrade information'!$I127,0)</f>
        <v>0</v>
      </c>
      <c r="AN268" s="229">
        <f>IF(UPGRADEYEAR=ENGINE!AN$207,'3 - Upgrade information'!$I127,0)</f>
        <v>0</v>
      </c>
      <c r="AO268" s="229">
        <f>IF(UPGRADEYEAR=ENGINE!AO$207,'3 - Upgrade information'!$I127,0)</f>
        <v>0</v>
      </c>
      <c r="AP268" s="229">
        <f>IF(UPGRADEYEAR=ENGINE!AP$207,'3 - Upgrade information'!$I127,0)</f>
        <v>0</v>
      </c>
      <c r="AQ268" s="229">
        <f>IF(UPGRADEYEAR=ENGINE!AQ$207,'3 - Upgrade information'!$I127,0)</f>
        <v>0</v>
      </c>
      <c r="AR268" s="229">
        <f>IF(UPGRADEYEAR=ENGINE!AR$207,'3 - Upgrade information'!$I127,0)</f>
        <v>0</v>
      </c>
      <c r="AS268" s="229">
        <f>IF(UPGRADEYEAR=ENGINE!AS$207,'3 - Upgrade information'!$I127,0)</f>
        <v>0</v>
      </c>
      <c r="AT268" s="229">
        <f>IF(UPGRADEYEAR=ENGINE!AT$207,'3 - Upgrade information'!$I127,0)</f>
        <v>0</v>
      </c>
      <c r="AU268" s="231"/>
    </row>
    <row r="269" spans="1:47" ht="9" customHeight="1">
      <c r="A269" s="599"/>
      <c r="B269" s="227">
        <f t="shared" ref="B269:C269" si="271">B167</f>
        <v>150</v>
      </c>
      <c r="C269" s="227">
        <f t="shared" si="271"/>
        <v>167</v>
      </c>
      <c r="D269" s="395" t="str">
        <f t="shared" si="252"/>
        <v>MH</v>
      </c>
      <c r="E269" s="254"/>
      <c r="F269" s="254"/>
      <c r="G269" s="254"/>
      <c r="H269" s="229"/>
      <c r="I269" s="229">
        <v>0</v>
      </c>
      <c r="J269" s="229">
        <f t="shared" si="253"/>
        <v>0</v>
      </c>
      <c r="K269" s="229">
        <f>IF(UPGRADEYEAR=ENGINE!K$207,'3 - Upgrade information'!$I128,0)</f>
        <v>0</v>
      </c>
      <c r="L269" s="229">
        <f>IF(UPGRADEYEAR=ENGINE!L$207,'3 - Upgrade information'!$I128,0)</f>
        <v>0</v>
      </c>
      <c r="M269" s="229">
        <f>IF(UPGRADEYEAR=ENGINE!M$207,'3 - Upgrade information'!$I128,0)</f>
        <v>0</v>
      </c>
      <c r="N269" s="230">
        <f>IF(UPGRADEYEAR=ENGINE!N$207,'3 - Upgrade information'!$I128,0)</f>
        <v>0</v>
      </c>
      <c r="O269" s="229">
        <f>IF(UPGRADEYEAR=ENGINE!O$207,'3 - Upgrade information'!$I128,0)</f>
        <v>0</v>
      </c>
      <c r="P269" s="229">
        <f>IF(UPGRADEYEAR=ENGINE!P$207,'3 - Upgrade information'!$I128,0)</f>
        <v>0</v>
      </c>
      <c r="Q269" s="229">
        <f>IF(UPGRADEYEAR=ENGINE!Q$207,'3 - Upgrade information'!$I128,0)</f>
        <v>0</v>
      </c>
      <c r="R269" s="229">
        <f>IF(UPGRADEYEAR=ENGINE!R$207,'3 - Upgrade information'!$I128,0)</f>
        <v>0</v>
      </c>
      <c r="S269" s="229">
        <f>IF(UPGRADEYEAR=ENGINE!S$207,'3 - Upgrade information'!$I128,0)</f>
        <v>0</v>
      </c>
      <c r="T269" s="229">
        <f>IF(UPGRADEYEAR=ENGINE!T$207,'3 - Upgrade information'!$I128,0)</f>
        <v>0</v>
      </c>
      <c r="U269" s="229">
        <f>IF(UPGRADEYEAR=ENGINE!U$207,'3 - Upgrade information'!$I128,0)</f>
        <v>0</v>
      </c>
      <c r="V269" s="229">
        <f>IF(UPGRADEYEAR=ENGINE!V$207,'3 - Upgrade information'!$I128,0)</f>
        <v>0</v>
      </c>
      <c r="W269" s="229">
        <f>IF(UPGRADEYEAR=ENGINE!W$207,'3 - Upgrade information'!$I128,0)</f>
        <v>0</v>
      </c>
      <c r="X269" s="229">
        <f>IF(UPGRADEYEAR=ENGINE!X$207,'3 - Upgrade information'!$I128,0)</f>
        <v>0</v>
      </c>
      <c r="Y269" s="229">
        <f>IF(UPGRADEYEAR=ENGINE!Y$207,'3 - Upgrade information'!$I128,0)</f>
        <v>0</v>
      </c>
      <c r="Z269" s="229">
        <f>IF(UPGRADEYEAR=ENGINE!Z$207,'3 - Upgrade information'!$I128,0)</f>
        <v>0</v>
      </c>
      <c r="AA269" s="229">
        <f>IF(UPGRADEYEAR=ENGINE!AA$207,'3 - Upgrade information'!$I128,0)</f>
        <v>0</v>
      </c>
      <c r="AB269" s="229">
        <f>IF(UPGRADEYEAR=ENGINE!AB$207,'3 - Upgrade information'!$I128,0)</f>
        <v>0</v>
      </c>
      <c r="AC269" s="229">
        <f>IF(UPGRADEYEAR=ENGINE!AC$207,'3 - Upgrade information'!$I128,0)</f>
        <v>0</v>
      </c>
      <c r="AD269" s="229">
        <f>IF(UPGRADEYEAR=ENGINE!AD$207,'3 - Upgrade information'!$I128,0)</f>
        <v>0</v>
      </c>
      <c r="AE269" s="229">
        <f>IF(UPGRADEYEAR=ENGINE!AE$207,'3 - Upgrade information'!$I128,0)</f>
        <v>0</v>
      </c>
      <c r="AF269" s="229">
        <f>IF(UPGRADEYEAR=ENGINE!AF$207,'3 - Upgrade information'!$I128,0)</f>
        <v>0</v>
      </c>
      <c r="AG269" s="229">
        <f>IF(UPGRADEYEAR=ENGINE!AG$207,'3 - Upgrade information'!$I128,0)</f>
        <v>0</v>
      </c>
      <c r="AH269" s="229">
        <f>IF(UPGRADEYEAR=ENGINE!AH$207,'3 - Upgrade information'!$I128,0)</f>
        <v>0</v>
      </c>
      <c r="AI269" s="229">
        <f>IF(UPGRADEYEAR=ENGINE!AI$207,'3 - Upgrade information'!$I128,0)</f>
        <v>0</v>
      </c>
      <c r="AJ269" s="229">
        <f>IF(UPGRADEYEAR=ENGINE!AJ$207,'3 - Upgrade information'!$I128,0)</f>
        <v>0</v>
      </c>
      <c r="AK269" s="229">
        <f>IF(UPGRADEYEAR=ENGINE!AK$207,'3 - Upgrade information'!$I128,0)</f>
        <v>0</v>
      </c>
      <c r="AL269" s="229">
        <f>IF(UPGRADEYEAR=ENGINE!AL$207,'3 - Upgrade information'!$I128,0)</f>
        <v>0</v>
      </c>
      <c r="AM269" s="229">
        <f>IF(UPGRADEYEAR=ENGINE!AM$207,'3 - Upgrade information'!$I128,0)</f>
        <v>0</v>
      </c>
      <c r="AN269" s="229">
        <f>IF(UPGRADEYEAR=ENGINE!AN$207,'3 - Upgrade information'!$I128,0)</f>
        <v>0</v>
      </c>
      <c r="AO269" s="229">
        <f>IF(UPGRADEYEAR=ENGINE!AO$207,'3 - Upgrade information'!$I128,0)</f>
        <v>0</v>
      </c>
      <c r="AP269" s="229">
        <f>IF(UPGRADEYEAR=ENGINE!AP$207,'3 - Upgrade information'!$I128,0)</f>
        <v>0</v>
      </c>
      <c r="AQ269" s="229">
        <f>IF(UPGRADEYEAR=ENGINE!AQ$207,'3 - Upgrade information'!$I128,0)</f>
        <v>0</v>
      </c>
      <c r="AR269" s="229">
        <f>IF(UPGRADEYEAR=ENGINE!AR$207,'3 - Upgrade information'!$I128,0)</f>
        <v>0</v>
      </c>
      <c r="AS269" s="229">
        <f>IF(UPGRADEYEAR=ENGINE!AS$207,'3 - Upgrade information'!$I128,0)</f>
        <v>0</v>
      </c>
      <c r="AT269" s="229">
        <f>IF(UPGRADEYEAR=ENGINE!AT$207,'3 - Upgrade information'!$I128,0)</f>
        <v>0</v>
      </c>
      <c r="AU269" s="231"/>
    </row>
    <row r="270" spans="1:47" ht="9" customHeight="1">
      <c r="A270" s="599"/>
      <c r="B270" s="227">
        <f t="shared" ref="B270:C270" si="272">B168</f>
        <v>210</v>
      </c>
      <c r="C270" s="227">
        <f t="shared" si="272"/>
        <v>225</v>
      </c>
      <c r="D270" s="395" t="str">
        <f t="shared" si="252"/>
        <v>MH</v>
      </c>
      <c r="E270" s="254"/>
      <c r="F270" s="254"/>
      <c r="G270" s="254"/>
      <c r="H270" s="229"/>
      <c r="I270" s="229">
        <v>0</v>
      </c>
      <c r="J270" s="229">
        <f t="shared" si="253"/>
        <v>0</v>
      </c>
      <c r="K270" s="229">
        <f>IF(UPGRADEYEAR=ENGINE!K$207,'3 - Upgrade information'!$I129,0)</f>
        <v>0</v>
      </c>
      <c r="L270" s="229">
        <f>IF(UPGRADEYEAR=ENGINE!L$207,'3 - Upgrade information'!$I129,0)</f>
        <v>0</v>
      </c>
      <c r="M270" s="229">
        <f>IF(UPGRADEYEAR=ENGINE!M$207,'3 - Upgrade information'!$I129,0)</f>
        <v>0</v>
      </c>
      <c r="N270" s="230">
        <f>IF(UPGRADEYEAR=ENGINE!N$207,'3 - Upgrade information'!$I129,0)</f>
        <v>0</v>
      </c>
      <c r="O270" s="229">
        <f>IF(UPGRADEYEAR=ENGINE!O$207,'3 - Upgrade information'!$I129,0)</f>
        <v>0</v>
      </c>
      <c r="P270" s="229">
        <f>IF(UPGRADEYEAR=ENGINE!P$207,'3 - Upgrade information'!$I129,0)</f>
        <v>0</v>
      </c>
      <c r="Q270" s="229">
        <f>IF(UPGRADEYEAR=ENGINE!Q$207,'3 - Upgrade information'!$I129,0)</f>
        <v>0</v>
      </c>
      <c r="R270" s="229">
        <f>IF(UPGRADEYEAR=ENGINE!R$207,'3 - Upgrade information'!$I129,0)</f>
        <v>0</v>
      </c>
      <c r="S270" s="229">
        <f>IF(UPGRADEYEAR=ENGINE!S$207,'3 - Upgrade information'!$I129,0)</f>
        <v>0</v>
      </c>
      <c r="T270" s="229">
        <f>IF(UPGRADEYEAR=ENGINE!T$207,'3 - Upgrade information'!$I129,0)</f>
        <v>0</v>
      </c>
      <c r="U270" s="229">
        <f>IF(UPGRADEYEAR=ENGINE!U$207,'3 - Upgrade information'!$I129,0)</f>
        <v>0</v>
      </c>
      <c r="V270" s="229">
        <f>IF(UPGRADEYEAR=ENGINE!V$207,'3 - Upgrade information'!$I129,0)</f>
        <v>0</v>
      </c>
      <c r="W270" s="229">
        <f>IF(UPGRADEYEAR=ENGINE!W$207,'3 - Upgrade information'!$I129,0)</f>
        <v>0</v>
      </c>
      <c r="X270" s="229">
        <f>IF(UPGRADEYEAR=ENGINE!X$207,'3 - Upgrade information'!$I129,0)</f>
        <v>0</v>
      </c>
      <c r="Y270" s="229">
        <f>IF(UPGRADEYEAR=ENGINE!Y$207,'3 - Upgrade information'!$I129,0)</f>
        <v>0</v>
      </c>
      <c r="Z270" s="229">
        <f>IF(UPGRADEYEAR=ENGINE!Z$207,'3 - Upgrade information'!$I129,0)</f>
        <v>0</v>
      </c>
      <c r="AA270" s="229">
        <f>IF(UPGRADEYEAR=ENGINE!AA$207,'3 - Upgrade information'!$I129,0)</f>
        <v>0</v>
      </c>
      <c r="AB270" s="229">
        <f>IF(UPGRADEYEAR=ENGINE!AB$207,'3 - Upgrade information'!$I129,0)</f>
        <v>0</v>
      </c>
      <c r="AC270" s="229">
        <f>IF(UPGRADEYEAR=ENGINE!AC$207,'3 - Upgrade information'!$I129,0)</f>
        <v>0</v>
      </c>
      <c r="AD270" s="229">
        <f>IF(UPGRADEYEAR=ENGINE!AD$207,'3 - Upgrade information'!$I129,0)</f>
        <v>0</v>
      </c>
      <c r="AE270" s="229">
        <f>IF(UPGRADEYEAR=ENGINE!AE$207,'3 - Upgrade information'!$I129,0)</f>
        <v>0</v>
      </c>
      <c r="AF270" s="229">
        <f>IF(UPGRADEYEAR=ENGINE!AF$207,'3 - Upgrade information'!$I129,0)</f>
        <v>0</v>
      </c>
      <c r="AG270" s="229">
        <f>IF(UPGRADEYEAR=ENGINE!AG$207,'3 - Upgrade information'!$I129,0)</f>
        <v>0</v>
      </c>
      <c r="AH270" s="229">
        <f>IF(UPGRADEYEAR=ENGINE!AH$207,'3 - Upgrade information'!$I129,0)</f>
        <v>0</v>
      </c>
      <c r="AI270" s="229">
        <f>IF(UPGRADEYEAR=ENGINE!AI$207,'3 - Upgrade information'!$I129,0)</f>
        <v>0</v>
      </c>
      <c r="AJ270" s="229">
        <f>IF(UPGRADEYEAR=ENGINE!AJ$207,'3 - Upgrade information'!$I129,0)</f>
        <v>0</v>
      </c>
      <c r="AK270" s="229">
        <f>IF(UPGRADEYEAR=ENGINE!AK$207,'3 - Upgrade information'!$I129,0)</f>
        <v>0</v>
      </c>
      <c r="AL270" s="229">
        <f>IF(UPGRADEYEAR=ENGINE!AL$207,'3 - Upgrade information'!$I129,0)</f>
        <v>0</v>
      </c>
      <c r="AM270" s="229">
        <f>IF(UPGRADEYEAR=ENGINE!AM$207,'3 - Upgrade information'!$I129,0)</f>
        <v>0</v>
      </c>
      <c r="AN270" s="229">
        <f>IF(UPGRADEYEAR=ENGINE!AN$207,'3 - Upgrade information'!$I129,0)</f>
        <v>0</v>
      </c>
      <c r="AO270" s="229">
        <f>IF(UPGRADEYEAR=ENGINE!AO$207,'3 - Upgrade information'!$I129,0)</f>
        <v>0</v>
      </c>
      <c r="AP270" s="229">
        <f>IF(UPGRADEYEAR=ENGINE!AP$207,'3 - Upgrade information'!$I129,0)</f>
        <v>0</v>
      </c>
      <c r="AQ270" s="229">
        <f>IF(UPGRADEYEAR=ENGINE!AQ$207,'3 - Upgrade information'!$I129,0)</f>
        <v>0</v>
      </c>
      <c r="AR270" s="229">
        <f>IF(UPGRADEYEAR=ENGINE!AR$207,'3 - Upgrade information'!$I129,0)</f>
        <v>0</v>
      </c>
      <c r="AS270" s="229">
        <f>IF(UPGRADEYEAR=ENGINE!AS$207,'3 - Upgrade information'!$I129,0)</f>
        <v>0</v>
      </c>
      <c r="AT270" s="229">
        <f>IF(UPGRADEYEAR=ENGINE!AT$207,'3 - Upgrade information'!$I129,0)</f>
        <v>0</v>
      </c>
      <c r="AU270" s="231"/>
    </row>
    <row r="271" spans="1:47" ht="9" customHeight="1">
      <c r="A271" s="599"/>
      <c r="B271" s="227">
        <f t="shared" ref="B271:C271" si="273">B169</f>
        <v>0</v>
      </c>
      <c r="C271" s="227">
        <f t="shared" si="273"/>
        <v>0</v>
      </c>
      <c r="D271" s="395" t="str">
        <f t="shared" si="252"/>
        <v>MH</v>
      </c>
      <c r="E271" s="254"/>
      <c r="F271" s="254"/>
      <c r="G271" s="254"/>
      <c r="H271" s="229"/>
      <c r="I271" s="229">
        <v>0</v>
      </c>
      <c r="J271" s="229">
        <f t="shared" si="253"/>
        <v>0</v>
      </c>
      <c r="K271" s="229">
        <f>IF(UPGRADEYEAR=ENGINE!K$207,'3 - Upgrade information'!$I130,0)</f>
        <v>0</v>
      </c>
      <c r="L271" s="229">
        <f>IF(UPGRADEYEAR=ENGINE!L$207,'3 - Upgrade information'!$I130,0)</f>
        <v>0</v>
      </c>
      <c r="M271" s="229">
        <f>IF(UPGRADEYEAR=ENGINE!M$207,'3 - Upgrade information'!$I130,0)</f>
        <v>0</v>
      </c>
      <c r="N271" s="230">
        <f>IF(UPGRADEYEAR=ENGINE!N$207,'3 - Upgrade information'!$I130,0)</f>
        <v>0</v>
      </c>
      <c r="O271" s="229">
        <f>IF(UPGRADEYEAR=ENGINE!O$207,'3 - Upgrade information'!$I130,0)</f>
        <v>0</v>
      </c>
      <c r="P271" s="229">
        <f>IF(UPGRADEYEAR=ENGINE!P$207,'3 - Upgrade information'!$I130,0)</f>
        <v>0</v>
      </c>
      <c r="Q271" s="229">
        <f>IF(UPGRADEYEAR=ENGINE!Q$207,'3 - Upgrade information'!$I130,0)</f>
        <v>0</v>
      </c>
      <c r="R271" s="229">
        <f>IF(UPGRADEYEAR=ENGINE!R$207,'3 - Upgrade information'!$I130,0)</f>
        <v>0</v>
      </c>
      <c r="S271" s="229">
        <f>IF(UPGRADEYEAR=ENGINE!S$207,'3 - Upgrade information'!$I130,0)</f>
        <v>0</v>
      </c>
      <c r="T271" s="229">
        <f>IF(UPGRADEYEAR=ENGINE!T$207,'3 - Upgrade information'!$I130,0)</f>
        <v>0</v>
      </c>
      <c r="U271" s="229">
        <f>IF(UPGRADEYEAR=ENGINE!U$207,'3 - Upgrade information'!$I130,0)</f>
        <v>0</v>
      </c>
      <c r="V271" s="229">
        <f>IF(UPGRADEYEAR=ENGINE!V$207,'3 - Upgrade information'!$I130,0)</f>
        <v>0</v>
      </c>
      <c r="W271" s="229">
        <f>IF(UPGRADEYEAR=ENGINE!W$207,'3 - Upgrade information'!$I130,0)</f>
        <v>0</v>
      </c>
      <c r="X271" s="229">
        <f>IF(UPGRADEYEAR=ENGINE!X$207,'3 - Upgrade information'!$I130,0)</f>
        <v>0</v>
      </c>
      <c r="Y271" s="229">
        <f>IF(UPGRADEYEAR=ENGINE!Y$207,'3 - Upgrade information'!$I130,0)</f>
        <v>0</v>
      </c>
      <c r="Z271" s="229">
        <f>IF(UPGRADEYEAR=ENGINE!Z$207,'3 - Upgrade information'!$I130,0)</f>
        <v>0</v>
      </c>
      <c r="AA271" s="229">
        <f>IF(UPGRADEYEAR=ENGINE!AA$207,'3 - Upgrade information'!$I130,0)</f>
        <v>0</v>
      </c>
      <c r="AB271" s="229">
        <f>IF(UPGRADEYEAR=ENGINE!AB$207,'3 - Upgrade information'!$I130,0)</f>
        <v>0</v>
      </c>
      <c r="AC271" s="229">
        <f>IF(UPGRADEYEAR=ENGINE!AC$207,'3 - Upgrade information'!$I130,0)</f>
        <v>0</v>
      </c>
      <c r="AD271" s="229">
        <f>IF(UPGRADEYEAR=ENGINE!AD$207,'3 - Upgrade information'!$I130,0)</f>
        <v>0</v>
      </c>
      <c r="AE271" s="229">
        <f>IF(UPGRADEYEAR=ENGINE!AE$207,'3 - Upgrade information'!$I130,0)</f>
        <v>0</v>
      </c>
      <c r="AF271" s="229">
        <f>IF(UPGRADEYEAR=ENGINE!AF$207,'3 - Upgrade information'!$I130,0)</f>
        <v>0</v>
      </c>
      <c r="AG271" s="229">
        <f>IF(UPGRADEYEAR=ENGINE!AG$207,'3 - Upgrade information'!$I130,0)</f>
        <v>0</v>
      </c>
      <c r="AH271" s="229">
        <f>IF(UPGRADEYEAR=ENGINE!AH$207,'3 - Upgrade information'!$I130,0)</f>
        <v>0</v>
      </c>
      <c r="AI271" s="229">
        <f>IF(UPGRADEYEAR=ENGINE!AI$207,'3 - Upgrade information'!$I130,0)</f>
        <v>0</v>
      </c>
      <c r="AJ271" s="229">
        <f>IF(UPGRADEYEAR=ENGINE!AJ$207,'3 - Upgrade information'!$I130,0)</f>
        <v>0</v>
      </c>
      <c r="AK271" s="229">
        <f>IF(UPGRADEYEAR=ENGINE!AK$207,'3 - Upgrade information'!$I130,0)</f>
        <v>0</v>
      </c>
      <c r="AL271" s="229">
        <f>IF(UPGRADEYEAR=ENGINE!AL$207,'3 - Upgrade information'!$I130,0)</f>
        <v>0</v>
      </c>
      <c r="AM271" s="229">
        <f>IF(UPGRADEYEAR=ENGINE!AM$207,'3 - Upgrade information'!$I130,0)</f>
        <v>0</v>
      </c>
      <c r="AN271" s="229">
        <f>IF(UPGRADEYEAR=ENGINE!AN$207,'3 - Upgrade information'!$I130,0)</f>
        <v>0</v>
      </c>
      <c r="AO271" s="229">
        <f>IF(UPGRADEYEAR=ENGINE!AO$207,'3 - Upgrade information'!$I130,0)</f>
        <v>0</v>
      </c>
      <c r="AP271" s="229">
        <f>IF(UPGRADEYEAR=ENGINE!AP$207,'3 - Upgrade information'!$I130,0)</f>
        <v>0</v>
      </c>
      <c r="AQ271" s="229">
        <f>IF(UPGRADEYEAR=ENGINE!AQ$207,'3 - Upgrade information'!$I130,0)</f>
        <v>0</v>
      </c>
      <c r="AR271" s="229">
        <f>IF(UPGRADEYEAR=ENGINE!AR$207,'3 - Upgrade information'!$I130,0)</f>
        <v>0</v>
      </c>
      <c r="AS271" s="229">
        <f>IF(UPGRADEYEAR=ENGINE!AS$207,'3 - Upgrade information'!$I130,0)</f>
        <v>0</v>
      </c>
      <c r="AT271" s="229">
        <f>IF(UPGRADEYEAR=ENGINE!AT$207,'3 - Upgrade information'!$I130,0)</f>
        <v>0</v>
      </c>
      <c r="AU271" s="231"/>
    </row>
    <row r="272" spans="1:47" ht="9" customHeight="1">
      <c r="A272" s="599"/>
      <c r="B272" s="227">
        <f t="shared" ref="B272:C272" si="274">B170</f>
        <v>0</v>
      </c>
      <c r="C272" s="227">
        <f t="shared" si="274"/>
        <v>0</v>
      </c>
      <c r="D272" s="395" t="str">
        <f t="shared" si="252"/>
        <v>MH</v>
      </c>
      <c r="E272" s="254"/>
      <c r="F272" s="254"/>
      <c r="G272" s="254"/>
      <c r="H272" s="229"/>
      <c r="I272" s="229">
        <v>0</v>
      </c>
      <c r="J272" s="229">
        <f t="shared" si="253"/>
        <v>0</v>
      </c>
      <c r="K272" s="229">
        <f>IF(UPGRADEYEAR=ENGINE!K$207,'3 - Upgrade information'!$I131,0)</f>
        <v>0</v>
      </c>
      <c r="L272" s="229">
        <f>IF(UPGRADEYEAR=ENGINE!L$207,'3 - Upgrade information'!$I131,0)</f>
        <v>0</v>
      </c>
      <c r="M272" s="229">
        <f>IF(UPGRADEYEAR=ENGINE!M$207,'3 - Upgrade information'!$I131,0)</f>
        <v>0</v>
      </c>
      <c r="N272" s="230">
        <f>IF(UPGRADEYEAR=ENGINE!N$207,'3 - Upgrade information'!$I131,0)</f>
        <v>0</v>
      </c>
      <c r="O272" s="229">
        <f>IF(UPGRADEYEAR=ENGINE!O$207,'3 - Upgrade information'!$I131,0)</f>
        <v>0</v>
      </c>
      <c r="P272" s="229">
        <f>IF(UPGRADEYEAR=ENGINE!P$207,'3 - Upgrade information'!$I131,0)</f>
        <v>0</v>
      </c>
      <c r="Q272" s="229">
        <f>IF(UPGRADEYEAR=ENGINE!Q$207,'3 - Upgrade information'!$I131,0)</f>
        <v>0</v>
      </c>
      <c r="R272" s="229">
        <f>IF(UPGRADEYEAR=ENGINE!R$207,'3 - Upgrade information'!$I131,0)</f>
        <v>0</v>
      </c>
      <c r="S272" s="229">
        <f>IF(UPGRADEYEAR=ENGINE!S$207,'3 - Upgrade information'!$I131,0)</f>
        <v>0</v>
      </c>
      <c r="T272" s="229">
        <f>IF(UPGRADEYEAR=ENGINE!T$207,'3 - Upgrade information'!$I131,0)</f>
        <v>0</v>
      </c>
      <c r="U272" s="229">
        <f>IF(UPGRADEYEAR=ENGINE!U$207,'3 - Upgrade information'!$I131,0)</f>
        <v>0</v>
      </c>
      <c r="V272" s="229">
        <f>IF(UPGRADEYEAR=ENGINE!V$207,'3 - Upgrade information'!$I131,0)</f>
        <v>0</v>
      </c>
      <c r="W272" s="229">
        <f>IF(UPGRADEYEAR=ENGINE!W$207,'3 - Upgrade information'!$I131,0)</f>
        <v>0</v>
      </c>
      <c r="X272" s="229">
        <f>IF(UPGRADEYEAR=ENGINE!X$207,'3 - Upgrade information'!$I131,0)</f>
        <v>0</v>
      </c>
      <c r="Y272" s="229">
        <f>IF(UPGRADEYEAR=ENGINE!Y$207,'3 - Upgrade information'!$I131,0)</f>
        <v>0</v>
      </c>
      <c r="Z272" s="229">
        <f>IF(UPGRADEYEAR=ENGINE!Z$207,'3 - Upgrade information'!$I131,0)</f>
        <v>0</v>
      </c>
      <c r="AA272" s="229">
        <f>IF(UPGRADEYEAR=ENGINE!AA$207,'3 - Upgrade information'!$I131,0)</f>
        <v>0</v>
      </c>
      <c r="AB272" s="229">
        <f>IF(UPGRADEYEAR=ENGINE!AB$207,'3 - Upgrade information'!$I131,0)</f>
        <v>0</v>
      </c>
      <c r="AC272" s="229">
        <f>IF(UPGRADEYEAR=ENGINE!AC$207,'3 - Upgrade information'!$I131,0)</f>
        <v>0</v>
      </c>
      <c r="AD272" s="229">
        <f>IF(UPGRADEYEAR=ENGINE!AD$207,'3 - Upgrade information'!$I131,0)</f>
        <v>0</v>
      </c>
      <c r="AE272" s="229">
        <f>IF(UPGRADEYEAR=ENGINE!AE$207,'3 - Upgrade information'!$I131,0)</f>
        <v>0</v>
      </c>
      <c r="AF272" s="229">
        <f>IF(UPGRADEYEAR=ENGINE!AF$207,'3 - Upgrade information'!$I131,0)</f>
        <v>0</v>
      </c>
      <c r="AG272" s="229">
        <f>IF(UPGRADEYEAR=ENGINE!AG$207,'3 - Upgrade information'!$I131,0)</f>
        <v>0</v>
      </c>
      <c r="AH272" s="229">
        <f>IF(UPGRADEYEAR=ENGINE!AH$207,'3 - Upgrade information'!$I131,0)</f>
        <v>0</v>
      </c>
      <c r="AI272" s="229">
        <f>IF(UPGRADEYEAR=ENGINE!AI$207,'3 - Upgrade information'!$I131,0)</f>
        <v>0</v>
      </c>
      <c r="AJ272" s="229">
        <f>IF(UPGRADEYEAR=ENGINE!AJ$207,'3 - Upgrade information'!$I131,0)</f>
        <v>0</v>
      </c>
      <c r="AK272" s="229">
        <f>IF(UPGRADEYEAR=ENGINE!AK$207,'3 - Upgrade information'!$I131,0)</f>
        <v>0</v>
      </c>
      <c r="AL272" s="229">
        <f>IF(UPGRADEYEAR=ENGINE!AL$207,'3 - Upgrade information'!$I131,0)</f>
        <v>0</v>
      </c>
      <c r="AM272" s="229">
        <f>IF(UPGRADEYEAR=ENGINE!AM$207,'3 - Upgrade information'!$I131,0)</f>
        <v>0</v>
      </c>
      <c r="AN272" s="229">
        <f>IF(UPGRADEYEAR=ENGINE!AN$207,'3 - Upgrade information'!$I131,0)</f>
        <v>0</v>
      </c>
      <c r="AO272" s="229">
        <f>IF(UPGRADEYEAR=ENGINE!AO$207,'3 - Upgrade information'!$I131,0)</f>
        <v>0</v>
      </c>
      <c r="AP272" s="229">
        <f>IF(UPGRADEYEAR=ENGINE!AP$207,'3 - Upgrade information'!$I131,0)</f>
        <v>0</v>
      </c>
      <c r="AQ272" s="229">
        <f>IF(UPGRADEYEAR=ENGINE!AQ$207,'3 - Upgrade information'!$I131,0)</f>
        <v>0</v>
      </c>
      <c r="AR272" s="229">
        <f>IF(UPGRADEYEAR=ENGINE!AR$207,'3 - Upgrade information'!$I131,0)</f>
        <v>0</v>
      </c>
      <c r="AS272" s="229">
        <f>IF(UPGRADEYEAR=ENGINE!AS$207,'3 - Upgrade information'!$I131,0)</f>
        <v>0</v>
      </c>
      <c r="AT272" s="229">
        <f>IF(UPGRADEYEAR=ENGINE!AT$207,'3 - Upgrade information'!$I131,0)</f>
        <v>0</v>
      </c>
      <c r="AU272" s="231"/>
    </row>
    <row r="273" spans="1:47" ht="9" customHeight="1">
      <c r="A273" s="599"/>
      <c r="B273" s="227">
        <f t="shared" ref="B273:C273" si="275">B171</f>
        <v>0</v>
      </c>
      <c r="C273" s="227">
        <f t="shared" si="275"/>
        <v>0</v>
      </c>
      <c r="D273" s="395" t="str">
        <f t="shared" si="252"/>
        <v>MH</v>
      </c>
      <c r="E273" s="254"/>
      <c r="F273" s="254"/>
      <c r="G273" s="254"/>
      <c r="H273" s="229"/>
      <c r="I273" s="229">
        <v>0</v>
      </c>
      <c r="J273" s="229">
        <f t="shared" si="253"/>
        <v>0</v>
      </c>
      <c r="K273" s="229">
        <f>IF(UPGRADEYEAR=ENGINE!K$207,'3 - Upgrade information'!$I132,0)</f>
        <v>0</v>
      </c>
      <c r="L273" s="229">
        <f>IF(UPGRADEYEAR=ENGINE!L$207,'3 - Upgrade information'!$I132,0)</f>
        <v>0</v>
      </c>
      <c r="M273" s="229">
        <f>IF(UPGRADEYEAR=ENGINE!M$207,'3 - Upgrade information'!$I132,0)</f>
        <v>0</v>
      </c>
      <c r="N273" s="230">
        <f>IF(UPGRADEYEAR=ENGINE!N$207,'3 - Upgrade information'!$I132,0)</f>
        <v>0</v>
      </c>
      <c r="O273" s="229">
        <f>IF(UPGRADEYEAR=ENGINE!O$207,'3 - Upgrade information'!$I132,0)</f>
        <v>0</v>
      </c>
      <c r="P273" s="229">
        <f>IF(UPGRADEYEAR=ENGINE!P$207,'3 - Upgrade information'!$I132,0)</f>
        <v>0</v>
      </c>
      <c r="Q273" s="229">
        <f>IF(UPGRADEYEAR=ENGINE!Q$207,'3 - Upgrade information'!$I132,0)</f>
        <v>0</v>
      </c>
      <c r="R273" s="229">
        <f>IF(UPGRADEYEAR=ENGINE!R$207,'3 - Upgrade information'!$I132,0)</f>
        <v>0</v>
      </c>
      <c r="S273" s="229">
        <f>IF(UPGRADEYEAR=ENGINE!S$207,'3 - Upgrade information'!$I132,0)</f>
        <v>0</v>
      </c>
      <c r="T273" s="229">
        <f>IF(UPGRADEYEAR=ENGINE!T$207,'3 - Upgrade information'!$I132,0)</f>
        <v>0</v>
      </c>
      <c r="U273" s="229">
        <f>IF(UPGRADEYEAR=ENGINE!U$207,'3 - Upgrade information'!$I132,0)</f>
        <v>0</v>
      </c>
      <c r="V273" s="229">
        <f>IF(UPGRADEYEAR=ENGINE!V$207,'3 - Upgrade information'!$I132,0)</f>
        <v>0</v>
      </c>
      <c r="W273" s="229">
        <f>IF(UPGRADEYEAR=ENGINE!W$207,'3 - Upgrade information'!$I132,0)</f>
        <v>0</v>
      </c>
      <c r="X273" s="229">
        <f>IF(UPGRADEYEAR=ENGINE!X$207,'3 - Upgrade information'!$I132,0)</f>
        <v>0</v>
      </c>
      <c r="Y273" s="229">
        <f>IF(UPGRADEYEAR=ENGINE!Y$207,'3 - Upgrade information'!$I132,0)</f>
        <v>0</v>
      </c>
      <c r="Z273" s="229">
        <f>IF(UPGRADEYEAR=ENGINE!Z$207,'3 - Upgrade information'!$I132,0)</f>
        <v>0</v>
      </c>
      <c r="AA273" s="229">
        <f>IF(UPGRADEYEAR=ENGINE!AA$207,'3 - Upgrade information'!$I132,0)</f>
        <v>0</v>
      </c>
      <c r="AB273" s="229">
        <f>IF(UPGRADEYEAR=ENGINE!AB$207,'3 - Upgrade information'!$I132,0)</f>
        <v>0</v>
      </c>
      <c r="AC273" s="229">
        <f>IF(UPGRADEYEAR=ENGINE!AC$207,'3 - Upgrade information'!$I132,0)</f>
        <v>0</v>
      </c>
      <c r="AD273" s="229">
        <f>IF(UPGRADEYEAR=ENGINE!AD$207,'3 - Upgrade information'!$I132,0)</f>
        <v>0</v>
      </c>
      <c r="AE273" s="229">
        <f>IF(UPGRADEYEAR=ENGINE!AE$207,'3 - Upgrade information'!$I132,0)</f>
        <v>0</v>
      </c>
      <c r="AF273" s="229">
        <f>IF(UPGRADEYEAR=ENGINE!AF$207,'3 - Upgrade information'!$I132,0)</f>
        <v>0</v>
      </c>
      <c r="AG273" s="229">
        <f>IF(UPGRADEYEAR=ENGINE!AG$207,'3 - Upgrade information'!$I132,0)</f>
        <v>0</v>
      </c>
      <c r="AH273" s="229">
        <f>IF(UPGRADEYEAR=ENGINE!AH$207,'3 - Upgrade information'!$I132,0)</f>
        <v>0</v>
      </c>
      <c r="AI273" s="229">
        <f>IF(UPGRADEYEAR=ENGINE!AI$207,'3 - Upgrade information'!$I132,0)</f>
        <v>0</v>
      </c>
      <c r="AJ273" s="229">
        <f>IF(UPGRADEYEAR=ENGINE!AJ$207,'3 - Upgrade information'!$I132,0)</f>
        <v>0</v>
      </c>
      <c r="AK273" s="229">
        <f>IF(UPGRADEYEAR=ENGINE!AK$207,'3 - Upgrade information'!$I132,0)</f>
        <v>0</v>
      </c>
      <c r="AL273" s="229">
        <f>IF(UPGRADEYEAR=ENGINE!AL$207,'3 - Upgrade information'!$I132,0)</f>
        <v>0</v>
      </c>
      <c r="AM273" s="229">
        <f>IF(UPGRADEYEAR=ENGINE!AM$207,'3 - Upgrade information'!$I132,0)</f>
        <v>0</v>
      </c>
      <c r="AN273" s="229">
        <f>IF(UPGRADEYEAR=ENGINE!AN$207,'3 - Upgrade information'!$I132,0)</f>
        <v>0</v>
      </c>
      <c r="AO273" s="229">
        <f>IF(UPGRADEYEAR=ENGINE!AO$207,'3 - Upgrade information'!$I132,0)</f>
        <v>0</v>
      </c>
      <c r="AP273" s="229">
        <f>IF(UPGRADEYEAR=ENGINE!AP$207,'3 - Upgrade information'!$I132,0)</f>
        <v>0</v>
      </c>
      <c r="AQ273" s="229">
        <f>IF(UPGRADEYEAR=ENGINE!AQ$207,'3 - Upgrade information'!$I132,0)</f>
        <v>0</v>
      </c>
      <c r="AR273" s="229">
        <f>IF(UPGRADEYEAR=ENGINE!AR$207,'3 - Upgrade information'!$I132,0)</f>
        <v>0</v>
      </c>
      <c r="AS273" s="229">
        <f>IF(UPGRADEYEAR=ENGINE!AS$207,'3 - Upgrade information'!$I132,0)</f>
        <v>0</v>
      </c>
      <c r="AT273" s="229">
        <f>IF(UPGRADEYEAR=ENGINE!AT$207,'3 - Upgrade information'!$I132,0)</f>
        <v>0</v>
      </c>
      <c r="AU273" s="231"/>
    </row>
    <row r="274" spans="1:47" ht="9" customHeight="1">
      <c r="A274" s="600"/>
      <c r="B274" s="227">
        <f t="shared" ref="B274:C274" si="276">B172</f>
        <v>0</v>
      </c>
      <c r="C274" s="227">
        <f t="shared" si="276"/>
        <v>0</v>
      </c>
      <c r="D274" s="395" t="str">
        <f t="shared" si="252"/>
        <v>MH</v>
      </c>
      <c r="E274" s="254"/>
      <c r="F274" s="254"/>
      <c r="G274" s="254"/>
      <c r="H274" s="229"/>
      <c r="I274" s="229">
        <v>0</v>
      </c>
      <c r="J274" s="229">
        <f t="shared" si="253"/>
        <v>0</v>
      </c>
      <c r="K274" s="229">
        <f>IF(UPGRADEYEAR=ENGINE!K$207,'3 - Upgrade information'!$I133,0)</f>
        <v>0</v>
      </c>
      <c r="L274" s="229">
        <f>IF(UPGRADEYEAR=ENGINE!L$207,'3 - Upgrade information'!$I133,0)</f>
        <v>0</v>
      </c>
      <c r="M274" s="229">
        <f>IF(UPGRADEYEAR=ENGINE!M$207,'3 - Upgrade information'!$I133,0)</f>
        <v>0</v>
      </c>
      <c r="N274" s="230">
        <f>IF(UPGRADEYEAR=ENGINE!N$207,'3 - Upgrade information'!$I133,0)</f>
        <v>0</v>
      </c>
      <c r="O274" s="229">
        <f>IF(UPGRADEYEAR=ENGINE!O$207,'3 - Upgrade information'!$I133,0)</f>
        <v>0</v>
      </c>
      <c r="P274" s="229">
        <f>IF(UPGRADEYEAR=ENGINE!P$207,'3 - Upgrade information'!$I133,0)</f>
        <v>0</v>
      </c>
      <c r="Q274" s="229">
        <f>IF(UPGRADEYEAR=ENGINE!Q$207,'3 - Upgrade information'!$I133,0)</f>
        <v>0</v>
      </c>
      <c r="R274" s="229">
        <f>IF(UPGRADEYEAR=ENGINE!R$207,'3 - Upgrade information'!$I133,0)</f>
        <v>0</v>
      </c>
      <c r="S274" s="229">
        <f>IF(UPGRADEYEAR=ENGINE!S$207,'3 - Upgrade information'!$I133,0)</f>
        <v>0</v>
      </c>
      <c r="T274" s="229">
        <f>IF(UPGRADEYEAR=ENGINE!T$207,'3 - Upgrade information'!$I133,0)</f>
        <v>0</v>
      </c>
      <c r="U274" s="229">
        <f>IF(UPGRADEYEAR=ENGINE!U$207,'3 - Upgrade information'!$I133,0)</f>
        <v>0</v>
      </c>
      <c r="V274" s="229">
        <f>IF(UPGRADEYEAR=ENGINE!V$207,'3 - Upgrade information'!$I133,0)</f>
        <v>0</v>
      </c>
      <c r="W274" s="229">
        <f>IF(UPGRADEYEAR=ENGINE!W$207,'3 - Upgrade information'!$I133,0)</f>
        <v>0</v>
      </c>
      <c r="X274" s="229">
        <f>IF(UPGRADEYEAR=ENGINE!X$207,'3 - Upgrade information'!$I133,0)</f>
        <v>0</v>
      </c>
      <c r="Y274" s="229">
        <f>IF(UPGRADEYEAR=ENGINE!Y$207,'3 - Upgrade information'!$I133,0)</f>
        <v>0</v>
      </c>
      <c r="Z274" s="229">
        <f>IF(UPGRADEYEAR=ENGINE!Z$207,'3 - Upgrade information'!$I133,0)</f>
        <v>0</v>
      </c>
      <c r="AA274" s="229">
        <f>IF(UPGRADEYEAR=ENGINE!AA$207,'3 - Upgrade information'!$I133,0)</f>
        <v>0</v>
      </c>
      <c r="AB274" s="229">
        <f>IF(UPGRADEYEAR=ENGINE!AB$207,'3 - Upgrade information'!$I133,0)</f>
        <v>0</v>
      </c>
      <c r="AC274" s="229">
        <f>IF(UPGRADEYEAR=ENGINE!AC$207,'3 - Upgrade information'!$I133,0)</f>
        <v>0</v>
      </c>
      <c r="AD274" s="229">
        <f>IF(UPGRADEYEAR=ENGINE!AD$207,'3 - Upgrade information'!$I133,0)</f>
        <v>0</v>
      </c>
      <c r="AE274" s="229">
        <f>IF(UPGRADEYEAR=ENGINE!AE$207,'3 - Upgrade information'!$I133,0)</f>
        <v>0</v>
      </c>
      <c r="AF274" s="229">
        <f>IF(UPGRADEYEAR=ENGINE!AF$207,'3 - Upgrade information'!$I133,0)</f>
        <v>0</v>
      </c>
      <c r="AG274" s="229">
        <f>IF(UPGRADEYEAR=ENGINE!AG$207,'3 - Upgrade information'!$I133,0)</f>
        <v>0</v>
      </c>
      <c r="AH274" s="229">
        <f>IF(UPGRADEYEAR=ENGINE!AH$207,'3 - Upgrade information'!$I133,0)</f>
        <v>0</v>
      </c>
      <c r="AI274" s="229">
        <f>IF(UPGRADEYEAR=ENGINE!AI$207,'3 - Upgrade information'!$I133,0)</f>
        <v>0</v>
      </c>
      <c r="AJ274" s="229">
        <f>IF(UPGRADEYEAR=ENGINE!AJ$207,'3 - Upgrade information'!$I133,0)</f>
        <v>0</v>
      </c>
      <c r="AK274" s="229">
        <f>IF(UPGRADEYEAR=ENGINE!AK$207,'3 - Upgrade information'!$I133,0)</f>
        <v>0</v>
      </c>
      <c r="AL274" s="229">
        <f>IF(UPGRADEYEAR=ENGINE!AL$207,'3 - Upgrade information'!$I133,0)</f>
        <v>0</v>
      </c>
      <c r="AM274" s="229">
        <f>IF(UPGRADEYEAR=ENGINE!AM$207,'3 - Upgrade information'!$I133,0)</f>
        <v>0</v>
      </c>
      <c r="AN274" s="229">
        <f>IF(UPGRADEYEAR=ENGINE!AN$207,'3 - Upgrade information'!$I133,0)</f>
        <v>0</v>
      </c>
      <c r="AO274" s="229">
        <f>IF(UPGRADEYEAR=ENGINE!AO$207,'3 - Upgrade information'!$I133,0)</f>
        <v>0</v>
      </c>
      <c r="AP274" s="229">
        <f>IF(UPGRADEYEAR=ENGINE!AP$207,'3 - Upgrade information'!$I133,0)</f>
        <v>0</v>
      </c>
      <c r="AQ274" s="229">
        <f>IF(UPGRADEYEAR=ENGINE!AQ$207,'3 - Upgrade information'!$I133,0)</f>
        <v>0</v>
      </c>
      <c r="AR274" s="229">
        <f>IF(UPGRADEYEAR=ENGINE!AR$207,'3 - Upgrade information'!$I133,0)</f>
        <v>0</v>
      </c>
      <c r="AS274" s="229">
        <f>IF(UPGRADEYEAR=ENGINE!AS$207,'3 - Upgrade information'!$I133,0)</f>
        <v>0</v>
      </c>
      <c r="AT274" s="229">
        <f>IF(UPGRADEYEAR=ENGINE!AT$207,'3 - Upgrade information'!$I133,0)</f>
        <v>0</v>
      </c>
      <c r="AU274" s="231"/>
    </row>
    <row r="275" spans="1:47" ht="9" customHeight="1">
      <c r="A275" s="598" t="s">
        <v>57</v>
      </c>
      <c r="B275" s="227">
        <f t="shared" ref="B275:C275" si="277">B173</f>
        <v>45</v>
      </c>
      <c r="C275" s="227">
        <f t="shared" si="277"/>
        <v>50</v>
      </c>
      <c r="D275" s="395" t="str">
        <f t="shared" si="252"/>
        <v>CPO</v>
      </c>
      <c r="E275" s="254"/>
      <c r="F275" s="254"/>
      <c r="G275" s="254"/>
      <c r="H275" s="229"/>
      <c r="I275" s="229">
        <v>0</v>
      </c>
      <c r="J275" s="229">
        <f t="shared" si="253"/>
        <v>0</v>
      </c>
      <c r="K275" s="229">
        <f>IF(UPGRADEYEAR=ENGINE!K$207,'3 - Upgrade information'!$I135,0)</f>
        <v>0</v>
      </c>
      <c r="L275" s="229">
        <f>IF(UPGRADEYEAR=ENGINE!L$207,'3 - Upgrade information'!$I135,0)</f>
        <v>0</v>
      </c>
      <c r="M275" s="229">
        <f>IF(UPGRADEYEAR=ENGINE!M$207,'3 - Upgrade information'!$I135,0)</f>
        <v>0</v>
      </c>
      <c r="N275" s="230">
        <f>IF(UPGRADEYEAR=ENGINE!N$207,'3 - Upgrade information'!$I135,0)</f>
        <v>0</v>
      </c>
      <c r="O275" s="229">
        <f>IF(UPGRADEYEAR=ENGINE!O$207,'3 - Upgrade information'!$I135,0)</f>
        <v>0</v>
      </c>
      <c r="P275" s="229">
        <f>IF(UPGRADEYEAR=ENGINE!P$207,'3 - Upgrade information'!$I135,0)</f>
        <v>0</v>
      </c>
      <c r="Q275" s="229">
        <f>IF(UPGRADEYEAR=ENGINE!Q$207,'3 - Upgrade information'!$I135,0)</f>
        <v>0</v>
      </c>
      <c r="R275" s="229">
        <f>IF(UPGRADEYEAR=ENGINE!R$207,'3 - Upgrade information'!$I135,0)</f>
        <v>0</v>
      </c>
      <c r="S275" s="229">
        <f>IF(UPGRADEYEAR=ENGINE!S$207,'3 - Upgrade information'!$I135,0)</f>
        <v>0</v>
      </c>
      <c r="T275" s="229">
        <f>IF(UPGRADEYEAR=ENGINE!T$207,'3 - Upgrade information'!$I135,0)</f>
        <v>0</v>
      </c>
      <c r="U275" s="229">
        <f>IF(UPGRADEYEAR=ENGINE!U$207,'3 - Upgrade information'!$I135,0)</f>
        <v>0</v>
      </c>
      <c r="V275" s="229">
        <f>IF(UPGRADEYEAR=ENGINE!V$207,'3 - Upgrade information'!$I135,0)</f>
        <v>0</v>
      </c>
      <c r="W275" s="229">
        <f>IF(UPGRADEYEAR=ENGINE!W$207,'3 - Upgrade information'!$I135,0)</f>
        <v>0</v>
      </c>
      <c r="X275" s="229">
        <f>IF(UPGRADEYEAR=ENGINE!X$207,'3 - Upgrade information'!$I135,0)</f>
        <v>0</v>
      </c>
      <c r="Y275" s="229">
        <f>IF(UPGRADEYEAR=ENGINE!Y$207,'3 - Upgrade information'!$I135,0)</f>
        <v>0</v>
      </c>
      <c r="Z275" s="229">
        <f>IF(UPGRADEYEAR=ENGINE!Z$207,'3 - Upgrade information'!$I135,0)</f>
        <v>0</v>
      </c>
      <c r="AA275" s="229">
        <f>IF(UPGRADEYEAR=ENGINE!AA$207,'3 - Upgrade information'!$I135,0)</f>
        <v>0</v>
      </c>
      <c r="AB275" s="229">
        <f>IF(UPGRADEYEAR=ENGINE!AB$207,'3 - Upgrade information'!$I135,0)</f>
        <v>0</v>
      </c>
      <c r="AC275" s="229">
        <f>IF(UPGRADEYEAR=ENGINE!AC$207,'3 - Upgrade information'!$I135,0)</f>
        <v>0</v>
      </c>
      <c r="AD275" s="229">
        <f>IF(UPGRADEYEAR=ENGINE!AD$207,'3 - Upgrade information'!$I135,0)</f>
        <v>0</v>
      </c>
      <c r="AE275" s="229">
        <f>IF(UPGRADEYEAR=ENGINE!AE$207,'3 - Upgrade information'!$I135,0)</f>
        <v>0</v>
      </c>
      <c r="AF275" s="229">
        <f>IF(UPGRADEYEAR=ENGINE!AF$207,'3 - Upgrade information'!$I135,0)</f>
        <v>0</v>
      </c>
      <c r="AG275" s="229">
        <f>IF(UPGRADEYEAR=ENGINE!AG$207,'3 - Upgrade information'!$I135,0)</f>
        <v>0</v>
      </c>
      <c r="AH275" s="229">
        <f>IF(UPGRADEYEAR=ENGINE!AH$207,'3 - Upgrade information'!$I135,0)</f>
        <v>0</v>
      </c>
      <c r="AI275" s="229">
        <f>IF(UPGRADEYEAR=ENGINE!AI$207,'3 - Upgrade information'!$I135,0)</f>
        <v>0</v>
      </c>
      <c r="AJ275" s="229">
        <f>IF(UPGRADEYEAR=ENGINE!AJ$207,'3 - Upgrade information'!$I135,0)</f>
        <v>0</v>
      </c>
      <c r="AK275" s="229">
        <f>IF(UPGRADEYEAR=ENGINE!AK$207,'3 - Upgrade information'!$I135,0)</f>
        <v>0</v>
      </c>
      <c r="AL275" s="229">
        <f>IF(UPGRADEYEAR=ENGINE!AL$207,'3 - Upgrade information'!$I135,0)</f>
        <v>0</v>
      </c>
      <c r="AM275" s="229">
        <f>IF(UPGRADEYEAR=ENGINE!AM$207,'3 - Upgrade information'!$I135,0)</f>
        <v>0</v>
      </c>
      <c r="AN275" s="229">
        <f>IF(UPGRADEYEAR=ENGINE!AN$207,'3 - Upgrade information'!$I135,0)</f>
        <v>0</v>
      </c>
      <c r="AO275" s="229">
        <f>IF(UPGRADEYEAR=ENGINE!AO$207,'3 - Upgrade information'!$I135,0)</f>
        <v>0</v>
      </c>
      <c r="AP275" s="229">
        <f>IF(UPGRADEYEAR=ENGINE!AP$207,'3 - Upgrade information'!$I135,0)</f>
        <v>0</v>
      </c>
      <c r="AQ275" s="229">
        <f>IF(UPGRADEYEAR=ENGINE!AQ$207,'3 - Upgrade information'!$I135,0)</f>
        <v>0</v>
      </c>
      <c r="AR275" s="229">
        <f>IF(UPGRADEYEAR=ENGINE!AR$207,'3 - Upgrade information'!$I135,0)</f>
        <v>0</v>
      </c>
      <c r="AS275" s="229">
        <f>IF(UPGRADEYEAR=ENGINE!AS$207,'3 - Upgrade information'!$I135,0)</f>
        <v>0</v>
      </c>
      <c r="AT275" s="229">
        <f>IF(UPGRADEYEAR=ENGINE!AT$207,'3 - Upgrade information'!$I135,0)</f>
        <v>0</v>
      </c>
      <c r="AU275" s="231"/>
    </row>
    <row r="276" spans="1:47" ht="9" customHeight="1">
      <c r="A276" s="599"/>
      <c r="B276" s="227">
        <f t="shared" ref="B276:C276" si="278">B174</f>
        <v>60</v>
      </c>
      <c r="C276" s="227">
        <f t="shared" si="278"/>
        <v>66</v>
      </c>
      <c r="D276" s="395" t="str">
        <f t="shared" si="252"/>
        <v>CPO</v>
      </c>
      <c r="E276" s="254"/>
      <c r="F276" s="254"/>
      <c r="G276" s="254"/>
      <c r="H276" s="229"/>
      <c r="I276" s="229">
        <v>0</v>
      </c>
      <c r="J276" s="229">
        <f t="shared" si="253"/>
        <v>0</v>
      </c>
      <c r="K276" s="229">
        <f>IF(UPGRADEYEAR=ENGINE!K$207,'3 - Upgrade information'!$I136,0)</f>
        <v>0</v>
      </c>
      <c r="L276" s="229">
        <f>IF(UPGRADEYEAR=ENGINE!L$207,'3 - Upgrade information'!$I136,0)</f>
        <v>0</v>
      </c>
      <c r="M276" s="229">
        <f>IF(UPGRADEYEAR=ENGINE!M$207,'3 - Upgrade information'!$I136,0)</f>
        <v>0</v>
      </c>
      <c r="N276" s="230">
        <f>IF(UPGRADEYEAR=ENGINE!N$207,'3 - Upgrade information'!$I136,0)</f>
        <v>0</v>
      </c>
      <c r="O276" s="229">
        <f>IF(UPGRADEYEAR=ENGINE!O$207,'3 - Upgrade information'!$I136,0)</f>
        <v>0</v>
      </c>
      <c r="P276" s="229">
        <f>IF(UPGRADEYEAR=ENGINE!P$207,'3 - Upgrade information'!$I136,0)</f>
        <v>0</v>
      </c>
      <c r="Q276" s="229">
        <f>IF(UPGRADEYEAR=ENGINE!Q$207,'3 - Upgrade information'!$I136,0)</f>
        <v>0</v>
      </c>
      <c r="R276" s="229">
        <f>IF(UPGRADEYEAR=ENGINE!R$207,'3 - Upgrade information'!$I136,0)</f>
        <v>0</v>
      </c>
      <c r="S276" s="229">
        <f>IF(UPGRADEYEAR=ENGINE!S$207,'3 - Upgrade information'!$I136,0)</f>
        <v>0</v>
      </c>
      <c r="T276" s="229">
        <f>IF(UPGRADEYEAR=ENGINE!T$207,'3 - Upgrade information'!$I136,0)</f>
        <v>0</v>
      </c>
      <c r="U276" s="229">
        <f>IF(UPGRADEYEAR=ENGINE!U$207,'3 - Upgrade information'!$I136,0)</f>
        <v>0</v>
      </c>
      <c r="V276" s="229">
        <f>IF(UPGRADEYEAR=ENGINE!V$207,'3 - Upgrade information'!$I136,0)</f>
        <v>0</v>
      </c>
      <c r="W276" s="229">
        <f>IF(UPGRADEYEAR=ENGINE!W$207,'3 - Upgrade information'!$I136,0)</f>
        <v>0</v>
      </c>
      <c r="X276" s="229">
        <f>IF(UPGRADEYEAR=ENGINE!X$207,'3 - Upgrade information'!$I136,0)</f>
        <v>0</v>
      </c>
      <c r="Y276" s="229">
        <f>IF(UPGRADEYEAR=ENGINE!Y$207,'3 - Upgrade information'!$I136,0)</f>
        <v>0</v>
      </c>
      <c r="Z276" s="229">
        <f>IF(UPGRADEYEAR=ENGINE!Z$207,'3 - Upgrade information'!$I136,0)</f>
        <v>0</v>
      </c>
      <c r="AA276" s="229">
        <f>IF(UPGRADEYEAR=ENGINE!AA$207,'3 - Upgrade information'!$I136,0)</f>
        <v>0</v>
      </c>
      <c r="AB276" s="229">
        <f>IF(UPGRADEYEAR=ENGINE!AB$207,'3 - Upgrade information'!$I136,0)</f>
        <v>0</v>
      </c>
      <c r="AC276" s="229">
        <f>IF(UPGRADEYEAR=ENGINE!AC$207,'3 - Upgrade information'!$I136,0)</f>
        <v>0</v>
      </c>
      <c r="AD276" s="229">
        <f>IF(UPGRADEYEAR=ENGINE!AD$207,'3 - Upgrade information'!$I136,0)</f>
        <v>0</v>
      </c>
      <c r="AE276" s="229">
        <f>IF(UPGRADEYEAR=ENGINE!AE$207,'3 - Upgrade information'!$I136,0)</f>
        <v>0</v>
      </c>
      <c r="AF276" s="229">
        <f>IF(UPGRADEYEAR=ENGINE!AF$207,'3 - Upgrade information'!$I136,0)</f>
        <v>0</v>
      </c>
      <c r="AG276" s="229">
        <f>IF(UPGRADEYEAR=ENGINE!AG$207,'3 - Upgrade information'!$I136,0)</f>
        <v>0</v>
      </c>
      <c r="AH276" s="229">
        <f>IF(UPGRADEYEAR=ENGINE!AH$207,'3 - Upgrade information'!$I136,0)</f>
        <v>0</v>
      </c>
      <c r="AI276" s="229">
        <f>IF(UPGRADEYEAR=ENGINE!AI$207,'3 - Upgrade information'!$I136,0)</f>
        <v>0</v>
      </c>
      <c r="AJ276" s="229">
        <f>IF(UPGRADEYEAR=ENGINE!AJ$207,'3 - Upgrade information'!$I136,0)</f>
        <v>0</v>
      </c>
      <c r="AK276" s="229">
        <f>IF(UPGRADEYEAR=ENGINE!AK$207,'3 - Upgrade information'!$I136,0)</f>
        <v>0</v>
      </c>
      <c r="AL276" s="229">
        <f>IF(UPGRADEYEAR=ENGINE!AL$207,'3 - Upgrade information'!$I136,0)</f>
        <v>0</v>
      </c>
      <c r="AM276" s="229">
        <f>IF(UPGRADEYEAR=ENGINE!AM$207,'3 - Upgrade information'!$I136,0)</f>
        <v>0</v>
      </c>
      <c r="AN276" s="229">
        <f>IF(UPGRADEYEAR=ENGINE!AN$207,'3 - Upgrade information'!$I136,0)</f>
        <v>0</v>
      </c>
      <c r="AO276" s="229">
        <f>IF(UPGRADEYEAR=ENGINE!AO$207,'3 - Upgrade information'!$I136,0)</f>
        <v>0</v>
      </c>
      <c r="AP276" s="229">
        <f>IF(UPGRADEYEAR=ENGINE!AP$207,'3 - Upgrade information'!$I136,0)</f>
        <v>0</v>
      </c>
      <c r="AQ276" s="229">
        <f>IF(UPGRADEYEAR=ENGINE!AQ$207,'3 - Upgrade information'!$I136,0)</f>
        <v>0</v>
      </c>
      <c r="AR276" s="229">
        <f>IF(UPGRADEYEAR=ENGINE!AR$207,'3 - Upgrade information'!$I136,0)</f>
        <v>0</v>
      </c>
      <c r="AS276" s="229">
        <f>IF(UPGRADEYEAR=ENGINE!AS$207,'3 - Upgrade information'!$I136,0)</f>
        <v>0</v>
      </c>
      <c r="AT276" s="229">
        <f>IF(UPGRADEYEAR=ENGINE!AT$207,'3 - Upgrade information'!$I136,0)</f>
        <v>0</v>
      </c>
      <c r="AU276" s="231"/>
    </row>
    <row r="277" spans="1:47" ht="9" customHeight="1">
      <c r="A277" s="599"/>
      <c r="B277" s="227">
        <f t="shared" ref="B277:C277" si="279">B175</f>
        <v>90</v>
      </c>
      <c r="C277" s="227">
        <f t="shared" si="279"/>
        <v>98</v>
      </c>
      <c r="D277" s="395" t="str">
        <f t="shared" si="252"/>
        <v>CPO</v>
      </c>
      <c r="E277" s="254"/>
      <c r="F277" s="254"/>
      <c r="G277" s="254"/>
      <c r="H277" s="229"/>
      <c r="I277" s="229">
        <v>0</v>
      </c>
      <c r="J277" s="229">
        <f t="shared" si="253"/>
        <v>0</v>
      </c>
      <c r="K277" s="229">
        <f>IF(UPGRADEYEAR=ENGINE!K$207,'3 - Upgrade information'!$I137,0)</f>
        <v>0</v>
      </c>
      <c r="L277" s="229">
        <f>IF(UPGRADEYEAR=ENGINE!L$207,'3 - Upgrade information'!$I137,0)</f>
        <v>0</v>
      </c>
      <c r="M277" s="229">
        <f>IF(UPGRADEYEAR=ENGINE!M$207,'3 - Upgrade information'!$I137,0)</f>
        <v>0</v>
      </c>
      <c r="N277" s="230">
        <f>IF(UPGRADEYEAR=ENGINE!N$207,'3 - Upgrade information'!$I137,0)</f>
        <v>0</v>
      </c>
      <c r="O277" s="229">
        <f>IF(UPGRADEYEAR=ENGINE!O$207,'3 - Upgrade information'!$I137,0)</f>
        <v>0</v>
      </c>
      <c r="P277" s="229">
        <f>IF(UPGRADEYEAR=ENGINE!P$207,'3 - Upgrade information'!$I137,0)</f>
        <v>0</v>
      </c>
      <c r="Q277" s="229">
        <f>IF(UPGRADEYEAR=ENGINE!Q$207,'3 - Upgrade information'!$I137,0)</f>
        <v>0</v>
      </c>
      <c r="R277" s="229">
        <f>IF(UPGRADEYEAR=ENGINE!R$207,'3 - Upgrade information'!$I137,0)</f>
        <v>0</v>
      </c>
      <c r="S277" s="229">
        <f>IF(UPGRADEYEAR=ENGINE!S$207,'3 - Upgrade information'!$I137,0)</f>
        <v>0</v>
      </c>
      <c r="T277" s="229">
        <f>IF(UPGRADEYEAR=ENGINE!T$207,'3 - Upgrade information'!$I137,0)</f>
        <v>0</v>
      </c>
      <c r="U277" s="229">
        <f>IF(UPGRADEYEAR=ENGINE!U$207,'3 - Upgrade information'!$I137,0)</f>
        <v>0</v>
      </c>
      <c r="V277" s="229">
        <f>IF(UPGRADEYEAR=ENGINE!V$207,'3 - Upgrade information'!$I137,0)</f>
        <v>0</v>
      </c>
      <c r="W277" s="229">
        <f>IF(UPGRADEYEAR=ENGINE!W$207,'3 - Upgrade information'!$I137,0)</f>
        <v>0</v>
      </c>
      <c r="X277" s="229">
        <f>IF(UPGRADEYEAR=ENGINE!X$207,'3 - Upgrade information'!$I137,0)</f>
        <v>0</v>
      </c>
      <c r="Y277" s="229">
        <f>IF(UPGRADEYEAR=ENGINE!Y$207,'3 - Upgrade information'!$I137,0)</f>
        <v>0</v>
      </c>
      <c r="Z277" s="229">
        <f>IF(UPGRADEYEAR=ENGINE!Z$207,'3 - Upgrade information'!$I137,0)</f>
        <v>0</v>
      </c>
      <c r="AA277" s="229">
        <f>IF(UPGRADEYEAR=ENGINE!AA$207,'3 - Upgrade information'!$I137,0)</f>
        <v>0</v>
      </c>
      <c r="AB277" s="229">
        <f>IF(UPGRADEYEAR=ENGINE!AB$207,'3 - Upgrade information'!$I137,0)</f>
        <v>0</v>
      </c>
      <c r="AC277" s="229">
        <f>IF(UPGRADEYEAR=ENGINE!AC$207,'3 - Upgrade information'!$I137,0)</f>
        <v>0</v>
      </c>
      <c r="AD277" s="229">
        <f>IF(UPGRADEYEAR=ENGINE!AD$207,'3 - Upgrade information'!$I137,0)</f>
        <v>0</v>
      </c>
      <c r="AE277" s="229">
        <f>IF(UPGRADEYEAR=ENGINE!AE$207,'3 - Upgrade information'!$I137,0)</f>
        <v>0</v>
      </c>
      <c r="AF277" s="229">
        <f>IF(UPGRADEYEAR=ENGINE!AF$207,'3 - Upgrade information'!$I137,0)</f>
        <v>0</v>
      </c>
      <c r="AG277" s="229">
        <f>IF(UPGRADEYEAR=ENGINE!AG$207,'3 - Upgrade information'!$I137,0)</f>
        <v>0</v>
      </c>
      <c r="AH277" s="229">
        <f>IF(UPGRADEYEAR=ENGINE!AH$207,'3 - Upgrade information'!$I137,0)</f>
        <v>0</v>
      </c>
      <c r="AI277" s="229">
        <f>IF(UPGRADEYEAR=ENGINE!AI$207,'3 - Upgrade information'!$I137,0)</f>
        <v>0</v>
      </c>
      <c r="AJ277" s="229">
        <f>IF(UPGRADEYEAR=ENGINE!AJ$207,'3 - Upgrade information'!$I137,0)</f>
        <v>0</v>
      </c>
      <c r="AK277" s="229">
        <f>IF(UPGRADEYEAR=ENGINE!AK$207,'3 - Upgrade information'!$I137,0)</f>
        <v>0</v>
      </c>
      <c r="AL277" s="229">
        <f>IF(UPGRADEYEAR=ENGINE!AL$207,'3 - Upgrade information'!$I137,0)</f>
        <v>0</v>
      </c>
      <c r="AM277" s="229">
        <f>IF(UPGRADEYEAR=ENGINE!AM$207,'3 - Upgrade information'!$I137,0)</f>
        <v>0</v>
      </c>
      <c r="AN277" s="229">
        <f>IF(UPGRADEYEAR=ENGINE!AN$207,'3 - Upgrade information'!$I137,0)</f>
        <v>0</v>
      </c>
      <c r="AO277" s="229">
        <f>IF(UPGRADEYEAR=ENGINE!AO$207,'3 - Upgrade information'!$I137,0)</f>
        <v>0</v>
      </c>
      <c r="AP277" s="229">
        <f>IF(UPGRADEYEAR=ENGINE!AP$207,'3 - Upgrade information'!$I137,0)</f>
        <v>0</v>
      </c>
      <c r="AQ277" s="229">
        <f>IF(UPGRADEYEAR=ENGINE!AQ$207,'3 - Upgrade information'!$I137,0)</f>
        <v>0</v>
      </c>
      <c r="AR277" s="229">
        <f>IF(UPGRADEYEAR=ENGINE!AR$207,'3 - Upgrade information'!$I137,0)</f>
        <v>0</v>
      </c>
      <c r="AS277" s="229">
        <f>IF(UPGRADEYEAR=ENGINE!AS$207,'3 - Upgrade information'!$I137,0)</f>
        <v>0</v>
      </c>
      <c r="AT277" s="229">
        <f>IF(UPGRADEYEAR=ENGINE!AT$207,'3 - Upgrade information'!$I137,0)</f>
        <v>0</v>
      </c>
      <c r="AU277" s="231"/>
    </row>
    <row r="278" spans="1:47" ht="9" customHeight="1">
      <c r="A278" s="599"/>
      <c r="B278" s="227">
        <f t="shared" ref="B278:C278" si="280">B176</f>
        <v>140</v>
      </c>
      <c r="C278" s="227">
        <f t="shared" si="280"/>
        <v>153</v>
      </c>
      <c r="D278" s="395" t="str">
        <f t="shared" si="252"/>
        <v>CPO</v>
      </c>
      <c r="E278" s="254"/>
      <c r="F278" s="254"/>
      <c r="G278" s="254"/>
      <c r="H278" s="229"/>
      <c r="I278" s="229">
        <v>0</v>
      </c>
      <c r="J278" s="229">
        <f t="shared" si="253"/>
        <v>0</v>
      </c>
      <c r="K278" s="229">
        <f>IF(UPGRADEYEAR=ENGINE!K$207,'3 - Upgrade information'!$I138,0)</f>
        <v>0</v>
      </c>
      <c r="L278" s="229">
        <f>IF(UPGRADEYEAR=ENGINE!L$207,'3 - Upgrade information'!$I138,0)</f>
        <v>0</v>
      </c>
      <c r="M278" s="229">
        <f>IF(UPGRADEYEAR=ENGINE!M$207,'3 - Upgrade information'!$I138,0)</f>
        <v>0</v>
      </c>
      <c r="N278" s="230">
        <f>IF(UPGRADEYEAR=ENGINE!N$207,'3 - Upgrade information'!$I138,0)</f>
        <v>0</v>
      </c>
      <c r="O278" s="229">
        <f>IF(UPGRADEYEAR=ENGINE!O$207,'3 - Upgrade information'!$I138,0)</f>
        <v>0</v>
      </c>
      <c r="P278" s="229">
        <f>IF(UPGRADEYEAR=ENGINE!P$207,'3 - Upgrade information'!$I138,0)</f>
        <v>0</v>
      </c>
      <c r="Q278" s="229">
        <f>IF(UPGRADEYEAR=ENGINE!Q$207,'3 - Upgrade information'!$I138,0)</f>
        <v>0</v>
      </c>
      <c r="R278" s="229">
        <f>IF(UPGRADEYEAR=ENGINE!R$207,'3 - Upgrade information'!$I138,0)</f>
        <v>0</v>
      </c>
      <c r="S278" s="229">
        <f>IF(UPGRADEYEAR=ENGINE!S$207,'3 - Upgrade information'!$I138,0)</f>
        <v>0</v>
      </c>
      <c r="T278" s="229">
        <f>IF(UPGRADEYEAR=ENGINE!T$207,'3 - Upgrade information'!$I138,0)</f>
        <v>0</v>
      </c>
      <c r="U278" s="229">
        <f>IF(UPGRADEYEAR=ENGINE!U$207,'3 - Upgrade information'!$I138,0)</f>
        <v>0</v>
      </c>
      <c r="V278" s="229">
        <f>IF(UPGRADEYEAR=ENGINE!V$207,'3 - Upgrade information'!$I138,0)</f>
        <v>0</v>
      </c>
      <c r="W278" s="229">
        <f>IF(UPGRADEYEAR=ENGINE!W$207,'3 - Upgrade information'!$I138,0)</f>
        <v>0</v>
      </c>
      <c r="X278" s="229">
        <f>IF(UPGRADEYEAR=ENGINE!X$207,'3 - Upgrade information'!$I138,0)</f>
        <v>0</v>
      </c>
      <c r="Y278" s="229">
        <f>IF(UPGRADEYEAR=ENGINE!Y$207,'3 - Upgrade information'!$I138,0)</f>
        <v>0</v>
      </c>
      <c r="Z278" s="229">
        <f>IF(UPGRADEYEAR=ENGINE!Z$207,'3 - Upgrade information'!$I138,0)</f>
        <v>0</v>
      </c>
      <c r="AA278" s="229">
        <f>IF(UPGRADEYEAR=ENGINE!AA$207,'3 - Upgrade information'!$I138,0)</f>
        <v>0</v>
      </c>
      <c r="AB278" s="229">
        <f>IF(UPGRADEYEAR=ENGINE!AB$207,'3 - Upgrade information'!$I138,0)</f>
        <v>0</v>
      </c>
      <c r="AC278" s="229">
        <f>IF(UPGRADEYEAR=ENGINE!AC$207,'3 - Upgrade information'!$I138,0)</f>
        <v>0</v>
      </c>
      <c r="AD278" s="229">
        <f>IF(UPGRADEYEAR=ENGINE!AD$207,'3 - Upgrade information'!$I138,0)</f>
        <v>0</v>
      </c>
      <c r="AE278" s="229">
        <f>IF(UPGRADEYEAR=ENGINE!AE$207,'3 - Upgrade information'!$I138,0)</f>
        <v>0</v>
      </c>
      <c r="AF278" s="229">
        <f>IF(UPGRADEYEAR=ENGINE!AF$207,'3 - Upgrade information'!$I138,0)</f>
        <v>0</v>
      </c>
      <c r="AG278" s="229">
        <f>IF(UPGRADEYEAR=ENGINE!AG$207,'3 - Upgrade information'!$I138,0)</f>
        <v>0</v>
      </c>
      <c r="AH278" s="229">
        <f>IF(UPGRADEYEAR=ENGINE!AH$207,'3 - Upgrade information'!$I138,0)</f>
        <v>0</v>
      </c>
      <c r="AI278" s="229">
        <f>IF(UPGRADEYEAR=ENGINE!AI$207,'3 - Upgrade information'!$I138,0)</f>
        <v>0</v>
      </c>
      <c r="AJ278" s="229">
        <f>IF(UPGRADEYEAR=ENGINE!AJ$207,'3 - Upgrade information'!$I138,0)</f>
        <v>0</v>
      </c>
      <c r="AK278" s="229">
        <f>IF(UPGRADEYEAR=ENGINE!AK$207,'3 - Upgrade information'!$I138,0)</f>
        <v>0</v>
      </c>
      <c r="AL278" s="229">
        <f>IF(UPGRADEYEAR=ENGINE!AL$207,'3 - Upgrade information'!$I138,0)</f>
        <v>0</v>
      </c>
      <c r="AM278" s="229">
        <f>IF(UPGRADEYEAR=ENGINE!AM$207,'3 - Upgrade information'!$I138,0)</f>
        <v>0</v>
      </c>
      <c r="AN278" s="229">
        <f>IF(UPGRADEYEAR=ENGINE!AN$207,'3 - Upgrade information'!$I138,0)</f>
        <v>0</v>
      </c>
      <c r="AO278" s="229">
        <f>IF(UPGRADEYEAR=ENGINE!AO$207,'3 - Upgrade information'!$I138,0)</f>
        <v>0</v>
      </c>
      <c r="AP278" s="229">
        <f>IF(UPGRADEYEAR=ENGINE!AP$207,'3 - Upgrade information'!$I138,0)</f>
        <v>0</v>
      </c>
      <c r="AQ278" s="229">
        <f>IF(UPGRADEYEAR=ENGINE!AQ$207,'3 - Upgrade information'!$I138,0)</f>
        <v>0</v>
      </c>
      <c r="AR278" s="229">
        <f>IF(UPGRADEYEAR=ENGINE!AR$207,'3 - Upgrade information'!$I138,0)</f>
        <v>0</v>
      </c>
      <c r="AS278" s="229">
        <f>IF(UPGRADEYEAR=ENGINE!AS$207,'3 - Upgrade information'!$I138,0)</f>
        <v>0</v>
      </c>
      <c r="AT278" s="229">
        <f>IF(UPGRADEYEAR=ENGINE!AT$207,'3 - Upgrade information'!$I138,0)</f>
        <v>0</v>
      </c>
      <c r="AU278" s="231"/>
    </row>
    <row r="279" spans="1:47" ht="9" customHeight="1">
      <c r="A279" s="599"/>
      <c r="B279" s="227">
        <f t="shared" ref="B279:C279" si="281">B177</f>
        <v>0</v>
      </c>
      <c r="C279" s="227">
        <f t="shared" si="281"/>
        <v>0</v>
      </c>
      <c r="D279" s="395">
        <f t="shared" si="252"/>
        <v>0</v>
      </c>
      <c r="E279" s="254"/>
      <c r="F279" s="254"/>
      <c r="G279" s="254"/>
      <c r="H279" s="229"/>
      <c r="I279" s="229">
        <v>0</v>
      </c>
      <c r="J279" s="229">
        <f t="shared" si="253"/>
        <v>0</v>
      </c>
      <c r="K279" s="229">
        <f>IF(UPGRADEYEAR=ENGINE!K$207,'3 - Upgrade information'!$I139,0)</f>
        <v>0</v>
      </c>
      <c r="L279" s="229">
        <f>IF(UPGRADEYEAR=ENGINE!L$207,'3 - Upgrade information'!$I139,0)</f>
        <v>0</v>
      </c>
      <c r="M279" s="229">
        <f>IF(UPGRADEYEAR=ENGINE!M$207,'3 - Upgrade information'!$I139,0)</f>
        <v>0</v>
      </c>
      <c r="N279" s="230">
        <f>IF(UPGRADEYEAR=ENGINE!N$207,'3 - Upgrade information'!$I139,0)</f>
        <v>0</v>
      </c>
      <c r="O279" s="229">
        <f>IF(UPGRADEYEAR=ENGINE!O$207,'3 - Upgrade information'!$I139,0)</f>
        <v>0</v>
      </c>
      <c r="P279" s="229">
        <f>IF(UPGRADEYEAR=ENGINE!P$207,'3 - Upgrade information'!$I139,0)</f>
        <v>0</v>
      </c>
      <c r="Q279" s="229">
        <f>IF(UPGRADEYEAR=ENGINE!Q$207,'3 - Upgrade information'!$I139,0)</f>
        <v>0</v>
      </c>
      <c r="R279" s="229">
        <f>IF(UPGRADEYEAR=ENGINE!R$207,'3 - Upgrade information'!$I139,0)</f>
        <v>0</v>
      </c>
      <c r="S279" s="229">
        <f>IF(UPGRADEYEAR=ENGINE!S$207,'3 - Upgrade information'!$I139,0)</f>
        <v>0</v>
      </c>
      <c r="T279" s="229">
        <f>IF(UPGRADEYEAR=ENGINE!T$207,'3 - Upgrade information'!$I139,0)</f>
        <v>0</v>
      </c>
      <c r="U279" s="229">
        <f>IF(UPGRADEYEAR=ENGINE!U$207,'3 - Upgrade information'!$I139,0)</f>
        <v>0</v>
      </c>
      <c r="V279" s="229">
        <f>IF(UPGRADEYEAR=ENGINE!V$207,'3 - Upgrade information'!$I139,0)</f>
        <v>0</v>
      </c>
      <c r="W279" s="229">
        <f>IF(UPGRADEYEAR=ENGINE!W$207,'3 - Upgrade information'!$I139,0)</f>
        <v>0</v>
      </c>
      <c r="X279" s="229">
        <f>IF(UPGRADEYEAR=ENGINE!X$207,'3 - Upgrade information'!$I139,0)</f>
        <v>0</v>
      </c>
      <c r="Y279" s="229">
        <f>IF(UPGRADEYEAR=ENGINE!Y$207,'3 - Upgrade information'!$I139,0)</f>
        <v>0</v>
      </c>
      <c r="Z279" s="229">
        <f>IF(UPGRADEYEAR=ENGINE!Z$207,'3 - Upgrade information'!$I139,0)</f>
        <v>0</v>
      </c>
      <c r="AA279" s="229">
        <f>IF(UPGRADEYEAR=ENGINE!AA$207,'3 - Upgrade information'!$I139,0)</f>
        <v>0</v>
      </c>
      <c r="AB279" s="229">
        <f>IF(UPGRADEYEAR=ENGINE!AB$207,'3 - Upgrade information'!$I139,0)</f>
        <v>0</v>
      </c>
      <c r="AC279" s="229">
        <f>IF(UPGRADEYEAR=ENGINE!AC$207,'3 - Upgrade information'!$I139,0)</f>
        <v>0</v>
      </c>
      <c r="AD279" s="229">
        <f>IF(UPGRADEYEAR=ENGINE!AD$207,'3 - Upgrade information'!$I139,0)</f>
        <v>0</v>
      </c>
      <c r="AE279" s="229">
        <f>IF(UPGRADEYEAR=ENGINE!AE$207,'3 - Upgrade information'!$I139,0)</f>
        <v>0</v>
      </c>
      <c r="AF279" s="229">
        <f>IF(UPGRADEYEAR=ENGINE!AF$207,'3 - Upgrade information'!$I139,0)</f>
        <v>0</v>
      </c>
      <c r="AG279" s="229">
        <f>IF(UPGRADEYEAR=ENGINE!AG$207,'3 - Upgrade information'!$I139,0)</f>
        <v>0</v>
      </c>
      <c r="AH279" s="229">
        <f>IF(UPGRADEYEAR=ENGINE!AH$207,'3 - Upgrade information'!$I139,0)</f>
        <v>0</v>
      </c>
      <c r="AI279" s="229">
        <f>IF(UPGRADEYEAR=ENGINE!AI$207,'3 - Upgrade information'!$I139,0)</f>
        <v>0</v>
      </c>
      <c r="AJ279" s="229">
        <f>IF(UPGRADEYEAR=ENGINE!AJ$207,'3 - Upgrade information'!$I139,0)</f>
        <v>0</v>
      </c>
      <c r="AK279" s="229">
        <f>IF(UPGRADEYEAR=ENGINE!AK$207,'3 - Upgrade information'!$I139,0)</f>
        <v>0</v>
      </c>
      <c r="AL279" s="229">
        <f>IF(UPGRADEYEAR=ENGINE!AL$207,'3 - Upgrade information'!$I139,0)</f>
        <v>0</v>
      </c>
      <c r="AM279" s="229">
        <f>IF(UPGRADEYEAR=ENGINE!AM$207,'3 - Upgrade information'!$I139,0)</f>
        <v>0</v>
      </c>
      <c r="AN279" s="229">
        <f>IF(UPGRADEYEAR=ENGINE!AN$207,'3 - Upgrade information'!$I139,0)</f>
        <v>0</v>
      </c>
      <c r="AO279" s="229">
        <f>IF(UPGRADEYEAR=ENGINE!AO$207,'3 - Upgrade information'!$I139,0)</f>
        <v>0</v>
      </c>
      <c r="AP279" s="229">
        <f>IF(UPGRADEYEAR=ENGINE!AP$207,'3 - Upgrade information'!$I139,0)</f>
        <v>0</v>
      </c>
      <c r="AQ279" s="229">
        <f>IF(UPGRADEYEAR=ENGINE!AQ$207,'3 - Upgrade information'!$I139,0)</f>
        <v>0</v>
      </c>
      <c r="AR279" s="229">
        <f>IF(UPGRADEYEAR=ENGINE!AR$207,'3 - Upgrade information'!$I139,0)</f>
        <v>0</v>
      </c>
      <c r="AS279" s="229">
        <f>IF(UPGRADEYEAR=ENGINE!AS$207,'3 - Upgrade information'!$I139,0)</f>
        <v>0</v>
      </c>
      <c r="AT279" s="229">
        <f>IF(UPGRADEYEAR=ENGINE!AT$207,'3 - Upgrade information'!$I139,0)</f>
        <v>0</v>
      </c>
      <c r="AU279" s="231"/>
    </row>
    <row r="280" spans="1:47" ht="9" customHeight="1">
      <c r="A280" s="599"/>
      <c r="B280" s="227">
        <f t="shared" ref="B280:C280" si="282">B178</f>
        <v>0</v>
      </c>
      <c r="C280" s="227">
        <f t="shared" si="282"/>
        <v>0</v>
      </c>
      <c r="D280" s="395">
        <f t="shared" si="252"/>
        <v>0</v>
      </c>
      <c r="E280" s="254"/>
      <c r="F280" s="254"/>
      <c r="G280" s="254"/>
      <c r="H280" s="229"/>
      <c r="I280" s="229">
        <v>0</v>
      </c>
      <c r="J280" s="229">
        <f t="shared" si="253"/>
        <v>0</v>
      </c>
      <c r="K280" s="229">
        <f>IF(UPGRADEYEAR=ENGINE!K$207,'3 - Upgrade information'!$I140,0)</f>
        <v>0</v>
      </c>
      <c r="L280" s="229">
        <f>IF(UPGRADEYEAR=ENGINE!L$207,'3 - Upgrade information'!$I140,0)</f>
        <v>0</v>
      </c>
      <c r="M280" s="229">
        <f>IF(UPGRADEYEAR=ENGINE!M$207,'3 - Upgrade information'!$I140,0)</f>
        <v>0</v>
      </c>
      <c r="N280" s="230">
        <f>IF(UPGRADEYEAR=ENGINE!N$207,'3 - Upgrade information'!$I140,0)</f>
        <v>0</v>
      </c>
      <c r="O280" s="229">
        <f>IF(UPGRADEYEAR=ENGINE!O$207,'3 - Upgrade information'!$I140,0)</f>
        <v>0</v>
      </c>
      <c r="P280" s="229">
        <f>IF(UPGRADEYEAR=ENGINE!P$207,'3 - Upgrade information'!$I140,0)</f>
        <v>0</v>
      </c>
      <c r="Q280" s="229">
        <f>IF(UPGRADEYEAR=ENGINE!Q$207,'3 - Upgrade information'!$I140,0)</f>
        <v>0</v>
      </c>
      <c r="R280" s="229">
        <f>IF(UPGRADEYEAR=ENGINE!R$207,'3 - Upgrade information'!$I140,0)</f>
        <v>0</v>
      </c>
      <c r="S280" s="229">
        <f>IF(UPGRADEYEAR=ENGINE!S$207,'3 - Upgrade information'!$I140,0)</f>
        <v>0</v>
      </c>
      <c r="T280" s="229">
        <f>IF(UPGRADEYEAR=ENGINE!T$207,'3 - Upgrade information'!$I140,0)</f>
        <v>0</v>
      </c>
      <c r="U280" s="229">
        <f>IF(UPGRADEYEAR=ENGINE!U$207,'3 - Upgrade information'!$I140,0)</f>
        <v>0</v>
      </c>
      <c r="V280" s="229">
        <f>IF(UPGRADEYEAR=ENGINE!V$207,'3 - Upgrade information'!$I140,0)</f>
        <v>0</v>
      </c>
      <c r="W280" s="229">
        <f>IF(UPGRADEYEAR=ENGINE!W$207,'3 - Upgrade information'!$I140,0)</f>
        <v>0</v>
      </c>
      <c r="X280" s="229">
        <f>IF(UPGRADEYEAR=ENGINE!X$207,'3 - Upgrade information'!$I140,0)</f>
        <v>0</v>
      </c>
      <c r="Y280" s="229">
        <f>IF(UPGRADEYEAR=ENGINE!Y$207,'3 - Upgrade information'!$I140,0)</f>
        <v>0</v>
      </c>
      <c r="Z280" s="229">
        <f>IF(UPGRADEYEAR=ENGINE!Z$207,'3 - Upgrade information'!$I140,0)</f>
        <v>0</v>
      </c>
      <c r="AA280" s="229">
        <f>IF(UPGRADEYEAR=ENGINE!AA$207,'3 - Upgrade information'!$I140,0)</f>
        <v>0</v>
      </c>
      <c r="AB280" s="229">
        <f>IF(UPGRADEYEAR=ENGINE!AB$207,'3 - Upgrade information'!$I140,0)</f>
        <v>0</v>
      </c>
      <c r="AC280" s="229">
        <f>IF(UPGRADEYEAR=ENGINE!AC$207,'3 - Upgrade information'!$I140,0)</f>
        <v>0</v>
      </c>
      <c r="AD280" s="229">
        <f>IF(UPGRADEYEAR=ENGINE!AD$207,'3 - Upgrade information'!$I140,0)</f>
        <v>0</v>
      </c>
      <c r="AE280" s="229">
        <f>IF(UPGRADEYEAR=ENGINE!AE$207,'3 - Upgrade information'!$I140,0)</f>
        <v>0</v>
      </c>
      <c r="AF280" s="229">
        <f>IF(UPGRADEYEAR=ENGINE!AF$207,'3 - Upgrade information'!$I140,0)</f>
        <v>0</v>
      </c>
      <c r="AG280" s="229">
        <f>IF(UPGRADEYEAR=ENGINE!AG$207,'3 - Upgrade information'!$I140,0)</f>
        <v>0</v>
      </c>
      <c r="AH280" s="229">
        <f>IF(UPGRADEYEAR=ENGINE!AH$207,'3 - Upgrade information'!$I140,0)</f>
        <v>0</v>
      </c>
      <c r="AI280" s="229">
        <f>IF(UPGRADEYEAR=ENGINE!AI$207,'3 - Upgrade information'!$I140,0)</f>
        <v>0</v>
      </c>
      <c r="AJ280" s="229">
        <f>IF(UPGRADEYEAR=ENGINE!AJ$207,'3 - Upgrade information'!$I140,0)</f>
        <v>0</v>
      </c>
      <c r="AK280" s="229">
        <f>IF(UPGRADEYEAR=ENGINE!AK$207,'3 - Upgrade information'!$I140,0)</f>
        <v>0</v>
      </c>
      <c r="AL280" s="229">
        <f>IF(UPGRADEYEAR=ENGINE!AL$207,'3 - Upgrade information'!$I140,0)</f>
        <v>0</v>
      </c>
      <c r="AM280" s="229">
        <f>IF(UPGRADEYEAR=ENGINE!AM$207,'3 - Upgrade information'!$I140,0)</f>
        <v>0</v>
      </c>
      <c r="AN280" s="229">
        <f>IF(UPGRADEYEAR=ENGINE!AN$207,'3 - Upgrade information'!$I140,0)</f>
        <v>0</v>
      </c>
      <c r="AO280" s="229">
        <f>IF(UPGRADEYEAR=ENGINE!AO$207,'3 - Upgrade information'!$I140,0)</f>
        <v>0</v>
      </c>
      <c r="AP280" s="229">
        <f>IF(UPGRADEYEAR=ENGINE!AP$207,'3 - Upgrade information'!$I140,0)</f>
        <v>0</v>
      </c>
      <c r="AQ280" s="229">
        <f>IF(UPGRADEYEAR=ENGINE!AQ$207,'3 - Upgrade information'!$I140,0)</f>
        <v>0</v>
      </c>
      <c r="AR280" s="229">
        <f>IF(UPGRADEYEAR=ENGINE!AR$207,'3 - Upgrade information'!$I140,0)</f>
        <v>0</v>
      </c>
      <c r="AS280" s="229">
        <f>IF(UPGRADEYEAR=ENGINE!AS$207,'3 - Upgrade information'!$I140,0)</f>
        <v>0</v>
      </c>
      <c r="AT280" s="229">
        <f>IF(UPGRADEYEAR=ENGINE!AT$207,'3 - Upgrade information'!$I140,0)</f>
        <v>0</v>
      </c>
      <c r="AU280" s="231"/>
    </row>
    <row r="281" spans="1:47" ht="9" customHeight="1">
      <c r="A281" s="599"/>
      <c r="B281" s="227">
        <f t="shared" ref="B281:C281" si="283">B179</f>
        <v>0</v>
      </c>
      <c r="C281" s="227">
        <f t="shared" si="283"/>
        <v>0</v>
      </c>
      <c r="D281" s="395">
        <f t="shared" si="252"/>
        <v>0</v>
      </c>
      <c r="E281" s="254"/>
      <c r="F281" s="254"/>
      <c r="G281" s="254"/>
      <c r="H281" s="229"/>
      <c r="I281" s="229">
        <v>0</v>
      </c>
      <c r="J281" s="229">
        <f t="shared" si="253"/>
        <v>0</v>
      </c>
      <c r="K281" s="229">
        <f>IF(UPGRADEYEAR=ENGINE!K$207,'3 - Upgrade information'!$I141,0)</f>
        <v>0</v>
      </c>
      <c r="L281" s="229">
        <f>IF(UPGRADEYEAR=ENGINE!L$207,'3 - Upgrade information'!$I141,0)</f>
        <v>0</v>
      </c>
      <c r="M281" s="229">
        <f>IF(UPGRADEYEAR=ENGINE!M$207,'3 - Upgrade information'!$I141,0)</f>
        <v>0</v>
      </c>
      <c r="N281" s="230">
        <f>IF(UPGRADEYEAR=ENGINE!N$207,'3 - Upgrade information'!$I141,0)</f>
        <v>0</v>
      </c>
      <c r="O281" s="229">
        <f>IF(UPGRADEYEAR=ENGINE!O$207,'3 - Upgrade information'!$I141,0)</f>
        <v>0</v>
      </c>
      <c r="P281" s="229">
        <f>IF(UPGRADEYEAR=ENGINE!P$207,'3 - Upgrade information'!$I141,0)</f>
        <v>0</v>
      </c>
      <c r="Q281" s="229">
        <f>IF(UPGRADEYEAR=ENGINE!Q$207,'3 - Upgrade information'!$I141,0)</f>
        <v>0</v>
      </c>
      <c r="R281" s="229">
        <f>IF(UPGRADEYEAR=ENGINE!R$207,'3 - Upgrade information'!$I141,0)</f>
        <v>0</v>
      </c>
      <c r="S281" s="229">
        <f>IF(UPGRADEYEAR=ENGINE!S$207,'3 - Upgrade information'!$I141,0)</f>
        <v>0</v>
      </c>
      <c r="T281" s="229">
        <f>IF(UPGRADEYEAR=ENGINE!T$207,'3 - Upgrade information'!$I141,0)</f>
        <v>0</v>
      </c>
      <c r="U281" s="229">
        <f>IF(UPGRADEYEAR=ENGINE!U$207,'3 - Upgrade information'!$I141,0)</f>
        <v>0</v>
      </c>
      <c r="V281" s="229">
        <f>IF(UPGRADEYEAR=ENGINE!V$207,'3 - Upgrade information'!$I141,0)</f>
        <v>0</v>
      </c>
      <c r="W281" s="229">
        <f>IF(UPGRADEYEAR=ENGINE!W$207,'3 - Upgrade information'!$I141,0)</f>
        <v>0</v>
      </c>
      <c r="X281" s="229">
        <f>IF(UPGRADEYEAR=ENGINE!X$207,'3 - Upgrade information'!$I141,0)</f>
        <v>0</v>
      </c>
      <c r="Y281" s="229">
        <f>IF(UPGRADEYEAR=ENGINE!Y$207,'3 - Upgrade information'!$I141,0)</f>
        <v>0</v>
      </c>
      <c r="Z281" s="229">
        <f>IF(UPGRADEYEAR=ENGINE!Z$207,'3 - Upgrade information'!$I141,0)</f>
        <v>0</v>
      </c>
      <c r="AA281" s="229">
        <f>IF(UPGRADEYEAR=ENGINE!AA$207,'3 - Upgrade information'!$I141,0)</f>
        <v>0</v>
      </c>
      <c r="AB281" s="229">
        <f>IF(UPGRADEYEAR=ENGINE!AB$207,'3 - Upgrade information'!$I141,0)</f>
        <v>0</v>
      </c>
      <c r="AC281" s="229">
        <f>IF(UPGRADEYEAR=ENGINE!AC$207,'3 - Upgrade information'!$I141,0)</f>
        <v>0</v>
      </c>
      <c r="AD281" s="229">
        <f>IF(UPGRADEYEAR=ENGINE!AD$207,'3 - Upgrade information'!$I141,0)</f>
        <v>0</v>
      </c>
      <c r="AE281" s="229">
        <f>IF(UPGRADEYEAR=ENGINE!AE$207,'3 - Upgrade information'!$I141,0)</f>
        <v>0</v>
      </c>
      <c r="AF281" s="229">
        <f>IF(UPGRADEYEAR=ENGINE!AF$207,'3 - Upgrade information'!$I141,0)</f>
        <v>0</v>
      </c>
      <c r="AG281" s="229">
        <f>IF(UPGRADEYEAR=ENGINE!AG$207,'3 - Upgrade information'!$I141,0)</f>
        <v>0</v>
      </c>
      <c r="AH281" s="229">
        <f>IF(UPGRADEYEAR=ENGINE!AH$207,'3 - Upgrade information'!$I141,0)</f>
        <v>0</v>
      </c>
      <c r="AI281" s="229">
        <f>IF(UPGRADEYEAR=ENGINE!AI$207,'3 - Upgrade information'!$I141,0)</f>
        <v>0</v>
      </c>
      <c r="AJ281" s="229">
        <f>IF(UPGRADEYEAR=ENGINE!AJ$207,'3 - Upgrade information'!$I141,0)</f>
        <v>0</v>
      </c>
      <c r="AK281" s="229">
        <f>IF(UPGRADEYEAR=ENGINE!AK$207,'3 - Upgrade information'!$I141,0)</f>
        <v>0</v>
      </c>
      <c r="AL281" s="229">
        <f>IF(UPGRADEYEAR=ENGINE!AL$207,'3 - Upgrade information'!$I141,0)</f>
        <v>0</v>
      </c>
      <c r="AM281" s="229">
        <f>IF(UPGRADEYEAR=ENGINE!AM$207,'3 - Upgrade information'!$I141,0)</f>
        <v>0</v>
      </c>
      <c r="AN281" s="229">
        <f>IF(UPGRADEYEAR=ENGINE!AN$207,'3 - Upgrade information'!$I141,0)</f>
        <v>0</v>
      </c>
      <c r="AO281" s="229">
        <f>IF(UPGRADEYEAR=ENGINE!AO$207,'3 - Upgrade information'!$I141,0)</f>
        <v>0</v>
      </c>
      <c r="AP281" s="229">
        <f>IF(UPGRADEYEAR=ENGINE!AP$207,'3 - Upgrade information'!$I141,0)</f>
        <v>0</v>
      </c>
      <c r="AQ281" s="229">
        <f>IF(UPGRADEYEAR=ENGINE!AQ$207,'3 - Upgrade information'!$I141,0)</f>
        <v>0</v>
      </c>
      <c r="AR281" s="229">
        <f>IF(UPGRADEYEAR=ENGINE!AR$207,'3 - Upgrade information'!$I141,0)</f>
        <v>0</v>
      </c>
      <c r="AS281" s="229">
        <f>IF(UPGRADEYEAR=ENGINE!AS$207,'3 - Upgrade information'!$I141,0)</f>
        <v>0</v>
      </c>
      <c r="AT281" s="229">
        <f>IF(UPGRADEYEAR=ENGINE!AT$207,'3 - Upgrade information'!$I141,0)</f>
        <v>0</v>
      </c>
      <c r="AU281" s="231"/>
    </row>
    <row r="282" spans="1:47" ht="9" customHeight="1">
      <c r="A282" s="600"/>
      <c r="B282" s="227">
        <f t="shared" ref="B282:C282" si="284">B180</f>
        <v>0</v>
      </c>
      <c r="C282" s="227">
        <f t="shared" si="284"/>
        <v>0</v>
      </c>
      <c r="D282" s="395">
        <f t="shared" si="252"/>
        <v>0</v>
      </c>
      <c r="E282" s="254"/>
      <c r="F282" s="254"/>
      <c r="G282" s="254"/>
      <c r="H282" s="229"/>
      <c r="I282" s="229">
        <v>0</v>
      </c>
      <c r="J282" s="229">
        <f t="shared" si="253"/>
        <v>0</v>
      </c>
      <c r="K282" s="229">
        <f>IF(UPGRADEYEAR=ENGINE!K$207,'3 - Upgrade information'!$I142,0)</f>
        <v>0</v>
      </c>
      <c r="L282" s="229">
        <f>IF(UPGRADEYEAR=ENGINE!L$207,'3 - Upgrade information'!$I142,0)</f>
        <v>0</v>
      </c>
      <c r="M282" s="229">
        <f>IF(UPGRADEYEAR=ENGINE!M$207,'3 - Upgrade information'!$I142,0)</f>
        <v>0</v>
      </c>
      <c r="N282" s="230">
        <f>IF(UPGRADEYEAR=ENGINE!N$207,'3 - Upgrade information'!$I142,0)</f>
        <v>0</v>
      </c>
      <c r="O282" s="229">
        <f>IF(UPGRADEYEAR=ENGINE!O$207,'3 - Upgrade information'!$I142,0)</f>
        <v>0</v>
      </c>
      <c r="P282" s="229">
        <f>IF(UPGRADEYEAR=ENGINE!P$207,'3 - Upgrade information'!$I142,0)</f>
        <v>0</v>
      </c>
      <c r="Q282" s="229">
        <f>IF(UPGRADEYEAR=ENGINE!Q$207,'3 - Upgrade information'!$I142,0)</f>
        <v>0</v>
      </c>
      <c r="R282" s="229">
        <f>IF(UPGRADEYEAR=ENGINE!R$207,'3 - Upgrade information'!$I142,0)</f>
        <v>0</v>
      </c>
      <c r="S282" s="229">
        <f>IF(UPGRADEYEAR=ENGINE!S$207,'3 - Upgrade information'!$I142,0)</f>
        <v>0</v>
      </c>
      <c r="T282" s="229">
        <f>IF(UPGRADEYEAR=ENGINE!T$207,'3 - Upgrade information'!$I142,0)</f>
        <v>0</v>
      </c>
      <c r="U282" s="229">
        <f>IF(UPGRADEYEAR=ENGINE!U$207,'3 - Upgrade information'!$I142,0)</f>
        <v>0</v>
      </c>
      <c r="V282" s="229">
        <f>IF(UPGRADEYEAR=ENGINE!V$207,'3 - Upgrade information'!$I142,0)</f>
        <v>0</v>
      </c>
      <c r="W282" s="229">
        <f>IF(UPGRADEYEAR=ENGINE!W$207,'3 - Upgrade information'!$I142,0)</f>
        <v>0</v>
      </c>
      <c r="X282" s="229">
        <f>IF(UPGRADEYEAR=ENGINE!X$207,'3 - Upgrade information'!$I142,0)</f>
        <v>0</v>
      </c>
      <c r="Y282" s="229">
        <f>IF(UPGRADEYEAR=ENGINE!Y$207,'3 - Upgrade information'!$I142,0)</f>
        <v>0</v>
      </c>
      <c r="Z282" s="229">
        <f>IF(UPGRADEYEAR=ENGINE!Z$207,'3 - Upgrade information'!$I142,0)</f>
        <v>0</v>
      </c>
      <c r="AA282" s="229">
        <f>IF(UPGRADEYEAR=ENGINE!AA$207,'3 - Upgrade information'!$I142,0)</f>
        <v>0</v>
      </c>
      <c r="AB282" s="229">
        <f>IF(UPGRADEYEAR=ENGINE!AB$207,'3 - Upgrade information'!$I142,0)</f>
        <v>0</v>
      </c>
      <c r="AC282" s="229">
        <f>IF(UPGRADEYEAR=ENGINE!AC$207,'3 - Upgrade information'!$I142,0)</f>
        <v>0</v>
      </c>
      <c r="AD282" s="229">
        <f>IF(UPGRADEYEAR=ENGINE!AD$207,'3 - Upgrade information'!$I142,0)</f>
        <v>0</v>
      </c>
      <c r="AE282" s="229">
        <f>IF(UPGRADEYEAR=ENGINE!AE$207,'3 - Upgrade information'!$I142,0)</f>
        <v>0</v>
      </c>
      <c r="AF282" s="229">
        <f>IF(UPGRADEYEAR=ENGINE!AF$207,'3 - Upgrade information'!$I142,0)</f>
        <v>0</v>
      </c>
      <c r="AG282" s="229">
        <f>IF(UPGRADEYEAR=ENGINE!AG$207,'3 - Upgrade information'!$I142,0)</f>
        <v>0</v>
      </c>
      <c r="AH282" s="229">
        <f>IF(UPGRADEYEAR=ENGINE!AH$207,'3 - Upgrade information'!$I142,0)</f>
        <v>0</v>
      </c>
      <c r="AI282" s="229">
        <f>IF(UPGRADEYEAR=ENGINE!AI$207,'3 - Upgrade information'!$I142,0)</f>
        <v>0</v>
      </c>
      <c r="AJ282" s="229">
        <f>IF(UPGRADEYEAR=ENGINE!AJ$207,'3 - Upgrade information'!$I142,0)</f>
        <v>0</v>
      </c>
      <c r="AK282" s="229">
        <f>IF(UPGRADEYEAR=ENGINE!AK$207,'3 - Upgrade information'!$I142,0)</f>
        <v>0</v>
      </c>
      <c r="AL282" s="229">
        <f>IF(UPGRADEYEAR=ENGINE!AL$207,'3 - Upgrade information'!$I142,0)</f>
        <v>0</v>
      </c>
      <c r="AM282" s="229">
        <f>IF(UPGRADEYEAR=ENGINE!AM$207,'3 - Upgrade information'!$I142,0)</f>
        <v>0</v>
      </c>
      <c r="AN282" s="229">
        <f>IF(UPGRADEYEAR=ENGINE!AN$207,'3 - Upgrade information'!$I142,0)</f>
        <v>0</v>
      </c>
      <c r="AO282" s="229">
        <f>IF(UPGRADEYEAR=ENGINE!AO$207,'3 - Upgrade information'!$I142,0)</f>
        <v>0</v>
      </c>
      <c r="AP282" s="229">
        <f>IF(UPGRADEYEAR=ENGINE!AP$207,'3 - Upgrade information'!$I142,0)</f>
        <v>0</v>
      </c>
      <c r="AQ282" s="229">
        <f>IF(UPGRADEYEAR=ENGINE!AQ$207,'3 - Upgrade information'!$I142,0)</f>
        <v>0</v>
      </c>
      <c r="AR282" s="229">
        <f>IF(UPGRADEYEAR=ENGINE!AR$207,'3 - Upgrade information'!$I142,0)</f>
        <v>0</v>
      </c>
      <c r="AS282" s="229">
        <f>IF(UPGRADEYEAR=ENGINE!AS$207,'3 - Upgrade information'!$I142,0)</f>
        <v>0</v>
      </c>
      <c r="AT282" s="229">
        <f>IF(UPGRADEYEAR=ENGINE!AT$207,'3 - Upgrade information'!$I142,0)</f>
        <v>0</v>
      </c>
      <c r="AU282" s="231"/>
    </row>
    <row r="283" spans="1:47" ht="9" customHeight="1">
      <c r="A283" s="601"/>
      <c r="B283" s="227">
        <f t="shared" ref="B283:C283" si="285">B181</f>
        <v>0</v>
      </c>
      <c r="C283" s="227">
        <f t="shared" si="285"/>
        <v>0</v>
      </c>
      <c r="D283" s="395">
        <f t="shared" si="252"/>
        <v>0</v>
      </c>
      <c r="E283" s="254"/>
      <c r="F283" s="254"/>
      <c r="G283" s="254"/>
      <c r="H283" s="229"/>
      <c r="I283" s="229">
        <v>0</v>
      </c>
      <c r="J283" s="229">
        <f t="shared" si="253"/>
        <v>0</v>
      </c>
      <c r="K283" s="229">
        <f>IF(UPGRADEYEAR=ENGINE!K$207,'3 - Upgrade information'!$I144,0)</f>
        <v>0</v>
      </c>
      <c r="L283" s="229">
        <f>IF(UPGRADEYEAR=ENGINE!L$207,'3 - Upgrade information'!$I144,0)</f>
        <v>0</v>
      </c>
      <c r="M283" s="229">
        <f>IF(UPGRADEYEAR=ENGINE!M$207,'3 - Upgrade information'!$I144,0)</f>
        <v>0</v>
      </c>
      <c r="N283" s="230">
        <f>IF(UPGRADEYEAR=ENGINE!N$207,'3 - Upgrade information'!$I144,0)</f>
        <v>0</v>
      </c>
      <c r="O283" s="229">
        <f>IF(UPGRADEYEAR=ENGINE!O$207,'3 - Upgrade information'!$I144,0)</f>
        <v>0</v>
      </c>
      <c r="P283" s="229">
        <f>IF(UPGRADEYEAR=ENGINE!P$207,'3 - Upgrade information'!$I144,0)</f>
        <v>0</v>
      </c>
      <c r="Q283" s="229">
        <f>IF(UPGRADEYEAR=ENGINE!Q$207,'3 - Upgrade information'!$I144,0)</f>
        <v>0</v>
      </c>
      <c r="R283" s="229">
        <f>IF(UPGRADEYEAR=ENGINE!R$207,'3 - Upgrade information'!$I144,0)</f>
        <v>0</v>
      </c>
      <c r="S283" s="229">
        <f>IF(UPGRADEYEAR=ENGINE!S$207,'3 - Upgrade information'!$I144,0)</f>
        <v>0</v>
      </c>
      <c r="T283" s="229">
        <f>IF(UPGRADEYEAR=ENGINE!T$207,'3 - Upgrade information'!$I144,0)</f>
        <v>0</v>
      </c>
      <c r="U283" s="229">
        <f>IF(UPGRADEYEAR=ENGINE!U$207,'3 - Upgrade information'!$I144,0)</f>
        <v>0</v>
      </c>
      <c r="V283" s="229">
        <f>IF(UPGRADEYEAR=ENGINE!V$207,'3 - Upgrade information'!$I144,0)</f>
        <v>0</v>
      </c>
      <c r="W283" s="229">
        <f>IF(UPGRADEYEAR=ENGINE!W$207,'3 - Upgrade information'!$I144,0)</f>
        <v>0</v>
      </c>
      <c r="X283" s="229">
        <f>IF(UPGRADEYEAR=ENGINE!X$207,'3 - Upgrade information'!$I144,0)</f>
        <v>0</v>
      </c>
      <c r="Y283" s="229">
        <f>IF(UPGRADEYEAR=ENGINE!Y$207,'3 - Upgrade information'!$I144,0)</f>
        <v>0</v>
      </c>
      <c r="Z283" s="229">
        <f>IF(UPGRADEYEAR=ENGINE!Z$207,'3 - Upgrade information'!$I144,0)</f>
        <v>0</v>
      </c>
      <c r="AA283" s="229">
        <f>IF(UPGRADEYEAR=ENGINE!AA$207,'3 - Upgrade information'!$I144,0)</f>
        <v>0</v>
      </c>
      <c r="AB283" s="229">
        <f>IF(UPGRADEYEAR=ENGINE!AB$207,'3 - Upgrade information'!$I144,0)</f>
        <v>0</v>
      </c>
      <c r="AC283" s="229">
        <f>IF(UPGRADEYEAR=ENGINE!AC$207,'3 - Upgrade information'!$I144,0)</f>
        <v>0</v>
      </c>
      <c r="AD283" s="229">
        <f>IF(UPGRADEYEAR=ENGINE!AD$207,'3 - Upgrade information'!$I144,0)</f>
        <v>0</v>
      </c>
      <c r="AE283" s="229">
        <f>IF(UPGRADEYEAR=ENGINE!AE$207,'3 - Upgrade information'!$I144,0)</f>
        <v>0</v>
      </c>
      <c r="AF283" s="229">
        <f>IF(UPGRADEYEAR=ENGINE!AF$207,'3 - Upgrade information'!$I144,0)</f>
        <v>0</v>
      </c>
      <c r="AG283" s="229">
        <f>IF(UPGRADEYEAR=ENGINE!AG$207,'3 - Upgrade information'!$I144,0)</f>
        <v>0</v>
      </c>
      <c r="AH283" s="229">
        <f>IF(UPGRADEYEAR=ENGINE!AH$207,'3 - Upgrade information'!$I144,0)</f>
        <v>0</v>
      </c>
      <c r="AI283" s="229">
        <f>IF(UPGRADEYEAR=ENGINE!AI$207,'3 - Upgrade information'!$I144,0)</f>
        <v>0</v>
      </c>
      <c r="AJ283" s="229">
        <f>IF(UPGRADEYEAR=ENGINE!AJ$207,'3 - Upgrade information'!$I144,0)</f>
        <v>0</v>
      </c>
      <c r="AK283" s="229">
        <f>IF(UPGRADEYEAR=ENGINE!AK$207,'3 - Upgrade information'!$I144,0)</f>
        <v>0</v>
      </c>
      <c r="AL283" s="229">
        <f>IF(UPGRADEYEAR=ENGINE!AL$207,'3 - Upgrade information'!$I144,0)</f>
        <v>0</v>
      </c>
      <c r="AM283" s="229">
        <f>IF(UPGRADEYEAR=ENGINE!AM$207,'3 - Upgrade information'!$I144,0)</f>
        <v>0</v>
      </c>
      <c r="AN283" s="229">
        <f>IF(UPGRADEYEAR=ENGINE!AN$207,'3 - Upgrade information'!$I144,0)</f>
        <v>0</v>
      </c>
      <c r="AO283" s="229">
        <f>IF(UPGRADEYEAR=ENGINE!AO$207,'3 - Upgrade information'!$I144,0)</f>
        <v>0</v>
      </c>
      <c r="AP283" s="229">
        <f>IF(UPGRADEYEAR=ENGINE!AP$207,'3 - Upgrade information'!$I144,0)</f>
        <v>0</v>
      </c>
      <c r="AQ283" s="229">
        <f>IF(UPGRADEYEAR=ENGINE!AQ$207,'3 - Upgrade information'!$I144,0)</f>
        <v>0</v>
      </c>
      <c r="AR283" s="229">
        <f>IF(UPGRADEYEAR=ENGINE!AR$207,'3 - Upgrade information'!$I144,0)</f>
        <v>0</v>
      </c>
      <c r="AS283" s="229">
        <f>IF(UPGRADEYEAR=ENGINE!AS$207,'3 - Upgrade information'!$I144,0)</f>
        <v>0</v>
      </c>
      <c r="AT283" s="229">
        <f>IF(UPGRADEYEAR=ENGINE!AT$207,'3 - Upgrade information'!$I144,0)</f>
        <v>0</v>
      </c>
      <c r="AU283" s="231"/>
    </row>
    <row r="284" spans="1:47" ht="9" customHeight="1">
      <c r="A284" s="601"/>
      <c r="B284" s="227">
        <f t="shared" ref="B284:C284" si="286">B182</f>
        <v>0</v>
      </c>
      <c r="C284" s="227">
        <f t="shared" si="286"/>
        <v>0</v>
      </c>
      <c r="D284" s="395">
        <f t="shared" si="252"/>
        <v>0</v>
      </c>
      <c r="E284" s="254"/>
      <c r="F284" s="254"/>
      <c r="G284" s="254"/>
      <c r="H284" s="229"/>
      <c r="I284" s="229">
        <v>0</v>
      </c>
      <c r="J284" s="229">
        <f t="shared" si="253"/>
        <v>0</v>
      </c>
      <c r="K284" s="229">
        <f>IF(UPGRADEYEAR=ENGINE!K$207,'3 - Upgrade information'!$I145,0)</f>
        <v>0</v>
      </c>
      <c r="L284" s="229">
        <f>IF(UPGRADEYEAR=ENGINE!L$207,'3 - Upgrade information'!$I145,0)</f>
        <v>0</v>
      </c>
      <c r="M284" s="229">
        <f>IF(UPGRADEYEAR=ENGINE!M$207,'3 - Upgrade information'!$I145,0)</f>
        <v>0</v>
      </c>
      <c r="N284" s="230">
        <f>IF(UPGRADEYEAR=ENGINE!N$207,'3 - Upgrade information'!$I145,0)</f>
        <v>0</v>
      </c>
      <c r="O284" s="229">
        <f>IF(UPGRADEYEAR=ENGINE!O$207,'3 - Upgrade information'!$I145,0)</f>
        <v>0</v>
      </c>
      <c r="P284" s="229">
        <f>IF(UPGRADEYEAR=ENGINE!P$207,'3 - Upgrade information'!$I145,0)</f>
        <v>0</v>
      </c>
      <c r="Q284" s="229">
        <f>IF(UPGRADEYEAR=ENGINE!Q$207,'3 - Upgrade information'!$I145,0)</f>
        <v>0</v>
      </c>
      <c r="R284" s="229">
        <f>IF(UPGRADEYEAR=ENGINE!R$207,'3 - Upgrade information'!$I145,0)</f>
        <v>0</v>
      </c>
      <c r="S284" s="229">
        <f>IF(UPGRADEYEAR=ENGINE!S$207,'3 - Upgrade information'!$I145,0)</f>
        <v>0</v>
      </c>
      <c r="T284" s="229">
        <f>IF(UPGRADEYEAR=ENGINE!T$207,'3 - Upgrade information'!$I145,0)</f>
        <v>0</v>
      </c>
      <c r="U284" s="229">
        <f>IF(UPGRADEYEAR=ENGINE!U$207,'3 - Upgrade information'!$I145,0)</f>
        <v>0</v>
      </c>
      <c r="V284" s="229">
        <f>IF(UPGRADEYEAR=ENGINE!V$207,'3 - Upgrade information'!$I145,0)</f>
        <v>0</v>
      </c>
      <c r="W284" s="229">
        <f>IF(UPGRADEYEAR=ENGINE!W$207,'3 - Upgrade information'!$I145,0)</f>
        <v>0</v>
      </c>
      <c r="X284" s="229">
        <f>IF(UPGRADEYEAR=ENGINE!X$207,'3 - Upgrade information'!$I145,0)</f>
        <v>0</v>
      </c>
      <c r="Y284" s="229">
        <f>IF(UPGRADEYEAR=ENGINE!Y$207,'3 - Upgrade information'!$I145,0)</f>
        <v>0</v>
      </c>
      <c r="Z284" s="229">
        <f>IF(UPGRADEYEAR=ENGINE!Z$207,'3 - Upgrade information'!$I145,0)</f>
        <v>0</v>
      </c>
      <c r="AA284" s="229">
        <f>IF(UPGRADEYEAR=ENGINE!AA$207,'3 - Upgrade information'!$I145,0)</f>
        <v>0</v>
      </c>
      <c r="AB284" s="229">
        <f>IF(UPGRADEYEAR=ENGINE!AB$207,'3 - Upgrade information'!$I145,0)</f>
        <v>0</v>
      </c>
      <c r="AC284" s="229">
        <f>IF(UPGRADEYEAR=ENGINE!AC$207,'3 - Upgrade information'!$I145,0)</f>
        <v>0</v>
      </c>
      <c r="AD284" s="229">
        <f>IF(UPGRADEYEAR=ENGINE!AD$207,'3 - Upgrade information'!$I145,0)</f>
        <v>0</v>
      </c>
      <c r="AE284" s="229">
        <f>IF(UPGRADEYEAR=ENGINE!AE$207,'3 - Upgrade information'!$I145,0)</f>
        <v>0</v>
      </c>
      <c r="AF284" s="229">
        <f>IF(UPGRADEYEAR=ENGINE!AF$207,'3 - Upgrade information'!$I145,0)</f>
        <v>0</v>
      </c>
      <c r="AG284" s="229">
        <f>IF(UPGRADEYEAR=ENGINE!AG$207,'3 - Upgrade information'!$I145,0)</f>
        <v>0</v>
      </c>
      <c r="AH284" s="229">
        <f>IF(UPGRADEYEAR=ENGINE!AH$207,'3 - Upgrade information'!$I145,0)</f>
        <v>0</v>
      </c>
      <c r="AI284" s="229">
        <f>IF(UPGRADEYEAR=ENGINE!AI$207,'3 - Upgrade information'!$I145,0)</f>
        <v>0</v>
      </c>
      <c r="AJ284" s="229">
        <f>IF(UPGRADEYEAR=ENGINE!AJ$207,'3 - Upgrade information'!$I145,0)</f>
        <v>0</v>
      </c>
      <c r="AK284" s="229">
        <f>IF(UPGRADEYEAR=ENGINE!AK$207,'3 - Upgrade information'!$I145,0)</f>
        <v>0</v>
      </c>
      <c r="AL284" s="229">
        <f>IF(UPGRADEYEAR=ENGINE!AL$207,'3 - Upgrade information'!$I145,0)</f>
        <v>0</v>
      </c>
      <c r="AM284" s="229">
        <f>IF(UPGRADEYEAR=ENGINE!AM$207,'3 - Upgrade information'!$I145,0)</f>
        <v>0</v>
      </c>
      <c r="AN284" s="229">
        <f>IF(UPGRADEYEAR=ENGINE!AN$207,'3 - Upgrade information'!$I145,0)</f>
        <v>0</v>
      </c>
      <c r="AO284" s="229">
        <f>IF(UPGRADEYEAR=ENGINE!AO$207,'3 - Upgrade information'!$I145,0)</f>
        <v>0</v>
      </c>
      <c r="AP284" s="229">
        <f>IF(UPGRADEYEAR=ENGINE!AP$207,'3 - Upgrade information'!$I145,0)</f>
        <v>0</v>
      </c>
      <c r="AQ284" s="229">
        <f>IF(UPGRADEYEAR=ENGINE!AQ$207,'3 - Upgrade information'!$I145,0)</f>
        <v>0</v>
      </c>
      <c r="AR284" s="229">
        <f>IF(UPGRADEYEAR=ENGINE!AR$207,'3 - Upgrade information'!$I145,0)</f>
        <v>0</v>
      </c>
      <c r="AS284" s="229">
        <f>IF(UPGRADEYEAR=ENGINE!AS$207,'3 - Upgrade information'!$I145,0)</f>
        <v>0</v>
      </c>
      <c r="AT284" s="229">
        <f>IF(UPGRADEYEAR=ENGINE!AT$207,'3 - Upgrade information'!$I145,0)</f>
        <v>0</v>
      </c>
      <c r="AU284" s="231"/>
    </row>
    <row r="285" spans="1:47" ht="9" customHeight="1">
      <c r="A285" s="601"/>
      <c r="B285" s="227">
        <f t="shared" ref="B285:C285" si="287">B183</f>
        <v>0</v>
      </c>
      <c r="C285" s="227">
        <f t="shared" si="287"/>
        <v>0</v>
      </c>
      <c r="D285" s="395">
        <f t="shared" si="252"/>
        <v>0</v>
      </c>
      <c r="E285" s="254"/>
      <c r="F285" s="254"/>
      <c r="G285" s="254"/>
      <c r="H285" s="229"/>
      <c r="I285" s="229">
        <v>0</v>
      </c>
      <c r="J285" s="229">
        <f t="shared" si="253"/>
        <v>0</v>
      </c>
      <c r="K285" s="229">
        <f>IF(UPGRADEYEAR=ENGINE!K$207,'3 - Upgrade information'!$I146,0)</f>
        <v>0</v>
      </c>
      <c r="L285" s="229">
        <f>IF(UPGRADEYEAR=ENGINE!L$207,'3 - Upgrade information'!$I146,0)</f>
        <v>0</v>
      </c>
      <c r="M285" s="229">
        <f>IF(UPGRADEYEAR=ENGINE!M$207,'3 - Upgrade information'!$I146,0)</f>
        <v>0</v>
      </c>
      <c r="N285" s="230">
        <f>IF(UPGRADEYEAR=ENGINE!N$207,'3 - Upgrade information'!$I146,0)</f>
        <v>0</v>
      </c>
      <c r="O285" s="229">
        <f>IF(UPGRADEYEAR=ENGINE!O$207,'3 - Upgrade information'!$I146,0)</f>
        <v>0</v>
      </c>
      <c r="P285" s="229">
        <f>IF(UPGRADEYEAR=ENGINE!P$207,'3 - Upgrade information'!$I146,0)</f>
        <v>0</v>
      </c>
      <c r="Q285" s="229">
        <f>IF(UPGRADEYEAR=ENGINE!Q$207,'3 - Upgrade information'!$I146,0)</f>
        <v>0</v>
      </c>
      <c r="R285" s="229">
        <f>IF(UPGRADEYEAR=ENGINE!R$207,'3 - Upgrade information'!$I146,0)</f>
        <v>0</v>
      </c>
      <c r="S285" s="229">
        <f>IF(UPGRADEYEAR=ENGINE!S$207,'3 - Upgrade information'!$I146,0)</f>
        <v>0</v>
      </c>
      <c r="T285" s="229">
        <f>IF(UPGRADEYEAR=ENGINE!T$207,'3 - Upgrade information'!$I146,0)</f>
        <v>0</v>
      </c>
      <c r="U285" s="229">
        <f>IF(UPGRADEYEAR=ENGINE!U$207,'3 - Upgrade information'!$I146,0)</f>
        <v>0</v>
      </c>
      <c r="V285" s="229">
        <f>IF(UPGRADEYEAR=ENGINE!V$207,'3 - Upgrade information'!$I146,0)</f>
        <v>0</v>
      </c>
      <c r="W285" s="229">
        <f>IF(UPGRADEYEAR=ENGINE!W$207,'3 - Upgrade information'!$I146,0)</f>
        <v>0</v>
      </c>
      <c r="X285" s="229">
        <f>IF(UPGRADEYEAR=ENGINE!X$207,'3 - Upgrade information'!$I146,0)</f>
        <v>0</v>
      </c>
      <c r="Y285" s="229">
        <f>IF(UPGRADEYEAR=ENGINE!Y$207,'3 - Upgrade information'!$I146,0)</f>
        <v>0</v>
      </c>
      <c r="Z285" s="229">
        <f>IF(UPGRADEYEAR=ENGINE!Z$207,'3 - Upgrade information'!$I146,0)</f>
        <v>0</v>
      </c>
      <c r="AA285" s="229">
        <f>IF(UPGRADEYEAR=ENGINE!AA$207,'3 - Upgrade information'!$I146,0)</f>
        <v>0</v>
      </c>
      <c r="AB285" s="229">
        <f>IF(UPGRADEYEAR=ENGINE!AB$207,'3 - Upgrade information'!$I146,0)</f>
        <v>0</v>
      </c>
      <c r="AC285" s="229">
        <f>IF(UPGRADEYEAR=ENGINE!AC$207,'3 - Upgrade information'!$I146,0)</f>
        <v>0</v>
      </c>
      <c r="AD285" s="229">
        <f>IF(UPGRADEYEAR=ENGINE!AD$207,'3 - Upgrade information'!$I146,0)</f>
        <v>0</v>
      </c>
      <c r="AE285" s="229">
        <f>IF(UPGRADEYEAR=ENGINE!AE$207,'3 - Upgrade information'!$I146,0)</f>
        <v>0</v>
      </c>
      <c r="AF285" s="229">
        <f>IF(UPGRADEYEAR=ENGINE!AF$207,'3 - Upgrade information'!$I146,0)</f>
        <v>0</v>
      </c>
      <c r="AG285" s="229">
        <f>IF(UPGRADEYEAR=ENGINE!AG$207,'3 - Upgrade information'!$I146,0)</f>
        <v>0</v>
      </c>
      <c r="AH285" s="229">
        <f>IF(UPGRADEYEAR=ENGINE!AH$207,'3 - Upgrade information'!$I146,0)</f>
        <v>0</v>
      </c>
      <c r="AI285" s="229">
        <f>IF(UPGRADEYEAR=ENGINE!AI$207,'3 - Upgrade information'!$I146,0)</f>
        <v>0</v>
      </c>
      <c r="AJ285" s="229">
        <f>IF(UPGRADEYEAR=ENGINE!AJ$207,'3 - Upgrade information'!$I146,0)</f>
        <v>0</v>
      </c>
      <c r="AK285" s="229">
        <f>IF(UPGRADEYEAR=ENGINE!AK$207,'3 - Upgrade information'!$I146,0)</f>
        <v>0</v>
      </c>
      <c r="AL285" s="229">
        <f>IF(UPGRADEYEAR=ENGINE!AL$207,'3 - Upgrade information'!$I146,0)</f>
        <v>0</v>
      </c>
      <c r="AM285" s="229">
        <f>IF(UPGRADEYEAR=ENGINE!AM$207,'3 - Upgrade information'!$I146,0)</f>
        <v>0</v>
      </c>
      <c r="AN285" s="229">
        <f>IF(UPGRADEYEAR=ENGINE!AN$207,'3 - Upgrade information'!$I146,0)</f>
        <v>0</v>
      </c>
      <c r="AO285" s="229">
        <f>IF(UPGRADEYEAR=ENGINE!AO$207,'3 - Upgrade information'!$I146,0)</f>
        <v>0</v>
      </c>
      <c r="AP285" s="229">
        <f>IF(UPGRADEYEAR=ENGINE!AP$207,'3 - Upgrade information'!$I146,0)</f>
        <v>0</v>
      </c>
      <c r="AQ285" s="229">
        <f>IF(UPGRADEYEAR=ENGINE!AQ$207,'3 - Upgrade information'!$I146,0)</f>
        <v>0</v>
      </c>
      <c r="AR285" s="229">
        <f>IF(UPGRADEYEAR=ENGINE!AR$207,'3 - Upgrade information'!$I146,0)</f>
        <v>0</v>
      </c>
      <c r="AS285" s="229">
        <f>IF(UPGRADEYEAR=ENGINE!AS$207,'3 - Upgrade information'!$I146,0)</f>
        <v>0</v>
      </c>
      <c r="AT285" s="229">
        <f>IF(UPGRADEYEAR=ENGINE!AT$207,'3 - Upgrade information'!$I146,0)</f>
        <v>0</v>
      </c>
      <c r="AU285" s="231"/>
    </row>
    <row r="286" spans="1:47" ht="9" customHeight="1">
      <c r="A286" s="233"/>
      <c r="B286" s="234"/>
      <c r="C286" s="234"/>
      <c r="D286" s="234"/>
      <c r="E286" s="234"/>
      <c r="F286" s="234"/>
      <c r="G286" s="234"/>
      <c r="H286" s="235"/>
      <c r="I286" s="234"/>
      <c r="J286" s="234"/>
      <c r="K286" s="234"/>
      <c r="L286" s="234"/>
      <c r="M286" s="234"/>
      <c r="N286" s="234"/>
      <c r="O286" s="234"/>
      <c r="P286" s="234"/>
      <c r="Q286" s="234"/>
      <c r="R286" s="234"/>
      <c r="S286" s="234"/>
      <c r="T286" s="234"/>
      <c r="U286" s="234"/>
      <c r="V286" s="234"/>
      <c r="W286" s="234"/>
      <c r="X286" s="234"/>
      <c r="Y286" s="234"/>
      <c r="Z286" s="234"/>
      <c r="AA286" s="234"/>
      <c r="AB286" s="234"/>
      <c r="AC286" s="234"/>
      <c r="AD286" s="234"/>
      <c r="AE286" s="234"/>
      <c r="AF286" s="234"/>
      <c r="AG286" s="234"/>
      <c r="AH286" s="234"/>
      <c r="AI286" s="234"/>
      <c r="AJ286" s="234"/>
      <c r="AK286" s="234"/>
      <c r="AL286" s="234"/>
      <c r="AM286" s="234"/>
      <c r="AN286" s="234"/>
      <c r="AO286" s="234"/>
      <c r="AP286" s="234"/>
      <c r="AQ286" s="234"/>
      <c r="AR286" s="234"/>
      <c r="AS286" s="234"/>
      <c r="AT286" s="234"/>
      <c r="AU286" s="236"/>
    </row>
    <row r="287" spans="1:47" ht="9" customHeight="1">
      <c r="A287" s="601" t="s">
        <v>268</v>
      </c>
      <c r="B287" s="227">
        <f t="shared" ref="B287:C287" si="288">B185</f>
        <v>36</v>
      </c>
      <c r="C287" s="227">
        <f t="shared" si="288"/>
        <v>36</v>
      </c>
      <c r="D287" s="395" t="str">
        <f t="shared" ref="D287:D294" si="289">D84</f>
        <v>LPM</v>
      </c>
      <c r="E287" s="254"/>
      <c r="F287" s="254"/>
      <c r="G287" s="254"/>
      <c r="H287" s="229"/>
      <c r="I287" s="229">
        <v>0</v>
      </c>
      <c r="J287" s="229">
        <f t="shared" ref="J287:J294" si="290">I287</f>
        <v>0</v>
      </c>
      <c r="K287" s="229">
        <f>IF(UPGRADEYEAR=ENGINE!K$207,'3 - Upgrade information'!$I153,0)</f>
        <v>0</v>
      </c>
      <c r="L287" s="229">
        <f>IF(UPGRADEYEAR=ENGINE!L$207,'3 - Upgrade information'!$I153,0)</f>
        <v>0</v>
      </c>
      <c r="M287" s="229">
        <f>IF(UPGRADEYEAR=ENGINE!M$207,'3 - Upgrade information'!$I153,0)</f>
        <v>0</v>
      </c>
      <c r="N287" s="230">
        <f>IF(UPGRADEYEAR=ENGINE!N$207,'3 - Upgrade information'!$I153,0)</f>
        <v>0</v>
      </c>
      <c r="O287" s="229">
        <f>IF(UPGRADEYEAR=ENGINE!O$207,'3 - Upgrade information'!$I153,0)</f>
        <v>0</v>
      </c>
      <c r="P287" s="229">
        <f>IF(UPGRADEYEAR=ENGINE!P$207,'3 - Upgrade information'!$I153,0)</f>
        <v>0</v>
      </c>
      <c r="Q287" s="229">
        <f>IF(UPGRADEYEAR=ENGINE!Q$207,'3 - Upgrade information'!$I153,0)</f>
        <v>0</v>
      </c>
      <c r="R287" s="229">
        <f>IF(UPGRADEYEAR=ENGINE!R$207,'3 - Upgrade information'!$I153,0)</f>
        <v>0</v>
      </c>
      <c r="S287" s="229">
        <f>IF(UPGRADEYEAR=ENGINE!S$207,'3 - Upgrade information'!$I153,0)</f>
        <v>0</v>
      </c>
      <c r="T287" s="229">
        <f>IF(UPGRADEYEAR=ENGINE!T$207,'3 - Upgrade information'!$I153,0)</f>
        <v>0</v>
      </c>
      <c r="U287" s="229">
        <f>IF(UPGRADEYEAR=ENGINE!U$207,'3 - Upgrade information'!$I153,0)</f>
        <v>0</v>
      </c>
      <c r="V287" s="229">
        <f>IF(UPGRADEYEAR=ENGINE!V$207,'3 - Upgrade information'!$I153,0)</f>
        <v>0</v>
      </c>
      <c r="W287" s="229">
        <f>IF(UPGRADEYEAR=ENGINE!W$207,'3 - Upgrade information'!$I153,0)</f>
        <v>0</v>
      </c>
      <c r="X287" s="229">
        <f>IF(UPGRADEYEAR=ENGINE!X$207,'3 - Upgrade information'!$I153,0)</f>
        <v>0</v>
      </c>
      <c r="Y287" s="229">
        <f>IF(UPGRADEYEAR=ENGINE!Y$207,'3 - Upgrade information'!$I153,0)</f>
        <v>0</v>
      </c>
      <c r="Z287" s="229">
        <f>IF(UPGRADEYEAR=ENGINE!Z$207,'3 - Upgrade information'!$I153,0)</f>
        <v>0</v>
      </c>
      <c r="AA287" s="229">
        <f>IF(UPGRADEYEAR=ENGINE!AA$207,'3 - Upgrade information'!$I153,0)</f>
        <v>0</v>
      </c>
      <c r="AB287" s="229">
        <f>IF(UPGRADEYEAR=ENGINE!AB$207,'3 - Upgrade information'!$I153,0)</f>
        <v>0</v>
      </c>
      <c r="AC287" s="229">
        <f>IF(UPGRADEYEAR=ENGINE!AC$207,'3 - Upgrade information'!$I153,0)</f>
        <v>0</v>
      </c>
      <c r="AD287" s="229">
        <f>IF(UPGRADEYEAR=ENGINE!AD$207,'3 - Upgrade information'!$I153,0)</f>
        <v>0</v>
      </c>
      <c r="AE287" s="229">
        <f>IF(UPGRADEYEAR=ENGINE!AE$207,'3 - Upgrade information'!$I153,0)</f>
        <v>0</v>
      </c>
      <c r="AF287" s="229">
        <f>IF(UPGRADEYEAR=ENGINE!AF$207,'3 - Upgrade information'!$I153,0)</f>
        <v>0</v>
      </c>
      <c r="AG287" s="229">
        <f>IF(UPGRADEYEAR=ENGINE!AG$207,'3 - Upgrade information'!$I153,0)</f>
        <v>0</v>
      </c>
      <c r="AH287" s="229">
        <f>IF(UPGRADEYEAR=ENGINE!AH$207,'3 - Upgrade information'!$I153,0)</f>
        <v>0</v>
      </c>
      <c r="AI287" s="229">
        <f>IF(UPGRADEYEAR=ENGINE!AI$207,'3 - Upgrade information'!$I153,0)</f>
        <v>0</v>
      </c>
      <c r="AJ287" s="229">
        <f>IF(UPGRADEYEAR=ENGINE!AJ$207,'3 - Upgrade information'!$I153,0)</f>
        <v>0</v>
      </c>
      <c r="AK287" s="229">
        <f>IF(UPGRADEYEAR=ENGINE!AK$207,'3 - Upgrade information'!$I153,0)</f>
        <v>0</v>
      </c>
      <c r="AL287" s="229">
        <f>IF(UPGRADEYEAR=ENGINE!AL$207,'3 - Upgrade information'!$I153,0)</f>
        <v>0</v>
      </c>
      <c r="AM287" s="229">
        <f>IF(UPGRADEYEAR=ENGINE!AM$207,'3 - Upgrade information'!$I153,0)</f>
        <v>0</v>
      </c>
      <c r="AN287" s="229">
        <f>IF(UPGRADEYEAR=ENGINE!AN$207,'3 - Upgrade information'!$I153,0)</f>
        <v>0</v>
      </c>
      <c r="AO287" s="229">
        <f>IF(UPGRADEYEAR=ENGINE!AO$207,'3 - Upgrade information'!$I153,0)</f>
        <v>0</v>
      </c>
      <c r="AP287" s="229">
        <f>IF(UPGRADEYEAR=ENGINE!AP$207,'3 - Upgrade information'!$I153,0)</f>
        <v>0</v>
      </c>
      <c r="AQ287" s="229">
        <f>IF(UPGRADEYEAR=ENGINE!AQ$207,'3 - Upgrade information'!$I153,0)</f>
        <v>0</v>
      </c>
      <c r="AR287" s="229">
        <f>IF(UPGRADEYEAR=ENGINE!AR$207,'3 - Upgrade information'!$I153,0)</f>
        <v>0</v>
      </c>
      <c r="AS287" s="229">
        <f>IF(UPGRADEYEAR=ENGINE!AS$207,'3 - Upgrade information'!$I153,0)</f>
        <v>0</v>
      </c>
      <c r="AT287" s="229">
        <f>IF(UPGRADEYEAR=ENGINE!AT$207,'3 - Upgrade information'!$I153,0)</f>
        <v>0</v>
      </c>
      <c r="AU287" s="231"/>
    </row>
    <row r="288" spans="1:47" ht="9" customHeight="1">
      <c r="A288" s="601"/>
      <c r="B288" s="227">
        <f t="shared" ref="B288:C288" si="291">B186</f>
        <v>40</v>
      </c>
      <c r="C288" s="227">
        <f t="shared" si="291"/>
        <v>45</v>
      </c>
      <c r="D288" s="395" t="str">
        <f t="shared" si="289"/>
        <v>LPM</v>
      </c>
      <c r="E288" s="254"/>
      <c r="F288" s="254"/>
      <c r="G288" s="254"/>
      <c r="H288" s="229"/>
      <c r="I288" s="229">
        <v>0</v>
      </c>
      <c r="J288" s="229">
        <f t="shared" si="290"/>
        <v>0</v>
      </c>
      <c r="K288" s="229">
        <f>IF(UPGRADEYEAR=ENGINE!K$207,'3 - Upgrade information'!$I154,0)</f>
        <v>0</v>
      </c>
      <c r="L288" s="229">
        <f>IF(UPGRADEYEAR=ENGINE!L$207,'3 - Upgrade information'!$I154,0)</f>
        <v>0</v>
      </c>
      <c r="M288" s="229">
        <f>IF(UPGRADEYEAR=ENGINE!M$207,'3 - Upgrade information'!$I154,0)</f>
        <v>0</v>
      </c>
      <c r="N288" s="230">
        <f>IF(UPGRADEYEAR=ENGINE!N$207,'3 - Upgrade information'!$I154,0)</f>
        <v>0</v>
      </c>
      <c r="O288" s="229">
        <f>IF(UPGRADEYEAR=ENGINE!O$207,'3 - Upgrade information'!$I154,0)</f>
        <v>0</v>
      </c>
      <c r="P288" s="229">
        <f>IF(UPGRADEYEAR=ENGINE!P$207,'3 - Upgrade information'!$I154,0)</f>
        <v>0</v>
      </c>
      <c r="Q288" s="229">
        <f>IF(UPGRADEYEAR=ENGINE!Q$207,'3 - Upgrade information'!$I154,0)</f>
        <v>0</v>
      </c>
      <c r="R288" s="229">
        <f>IF(UPGRADEYEAR=ENGINE!R$207,'3 - Upgrade information'!$I154,0)</f>
        <v>0</v>
      </c>
      <c r="S288" s="229">
        <f>IF(UPGRADEYEAR=ENGINE!S$207,'3 - Upgrade information'!$I154,0)</f>
        <v>0</v>
      </c>
      <c r="T288" s="229">
        <f>IF(UPGRADEYEAR=ENGINE!T$207,'3 - Upgrade information'!$I154,0)</f>
        <v>0</v>
      </c>
      <c r="U288" s="229">
        <f>IF(UPGRADEYEAR=ENGINE!U$207,'3 - Upgrade information'!$I154,0)</f>
        <v>0</v>
      </c>
      <c r="V288" s="229">
        <f>IF(UPGRADEYEAR=ENGINE!V$207,'3 - Upgrade information'!$I154,0)</f>
        <v>0</v>
      </c>
      <c r="W288" s="229">
        <f>IF(UPGRADEYEAR=ENGINE!W$207,'3 - Upgrade information'!$I154,0)</f>
        <v>0</v>
      </c>
      <c r="X288" s="229">
        <f>IF(UPGRADEYEAR=ENGINE!X$207,'3 - Upgrade information'!$I154,0)</f>
        <v>0</v>
      </c>
      <c r="Y288" s="229">
        <f>IF(UPGRADEYEAR=ENGINE!Y$207,'3 - Upgrade information'!$I154,0)</f>
        <v>0</v>
      </c>
      <c r="Z288" s="229">
        <f>IF(UPGRADEYEAR=ENGINE!Z$207,'3 - Upgrade information'!$I154,0)</f>
        <v>0</v>
      </c>
      <c r="AA288" s="229">
        <f>IF(UPGRADEYEAR=ENGINE!AA$207,'3 - Upgrade information'!$I154,0)</f>
        <v>0</v>
      </c>
      <c r="AB288" s="229">
        <f>IF(UPGRADEYEAR=ENGINE!AB$207,'3 - Upgrade information'!$I154,0)</f>
        <v>0</v>
      </c>
      <c r="AC288" s="229">
        <f>IF(UPGRADEYEAR=ENGINE!AC$207,'3 - Upgrade information'!$I154,0)</f>
        <v>0</v>
      </c>
      <c r="AD288" s="229">
        <f>IF(UPGRADEYEAR=ENGINE!AD$207,'3 - Upgrade information'!$I154,0)</f>
        <v>0</v>
      </c>
      <c r="AE288" s="229">
        <f>IF(UPGRADEYEAR=ENGINE!AE$207,'3 - Upgrade information'!$I154,0)</f>
        <v>0</v>
      </c>
      <c r="AF288" s="229">
        <f>IF(UPGRADEYEAR=ENGINE!AF$207,'3 - Upgrade information'!$I154,0)</f>
        <v>0</v>
      </c>
      <c r="AG288" s="229">
        <f>IF(UPGRADEYEAR=ENGINE!AG$207,'3 - Upgrade information'!$I154,0)</f>
        <v>0</v>
      </c>
      <c r="AH288" s="229">
        <f>IF(UPGRADEYEAR=ENGINE!AH$207,'3 - Upgrade information'!$I154,0)</f>
        <v>0</v>
      </c>
      <c r="AI288" s="229">
        <f>IF(UPGRADEYEAR=ENGINE!AI$207,'3 - Upgrade information'!$I154,0)</f>
        <v>0</v>
      </c>
      <c r="AJ288" s="229">
        <f>IF(UPGRADEYEAR=ENGINE!AJ$207,'3 - Upgrade information'!$I154,0)</f>
        <v>0</v>
      </c>
      <c r="AK288" s="229">
        <f>IF(UPGRADEYEAR=ENGINE!AK$207,'3 - Upgrade information'!$I154,0)</f>
        <v>0</v>
      </c>
      <c r="AL288" s="229">
        <f>IF(UPGRADEYEAR=ENGINE!AL$207,'3 - Upgrade information'!$I154,0)</f>
        <v>0</v>
      </c>
      <c r="AM288" s="229">
        <f>IF(UPGRADEYEAR=ENGINE!AM$207,'3 - Upgrade information'!$I154,0)</f>
        <v>0</v>
      </c>
      <c r="AN288" s="229">
        <f>IF(UPGRADEYEAR=ENGINE!AN$207,'3 - Upgrade information'!$I154,0)</f>
        <v>0</v>
      </c>
      <c r="AO288" s="229">
        <f>IF(UPGRADEYEAR=ENGINE!AO$207,'3 - Upgrade information'!$I154,0)</f>
        <v>0</v>
      </c>
      <c r="AP288" s="229">
        <f>IF(UPGRADEYEAR=ENGINE!AP$207,'3 - Upgrade information'!$I154,0)</f>
        <v>0</v>
      </c>
      <c r="AQ288" s="229">
        <f>IF(UPGRADEYEAR=ENGINE!AQ$207,'3 - Upgrade information'!$I154,0)</f>
        <v>0</v>
      </c>
      <c r="AR288" s="229">
        <f>IF(UPGRADEYEAR=ENGINE!AR$207,'3 - Upgrade information'!$I154,0)</f>
        <v>0</v>
      </c>
      <c r="AS288" s="229">
        <f>IF(UPGRADEYEAR=ENGINE!AS$207,'3 - Upgrade information'!$I154,0)</f>
        <v>0</v>
      </c>
      <c r="AT288" s="229">
        <f>IF(UPGRADEYEAR=ENGINE!AT$207,'3 - Upgrade information'!$I154,0)</f>
        <v>0</v>
      </c>
      <c r="AU288" s="231"/>
    </row>
    <row r="289" spans="1:47" ht="9" customHeight="1">
      <c r="A289" s="601"/>
      <c r="B289" s="227">
        <f t="shared" ref="B289:C289" si="292">B187</f>
        <v>55</v>
      </c>
      <c r="C289" s="227">
        <f t="shared" si="292"/>
        <v>62</v>
      </c>
      <c r="D289" s="395" t="str">
        <f t="shared" si="289"/>
        <v>LPM</v>
      </c>
      <c r="E289" s="254"/>
      <c r="F289" s="254"/>
      <c r="G289" s="254"/>
      <c r="H289" s="229"/>
      <c r="I289" s="229">
        <v>0</v>
      </c>
      <c r="J289" s="229">
        <f t="shared" si="290"/>
        <v>0</v>
      </c>
      <c r="K289" s="229">
        <f>IF(UPGRADEYEAR=ENGINE!K$207,'3 - Upgrade information'!$I155,0)</f>
        <v>0</v>
      </c>
      <c r="L289" s="229">
        <f>IF(UPGRADEYEAR=ENGINE!L$207,'3 - Upgrade information'!$I155,0)</f>
        <v>0</v>
      </c>
      <c r="M289" s="229">
        <f>IF(UPGRADEYEAR=ENGINE!M$207,'3 - Upgrade information'!$I155,0)</f>
        <v>0</v>
      </c>
      <c r="N289" s="230">
        <f>IF(UPGRADEYEAR=ENGINE!N$207,'3 - Upgrade information'!$I155,0)</f>
        <v>0</v>
      </c>
      <c r="O289" s="229">
        <f>IF(UPGRADEYEAR=ENGINE!O$207,'3 - Upgrade information'!$I155,0)</f>
        <v>0</v>
      </c>
      <c r="P289" s="229">
        <f>IF(UPGRADEYEAR=ENGINE!P$207,'3 - Upgrade information'!$I155,0)</f>
        <v>0</v>
      </c>
      <c r="Q289" s="229">
        <f>IF(UPGRADEYEAR=ENGINE!Q$207,'3 - Upgrade information'!$I155,0)</f>
        <v>0</v>
      </c>
      <c r="R289" s="229">
        <f>IF(UPGRADEYEAR=ENGINE!R$207,'3 - Upgrade information'!$I155,0)</f>
        <v>0</v>
      </c>
      <c r="S289" s="229">
        <f>IF(UPGRADEYEAR=ENGINE!S$207,'3 - Upgrade information'!$I155,0)</f>
        <v>0</v>
      </c>
      <c r="T289" s="229">
        <f>IF(UPGRADEYEAR=ENGINE!T$207,'3 - Upgrade information'!$I155,0)</f>
        <v>0</v>
      </c>
      <c r="U289" s="229">
        <f>IF(UPGRADEYEAR=ENGINE!U$207,'3 - Upgrade information'!$I155,0)</f>
        <v>0</v>
      </c>
      <c r="V289" s="229">
        <f>IF(UPGRADEYEAR=ENGINE!V$207,'3 - Upgrade information'!$I155,0)</f>
        <v>0</v>
      </c>
      <c r="W289" s="229">
        <f>IF(UPGRADEYEAR=ENGINE!W$207,'3 - Upgrade information'!$I155,0)</f>
        <v>0</v>
      </c>
      <c r="X289" s="229">
        <f>IF(UPGRADEYEAR=ENGINE!X$207,'3 - Upgrade information'!$I155,0)</f>
        <v>0</v>
      </c>
      <c r="Y289" s="229">
        <f>IF(UPGRADEYEAR=ENGINE!Y$207,'3 - Upgrade information'!$I155,0)</f>
        <v>0</v>
      </c>
      <c r="Z289" s="229">
        <f>IF(UPGRADEYEAR=ENGINE!Z$207,'3 - Upgrade information'!$I155,0)</f>
        <v>0</v>
      </c>
      <c r="AA289" s="229">
        <f>IF(UPGRADEYEAR=ENGINE!AA$207,'3 - Upgrade information'!$I155,0)</f>
        <v>0</v>
      </c>
      <c r="AB289" s="229">
        <f>IF(UPGRADEYEAR=ENGINE!AB$207,'3 - Upgrade information'!$I155,0)</f>
        <v>0</v>
      </c>
      <c r="AC289" s="229">
        <f>IF(UPGRADEYEAR=ENGINE!AC$207,'3 - Upgrade information'!$I155,0)</f>
        <v>0</v>
      </c>
      <c r="AD289" s="229">
        <f>IF(UPGRADEYEAR=ENGINE!AD$207,'3 - Upgrade information'!$I155,0)</f>
        <v>0</v>
      </c>
      <c r="AE289" s="229">
        <f>IF(UPGRADEYEAR=ENGINE!AE$207,'3 - Upgrade information'!$I155,0)</f>
        <v>0</v>
      </c>
      <c r="AF289" s="229">
        <f>IF(UPGRADEYEAR=ENGINE!AF$207,'3 - Upgrade information'!$I155,0)</f>
        <v>0</v>
      </c>
      <c r="AG289" s="229">
        <f>IF(UPGRADEYEAR=ENGINE!AG$207,'3 - Upgrade information'!$I155,0)</f>
        <v>0</v>
      </c>
      <c r="AH289" s="229">
        <f>IF(UPGRADEYEAR=ENGINE!AH$207,'3 - Upgrade information'!$I155,0)</f>
        <v>0</v>
      </c>
      <c r="AI289" s="229">
        <f>IF(UPGRADEYEAR=ENGINE!AI$207,'3 - Upgrade information'!$I155,0)</f>
        <v>0</v>
      </c>
      <c r="AJ289" s="229">
        <f>IF(UPGRADEYEAR=ENGINE!AJ$207,'3 - Upgrade information'!$I155,0)</f>
        <v>0</v>
      </c>
      <c r="AK289" s="229">
        <f>IF(UPGRADEYEAR=ENGINE!AK$207,'3 - Upgrade information'!$I155,0)</f>
        <v>0</v>
      </c>
      <c r="AL289" s="229">
        <f>IF(UPGRADEYEAR=ENGINE!AL$207,'3 - Upgrade information'!$I155,0)</f>
        <v>0</v>
      </c>
      <c r="AM289" s="229">
        <f>IF(UPGRADEYEAR=ENGINE!AM$207,'3 - Upgrade information'!$I155,0)</f>
        <v>0</v>
      </c>
      <c r="AN289" s="229">
        <f>IF(UPGRADEYEAR=ENGINE!AN$207,'3 - Upgrade information'!$I155,0)</f>
        <v>0</v>
      </c>
      <c r="AO289" s="229">
        <f>IF(UPGRADEYEAR=ENGINE!AO$207,'3 - Upgrade information'!$I155,0)</f>
        <v>0</v>
      </c>
      <c r="AP289" s="229">
        <f>IF(UPGRADEYEAR=ENGINE!AP$207,'3 - Upgrade information'!$I155,0)</f>
        <v>0</v>
      </c>
      <c r="AQ289" s="229">
        <f>IF(UPGRADEYEAR=ENGINE!AQ$207,'3 - Upgrade information'!$I155,0)</f>
        <v>0</v>
      </c>
      <c r="AR289" s="229">
        <f>IF(UPGRADEYEAR=ENGINE!AR$207,'3 - Upgrade information'!$I155,0)</f>
        <v>0</v>
      </c>
      <c r="AS289" s="229">
        <f>IF(UPGRADEYEAR=ENGINE!AS$207,'3 - Upgrade information'!$I155,0)</f>
        <v>0</v>
      </c>
      <c r="AT289" s="229">
        <f>IF(UPGRADEYEAR=ENGINE!AT$207,'3 - Upgrade information'!$I155,0)</f>
        <v>0</v>
      </c>
      <c r="AU289" s="231"/>
    </row>
    <row r="290" spans="1:47" ht="9" customHeight="1">
      <c r="A290" s="601"/>
      <c r="B290" s="227">
        <f t="shared" ref="B290:C290" si="293">B188</f>
        <v>0</v>
      </c>
      <c r="C290" s="227">
        <f t="shared" si="293"/>
        <v>0</v>
      </c>
      <c r="D290" s="395" t="str">
        <f t="shared" si="289"/>
        <v>LPM</v>
      </c>
      <c r="E290" s="254"/>
      <c r="F290" s="254"/>
      <c r="G290" s="254"/>
      <c r="H290" s="229"/>
      <c r="I290" s="229">
        <v>0</v>
      </c>
      <c r="J290" s="229">
        <f t="shared" si="290"/>
        <v>0</v>
      </c>
      <c r="K290" s="229">
        <f>IF(UPGRADEYEAR=ENGINE!K$207,'3 - Upgrade information'!$I156,0)</f>
        <v>0</v>
      </c>
      <c r="L290" s="229">
        <f>IF(UPGRADEYEAR=ENGINE!L$207,'3 - Upgrade information'!$I156,0)</f>
        <v>0</v>
      </c>
      <c r="M290" s="229">
        <f>IF(UPGRADEYEAR=ENGINE!M$207,'3 - Upgrade information'!$I156,0)</f>
        <v>0</v>
      </c>
      <c r="N290" s="230">
        <f>IF(UPGRADEYEAR=ENGINE!N$207,'3 - Upgrade information'!$I156,0)</f>
        <v>0</v>
      </c>
      <c r="O290" s="229">
        <f>IF(UPGRADEYEAR=ENGINE!O$207,'3 - Upgrade information'!$I156,0)</f>
        <v>0</v>
      </c>
      <c r="P290" s="229">
        <f>IF(UPGRADEYEAR=ENGINE!P$207,'3 - Upgrade information'!$I156,0)</f>
        <v>0</v>
      </c>
      <c r="Q290" s="229">
        <f>IF(UPGRADEYEAR=ENGINE!Q$207,'3 - Upgrade information'!$I156,0)</f>
        <v>0</v>
      </c>
      <c r="R290" s="229">
        <f>IF(UPGRADEYEAR=ENGINE!R$207,'3 - Upgrade information'!$I156,0)</f>
        <v>0</v>
      </c>
      <c r="S290" s="229">
        <f>IF(UPGRADEYEAR=ENGINE!S$207,'3 - Upgrade information'!$I156,0)</f>
        <v>0</v>
      </c>
      <c r="T290" s="229">
        <f>IF(UPGRADEYEAR=ENGINE!T$207,'3 - Upgrade information'!$I156,0)</f>
        <v>0</v>
      </c>
      <c r="U290" s="229">
        <f>IF(UPGRADEYEAR=ENGINE!U$207,'3 - Upgrade information'!$I156,0)</f>
        <v>0</v>
      </c>
      <c r="V290" s="229">
        <f>IF(UPGRADEYEAR=ENGINE!V$207,'3 - Upgrade information'!$I156,0)</f>
        <v>0</v>
      </c>
      <c r="W290" s="229">
        <f>IF(UPGRADEYEAR=ENGINE!W$207,'3 - Upgrade information'!$I156,0)</f>
        <v>0</v>
      </c>
      <c r="X290" s="229">
        <f>IF(UPGRADEYEAR=ENGINE!X$207,'3 - Upgrade information'!$I156,0)</f>
        <v>0</v>
      </c>
      <c r="Y290" s="229">
        <f>IF(UPGRADEYEAR=ENGINE!Y$207,'3 - Upgrade information'!$I156,0)</f>
        <v>0</v>
      </c>
      <c r="Z290" s="229">
        <f>IF(UPGRADEYEAR=ENGINE!Z$207,'3 - Upgrade information'!$I156,0)</f>
        <v>0</v>
      </c>
      <c r="AA290" s="229">
        <f>IF(UPGRADEYEAR=ENGINE!AA$207,'3 - Upgrade information'!$I156,0)</f>
        <v>0</v>
      </c>
      <c r="AB290" s="229">
        <f>IF(UPGRADEYEAR=ENGINE!AB$207,'3 - Upgrade information'!$I156,0)</f>
        <v>0</v>
      </c>
      <c r="AC290" s="229">
        <f>IF(UPGRADEYEAR=ENGINE!AC$207,'3 - Upgrade information'!$I156,0)</f>
        <v>0</v>
      </c>
      <c r="AD290" s="229">
        <f>IF(UPGRADEYEAR=ENGINE!AD$207,'3 - Upgrade information'!$I156,0)</f>
        <v>0</v>
      </c>
      <c r="AE290" s="229">
        <f>IF(UPGRADEYEAR=ENGINE!AE$207,'3 - Upgrade information'!$I156,0)</f>
        <v>0</v>
      </c>
      <c r="AF290" s="229">
        <f>IF(UPGRADEYEAR=ENGINE!AF$207,'3 - Upgrade information'!$I156,0)</f>
        <v>0</v>
      </c>
      <c r="AG290" s="229">
        <f>IF(UPGRADEYEAR=ENGINE!AG$207,'3 - Upgrade information'!$I156,0)</f>
        <v>0</v>
      </c>
      <c r="AH290" s="229">
        <f>IF(UPGRADEYEAR=ENGINE!AH$207,'3 - Upgrade information'!$I156,0)</f>
        <v>0</v>
      </c>
      <c r="AI290" s="229">
        <f>IF(UPGRADEYEAR=ENGINE!AI$207,'3 - Upgrade information'!$I156,0)</f>
        <v>0</v>
      </c>
      <c r="AJ290" s="229">
        <f>IF(UPGRADEYEAR=ENGINE!AJ$207,'3 - Upgrade information'!$I156,0)</f>
        <v>0</v>
      </c>
      <c r="AK290" s="229">
        <f>IF(UPGRADEYEAR=ENGINE!AK$207,'3 - Upgrade information'!$I156,0)</f>
        <v>0</v>
      </c>
      <c r="AL290" s="229">
        <f>IF(UPGRADEYEAR=ENGINE!AL$207,'3 - Upgrade information'!$I156,0)</f>
        <v>0</v>
      </c>
      <c r="AM290" s="229">
        <f>IF(UPGRADEYEAR=ENGINE!AM$207,'3 - Upgrade information'!$I156,0)</f>
        <v>0</v>
      </c>
      <c r="AN290" s="229">
        <f>IF(UPGRADEYEAR=ENGINE!AN$207,'3 - Upgrade information'!$I156,0)</f>
        <v>0</v>
      </c>
      <c r="AO290" s="229">
        <f>IF(UPGRADEYEAR=ENGINE!AO$207,'3 - Upgrade information'!$I156,0)</f>
        <v>0</v>
      </c>
      <c r="AP290" s="229">
        <f>IF(UPGRADEYEAR=ENGINE!AP$207,'3 - Upgrade information'!$I156,0)</f>
        <v>0</v>
      </c>
      <c r="AQ290" s="229">
        <f>IF(UPGRADEYEAR=ENGINE!AQ$207,'3 - Upgrade information'!$I156,0)</f>
        <v>0</v>
      </c>
      <c r="AR290" s="229">
        <f>IF(UPGRADEYEAR=ENGINE!AR$207,'3 - Upgrade information'!$I156,0)</f>
        <v>0</v>
      </c>
      <c r="AS290" s="229">
        <f>IF(UPGRADEYEAR=ENGINE!AS$207,'3 - Upgrade information'!$I156,0)</f>
        <v>0</v>
      </c>
      <c r="AT290" s="229">
        <f>IF(UPGRADEYEAR=ENGINE!AT$207,'3 - Upgrade information'!$I156,0)</f>
        <v>0</v>
      </c>
      <c r="AU290" s="231"/>
    </row>
    <row r="291" spans="1:47" ht="9" customHeight="1">
      <c r="A291" s="601" t="s">
        <v>268</v>
      </c>
      <c r="B291" s="227">
        <f t="shared" ref="B291:C291" si="294">B189</f>
        <v>36</v>
      </c>
      <c r="C291" s="227">
        <f t="shared" si="294"/>
        <v>44</v>
      </c>
      <c r="D291" s="395" t="str">
        <f t="shared" si="289"/>
        <v>LPM</v>
      </c>
      <c r="E291" s="254"/>
      <c r="F291" s="254"/>
      <c r="G291" s="254"/>
      <c r="H291" s="229"/>
      <c r="I291" s="229">
        <v>0</v>
      </c>
      <c r="J291" s="229">
        <f t="shared" si="290"/>
        <v>0</v>
      </c>
      <c r="K291" s="229">
        <f>IF(UPGRADEYEAR=ENGINE!K$207,'3 - Upgrade information'!$I158,0)</f>
        <v>0</v>
      </c>
      <c r="L291" s="229">
        <f>IF(UPGRADEYEAR=ENGINE!L$207,'3 - Upgrade information'!$I158,0)</f>
        <v>0</v>
      </c>
      <c r="M291" s="229">
        <f>IF(UPGRADEYEAR=ENGINE!M$207,'3 - Upgrade information'!$I158,0)</f>
        <v>0</v>
      </c>
      <c r="N291" s="230">
        <f>IF(UPGRADEYEAR=ENGINE!N$207,'3 - Upgrade information'!$I158,0)</f>
        <v>0</v>
      </c>
      <c r="O291" s="229">
        <f>IF(UPGRADEYEAR=ENGINE!O$207,'3 - Upgrade information'!$I158,0)</f>
        <v>0</v>
      </c>
      <c r="P291" s="229">
        <f>IF(UPGRADEYEAR=ENGINE!P$207,'3 - Upgrade information'!$I158,0)</f>
        <v>0</v>
      </c>
      <c r="Q291" s="229">
        <f>IF(UPGRADEYEAR=ENGINE!Q$207,'3 - Upgrade information'!$I158,0)</f>
        <v>0</v>
      </c>
      <c r="R291" s="229">
        <f>IF(UPGRADEYEAR=ENGINE!R$207,'3 - Upgrade information'!$I158,0)</f>
        <v>0</v>
      </c>
      <c r="S291" s="229">
        <f>IF(UPGRADEYEAR=ENGINE!S$207,'3 - Upgrade information'!$I158,0)</f>
        <v>0</v>
      </c>
      <c r="T291" s="229">
        <f>IF(UPGRADEYEAR=ENGINE!T$207,'3 - Upgrade information'!$I158,0)</f>
        <v>0</v>
      </c>
      <c r="U291" s="229">
        <f>IF(UPGRADEYEAR=ENGINE!U$207,'3 - Upgrade information'!$I158,0)</f>
        <v>0</v>
      </c>
      <c r="V291" s="229">
        <f>IF(UPGRADEYEAR=ENGINE!V$207,'3 - Upgrade information'!$I158,0)</f>
        <v>0</v>
      </c>
      <c r="W291" s="229">
        <f>IF(UPGRADEYEAR=ENGINE!W$207,'3 - Upgrade information'!$I158,0)</f>
        <v>0</v>
      </c>
      <c r="X291" s="229">
        <f>IF(UPGRADEYEAR=ENGINE!X$207,'3 - Upgrade information'!$I158,0)</f>
        <v>0</v>
      </c>
      <c r="Y291" s="229">
        <f>IF(UPGRADEYEAR=ENGINE!Y$207,'3 - Upgrade information'!$I158,0)</f>
        <v>0</v>
      </c>
      <c r="Z291" s="229">
        <f>IF(UPGRADEYEAR=ENGINE!Z$207,'3 - Upgrade information'!$I158,0)</f>
        <v>0</v>
      </c>
      <c r="AA291" s="229">
        <f>IF(UPGRADEYEAR=ENGINE!AA$207,'3 - Upgrade information'!$I158,0)</f>
        <v>0</v>
      </c>
      <c r="AB291" s="229">
        <f>IF(UPGRADEYEAR=ENGINE!AB$207,'3 - Upgrade information'!$I158,0)</f>
        <v>0</v>
      </c>
      <c r="AC291" s="229">
        <f>IF(UPGRADEYEAR=ENGINE!AC$207,'3 - Upgrade information'!$I158,0)</f>
        <v>0</v>
      </c>
      <c r="AD291" s="229">
        <f>IF(UPGRADEYEAR=ENGINE!AD$207,'3 - Upgrade information'!$I158,0)</f>
        <v>0</v>
      </c>
      <c r="AE291" s="229">
        <f>IF(UPGRADEYEAR=ENGINE!AE$207,'3 - Upgrade information'!$I158,0)</f>
        <v>0</v>
      </c>
      <c r="AF291" s="229">
        <f>IF(UPGRADEYEAR=ENGINE!AF$207,'3 - Upgrade information'!$I158,0)</f>
        <v>0</v>
      </c>
      <c r="AG291" s="229">
        <f>IF(UPGRADEYEAR=ENGINE!AG$207,'3 - Upgrade information'!$I158,0)</f>
        <v>0</v>
      </c>
      <c r="AH291" s="229">
        <f>IF(UPGRADEYEAR=ENGINE!AH$207,'3 - Upgrade information'!$I158,0)</f>
        <v>0</v>
      </c>
      <c r="AI291" s="229">
        <f>IF(UPGRADEYEAR=ENGINE!AI$207,'3 - Upgrade information'!$I158,0)</f>
        <v>0</v>
      </c>
      <c r="AJ291" s="229">
        <f>IF(UPGRADEYEAR=ENGINE!AJ$207,'3 - Upgrade information'!$I158,0)</f>
        <v>0</v>
      </c>
      <c r="AK291" s="229">
        <f>IF(UPGRADEYEAR=ENGINE!AK$207,'3 - Upgrade information'!$I158,0)</f>
        <v>0</v>
      </c>
      <c r="AL291" s="229">
        <f>IF(UPGRADEYEAR=ENGINE!AL$207,'3 - Upgrade information'!$I158,0)</f>
        <v>0</v>
      </c>
      <c r="AM291" s="229">
        <f>IF(UPGRADEYEAR=ENGINE!AM$207,'3 - Upgrade information'!$I158,0)</f>
        <v>0</v>
      </c>
      <c r="AN291" s="229">
        <f>IF(UPGRADEYEAR=ENGINE!AN$207,'3 - Upgrade information'!$I158,0)</f>
        <v>0</v>
      </c>
      <c r="AO291" s="229">
        <f>IF(UPGRADEYEAR=ENGINE!AO$207,'3 - Upgrade information'!$I158,0)</f>
        <v>0</v>
      </c>
      <c r="AP291" s="229">
        <f>IF(UPGRADEYEAR=ENGINE!AP$207,'3 - Upgrade information'!$I158,0)</f>
        <v>0</v>
      </c>
      <c r="AQ291" s="229">
        <f>IF(UPGRADEYEAR=ENGINE!AQ$207,'3 - Upgrade information'!$I158,0)</f>
        <v>0</v>
      </c>
      <c r="AR291" s="229">
        <f>IF(UPGRADEYEAR=ENGINE!AR$207,'3 - Upgrade information'!$I158,0)</f>
        <v>0</v>
      </c>
      <c r="AS291" s="229">
        <f>IF(UPGRADEYEAR=ENGINE!AS$207,'3 - Upgrade information'!$I158,0)</f>
        <v>0</v>
      </c>
      <c r="AT291" s="229">
        <f>IF(UPGRADEYEAR=ENGINE!AT$207,'3 - Upgrade information'!$I158,0)</f>
        <v>0</v>
      </c>
      <c r="AU291" s="231"/>
    </row>
    <row r="292" spans="1:47" ht="9" customHeight="1">
      <c r="A292" s="601"/>
      <c r="B292" s="227">
        <f t="shared" ref="B292:C292" si="295">B190</f>
        <v>40</v>
      </c>
      <c r="C292" s="227">
        <f t="shared" si="295"/>
        <v>45</v>
      </c>
      <c r="D292" s="395" t="str">
        <f t="shared" si="289"/>
        <v>LPM</v>
      </c>
      <c r="E292" s="254"/>
      <c r="F292" s="254"/>
      <c r="G292" s="254"/>
      <c r="H292" s="229"/>
      <c r="I292" s="229">
        <v>0</v>
      </c>
      <c r="J292" s="229">
        <f t="shared" si="290"/>
        <v>0</v>
      </c>
      <c r="K292" s="229">
        <f>IF(UPGRADEYEAR=ENGINE!K$207,'3 - Upgrade information'!$I159,0)</f>
        <v>0</v>
      </c>
      <c r="L292" s="229">
        <f>IF(UPGRADEYEAR=ENGINE!L$207,'3 - Upgrade information'!$I159,0)</f>
        <v>0</v>
      </c>
      <c r="M292" s="229">
        <f>IF(UPGRADEYEAR=ENGINE!M$207,'3 - Upgrade information'!$I159,0)</f>
        <v>0</v>
      </c>
      <c r="N292" s="230">
        <f>IF(UPGRADEYEAR=ENGINE!N$207,'3 - Upgrade information'!$I159,0)</f>
        <v>0</v>
      </c>
      <c r="O292" s="229">
        <f>IF(UPGRADEYEAR=ENGINE!O$207,'3 - Upgrade information'!$I159,0)</f>
        <v>0</v>
      </c>
      <c r="P292" s="229">
        <f>IF(UPGRADEYEAR=ENGINE!P$207,'3 - Upgrade information'!$I159,0)</f>
        <v>0</v>
      </c>
      <c r="Q292" s="229">
        <f>IF(UPGRADEYEAR=ENGINE!Q$207,'3 - Upgrade information'!$I159,0)</f>
        <v>0</v>
      </c>
      <c r="R292" s="229">
        <f>IF(UPGRADEYEAR=ENGINE!R$207,'3 - Upgrade information'!$I159,0)</f>
        <v>0</v>
      </c>
      <c r="S292" s="229">
        <f>IF(UPGRADEYEAR=ENGINE!S$207,'3 - Upgrade information'!$I159,0)</f>
        <v>0</v>
      </c>
      <c r="T292" s="229">
        <f>IF(UPGRADEYEAR=ENGINE!T$207,'3 - Upgrade information'!$I159,0)</f>
        <v>0</v>
      </c>
      <c r="U292" s="229">
        <f>IF(UPGRADEYEAR=ENGINE!U$207,'3 - Upgrade information'!$I159,0)</f>
        <v>0</v>
      </c>
      <c r="V292" s="229">
        <f>IF(UPGRADEYEAR=ENGINE!V$207,'3 - Upgrade information'!$I159,0)</f>
        <v>0</v>
      </c>
      <c r="W292" s="229">
        <f>IF(UPGRADEYEAR=ENGINE!W$207,'3 - Upgrade information'!$I159,0)</f>
        <v>0</v>
      </c>
      <c r="X292" s="229">
        <f>IF(UPGRADEYEAR=ENGINE!X$207,'3 - Upgrade information'!$I159,0)</f>
        <v>0</v>
      </c>
      <c r="Y292" s="229">
        <f>IF(UPGRADEYEAR=ENGINE!Y$207,'3 - Upgrade information'!$I159,0)</f>
        <v>0</v>
      </c>
      <c r="Z292" s="229">
        <f>IF(UPGRADEYEAR=ENGINE!Z$207,'3 - Upgrade information'!$I159,0)</f>
        <v>0</v>
      </c>
      <c r="AA292" s="229">
        <f>IF(UPGRADEYEAR=ENGINE!AA$207,'3 - Upgrade information'!$I159,0)</f>
        <v>0</v>
      </c>
      <c r="AB292" s="229">
        <f>IF(UPGRADEYEAR=ENGINE!AB$207,'3 - Upgrade information'!$I159,0)</f>
        <v>0</v>
      </c>
      <c r="AC292" s="229">
        <f>IF(UPGRADEYEAR=ENGINE!AC$207,'3 - Upgrade information'!$I159,0)</f>
        <v>0</v>
      </c>
      <c r="AD292" s="229">
        <f>IF(UPGRADEYEAR=ENGINE!AD$207,'3 - Upgrade information'!$I159,0)</f>
        <v>0</v>
      </c>
      <c r="AE292" s="229">
        <f>IF(UPGRADEYEAR=ENGINE!AE$207,'3 - Upgrade information'!$I159,0)</f>
        <v>0</v>
      </c>
      <c r="AF292" s="229">
        <f>IF(UPGRADEYEAR=ENGINE!AF$207,'3 - Upgrade information'!$I159,0)</f>
        <v>0</v>
      </c>
      <c r="AG292" s="229">
        <f>IF(UPGRADEYEAR=ENGINE!AG$207,'3 - Upgrade information'!$I159,0)</f>
        <v>0</v>
      </c>
      <c r="AH292" s="229">
        <f>IF(UPGRADEYEAR=ENGINE!AH$207,'3 - Upgrade information'!$I159,0)</f>
        <v>0</v>
      </c>
      <c r="AI292" s="229">
        <f>IF(UPGRADEYEAR=ENGINE!AI$207,'3 - Upgrade information'!$I159,0)</f>
        <v>0</v>
      </c>
      <c r="AJ292" s="229">
        <f>IF(UPGRADEYEAR=ENGINE!AJ$207,'3 - Upgrade information'!$I159,0)</f>
        <v>0</v>
      </c>
      <c r="AK292" s="229">
        <f>IF(UPGRADEYEAR=ENGINE!AK$207,'3 - Upgrade information'!$I159,0)</f>
        <v>0</v>
      </c>
      <c r="AL292" s="229">
        <f>IF(UPGRADEYEAR=ENGINE!AL$207,'3 - Upgrade information'!$I159,0)</f>
        <v>0</v>
      </c>
      <c r="AM292" s="229">
        <f>IF(UPGRADEYEAR=ENGINE!AM$207,'3 - Upgrade information'!$I159,0)</f>
        <v>0</v>
      </c>
      <c r="AN292" s="229">
        <f>IF(UPGRADEYEAR=ENGINE!AN$207,'3 - Upgrade information'!$I159,0)</f>
        <v>0</v>
      </c>
      <c r="AO292" s="229">
        <f>IF(UPGRADEYEAR=ENGINE!AO$207,'3 - Upgrade information'!$I159,0)</f>
        <v>0</v>
      </c>
      <c r="AP292" s="229">
        <f>IF(UPGRADEYEAR=ENGINE!AP$207,'3 - Upgrade information'!$I159,0)</f>
        <v>0</v>
      </c>
      <c r="AQ292" s="229">
        <f>IF(UPGRADEYEAR=ENGINE!AQ$207,'3 - Upgrade information'!$I159,0)</f>
        <v>0</v>
      </c>
      <c r="AR292" s="229">
        <f>IF(UPGRADEYEAR=ENGINE!AR$207,'3 - Upgrade information'!$I159,0)</f>
        <v>0</v>
      </c>
      <c r="AS292" s="229">
        <f>IF(UPGRADEYEAR=ENGINE!AS$207,'3 - Upgrade information'!$I159,0)</f>
        <v>0</v>
      </c>
      <c r="AT292" s="229">
        <f>IF(UPGRADEYEAR=ENGINE!AT$207,'3 - Upgrade information'!$I159,0)</f>
        <v>0</v>
      </c>
      <c r="AU292" s="231"/>
    </row>
    <row r="293" spans="1:47" ht="9" customHeight="1">
      <c r="A293" s="601"/>
      <c r="B293" s="227">
        <f t="shared" ref="B293:C293" si="296">B191</f>
        <v>0</v>
      </c>
      <c r="C293" s="227">
        <f t="shared" si="296"/>
        <v>0</v>
      </c>
      <c r="D293" s="395" t="str">
        <f t="shared" si="289"/>
        <v>LPM</v>
      </c>
      <c r="E293" s="254"/>
      <c r="F293" s="254"/>
      <c r="G293" s="254"/>
      <c r="H293" s="229"/>
      <c r="I293" s="229">
        <v>0</v>
      </c>
      <c r="J293" s="229">
        <f t="shared" si="290"/>
        <v>0</v>
      </c>
      <c r="K293" s="229">
        <f>IF(UPGRADEYEAR=ENGINE!K$207,'3 - Upgrade information'!$I160,0)</f>
        <v>0</v>
      </c>
      <c r="L293" s="229">
        <f>IF(UPGRADEYEAR=ENGINE!L$207,'3 - Upgrade information'!$I160,0)</f>
        <v>0</v>
      </c>
      <c r="M293" s="229">
        <f>IF(UPGRADEYEAR=ENGINE!M$207,'3 - Upgrade information'!$I160,0)</f>
        <v>0</v>
      </c>
      <c r="N293" s="230">
        <f>IF(UPGRADEYEAR=ENGINE!N$207,'3 - Upgrade information'!$I160,0)</f>
        <v>0</v>
      </c>
      <c r="O293" s="229">
        <f>IF(UPGRADEYEAR=ENGINE!O$207,'3 - Upgrade information'!$I160,0)</f>
        <v>0</v>
      </c>
      <c r="P293" s="229">
        <f>IF(UPGRADEYEAR=ENGINE!P$207,'3 - Upgrade information'!$I160,0)</f>
        <v>0</v>
      </c>
      <c r="Q293" s="229">
        <f>IF(UPGRADEYEAR=ENGINE!Q$207,'3 - Upgrade information'!$I160,0)</f>
        <v>0</v>
      </c>
      <c r="R293" s="229">
        <f>IF(UPGRADEYEAR=ENGINE!R$207,'3 - Upgrade information'!$I160,0)</f>
        <v>0</v>
      </c>
      <c r="S293" s="229">
        <f>IF(UPGRADEYEAR=ENGINE!S$207,'3 - Upgrade information'!$I160,0)</f>
        <v>0</v>
      </c>
      <c r="T293" s="229">
        <f>IF(UPGRADEYEAR=ENGINE!T$207,'3 - Upgrade information'!$I160,0)</f>
        <v>0</v>
      </c>
      <c r="U293" s="229">
        <f>IF(UPGRADEYEAR=ENGINE!U$207,'3 - Upgrade information'!$I160,0)</f>
        <v>0</v>
      </c>
      <c r="V293" s="229">
        <f>IF(UPGRADEYEAR=ENGINE!V$207,'3 - Upgrade information'!$I160,0)</f>
        <v>0</v>
      </c>
      <c r="W293" s="229">
        <f>IF(UPGRADEYEAR=ENGINE!W$207,'3 - Upgrade information'!$I160,0)</f>
        <v>0</v>
      </c>
      <c r="X293" s="229">
        <f>IF(UPGRADEYEAR=ENGINE!X$207,'3 - Upgrade information'!$I160,0)</f>
        <v>0</v>
      </c>
      <c r="Y293" s="229">
        <f>IF(UPGRADEYEAR=ENGINE!Y$207,'3 - Upgrade information'!$I160,0)</f>
        <v>0</v>
      </c>
      <c r="Z293" s="229">
        <f>IF(UPGRADEYEAR=ENGINE!Z$207,'3 - Upgrade information'!$I160,0)</f>
        <v>0</v>
      </c>
      <c r="AA293" s="229">
        <f>IF(UPGRADEYEAR=ENGINE!AA$207,'3 - Upgrade information'!$I160,0)</f>
        <v>0</v>
      </c>
      <c r="AB293" s="229">
        <f>IF(UPGRADEYEAR=ENGINE!AB$207,'3 - Upgrade information'!$I160,0)</f>
        <v>0</v>
      </c>
      <c r="AC293" s="229">
        <f>IF(UPGRADEYEAR=ENGINE!AC$207,'3 - Upgrade information'!$I160,0)</f>
        <v>0</v>
      </c>
      <c r="AD293" s="229">
        <f>IF(UPGRADEYEAR=ENGINE!AD$207,'3 - Upgrade information'!$I160,0)</f>
        <v>0</v>
      </c>
      <c r="AE293" s="229">
        <f>IF(UPGRADEYEAR=ENGINE!AE$207,'3 - Upgrade information'!$I160,0)</f>
        <v>0</v>
      </c>
      <c r="AF293" s="229">
        <f>IF(UPGRADEYEAR=ENGINE!AF$207,'3 - Upgrade information'!$I160,0)</f>
        <v>0</v>
      </c>
      <c r="AG293" s="229">
        <f>IF(UPGRADEYEAR=ENGINE!AG$207,'3 - Upgrade information'!$I160,0)</f>
        <v>0</v>
      </c>
      <c r="AH293" s="229">
        <f>IF(UPGRADEYEAR=ENGINE!AH$207,'3 - Upgrade information'!$I160,0)</f>
        <v>0</v>
      </c>
      <c r="AI293" s="229">
        <f>IF(UPGRADEYEAR=ENGINE!AI$207,'3 - Upgrade information'!$I160,0)</f>
        <v>0</v>
      </c>
      <c r="AJ293" s="229">
        <f>IF(UPGRADEYEAR=ENGINE!AJ$207,'3 - Upgrade information'!$I160,0)</f>
        <v>0</v>
      </c>
      <c r="AK293" s="229">
        <f>IF(UPGRADEYEAR=ENGINE!AK$207,'3 - Upgrade information'!$I160,0)</f>
        <v>0</v>
      </c>
      <c r="AL293" s="229">
        <f>IF(UPGRADEYEAR=ENGINE!AL$207,'3 - Upgrade information'!$I160,0)</f>
        <v>0</v>
      </c>
      <c r="AM293" s="229">
        <f>IF(UPGRADEYEAR=ENGINE!AM$207,'3 - Upgrade information'!$I160,0)</f>
        <v>0</v>
      </c>
      <c r="AN293" s="229">
        <f>IF(UPGRADEYEAR=ENGINE!AN$207,'3 - Upgrade information'!$I160,0)</f>
        <v>0</v>
      </c>
      <c r="AO293" s="229">
        <f>IF(UPGRADEYEAR=ENGINE!AO$207,'3 - Upgrade information'!$I160,0)</f>
        <v>0</v>
      </c>
      <c r="AP293" s="229">
        <f>IF(UPGRADEYEAR=ENGINE!AP$207,'3 - Upgrade information'!$I160,0)</f>
        <v>0</v>
      </c>
      <c r="AQ293" s="229">
        <f>IF(UPGRADEYEAR=ENGINE!AQ$207,'3 - Upgrade information'!$I160,0)</f>
        <v>0</v>
      </c>
      <c r="AR293" s="229">
        <f>IF(UPGRADEYEAR=ENGINE!AR$207,'3 - Upgrade information'!$I160,0)</f>
        <v>0</v>
      </c>
      <c r="AS293" s="229">
        <f>IF(UPGRADEYEAR=ENGINE!AS$207,'3 - Upgrade information'!$I160,0)</f>
        <v>0</v>
      </c>
      <c r="AT293" s="229">
        <f>IF(UPGRADEYEAR=ENGINE!AT$207,'3 - Upgrade information'!$I160,0)</f>
        <v>0</v>
      </c>
      <c r="AU293" s="231"/>
    </row>
    <row r="294" spans="1:47" ht="9" customHeight="1">
      <c r="A294" s="601"/>
      <c r="B294" s="227">
        <f t="shared" ref="B294:C294" si="297">B192</f>
        <v>0</v>
      </c>
      <c r="C294" s="227">
        <f t="shared" si="297"/>
        <v>0</v>
      </c>
      <c r="D294" s="395" t="str">
        <f t="shared" si="289"/>
        <v>LPM</v>
      </c>
      <c r="E294" s="254"/>
      <c r="F294" s="254"/>
      <c r="G294" s="254"/>
      <c r="H294" s="229"/>
      <c r="I294" s="229">
        <v>0</v>
      </c>
      <c r="J294" s="229">
        <f t="shared" si="290"/>
        <v>0</v>
      </c>
      <c r="K294" s="229">
        <f>IF(UPGRADEYEAR=ENGINE!K$207,'3 - Upgrade information'!$I161,0)</f>
        <v>0</v>
      </c>
      <c r="L294" s="229">
        <f>IF(UPGRADEYEAR=ENGINE!L$207,'3 - Upgrade information'!$I161,0)</f>
        <v>0</v>
      </c>
      <c r="M294" s="229">
        <f>IF(UPGRADEYEAR=ENGINE!M$207,'3 - Upgrade information'!$I161,0)</f>
        <v>0</v>
      </c>
      <c r="N294" s="230">
        <f>IF(UPGRADEYEAR=ENGINE!N$207,'3 - Upgrade information'!$I161,0)</f>
        <v>0</v>
      </c>
      <c r="O294" s="229">
        <f>IF(UPGRADEYEAR=ENGINE!O$207,'3 - Upgrade information'!$I161,0)</f>
        <v>0</v>
      </c>
      <c r="P294" s="229">
        <f>IF(UPGRADEYEAR=ENGINE!P$207,'3 - Upgrade information'!$I161,0)</f>
        <v>0</v>
      </c>
      <c r="Q294" s="229">
        <f>IF(UPGRADEYEAR=ENGINE!Q$207,'3 - Upgrade information'!$I161,0)</f>
        <v>0</v>
      </c>
      <c r="R294" s="229">
        <f>IF(UPGRADEYEAR=ENGINE!R$207,'3 - Upgrade information'!$I161,0)</f>
        <v>0</v>
      </c>
      <c r="S294" s="229">
        <f>IF(UPGRADEYEAR=ENGINE!S$207,'3 - Upgrade information'!$I161,0)</f>
        <v>0</v>
      </c>
      <c r="T294" s="229">
        <f>IF(UPGRADEYEAR=ENGINE!T$207,'3 - Upgrade information'!$I161,0)</f>
        <v>0</v>
      </c>
      <c r="U294" s="229">
        <f>IF(UPGRADEYEAR=ENGINE!U$207,'3 - Upgrade information'!$I161,0)</f>
        <v>0</v>
      </c>
      <c r="V294" s="229">
        <f>IF(UPGRADEYEAR=ENGINE!V$207,'3 - Upgrade information'!$I161,0)</f>
        <v>0</v>
      </c>
      <c r="W294" s="229">
        <f>IF(UPGRADEYEAR=ENGINE!W$207,'3 - Upgrade information'!$I161,0)</f>
        <v>0</v>
      </c>
      <c r="X294" s="229">
        <f>IF(UPGRADEYEAR=ENGINE!X$207,'3 - Upgrade information'!$I161,0)</f>
        <v>0</v>
      </c>
      <c r="Y294" s="229">
        <f>IF(UPGRADEYEAR=ENGINE!Y$207,'3 - Upgrade information'!$I161,0)</f>
        <v>0</v>
      </c>
      <c r="Z294" s="229">
        <f>IF(UPGRADEYEAR=ENGINE!Z$207,'3 - Upgrade information'!$I161,0)</f>
        <v>0</v>
      </c>
      <c r="AA294" s="229">
        <f>IF(UPGRADEYEAR=ENGINE!AA$207,'3 - Upgrade information'!$I161,0)</f>
        <v>0</v>
      </c>
      <c r="AB294" s="229">
        <f>IF(UPGRADEYEAR=ENGINE!AB$207,'3 - Upgrade information'!$I161,0)</f>
        <v>0</v>
      </c>
      <c r="AC294" s="229">
        <f>IF(UPGRADEYEAR=ENGINE!AC$207,'3 - Upgrade information'!$I161,0)</f>
        <v>0</v>
      </c>
      <c r="AD294" s="229">
        <f>IF(UPGRADEYEAR=ENGINE!AD$207,'3 - Upgrade information'!$I161,0)</f>
        <v>0</v>
      </c>
      <c r="AE294" s="229">
        <f>IF(UPGRADEYEAR=ENGINE!AE$207,'3 - Upgrade information'!$I161,0)</f>
        <v>0</v>
      </c>
      <c r="AF294" s="229">
        <f>IF(UPGRADEYEAR=ENGINE!AF$207,'3 - Upgrade information'!$I161,0)</f>
        <v>0</v>
      </c>
      <c r="AG294" s="229">
        <f>IF(UPGRADEYEAR=ENGINE!AG$207,'3 - Upgrade information'!$I161,0)</f>
        <v>0</v>
      </c>
      <c r="AH294" s="229">
        <f>IF(UPGRADEYEAR=ENGINE!AH$207,'3 - Upgrade information'!$I161,0)</f>
        <v>0</v>
      </c>
      <c r="AI294" s="229">
        <f>IF(UPGRADEYEAR=ENGINE!AI$207,'3 - Upgrade information'!$I161,0)</f>
        <v>0</v>
      </c>
      <c r="AJ294" s="229">
        <f>IF(UPGRADEYEAR=ENGINE!AJ$207,'3 - Upgrade information'!$I161,0)</f>
        <v>0</v>
      </c>
      <c r="AK294" s="229">
        <f>IF(UPGRADEYEAR=ENGINE!AK$207,'3 - Upgrade information'!$I161,0)</f>
        <v>0</v>
      </c>
      <c r="AL294" s="229">
        <f>IF(UPGRADEYEAR=ENGINE!AL$207,'3 - Upgrade information'!$I161,0)</f>
        <v>0</v>
      </c>
      <c r="AM294" s="229">
        <f>IF(UPGRADEYEAR=ENGINE!AM$207,'3 - Upgrade information'!$I161,0)</f>
        <v>0</v>
      </c>
      <c r="AN294" s="229">
        <f>IF(UPGRADEYEAR=ENGINE!AN$207,'3 - Upgrade information'!$I161,0)</f>
        <v>0</v>
      </c>
      <c r="AO294" s="229">
        <f>IF(UPGRADEYEAR=ENGINE!AO$207,'3 - Upgrade information'!$I161,0)</f>
        <v>0</v>
      </c>
      <c r="AP294" s="229">
        <f>IF(UPGRADEYEAR=ENGINE!AP$207,'3 - Upgrade information'!$I161,0)</f>
        <v>0</v>
      </c>
      <c r="AQ294" s="229">
        <f>IF(UPGRADEYEAR=ENGINE!AQ$207,'3 - Upgrade information'!$I161,0)</f>
        <v>0</v>
      </c>
      <c r="AR294" s="229">
        <f>IF(UPGRADEYEAR=ENGINE!AR$207,'3 - Upgrade information'!$I161,0)</f>
        <v>0</v>
      </c>
      <c r="AS294" s="229">
        <f>IF(UPGRADEYEAR=ENGINE!AS$207,'3 - Upgrade information'!$I161,0)</f>
        <v>0</v>
      </c>
      <c r="AT294" s="229">
        <f>IF(UPGRADEYEAR=ENGINE!AT$207,'3 - Upgrade information'!$I161,0)</f>
        <v>0</v>
      </c>
      <c r="AU294" s="231"/>
    </row>
    <row r="295" spans="1:47" ht="9" customHeight="1">
      <c r="A295" s="233"/>
      <c r="B295" s="234"/>
      <c r="C295" s="234"/>
      <c r="D295" s="234"/>
      <c r="E295" s="234"/>
      <c r="F295" s="234"/>
      <c r="G295" s="234"/>
      <c r="H295" s="234"/>
      <c r="I295" s="234"/>
      <c r="J295" s="234"/>
      <c r="K295" s="234"/>
      <c r="L295" s="234"/>
      <c r="M295" s="234"/>
      <c r="N295" s="234"/>
      <c r="O295" s="234"/>
      <c r="P295" s="234"/>
      <c r="Q295" s="234"/>
      <c r="R295" s="234"/>
      <c r="S295" s="234"/>
      <c r="T295" s="234"/>
      <c r="U295" s="234"/>
      <c r="V295" s="234"/>
      <c r="W295" s="234"/>
      <c r="X295" s="234"/>
      <c r="Y295" s="234"/>
      <c r="Z295" s="234"/>
      <c r="AA295" s="234"/>
      <c r="AB295" s="234"/>
      <c r="AC295" s="234"/>
      <c r="AD295" s="234"/>
      <c r="AE295" s="234"/>
      <c r="AF295" s="234"/>
      <c r="AG295" s="234"/>
      <c r="AH295" s="234"/>
      <c r="AI295" s="234"/>
      <c r="AJ295" s="234"/>
      <c r="AK295" s="234"/>
      <c r="AL295" s="234"/>
      <c r="AM295" s="234"/>
      <c r="AN295" s="234"/>
      <c r="AO295" s="234"/>
      <c r="AP295" s="234"/>
      <c r="AQ295" s="234"/>
      <c r="AR295" s="234"/>
      <c r="AS295" s="234"/>
      <c r="AT295" s="234"/>
      <c r="AU295" s="236"/>
    </row>
    <row r="296" spans="1:47">
      <c r="A296" s="204"/>
      <c r="B296" s="204"/>
      <c r="C296" s="204"/>
      <c r="D296" s="204"/>
      <c r="E296" s="204"/>
      <c r="F296" s="204"/>
      <c r="G296" s="204"/>
      <c r="H296" s="204"/>
      <c r="I296" s="212"/>
      <c r="J296" s="212"/>
      <c r="K296" s="212"/>
      <c r="L296" s="212"/>
      <c r="M296" s="212"/>
      <c r="N296" s="213"/>
      <c r="O296" s="212"/>
      <c r="P296" s="212"/>
      <c r="Q296" s="212"/>
      <c r="R296" s="212"/>
      <c r="S296" s="212"/>
      <c r="T296" s="212"/>
      <c r="U296" s="212"/>
      <c r="V296" s="212"/>
      <c r="W296" s="212"/>
      <c r="X296" s="212"/>
      <c r="Y296" s="212"/>
      <c r="Z296" s="212"/>
      <c r="AA296" s="212"/>
      <c r="AB296" s="212"/>
      <c r="AC296" s="212"/>
      <c r="AD296" s="212"/>
      <c r="AE296" s="212"/>
      <c r="AF296" s="212"/>
      <c r="AG296" s="212"/>
      <c r="AH296" s="212"/>
      <c r="AI296" s="212"/>
      <c r="AJ296" s="212"/>
      <c r="AK296" s="212"/>
      <c r="AL296" s="212"/>
      <c r="AM296" s="212"/>
      <c r="AN296" s="212"/>
      <c r="AO296" s="212"/>
      <c r="AP296" s="212"/>
      <c r="AQ296" s="212"/>
      <c r="AR296" s="212"/>
      <c r="AS296" s="212"/>
      <c r="AT296" s="212"/>
      <c r="AU296" s="204"/>
    </row>
    <row r="297" spans="1:47" ht="9" customHeight="1">
      <c r="A297" s="602" t="s">
        <v>74</v>
      </c>
      <c r="B297" s="452">
        <f>'3 - Upgrade information'!D40</f>
        <v>7.9475000000000007</v>
      </c>
      <c r="C297" s="58">
        <f>B297</f>
        <v>7.9475000000000007</v>
      </c>
      <c r="D297" s="267" t="s">
        <v>74</v>
      </c>
      <c r="E297" s="268"/>
      <c r="F297" s="268"/>
      <c r="G297" s="268"/>
      <c r="H297" s="268"/>
      <c r="I297" s="268">
        <v>0</v>
      </c>
      <c r="J297" s="269">
        <f t="shared" ref="J297:J302" si="298">I297</f>
        <v>0</v>
      </c>
      <c r="K297" s="268">
        <f>IF(UPGRADEYEAR=ENGINE!K$207,'3 - Upgrade information'!$J40,0)</f>
        <v>0</v>
      </c>
      <c r="L297" s="268">
        <f>IF(UPGRADEYEAR=ENGINE!L$207,'3 - Upgrade information'!$J40,0)</f>
        <v>0</v>
      </c>
      <c r="M297" s="268">
        <f>IF(UPGRADEYEAR=ENGINE!M$207,'3 - Upgrade information'!$J40,0)</f>
        <v>0</v>
      </c>
      <c r="N297" s="268">
        <f>IF(UPGRADEYEAR=ENGINE!N$207,'3 - Upgrade information'!$J40,0)</f>
        <v>0</v>
      </c>
      <c r="O297" s="268">
        <f>IF(UPGRADEYEAR=ENGINE!O$207,'3 - Upgrade information'!$J40,0)</f>
        <v>0</v>
      </c>
      <c r="P297" s="268">
        <f>IF(UPGRADEYEAR=ENGINE!P$207,'3 - Upgrade information'!$J40,0)</f>
        <v>0</v>
      </c>
      <c r="Q297" s="268">
        <f>IF(UPGRADEYEAR=ENGINE!Q$207,'3 - Upgrade information'!$J40,0)</f>
        <v>0</v>
      </c>
      <c r="R297" s="268">
        <f>IF(UPGRADEYEAR=ENGINE!R$207,'3 - Upgrade information'!$J40,0)</f>
        <v>0</v>
      </c>
      <c r="S297" s="268">
        <f>IF(UPGRADEYEAR=ENGINE!S$207,'3 - Upgrade information'!$J40,0)</f>
        <v>0</v>
      </c>
      <c r="T297" s="268">
        <f>IF(UPGRADEYEAR=ENGINE!T$207,'3 - Upgrade information'!$J40,0)</f>
        <v>0</v>
      </c>
      <c r="U297" s="268">
        <f>IF(UPGRADEYEAR=ENGINE!U$207,'3 - Upgrade information'!$J40,0)</f>
        <v>0</v>
      </c>
      <c r="V297" s="268">
        <f>IF(UPGRADEYEAR=ENGINE!V$207,'3 - Upgrade information'!$J40,0)</f>
        <v>0</v>
      </c>
      <c r="W297" s="268">
        <f>IF(UPGRADEYEAR=ENGINE!W$207,'3 - Upgrade information'!$J40,0)</f>
        <v>0</v>
      </c>
      <c r="X297" s="268">
        <f>IF(UPGRADEYEAR=ENGINE!X$207,'3 - Upgrade information'!$J40,0)</f>
        <v>0</v>
      </c>
      <c r="Y297" s="268">
        <f>IF(UPGRADEYEAR=ENGINE!Y$207,'3 - Upgrade information'!$J40,0)</f>
        <v>0</v>
      </c>
      <c r="Z297" s="268">
        <f>IF(UPGRADEYEAR=ENGINE!Z$207,'3 - Upgrade information'!$J40,0)</f>
        <v>0</v>
      </c>
      <c r="AA297" s="268">
        <f>IF(UPGRADEYEAR=ENGINE!AA$207,'3 - Upgrade information'!$J40,0)</f>
        <v>0</v>
      </c>
      <c r="AB297" s="268">
        <f>IF(UPGRADEYEAR=ENGINE!AB$207,'3 - Upgrade information'!$J40,0)</f>
        <v>0</v>
      </c>
      <c r="AC297" s="268">
        <f>IF(UPGRADEYEAR=ENGINE!AC$207,'3 - Upgrade information'!$J40,0)</f>
        <v>0</v>
      </c>
      <c r="AD297" s="268">
        <f>IF(UPGRADEYEAR=ENGINE!AD$207,'3 - Upgrade information'!$J40,0)</f>
        <v>0</v>
      </c>
      <c r="AE297" s="268">
        <f>IF(UPGRADEYEAR=ENGINE!AE$207,'3 - Upgrade information'!$J40,0)</f>
        <v>0</v>
      </c>
      <c r="AF297" s="268">
        <f>IF(UPGRADEYEAR=ENGINE!AF$207,'3 - Upgrade information'!$J40,0)</f>
        <v>0</v>
      </c>
      <c r="AG297" s="268">
        <f>IF(UPGRADEYEAR=ENGINE!AG$207,'3 - Upgrade information'!$J40,0)</f>
        <v>0</v>
      </c>
      <c r="AH297" s="268">
        <f>IF(UPGRADEYEAR=ENGINE!AH$207,'3 - Upgrade information'!$J40,0)</f>
        <v>0</v>
      </c>
      <c r="AI297" s="268">
        <f>IF(UPGRADEYEAR=ENGINE!AI$207,'3 - Upgrade information'!$J40,0)</f>
        <v>0</v>
      </c>
      <c r="AJ297" s="268">
        <f>IF(UPGRADEYEAR=ENGINE!AJ$207,'3 - Upgrade information'!$J40,0)</f>
        <v>0</v>
      </c>
      <c r="AK297" s="268">
        <f>IF(UPGRADEYEAR=ENGINE!AK$207,'3 - Upgrade information'!$J40,0)</f>
        <v>0</v>
      </c>
      <c r="AL297" s="268">
        <f>IF(UPGRADEYEAR=ENGINE!AL$207,'3 - Upgrade information'!$J40,0)</f>
        <v>0</v>
      </c>
      <c r="AM297" s="268">
        <f>IF(UPGRADEYEAR=ENGINE!AM$207,'3 - Upgrade information'!$J40,0)</f>
        <v>0</v>
      </c>
      <c r="AN297" s="268">
        <f>IF(UPGRADEYEAR=ENGINE!AN$207,'3 - Upgrade information'!$J40,0)</f>
        <v>0</v>
      </c>
      <c r="AO297" s="268">
        <f>IF(UPGRADEYEAR=ENGINE!AO$207,'3 - Upgrade information'!$J40,0)</f>
        <v>0</v>
      </c>
      <c r="AP297" s="268">
        <f>IF(UPGRADEYEAR=ENGINE!AP$207,'3 - Upgrade information'!$J40,0)</f>
        <v>0</v>
      </c>
      <c r="AQ297" s="268">
        <f>IF(UPGRADEYEAR=ENGINE!AQ$207,'3 - Upgrade information'!$J40,0)</f>
        <v>0</v>
      </c>
      <c r="AR297" s="268">
        <f>IF(UPGRADEYEAR=ENGINE!AR$207,'3 - Upgrade information'!$J40,0)</f>
        <v>0</v>
      </c>
      <c r="AS297" s="268">
        <f>IF(UPGRADEYEAR=ENGINE!AS$207,'3 - Upgrade information'!$J40,0)</f>
        <v>0</v>
      </c>
      <c r="AT297" s="268">
        <f>IF(UPGRADEYEAR=ENGINE!AT$207,'3 - Upgrade information'!$J40,0)</f>
        <v>0</v>
      </c>
      <c r="AU297" s="268"/>
    </row>
    <row r="298" spans="1:47" ht="9" customHeight="1">
      <c r="A298" s="602"/>
      <c r="B298" s="452">
        <f>'3 - Upgrade information'!D41</f>
        <v>15.895000000000001</v>
      </c>
      <c r="C298" s="58">
        <f t="shared" ref="C298:C302" si="299">B298</f>
        <v>15.895000000000001</v>
      </c>
      <c r="D298" s="228" t="s">
        <v>74</v>
      </c>
      <c r="E298" s="270"/>
      <c r="F298" s="270"/>
      <c r="G298" s="270"/>
      <c r="H298" s="270"/>
      <c r="I298" s="270">
        <v>0</v>
      </c>
      <c r="J298" s="230">
        <f t="shared" si="298"/>
        <v>0</v>
      </c>
      <c r="K298" s="270">
        <f>IF(UPGRADEYEAR=ENGINE!K$207,'3 - Upgrade information'!$J41,0)</f>
        <v>0</v>
      </c>
      <c r="L298" s="270">
        <f>IF(UPGRADEYEAR=ENGINE!L$207,'3 - Upgrade information'!$J41,0)</f>
        <v>0</v>
      </c>
      <c r="M298" s="270">
        <f>IF(UPGRADEYEAR=ENGINE!M$207,'3 - Upgrade information'!$J41,0)</f>
        <v>0</v>
      </c>
      <c r="N298" s="270">
        <f>IF(UPGRADEYEAR=ENGINE!N$207,'3 - Upgrade information'!$J41,0)</f>
        <v>0</v>
      </c>
      <c r="O298" s="270">
        <f>IF(UPGRADEYEAR=ENGINE!O$207,'3 - Upgrade information'!$J41,0)</f>
        <v>0</v>
      </c>
      <c r="P298" s="270">
        <f>IF(UPGRADEYEAR=ENGINE!P$207,'3 - Upgrade information'!$J41,0)</f>
        <v>0</v>
      </c>
      <c r="Q298" s="270">
        <f>IF(UPGRADEYEAR=ENGINE!Q$207,'3 - Upgrade information'!$J41,0)</f>
        <v>0</v>
      </c>
      <c r="R298" s="270">
        <f>IF(UPGRADEYEAR=ENGINE!R$207,'3 - Upgrade information'!$J41,0)</f>
        <v>0</v>
      </c>
      <c r="S298" s="270">
        <f>IF(UPGRADEYEAR=ENGINE!S$207,'3 - Upgrade information'!$J41,0)</f>
        <v>0</v>
      </c>
      <c r="T298" s="270">
        <f>IF(UPGRADEYEAR=ENGINE!T$207,'3 - Upgrade information'!$J41,0)</f>
        <v>0</v>
      </c>
      <c r="U298" s="270">
        <f>IF(UPGRADEYEAR=ENGINE!U$207,'3 - Upgrade information'!$J41,0)</f>
        <v>0</v>
      </c>
      <c r="V298" s="270">
        <f>IF(UPGRADEYEAR=ENGINE!V$207,'3 - Upgrade information'!$J41,0)</f>
        <v>0</v>
      </c>
      <c r="W298" s="270">
        <f>IF(UPGRADEYEAR=ENGINE!W$207,'3 - Upgrade information'!$J41,0)</f>
        <v>0</v>
      </c>
      <c r="X298" s="270">
        <f>IF(UPGRADEYEAR=ENGINE!X$207,'3 - Upgrade information'!$J41,0)</f>
        <v>0</v>
      </c>
      <c r="Y298" s="270">
        <f>IF(UPGRADEYEAR=ENGINE!Y$207,'3 - Upgrade information'!$J41,0)</f>
        <v>0</v>
      </c>
      <c r="Z298" s="270">
        <f>IF(UPGRADEYEAR=ENGINE!Z$207,'3 - Upgrade information'!$J41,0)</f>
        <v>0</v>
      </c>
      <c r="AA298" s="270">
        <f>IF(UPGRADEYEAR=ENGINE!AA$207,'3 - Upgrade information'!$J41,0)</f>
        <v>0</v>
      </c>
      <c r="AB298" s="270">
        <f>IF(UPGRADEYEAR=ENGINE!AB$207,'3 - Upgrade information'!$J41,0)</f>
        <v>0</v>
      </c>
      <c r="AC298" s="270">
        <f>IF(UPGRADEYEAR=ENGINE!AC$207,'3 - Upgrade information'!$J41,0)</f>
        <v>0</v>
      </c>
      <c r="AD298" s="270">
        <f>IF(UPGRADEYEAR=ENGINE!AD$207,'3 - Upgrade information'!$J41,0)</f>
        <v>0</v>
      </c>
      <c r="AE298" s="270">
        <f>IF(UPGRADEYEAR=ENGINE!AE$207,'3 - Upgrade information'!$J41,0)</f>
        <v>0</v>
      </c>
      <c r="AF298" s="270">
        <f>IF(UPGRADEYEAR=ENGINE!AF$207,'3 - Upgrade information'!$J41,0)</f>
        <v>0</v>
      </c>
      <c r="AG298" s="270">
        <f>IF(UPGRADEYEAR=ENGINE!AG$207,'3 - Upgrade information'!$J41,0)</f>
        <v>0</v>
      </c>
      <c r="AH298" s="270">
        <f>IF(UPGRADEYEAR=ENGINE!AH$207,'3 - Upgrade information'!$J41,0)</f>
        <v>0</v>
      </c>
      <c r="AI298" s="270">
        <f>IF(UPGRADEYEAR=ENGINE!AI$207,'3 - Upgrade information'!$J41,0)</f>
        <v>0</v>
      </c>
      <c r="AJ298" s="270">
        <f>IF(UPGRADEYEAR=ENGINE!AJ$207,'3 - Upgrade information'!$J41,0)</f>
        <v>0</v>
      </c>
      <c r="AK298" s="270">
        <f>IF(UPGRADEYEAR=ENGINE!AK$207,'3 - Upgrade information'!$J41,0)</f>
        <v>0</v>
      </c>
      <c r="AL298" s="270">
        <f>IF(UPGRADEYEAR=ENGINE!AL$207,'3 - Upgrade information'!$J41,0)</f>
        <v>0</v>
      </c>
      <c r="AM298" s="270">
        <f>IF(UPGRADEYEAR=ENGINE!AM$207,'3 - Upgrade information'!$J41,0)</f>
        <v>0</v>
      </c>
      <c r="AN298" s="270">
        <f>IF(UPGRADEYEAR=ENGINE!AN$207,'3 - Upgrade information'!$J41,0)</f>
        <v>0</v>
      </c>
      <c r="AO298" s="270">
        <f>IF(UPGRADEYEAR=ENGINE!AO$207,'3 - Upgrade information'!$J41,0)</f>
        <v>0</v>
      </c>
      <c r="AP298" s="270">
        <f>IF(UPGRADEYEAR=ENGINE!AP$207,'3 - Upgrade information'!$J41,0)</f>
        <v>0</v>
      </c>
      <c r="AQ298" s="270">
        <f>IF(UPGRADEYEAR=ENGINE!AQ$207,'3 - Upgrade information'!$J41,0)</f>
        <v>0</v>
      </c>
      <c r="AR298" s="270">
        <f>IF(UPGRADEYEAR=ENGINE!AR$207,'3 - Upgrade information'!$J41,0)</f>
        <v>0</v>
      </c>
      <c r="AS298" s="270">
        <f>IF(UPGRADEYEAR=ENGINE!AS$207,'3 - Upgrade information'!$J41,0)</f>
        <v>0</v>
      </c>
      <c r="AT298" s="270">
        <f>IF(UPGRADEYEAR=ENGINE!AT$207,'3 - Upgrade information'!$J41,0)</f>
        <v>0</v>
      </c>
      <c r="AU298" s="270"/>
    </row>
    <row r="299" spans="1:47" ht="9" customHeight="1">
      <c r="A299" s="602"/>
      <c r="B299" s="452">
        <f>'3 - Upgrade information'!D42</f>
        <v>23.12</v>
      </c>
      <c r="C299" s="58">
        <f t="shared" si="299"/>
        <v>23.12</v>
      </c>
      <c r="D299" s="228" t="s">
        <v>74</v>
      </c>
      <c r="E299" s="270"/>
      <c r="F299" s="270"/>
      <c r="G299" s="270"/>
      <c r="H299" s="270"/>
      <c r="I299" s="270">
        <v>0</v>
      </c>
      <c r="J299" s="230">
        <f t="shared" si="298"/>
        <v>0</v>
      </c>
      <c r="K299" s="270">
        <f>IF(UPGRADEYEAR=ENGINE!K$207,'3 - Upgrade information'!$J42,0)</f>
        <v>0</v>
      </c>
      <c r="L299" s="270">
        <f>IF(UPGRADEYEAR=ENGINE!L$207,'3 - Upgrade information'!$J42,0)</f>
        <v>0</v>
      </c>
      <c r="M299" s="270">
        <f>IF(UPGRADEYEAR=ENGINE!M$207,'3 - Upgrade information'!$J42,0)</f>
        <v>500</v>
      </c>
      <c r="N299" s="270">
        <f>IF(UPGRADEYEAR=ENGINE!N$207,'3 - Upgrade information'!$J42,0)</f>
        <v>0</v>
      </c>
      <c r="O299" s="270">
        <f>IF(UPGRADEYEAR=ENGINE!O$207,'3 - Upgrade information'!$J42,0)</f>
        <v>0</v>
      </c>
      <c r="P299" s="270">
        <f>IF(UPGRADEYEAR=ENGINE!P$207,'3 - Upgrade information'!$J42,0)</f>
        <v>0</v>
      </c>
      <c r="Q299" s="270">
        <f>IF(UPGRADEYEAR=ENGINE!Q$207,'3 - Upgrade information'!$J42,0)</f>
        <v>0</v>
      </c>
      <c r="R299" s="270">
        <f>IF(UPGRADEYEAR=ENGINE!R$207,'3 - Upgrade information'!$J42,0)</f>
        <v>0</v>
      </c>
      <c r="S299" s="270">
        <f>IF(UPGRADEYEAR=ENGINE!S$207,'3 - Upgrade information'!$J42,0)</f>
        <v>0</v>
      </c>
      <c r="T299" s="270">
        <f>IF(UPGRADEYEAR=ENGINE!T$207,'3 - Upgrade information'!$J42,0)</f>
        <v>0</v>
      </c>
      <c r="U299" s="270">
        <f>IF(UPGRADEYEAR=ENGINE!U$207,'3 - Upgrade information'!$J42,0)</f>
        <v>0</v>
      </c>
      <c r="V299" s="270">
        <f>IF(UPGRADEYEAR=ENGINE!V$207,'3 - Upgrade information'!$J42,0)</f>
        <v>0</v>
      </c>
      <c r="W299" s="270">
        <f>IF(UPGRADEYEAR=ENGINE!W$207,'3 - Upgrade information'!$J42,0)</f>
        <v>0</v>
      </c>
      <c r="X299" s="270">
        <f>IF(UPGRADEYEAR=ENGINE!X$207,'3 - Upgrade information'!$J42,0)</f>
        <v>0</v>
      </c>
      <c r="Y299" s="270">
        <f>IF(UPGRADEYEAR=ENGINE!Y$207,'3 - Upgrade information'!$J42,0)</f>
        <v>0</v>
      </c>
      <c r="Z299" s="270">
        <f>IF(UPGRADEYEAR=ENGINE!Z$207,'3 - Upgrade information'!$J42,0)</f>
        <v>0</v>
      </c>
      <c r="AA299" s="270">
        <f>IF(UPGRADEYEAR=ENGINE!AA$207,'3 - Upgrade information'!$J42,0)</f>
        <v>0</v>
      </c>
      <c r="AB299" s="270">
        <f>IF(UPGRADEYEAR=ENGINE!AB$207,'3 - Upgrade information'!$J42,0)</f>
        <v>0</v>
      </c>
      <c r="AC299" s="270">
        <f>IF(UPGRADEYEAR=ENGINE!AC$207,'3 - Upgrade information'!$J42,0)</f>
        <v>0</v>
      </c>
      <c r="AD299" s="270">
        <f>IF(UPGRADEYEAR=ENGINE!AD$207,'3 - Upgrade information'!$J42,0)</f>
        <v>0</v>
      </c>
      <c r="AE299" s="270">
        <f>IF(UPGRADEYEAR=ENGINE!AE$207,'3 - Upgrade information'!$J42,0)</f>
        <v>0</v>
      </c>
      <c r="AF299" s="270">
        <f>IF(UPGRADEYEAR=ENGINE!AF$207,'3 - Upgrade information'!$J42,0)</f>
        <v>0</v>
      </c>
      <c r="AG299" s="270">
        <f>IF(UPGRADEYEAR=ENGINE!AG$207,'3 - Upgrade information'!$J42,0)</f>
        <v>0</v>
      </c>
      <c r="AH299" s="270">
        <f>IF(UPGRADEYEAR=ENGINE!AH$207,'3 - Upgrade information'!$J42,0)</f>
        <v>0</v>
      </c>
      <c r="AI299" s="270">
        <f>IF(UPGRADEYEAR=ENGINE!AI$207,'3 - Upgrade information'!$J42,0)</f>
        <v>0</v>
      </c>
      <c r="AJ299" s="270">
        <f>IF(UPGRADEYEAR=ENGINE!AJ$207,'3 - Upgrade information'!$J42,0)</f>
        <v>0</v>
      </c>
      <c r="AK299" s="270">
        <f>IF(UPGRADEYEAR=ENGINE!AK$207,'3 - Upgrade information'!$J42,0)</f>
        <v>0</v>
      </c>
      <c r="AL299" s="270">
        <f>IF(UPGRADEYEAR=ENGINE!AL$207,'3 - Upgrade information'!$J42,0)</f>
        <v>0</v>
      </c>
      <c r="AM299" s="270">
        <f>IF(UPGRADEYEAR=ENGINE!AM$207,'3 - Upgrade information'!$J42,0)</f>
        <v>0</v>
      </c>
      <c r="AN299" s="270">
        <f>IF(UPGRADEYEAR=ENGINE!AN$207,'3 - Upgrade information'!$J42,0)</f>
        <v>0</v>
      </c>
      <c r="AO299" s="270">
        <f>IF(UPGRADEYEAR=ENGINE!AO$207,'3 - Upgrade information'!$J42,0)</f>
        <v>0</v>
      </c>
      <c r="AP299" s="270">
        <f>IF(UPGRADEYEAR=ENGINE!AP$207,'3 - Upgrade information'!$J42,0)</f>
        <v>0</v>
      </c>
      <c r="AQ299" s="270">
        <f>IF(UPGRADEYEAR=ENGINE!AQ$207,'3 - Upgrade information'!$J42,0)</f>
        <v>0</v>
      </c>
      <c r="AR299" s="270">
        <f>IF(UPGRADEYEAR=ENGINE!AR$207,'3 - Upgrade information'!$J42,0)</f>
        <v>0</v>
      </c>
      <c r="AS299" s="270">
        <f>IF(UPGRADEYEAR=ENGINE!AS$207,'3 - Upgrade information'!$J42,0)</f>
        <v>0</v>
      </c>
      <c r="AT299" s="270">
        <f>IF(UPGRADEYEAR=ENGINE!AT$207,'3 - Upgrade information'!$J42,0)</f>
        <v>0</v>
      </c>
      <c r="AU299" s="270"/>
    </row>
    <row r="300" spans="1:47" ht="9" customHeight="1">
      <c r="A300" s="602"/>
      <c r="B300" s="452">
        <f>'3 - Upgrade information'!D43</f>
        <v>43.35</v>
      </c>
      <c r="C300" s="58">
        <f t="shared" si="299"/>
        <v>43.35</v>
      </c>
      <c r="D300" s="228" t="s">
        <v>74</v>
      </c>
      <c r="E300" s="270"/>
      <c r="F300" s="270"/>
      <c r="G300" s="270"/>
      <c r="H300" s="270"/>
      <c r="I300" s="270">
        <v>0</v>
      </c>
      <c r="J300" s="230">
        <f t="shared" si="298"/>
        <v>0</v>
      </c>
      <c r="K300" s="270">
        <f>IF(UPGRADEYEAR=ENGINE!K$207,'3 - Upgrade information'!$J43,0)</f>
        <v>0</v>
      </c>
      <c r="L300" s="270">
        <f>IF(UPGRADEYEAR=ENGINE!L$207,'3 - Upgrade information'!$J43,0)</f>
        <v>0</v>
      </c>
      <c r="M300" s="270">
        <f>IF(UPGRADEYEAR=ENGINE!M$207,'3 - Upgrade information'!$J43,0)</f>
        <v>5000</v>
      </c>
      <c r="N300" s="270">
        <f>IF(UPGRADEYEAR=ENGINE!N$207,'3 - Upgrade information'!$J43,0)</f>
        <v>0</v>
      </c>
      <c r="O300" s="270">
        <f>IF(UPGRADEYEAR=ENGINE!O$207,'3 - Upgrade information'!$J43,0)</f>
        <v>0</v>
      </c>
      <c r="P300" s="270">
        <f>IF(UPGRADEYEAR=ENGINE!P$207,'3 - Upgrade information'!$J43,0)</f>
        <v>0</v>
      </c>
      <c r="Q300" s="270">
        <f>IF(UPGRADEYEAR=ENGINE!Q$207,'3 - Upgrade information'!$J43,0)</f>
        <v>0</v>
      </c>
      <c r="R300" s="270">
        <f>IF(UPGRADEYEAR=ENGINE!R$207,'3 - Upgrade information'!$J43,0)</f>
        <v>0</v>
      </c>
      <c r="S300" s="270">
        <f>IF(UPGRADEYEAR=ENGINE!S$207,'3 - Upgrade information'!$J43,0)</f>
        <v>0</v>
      </c>
      <c r="T300" s="270">
        <f>IF(UPGRADEYEAR=ENGINE!T$207,'3 - Upgrade information'!$J43,0)</f>
        <v>0</v>
      </c>
      <c r="U300" s="270">
        <f>IF(UPGRADEYEAR=ENGINE!U$207,'3 - Upgrade information'!$J43,0)</f>
        <v>0</v>
      </c>
      <c r="V300" s="270">
        <f>IF(UPGRADEYEAR=ENGINE!V$207,'3 - Upgrade information'!$J43,0)</f>
        <v>0</v>
      </c>
      <c r="W300" s="270">
        <f>IF(UPGRADEYEAR=ENGINE!W$207,'3 - Upgrade information'!$J43,0)</f>
        <v>0</v>
      </c>
      <c r="X300" s="270">
        <f>IF(UPGRADEYEAR=ENGINE!X$207,'3 - Upgrade information'!$J43,0)</f>
        <v>0</v>
      </c>
      <c r="Y300" s="270">
        <f>IF(UPGRADEYEAR=ENGINE!Y$207,'3 - Upgrade information'!$J43,0)</f>
        <v>0</v>
      </c>
      <c r="Z300" s="270">
        <f>IF(UPGRADEYEAR=ENGINE!Z$207,'3 - Upgrade information'!$J43,0)</f>
        <v>0</v>
      </c>
      <c r="AA300" s="270">
        <f>IF(UPGRADEYEAR=ENGINE!AA$207,'3 - Upgrade information'!$J43,0)</f>
        <v>0</v>
      </c>
      <c r="AB300" s="270">
        <f>IF(UPGRADEYEAR=ENGINE!AB$207,'3 - Upgrade information'!$J43,0)</f>
        <v>0</v>
      </c>
      <c r="AC300" s="270">
        <f>IF(UPGRADEYEAR=ENGINE!AC$207,'3 - Upgrade information'!$J43,0)</f>
        <v>0</v>
      </c>
      <c r="AD300" s="270">
        <f>IF(UPGRADEYEAR=ENGINE!AD$207,'3 - Upgrade information'!$J43,0)</f>
        <v>0</v>
      </c>
      <c r="AE300" s="270">
        <f>IF(UPGRADEYEAR=ENGINE!AE$207,'3 - Upgrade information'!$J43,0)</f>
        <v>0</v>
      </c>
      <c r="AF300" s="270">
        <f>IF(UPGRADEYEAR=ENGINE!AF$207,'3 - Upgrade information'!$J43,0)</f>
        <v>0</v>
      </c>
      <c r="AG300" s="270">
        <f>IF(UPGRADEYEAR=ENGINE!AG$207,'3 - Upgrade information'!$J43,0)</f>
        <v>0</v>
      </c>
      <c r="AH300" s="270">
        <f>IF(UPGRADEYEAR=ENGINE!AH$207,'3 - Upgrade information'!$J43,0)</f>
        <v>0</v>
      </c>
      <c r="AI300" s="270">
        <f>IF(UPGRADEYEAR=ENGINE!AI$207,'3 - Upgrade information'!$J43,0)</f>
        <v>0</v>
      </c>
      <c r="AJ300" s="270">
        <f>IF(UPGRADEYEAR=ENGINE!AJ$207,'3 - Upgrade information'!$J43,0)</f>
        <v>0</v>
      </c>
      <c r="AK300" s="270">
        <f>IF(UPGRADEYEAR=ENGINE!AK$207,'3 - Upgrade information'!$J43,0)</f>
        <v>0</v>
      </c>
      <c r="AL300" s="270">
        <f>IF(UPGRADEYEAR=ENGINE!AL$207,'3 - Upgrade information'!$J43,0)</f>
        <v>0</v>
      </c>
      <c r="AM300" s="270">
        <f>IF(UPGRADEYEAR=ENGINE!AM$207,'3 - Upgrade information'!$J43,0)</f>
        <v>0</v>
      </c>
      <c r="AN300" s="270">
        <f>IF(UPGRADEYEAR=ENGINE!AN$207,'3 - Upgrade information'!$J43,0)</f>
        <v>0</v>
      </c>
      <c r="AO300" s="270">
        <f>IF(UPGRADEYEAR=ENGINE!AO$207,'3 - Upgrade information'!$J43,0)</f>
        <v>0</v>
      </c>
      <c r="AP300" s="270">
        <f>IF(UPGRADEYEAR=ENGINE!AP$207,'3 - Upgrade information'!$J43,0)</f>
        <v>0</v>
      </c>
      <c r="AQ300" s="270">
        <f>IF(UPGRADEYEAR=ENGINE!AQ$207,'3 - Upgrade information'!$J43,0)</f>
        <v>0</v>
      </c>
      <c r="AR300" s="270">
        <f>IF(UPGRADEYEAR=ENGINE!AR$207,'3 - Upgrade information'!$J43,0)</f>
        <v>0</v>
      </c>
      <c r="AS300" s="270">
        <f>IF(UPGRADEYEAR=ENGINE!AS$207,'3 - Upgrade information'!$J43,0)</f>
        <v>0</v>
      </c>
      <c r="AT300" s="270">
        <f>IF(UPGRADEYEAR=ENGINE!AT$207,'3 - Upgrade information'!$J43,0)</f>
        <v>0</v>
      </c>
      <c r="AU300" s="270"/>
    </row>
    <row r="301" spans="1:47" ht="9" customHeight="1">
      <c r="A301" s="602"/>
      <c r="B301" s="452">
        <f>'3 - Upgrade information'!D44</f>
        <v>72.25</v>
      </c>
      <c r="C301" s="58">
        <f t="shared" si="299"/>
        <v>72.25</v>
      </c>
      <c r="D301" s="228" t="s">
        <v>74</v>
      </c>
      <c r="E301" s="270"/>
      <c r="F301" s="270"/>
      <c r="G301" s="270"/>
      <c r="H301" s="270"/>
      <c r="I301" s="270">
        <v>0</v>
      </c>
      <c r="J301" s="230">
        <f t="shared" si="298"/>
        <v>0</v>
      </c>
      <c r="K301" s="270">
        <f>IF(UPGRADEYEAR=ENGINE!K$207,'3 - Upgrade information'!$J44,0)</f>
        <v>0</v>
      </c>
      <c r="L301" s="270">
        <f>IF(UPGRADEYEAR=ENGINE!L$207,'3 - Upgrade information'!$J44,0)</f>
        <v>0</v>
      </c>
      <c r="M301" s="270">
        <f>IF(UPGRADEYEAR=ENGINE!M$207,'3 - Upgrade information'!$J44,0)</f>
        <v>500</v>
      </c>
      <c r="N301" s="270">
        <f>IF(UPGRADEYEAR=ENGINE!N$207,'3 - Upgrade information'!$J44,0)</f>
        <v>0</v>
      </c>
      <c r="O301" s="270">
        <f>IF(UPGRADEYEAR=ENGINE!O$207,'3 - Upgrade information'!$J44,0)</f>
        <v>0</v>
      </c>
      <c r="P301" s="270">
        <f>IF(UPGRADEYEAR=ENGINE!P$207,'3 - Upgrade information'!$J44,0)</f>
        <v>0</v>
      </c>
      <c r="Q301" s="270">
        <f>IF(UPGRADEYEAR=ENGINE!Q$207,'3 - Upgrade information'!$J44,0)</f>
        <v>0</v>
      </c>
      <c r="R301" s="270">
        <f>IF(UPGRADEYEAR=ENGINE!R$207,'3 - Upgrade information'!$J44,0)</f>
        <v>0</v>
      </c>
      <c r="S301" s="270">
        <f>IF(UPGRADEYEAR=ENGINE!S$207,'3 - Upgrade information'!$J44,0)</f>
        <v>0</v>
      </c>
      <c r="T301" s="270">
        <f>IF(UPGRADEYEAR=ENGINE!T$207,'3 - Upgrade information'!$J44,0)</f>
        <v>0</v>
      </c>
      <c r="U301" s="270">
        <f>IF(UPGRADEYEAR=ENGINE!U$207,'3 - Upgrade information'!$J44,0)</f>
        <v>0</v>
      </c>
      <c r="V301" s="270">
        <f>IF(UPGRADEYEAR=ENGINE!V$207,'3 - Upgrade information'!$J44,0)</f>
        <v>0</v>
      </c>
      <c r="W301" s="270">
        <f>IF(UPGRADEYEAR=ENGINE!W$207,'3 - Upgrade information'!$J44,0)</f>
        <v>0</v>
      </c>
      <c r="X301" s="270">
        <f>IF(UPGRADEYEAR=ENGINE!X$207,'3 - Upgrade information'!$J44,0)</f>
        <v>0</v>
      </c>
      <c r="Y301" s="270">
        <f>IF(UPGRADEYEAR=ENGINE!Y$207,'3 - Upgrade information'!$J44,0)</f>
        <v>0</v>
      </c>
      <c r="Z301" s="270">
        <f>IF(UPGRADEYEAR=ENGINE!Z$207,'3 - Upgrade information'!$J44,0)</f>
        <v>0</v>
      </c>
      <c r="AA301" s="270">
        <f>IF(UPGRADEYEAR=ENGINE!AA$207,'3 - Upgrade information'!$J44,0)</f>
        <v>0</v>
      </c>
      <c r="AB301" s="270">
        <f>IF(UPGRADEYEAR=ENGINE!AB$207,'3 - Upgrade information'!$J44,0)</f>
        <v>0</v>
      </c>
      <c r="AC301" s="270">
        <f>IF(UPGRADEYEAR=ENGINE!AC$207,'3 - Upgrade information'!$J44,0)</f>
        <v>0</v>
      </c>
      <c r="AD301" s="270">
        <f>IF(UPGRADEYEAR=ENGINE!AD$207,'3 - Upgrade information'!$J44,0)</f>
        <v>0</v>
      </c>
      <c r="AE301" s="270">
        <f>IF(UPGRADEYEAR=ENGINE!AE$207,'3 - Upgrade information'!$J44,0)</f>
        <v>0</v>
      </c>
      <c r="AF301" s="270">
        <f>IF(UPGRADEYEAR=ENGINE!AF$207,'3 - Upgrade information'!$J44,0)</f>
        <v>0</v>
      </c>
      <c r="AG301" s="270">
        <f>IF(UPGRADEYEAR=ENGINE!AG$207,'3 - Upgrade information'!$J44,0)</f>
        <v>0</v>
      </c>
      <c r="AH301" s="270">
        <f>IF(UPGRADEYEAR=ENGINE!AH$207,'3 - Upgrade information'!$J44,0)</f>
        <v>0</v>
      </c>
      <c r="AI301" s="270">
        <f>IF(UPGRADEYEAR=ENGINE!AI$207,'3 - Upgrade information'!$J44,0)</f>
        <v>0</v>
      </c>
      <c r="AJ301" s="270">
        <f>IF(UPGRADEYEAR=ENGINE!AJ$207,'3 - Upgrade information'!$J44,0)</f>
        <v>0</v>
      </c>
      <c r="AK301" s="270">
        <f>IF(UPGRADEYEAR=ENGINE!AK$207,'3 - Upgrade information'!$J44,0)</f>
        <v>0</v>
      </c>
      <c r="AL301" s="270">
        <f>IF(UPGRADEYEAR=ENGINE!AL$207,'3 - Upgrade information'!$J44,0)</f>
        <v>0</v>
      </c>
      <c r="AM301" s="270">
        <f>IF(UPGRADEYEAR=ENGINE!AM$207,'3 - Upgrade information'!$J44,0)</f>
        <v>0</v>
      </c>
      <c r="AN301" s="270">
        <f>IF(UPGRADEYEAR=ENGINE!AN$207,'3 - Upgrade information'!$J44,0)</f>
        <v>0</v>
      </c>
      <c r="AO301" s="270">
        <f>IF(UPGRADEYEAR=ENGINE!AO$207,'3 - Upgrade information'!$J44,0)</f>
        <v>0</v>
      </c>
      <c r="AP301" s="270">
        <f>IF(UPGRADEYEAR=ENGINE!AP$207,'3 - Upgrade information'!$J44,0)</f>
        <v>0</v>
      </c>
      <c r="AQ301" s="270">
        <f>IF(UPGRADEYEAR=ENGINE!AQ$207,'3 - Upgrade information'!$J44,0)</f>
        <v>0</v>
      </c>
      <c r="AR301" s="270">
        <f>IF(UPGRADEYEAR=ENGINE!AR$207,'3 - Upgrade information'!$J44,0)</f>
        <v>0</v>
      </c>
      <c r="AS301" s="270">
        <f>IF(UPGRADEYEAR=ENGINE!AS$207,'3 - Upgrade information'!$J44,0)</f>
        <v>0</v>
      </c>
      <c r="AT301" s="270">
        <f>IF(UPGRADEYEAR=ENGINE!AT$207,'3 - Upgrade information'!$J44,0)</f>
        <v>0</v>
      </c>
      <c r="AU301" s="270"/>
    </row>
    <row r="302" spans="1:47" ht="9" customHeight="1">
      <c r="A302" s="602"/>
      <c r="B302" s="452">
        <f>'3 - Upgrade information'!D45</f>
        <v>108.375</v>
      </c>
      <c r="C302" s="58">
        <f t="shared" si="299"/>
        <v>108.375</v>
      </c>
      <c r="D302" s="271" t="s">
        <v>74</v>
      </c>
      <c r="E302" s="272"/>
      <c r="F302" s="272"/>
      <c r="G302" s="272"/>
      <c r="H302" s="272"/>
      <c r="I302" s="272">
        <v>0</v>
      </c>
      <c r="J302" s="273">
        <f t="shared" si="298"/>
        <v>0</v>
      </c>
      <c r="K302" s="272">
        <f>IF(UPGRADEYEAR=ENGINE!K$207,'3 - Upgrade information'!$J45,0)</f>
        <v>0</v>
      </c>
      <c r="L302" s="272">
        <f>IF(UPGRADEYEAR=ENGINE!L$207,'3 - Upgrade information'!$J45,0)</f>
        <v>0</v>
      </c>
      <c r="M302" s="272">
        <f>IF(UPGRADEYEAR=ENGINE!M$207,'3 - Upgrade information'!$J45,0)</f>
        <v>0</v>
      </c>
      <c r="N302" s="272">
        <f>IF(UPGRADEYEAR=ENGINE!N$207,'3 - Upgrade information'!$J45,0)</f>
        <v>0</v>
      </c>
      <c r="O302" s="272">
        <f>IF(UPGRADEYEAR=ENGINE!O$207,'3 - Upgrade information'!$J45,0)</f>
        <v>0</v>
      </c>
      <c r="P302" s="272">
        <f>IF(UPGRADEYEAR=ENGINE!P$207,'3 - Upgrade information'!$J45,0)</f>
        <v>0</v>
      </c>
      <c r="Q302" s="272">
        <f>IF(UPGRADEYEAR=ENGINE!Q$207,'3 - Upgrade information'!$J45,0)</f>
        <v>0</v>
      </c>
      <c r="R302" s="272">
        <f>IF(UPGRADEYEAR=ENGINE!R$207,'3 - Upgrade information'!$J45,0)</f>
        <v>0</v>
      </c>
      <c r="S302" s="272">
        <f>IF(UPGRADEYEAR=ENGINE!S$207,'3 - Upgrade information'!$J45,0)</f>
        <v>0</v>
      </c>
      <c r="T302" s="272">
        <f>IF(UPGRADEYEAR=ENGINE!T$207,'3 - Upgrade information'!$J45,0)</f>
        <v>0</v>
      </c>
      <c r="U302" s="272">
        <f>IF(UPGRADEYEAR=ENGINE!U$207,'3 - Upgrade information'!$J45,0)</f>
        <v>0</v>
      </c>
      <c r="V302" s="272">
        <f>IF(UPGRADEYEAR=ENGINE!V$207,'3 - Upgrade information'!$J45,0)</f>
        <v>0</v>
      </c>
      <c r="W302" s="272">
        <f>IF(UPGRADEYEAR=ENGINE!W$207,'3 - Upgrade information'!$J45,0)</f>
        <v>0</v>
      </c>
      <c r="X302" s="272">
        <f>IF(UPGRADEYEAR=ENGINE!X$207,'3 - Upgrade information'!$J45,0)</f>
        <v>0</v>
      </c>
      <c r="Y302" s="272">
        <f>IF(UPGRADEYEAR=ENGINE!Y$207,'3 - Upgrade information'!$J45,0)</f>
        <v>0</v>
      </c>
      <c r="Z302" s="272">
        <f>IF(UPGRADEYEAR=ENGINE!Z$207,'3 - Upgrade information'!$J45,0)</f>
        <v>0</v>
      </c>
      <c r="AA302" s="272">
        <f>IF(UPGRADEYEAR=ENGINE!AA$207,'3 - Upgrade information'!$J45,0)</f>
        <v>0</v>
      </c>
      <c r="AB302" s="272">
        <f>IF(UPGRADEYEAR=ENGINE!AB$207,'3 - Upgrade information'!$J45,0)</f>
        <v>0</v>
      </c>
      <c r="AC302" s="272">
        <f>IF(UPGRADEYEAR=ENGINE!AC$207,'3 - Upgrade information'!$J45,0)</f>
        <v>0</v>
      </c>
      <c r="AD302" s="272">
        <f>IF(UPGRADEYEAR=ENGINE!AD$207,'3 - Upgrade information'!$J45,0)</f>
        <v>0</v>
      </c>
      <c r="AE302" s="272">
        <f>IF(UPGRADEYEAR=ENGINE!AE$207,'3 - Upgrade information'!$J45,0)</f>
        <v>0</v>
      </c>
      <c r="AF302" s="272">
        <f>IF(UPGRADEYEAR=ENGINE!AF$207,'3 - Upgrade information'!$J45,0)</f>
        <v>0</v>
      </c>
      <c r="AG302" s="272">
        <f>IF(UPGRADEYEAR=ENGINE!AG$207,'3 - Upgrade information'!$J45,0)</f>
        <v>0</v>
      </c>
      <c r="AH302" s="272">
        <f>IF(UPGRADEYEAR=ENGINE!AH$207,'3 - Upgrade information'!$J45,0)</f>
        <v>0</v>
      </c>
      <c r="AI302" s="272">
        <f>IF(UPGRADEYEAR=ENGINE!AI$207,'3 - Upgrade information'!$J45,0)</f>
        <v>0</v>
      </c>
      <c r="AJ302" s="272">
        <f>IF(UPGRADEYEAR=ENGINE!AJ$207,'3 - Upgrade information'!$J45,0)</f>
        <v>0</v>
      </c>
      <c r="AK302" s="272">
        <f>IF(UPGRADEYEAR=ENGINE!AK$207,'3 - Upgrade information'!$J45,0)</f>
        <v>0</v>
      </c>
      <c r="AL302" s="272">
        <f>IF(UPGRADEYEAR=ENGINE!AL$207,'3 - Upgrade information'!$J45,0)</f>
        <v>0</v>
      </c>
      <c r="AM302" s="272">
        <f>IF(UPGRADEYEAR=ENGINE!AM$207,'3 - Upgrade information'!$J45,0)</f>
        <v>0</v>
      </c>
      <c r="AN302" s="272">
        <f>IF(UPGRADEYEAR=ENGINE!AN$207,'3 - Upgrade information'!$J45,0)</f>
        <v>0</v>
      </c>
      <c r="AO302" s="272">
        <f>IF(UPGRADEYEAR=ENGINE!AO$207,'3 - Upgrade information'!$J45,0)</f>
        <v>0</v>
      </c>
      <c r="AP302" s="272">
        <f>IF(UPGRADEYEAR=ENGINE!AP$207,'3 - Upgrade information'!$J45,0)</f>
        <v>0</v>
      </c>
      <c r="AQ302" s="272">
        <f>IF(UPGRADEYEAR=ENGINE!AQ$207,'3 - Upgrade information'!$J45,0)</f>
        <v>0</v>
      </c>
      <c r="AR302" s="272">
        <f>IF(UPGRADEYEAR=ENGINE!AR$207,'3 - Upgrade information'!$J45,0)</f>
        <v>0</v>
      </c>
      <c r="AS302" s="272">
        <f>IF(UPGRADEYEAR=ENGINE!AS$207,'3 - Upgrade information'!$J45,0)</f>
        <v>0</v>
      </c>
      <c r="AT302" s="272">
        <f>IF(UPGRADEYEAR=ENGINE!AT$207,'3 - Upgrade information'!$J45,0)</f>
        <v>0</v>
      </c>
      <c r="AU302" s="272"/>
    </row>
    <row r="303" spans="1:47" ht="9" customHeight="1">
      <c r="A303" s="274"/>
      <c r="B303" s="274"/>
      <c r="C303" s="274"/>
      <c r="D303" s="270"/>
      <c r="E303" s="270"/>
      <c r="F303" s="270"/>
      <c r="G303" s="270"/>
      <c r="H303" s="270"/>
      <c r="I303" s="270"/>
      <c r="J303" s="270"/>
      <c r="K303" s="270"/>
      <c r="L303" s="270"/>
      <c r="M303" s="270"/>
      <c r="N303" s="270"/>
      <c r="O303" s="270"/>
      <c r="P303" s="270"/>
      <c r="Q303" s="270"/>
      <c r="R303" s="270"/>
      <c r="S303" s="270"/>
      <c r="T303" s="270"/>
      <c r="U303" s="270"/>
      <c r="V303" s="270"/>
      <c r="W303" s="270"/>
      <c r="X303" s="270"/>
      <c r="Y303" s="270"/>
      <c r="Z303" s="270"/>
      <c r="AA303" s="270"/>
      <c r="AB303" s="270"/>
      <c r="AC303" s="270"/>
      <c r="AD303" s="270"/>
      <c r="AE303" s="270"/>
      <c r="AF303" s="270"/>
      <c r="AG303" s="270"/>
      <c r="AH303" s="270"/>
      <c r="AI303" s="270"/>
      <c r="AJ303" s="270"/>
      <c r="AK303" s="270"/>
      <c r="AL303" s="270"/>
      <c r="AM303" s="270"/>
      <c r="AN303" s="270"/>
      <c r="AO303" s="270"/>
      <c r="AP303" s="270"/>
      <c r="AQ303" s="270"/>
      <c r="AR303" s="270"/>
      <c r="AS303" s="270"/>
      <c r="AT303" s="270"/>
      <c r="AU303" s="270"/>
    </row>
    <row r="304" spans="1:47">
      <c r="A304" s="238" t="s">
        <v>117</v>
      </c>
      <c r="B304" s="238"/>
      <c r="C304" s="238"/>
      <c r="D304" s="238"/>
      <c r="E304" s="239" t="s">
        <v>73</v>
      </c>
      <c r="F304" s="239"/>
      <c r="G304" s="239" t="s">
        <v>73</v>
      </c>
      <c r="H304" s="239"/>
      <c r="I304" s="240">
        <f>I207</f>
        <v>0</v>
      </c>
      <c r="J304" s="240">
        <f t="shared" ref="J304:AH304" si="300">J207</f>
        <v>2012</v>
      </c>
      <c r="K304" s="240">
        <f t="shared" si="300"/>
        <v>2013</v>
      </c>
      <c r="L304" s="240">
        <f t="shared" si="300"/>
        <v>2014</v>
      </c>
      <c r="M304" s="240">
        <f t="shared" si="300"/>
        <v>2015</v>
      </c>
      <c r="N304" s="241">
        <f t="shared" si="300"/>
        <v>2016</v>
      </c>
      <c r="O304" s="240">
        <f t="shared" si="300"/>
        <v>2017</v>
      </c>
      <c r="P304" s="240">
        <f t="shared" si="300"/>
        <v>2018</v>
      </c>
      <c r="Q304" s="240">
        <f t="shared" si="300"/>
        <v>2019</v>
      </c>
      <c r="R304" s="240">
        <f t="shared" si="300"/>
        <v>2020</v>
      </c>
      <c r="S304" s="240">
        <f t="shared" si="300"/>
        <v>2021</v>
      </c>
      <c r="T304" s="240">
        <f t="shared" si="300"/>
        <v>2022</v>
      </c>
      <c r="U304" s="240">
        <f t="shared" si="300"/>
        <v>2023</v>
      </c>
      <c r="V304" s="240">
        <f t="shared" si="300"/>
        <v>2024</v>
      </c>
      <c r="W304" s="240">
        <f t="shared" si="300"/>
        <v>2025</v>
      </c>
      <c r="X304" s="240">
        <f t="shared" si="300"/>
        <v>2026</v>
      </c>
      <c r="Y304" s="240">
        <f t="shared" si="300"/>
        <v>2027</v>
      </c>
      <c r="Z304" s="240">
        <f t="shared" si="300"/>
        <v>2028</v>
      </c>
      <c r="AA304" s="240">
        <f t="shared" si="300"/>
        <v>2029</v>
      </c>
      <c r="AB304" s="240">
        <f t="shared" si="300"/>
        <v>2030</v>
      </c>
      <c r="AC304" s="240">
        <f t="shared" si="300"/>
        <v>2031</v>
      </c>
      <c r="AD304" s="240">
        <f t="shared" si="300"/>
        <v>2032</v>
      </c>
      <c r="AE304" s="240">
        <f t="shared" si="300"/>
        <v>2033</v>
      </c>
      <c r="AF304" s="240">
        <f t="shared" si="300"/>
        <v>2034</v>
      </c>
      <c r="AG304" s="240">
        <f t="shared" si="300"/>
        <v>2035</v>
      </c>
      <c r="AH304" s="240">
        <f t="shared" si="300"/>
        <v>2036</v>
      </c>
      <c r="AI304" s="240">
        <f t="shared" ref="AI304:AT304" si="301">AI207</f>
        <v>2037</v>
      </c>
      <c r="AJ304" s="240">
        <f t="shared" ref="AJ304:AK304" si="302">AJ207</f>
        <v>2038</v>
      </c>
      <c r="AK304" s="240">
        <f t="shared" si="302"/>
        <v>2039</v>
      </c>
      <c r="AL304" s="240">
        <f t="shared" ref="AL304:AS304" si="303">AL207</f>
        <v>2040</v>
      </c>
      <c r="AM304" s="240">
        <f t="shared" si="303"/>
        <v>2041</v>
      </c>
      <c r="AN304" s="240">
        <f t="shared" ref="AN304:AO304" si="304">AN207</f>
        <v>2042</v>
      </c>
      <c r="AO304" s="240">
        <f t="shared" si="304"/>
        <v>2043</v>
      </c>
      <c r="AP304" s="240">
        <f t="shared" si="303"/>
        <v>2044</v>
      </c>
      <c r="AQ304" s="240">
        <f t="shared" ref="AQ304:AR304" si="305">AQ207</f>
        <v>2045</v>
      </c>
      <c r="AR304" s="240">
        <f t="shared" si="305"/>
        <v>2046</v>
      </c>
      <c r="AS304" s="240">
        <f t="shared" si="303"/>
        <v>2047</v>
      </c>
      <c r="AT304" s="240">
        <f t="shared" si="301"/>
        <v>2048</v>
      </c>
      <c r="AU304" s="238"/>
    </row>
    <row r="305" spans="1:47">
      <c r="A305" s="204" t="s">
        <v>264</v>
      </c>
      <c r="B305" s="204"/>
      <c r="C305" s="204"/>
      <c r="D305" s="204"/>
      <c r="E305" s="204"/>
      <c r="F305" s="204"/>
      <c r="G305" s="204"/>
      <c r="H305" s="204"/>
      <c r="I305" s="231">
        <f ca="1">SUMIF($D$209:$AH$302,$A305,I$209:I$302)</f>
        <v>0</v>
      </c>
      <c r="J305" s="231">
        <f t="shared" ref="J305:AT313" ca="1" si="306">SUMIF($D$209:$AH$302,$A305,J$209:J$302)</f>
        <v>0</v>
      </c>
      <c r="K305" s="231">
        <f t="shared" ca="1" si="306"/>
        <v>0</v>
      </c>
      <c r="L305" s="231">
        <f t="shared" ca="1" si="306"/>
        <v>0</v>
      </c>
      <c r="M305" s="231">
        <f t="shared" ca="1" si="306"/>
        <v>0</v>
      </c>
      <c r="N305" s="242">
        <f t="shared" ca="1" si="306"/>
        <v>0</v>
      </c>
      <c r="O305" s="231">
        <f t="shared" ca="1" si="306"/>
        <v>0</v>
      </c>
      <c r="P305" s="231">
        <f t="shared" ca="1" si="306"/>
        <v>0</v>
      </c>
      <c r="Q305" s="231">
        <f t="shared" ca="1" si="306"/>
        <v>0</v>
      </c>
      <c r="R305" s="231">
        <f t="shared" ca="1" si="306"/>
        <v>0</v>
      </c>
      <c r="S305" s="231">
        <f t="shared" ca="1" si="306"/>
        <v>0</v>
      </c>
      <c r="T305" s="231">
        <f t="shared" ca="1" si="306"/>
        <v>0</v>
      </c>
      <c r="U305" s="231">
        <f t="shared" ca="1" si="306"/>
        <v>0</v>
      </c>
      <c r="V305" s="231">
        <f t="shared" ca="1" si="306"/>
        <v>0</v>
      </c>
      <c r="W305" s="231">
        <f t="shared" ca="1" si="306"/>
        <v>0</v>
      </c>
      <c r="X305" s="231">
        <f t="shared" ca="1" si="306"/>
        <v>0</v>
      </c>
      <c r="Y305" s="231">
        <f t="shared" ca="1" si="306"/>
        <v>0</v>
      </c>
      <c r="Z305" s="231">
        <f t="shared" ca="1" si="306"/>
        <v>0</v>
      </c>
      <c r="AA305" s="231">
        <f t="shared" ca="1" si="306"/>
        <v>0</v>
      </c>
      <c r="AB305" s="231">
        <f t="shared" ca="1" si="306"/>
        <v>0</v>
      </c>
      <c r="AC305" s="231">
        <f t="shared" ca="1" si="306"/>
        <v>0</v>
      </c>
      <c r="AD305" s="231">
        <f t="shared" ca="1" si="306"/>
        <v>0</v>
      </c>
      <c r="AE305" s="231">
        <f t="shared" ca="1" si="306"/>
        <v>0</v>
      </c>
      <c r="AF305" s="231">
        <f t="shared" ca="1" si="306"/>
        <v>0</v>
      </c>
      <c r="AG305" s="231">
        <f t="shared" ca="1" si="306"/>
        <v>0</v>
      </c>
      <c r="AH305" s="231">
        <f t="shared" ca="1" si="306"/>
        <v>0</v>
      </c>
      <c r="AI305" s="231">
        <f t="shared" ca="1" si="306"/>
        <v>0</v>
      </c>
      <c r="AJ305" s="231">
        <f t="shared" ca="1" si="306"/>
        <v>0</v>
      </c>
      <c r="AK305" s="231">
        <f t="shared" ca="1" si="306"/>
        <v>0</v>
      </c>
      <c r="AL305" s="231">
        <f t="shared" ca="1" si="306"/>
        <v>0</v>
      </c>
      <c r="AM305" s="231">
        <f t="shared" ca="1" si="306"/>
        <v>0</v>
      </c>
      <c r="AN305" s="231">
        <f t="shared" ca="1" si="306"/>
        <v>0</v>
      </c>
      <c r="AO305" s="231">
        <f t="shared" ca="1" si="306"/>
        <v>0</v>
      </c>
      <c r="AP305" s="231">
        <f t="shared" ca="1" si="306"/>
        <v>0</v>
      </c>
      <c r="AQ305" s="231">
        <f t="shared" ca="1" si="306"/>
        <v>0</v>
      </c>
      <c r="AR305" s="231">
        <f t="shared" ca="1" si="306"/>
        <v>0</v>
      </c>
      <c r="AS305" s="231">
        <f t="shared" ca="1" si="306"/>
        <v>0</v>
      </c>
      <c r="AT305" s="231">
        <f t="shared" ca="1" si="306"/>
        <v>0</v>
      </c>
      <c r="AU305" s="204"/>
    </row>
    <row r="306" spans="1:47">
      <c r="A306" s="204" t="s">
        <v>343</v>
      </c>
      <c r="B306" s="204"/>
      <c r="C306" s="204"/>
      <c r="D306" s="204"/>
      <c r="E306" s="204"/>
      <c r="F306" s="204"/>
      <c r="G306" s="204"/>
      <c r="H306" s="204"/>
      <c r="I306" s="231">
        <f t="shared" ref="I306:X313" ca="1" si="307">SUMIF($D$209:$AH$302,$A306,I$209:I$302)</f>
        <v>0</v>
      </c>
      <c r="J306" s="231">
        <f t="shared" ca="1" si="307"/>
        <v>0</v>
      </c>
      <c r="K306" s="231">
        <f t="shared" ca="1" si="307"/>
        <v>0</v>
      </c>
      <c r="L306" s="231">
        <f t="shared" ca="1" si="307"/>
        <v>0</v>
      </c>
      <c r="M306" s="231">
        <f t="shared" ca="1" si="307"/>
        <v>0</v>
      </c>
      <c r="N306" s="242">
        <f t="shared" ca="1" si="307"/>
        <v>0</v>
      </c>
      <c r="O306" s="231">
        <f t="shared" ca="1" si="307"/>
        <v>0</v>
      </c>
      <c r="P306" s="231">
        <f t="shared" ca="1" si="307"/>
        <v>0</v>
      </c>
      <c r="Q306" s="231">
        <f t="shared" ca="1" si="307"/>
        <v>0</v>
      </c>
      <c r="R306" s="231">
        <f t="shared" ca="1" si="307"/>
        <v>0</v>
      </c>
      <c r="S306" s="231">
        <f t="shared" ca="1" si="307"/>
        <v>0</v>
      </c>
      <c r="T306" s="231">
        <f t="shared" ca="1" si="307"/>
        <v>0</v>
      </c>
      <c r="U306" s="231">
        <f t="shared" ca="1" si="307"/>
        <v>0</v>
      </c>
      <c r="V306" s="231">
        <f t="shared" ca="1" si="307"/>
        <v>0</v>
      </c>
      <c r="W306" s="231">
        <f t="shared" ca="1" si="307"/>
        <v>0</v>
      </c>
      <c r="X306" s="231">
        <f t="shared" ca="1" si="307"/>
        <v>0</v>
      </c>
      <c r="Y306" s="231">
        <f t="shared" ca="1" si="306"/>
        <v>0</v>
      </c>
      <c r="Z306" s="231">
        <f t="shared" ca="1" si="306"/>
        <v>0</v>
      </c>
      <c r="AA306" s="231">
        <f t="shared" ca="1" si="306"/>
        <v>0</v>
      </c>
      <c r="AB306" s="231">
        <f t="shared" ca="1" si="306"/>
        <v>0</v>
      </c>
      <c r="AC306" s="231">
        <f t="shared" ca="1" si="306"/>
        <v>0</v>
      </c>
      <c r="AD306" s="231">
        <f t="shared" ca="1" si="306"/>
        <v>0</v>
      </c>
      <c r="AE306" s="231">
        <f t="shared" ca="1" si="306"/>
        <v>0</v>
      </c>
      <c r="AF306" s="231">
        <f t="shared" ca="1" si="306"/>
        <v>0</v>
      </c>
      <c r="AG306" s="231">
        <f t="shared" ca="1" si="306"/>
        <v>0</v>
      </c>
      <c r="AH306" s="231">
        <f t="shared" ca="1" si="306"/>
        <v>0</v>
      </c>
      <c r="AI306" s="231">
        <f t="shared" ca="1" si="306"/>
        <v>0</v>
      </c>
      <c r="AJ306" s="231">
        <f t="shared" ca="1" si="306"/>
        <v>0</v>
      </c>
      <c r="AK306" s="231">
        <f t="shared" ca="1" si="306"/>
        <v>0</v>
      </c>
      <c r="AL306" s="231">
        <f t="shared" ca="1" si="306"/>
        <v>0</v>
      </c>
      <c r="AM306" s="231">
        <f t="shared" ca="1" si="306"/>
        <v>0</v>
      </c>
      <c r="AN306" s="231">
        <f t="shared" ca="1" si="306"/>
        <v>0</v>
      </c>
      <c r="AO306" s="231">
        <f t="shared" ca="1" si="306"/>
        <v>0</v>
      </c>
      <c r="AP306" s="231">
        <f t="shared" ca="1" si="306"/>
        <v>0</v>
      </c>
      <c r="AQ306" s="231">
        <f t="shared" ca="1" si="306"/>
        <v>0</v>
      </c>
      <c r="AR306" s="231">
        <f t="shared" ca="1" si="306"/>
        <v>0</v>
      </c>
      <c r="AS306" s="231">
        <f t="shared" ca="1" si="306"/>
        <v>0</v>
      </c>
      <c r="AT306" s="231">
        <f t="shared" ca="1" si="306"/>
        <v>0</v>
      </c>
      <c r="AU306" s="204"/>
    </row>
    <row r="307" spans="1:47">
      <c r="A307" s="204" t="s">
        <v>344</v>
      </c>
      <c r="B307" s="204"/>
      <c r="C307" s="204"/>
      <c r="D307" s="204"/>
      <c r="E307" s="204"/>
      <c r="F307" s="204"/>
      <c r="G307" s="204"/>
      <c r="H307" s="204"/>
      <c r="I307" s="231">
        <f t="shared" ca="1" si="307"/>
        <v>0</v>
      </c>
      <c r="J307" s="231">
        <f t="shared" ca="1" si="307"/>
        <v>0</v>
      </c>
      <c r="K307" s="231">
        <f t="shared" ca="1" si="307"/>
        <v>0</v>
      </c>
      <c r="L307" s="231">
        <f t="shared" ca="1" si="307"/>
        <v>0</v>
      </c>
      <c r="M307" s="231">
        <f t="shared" ca="1" si="307"/>
        <v>0</v>
      </c>
      <c r="N307" s="242">
        <f t="shared" ca="1" si="307"/>
        <v>0</v>
      </c>
      <c r="O307" s="231">
        <f t="shared" ca="1" si="307"/>
        <v>0</v>
      </c>
      <c r="P307" s="231">
        <f t="shared" ca="1" si="306"/>
        <v>0</v>
      </c>
      <c r="Q307" s="231">
        <f t="shared" ca="1" si="306"/>
        <v>0</v>
      </c>
      <c r="R307" s="231">
        <f t="shared" ca="1" si="306"/>
        <v>0</v>
      </c>
      <c r="S307" s="231">
        <f t="shared" ca="1" si="306"/>
        <v>0</v>
      </c>
      <c r="T307" s="231">
        <f t="shared" ca="1" si="306"/>
        <v>0</v>
      </c>
      <c r="U307" s="231">
        <f t="shared" ca="1" si="306"/>
        <v>0</v>
      </c>
      <c r="V307" s="231">
        <f t="shared" ca="1" si="306"/>
        <v>0</v>
      </c>
      <c r="W307" s="231">
        <f t="shared" ca="1" si="306"/>
        <v>0</v>
      </c>
      <c r="X307" s="231">
        <f t="shared" ca="1" si="306"/>
        <v>0</v>
      </c>
      <c r="Y307" s="231">
        <f t="shared" ca="1" si="306"/>
        <v>0</v>
      </c>
      <c r="Z307" s="231">
        <f t="shared" ca="1" si="306"/>
        <v>0</v>
      </c>
      <c r="AA307" s="231">
        <f t="shared" ca="1" si="306"/>
        <v>0</v>
      </c>
      <c r="AB307" s="231">
        <f t="shared" ca="1" si="306"/>
        <v>0</v>
      </c>
      <c r="AC307" s="231">
        <f t="shared" ca="1" si="306"/>
        <v>0</v>
      </c>
      <c r="AD307" s="231">
        <f t="shared" ca="1" si="306"/>
        <v>0</v>
      </c>
      <c r="AE307" s="231">
        <f t="shared" ca="1" si="306"/>
        <v>0</v>
      </c>
      <c r="AF307" s="231">
        <f t="shared" ca="1" si="306"/>
        <v>0</v>
      </c>
      <c r="AG307" s="231">
        <f t="shared" ca="1" si="306"/>
        <v>0</v>
      </c>
      <c r="AH307" s="231">
        <f t="shared" ca="1" si="306"/>
        <v>0</v>
      </c>
      <c r="AI307" s="231">
        <f t="shared" ca="1" si="306"/>
        <v>0</v>
      </c>
      <c r="AJ307" s="231">
        <f t="shared" ca="1" si="306"/>
        <v>0</v>
      </c>
      <c r="AK307" s="231">
        <f t="shared" ca="1" si="306"/>
        <v>0</v>
      </c>
      <c r="AL307" s="231">
        <f t="shared" ca="1" si="306"/>
        <v>0</v>
      </c>
      <c r="AM307" s="231">
        <f t="shared" ca="1" si="306"/>
        <v>0</v>
      </c>
      <c r="AN307" s="231">
        <f t="shared" ca="1" si="306"/>
        <v>0</v>
      </c>
      <c r="AO307" s="231">
        <f t="shared" ca="1" si="306"/>
        <v>0</v>
      </c>
      <c r="AP307" s="231">
        <f t="shared" ca="1" si="306"/>
        <v>0</v>
      </c>
      <c r="AQ307" s="231">
        <f t="shared" ca="1" si="306"/>
        <v>0</v>
      </c>
      <c r="AR307" s="231">
        <f t="shared" ca="1" si="306"/>
        <v>0</v>
      </c>
      <c r="AS307" s="231">
        <f t="shared" ca="1" si="306"/>
        <v>0</v>
      </c>
      <c r="AT307" s="231">
        <f t="shared" ca="1" si="306"/>
        <v>0</v>
      </c>
      <c r="AU307" s="204"/>
    </row>
    <row r="308" spans="1:47">
      <c r="A308" s="204" t="s">
        <v>266</v>
      </c>
      <c r="B308" s="204"/>
      <c r="C308" s="204"/>
      <c r="D308" s="204"/>
      <c r="E308" s="204"/>
      <c r="F308" s="204"/>
      <c r="G308" s="204"/>
      <c r="H308" s="204"/>
      <c r="I308" s="231">
        <f t="shared" ca="1" si="307"/>
        <v>0</v>
      </c>
      <c r="J308" s="231">
        <f t="shared" ca="1" si="307"/>
        <v>0</v>
      </c>
      <c r="K308" s="231">
        <f t="shared" ca="1" si="307"/>
        <v>0</v>
      </c>
      <c r="L308" s="231">
        <f t="shared" ca="1" si="307"/>
        <v>0</v>
      </c>
      <c r="M308" s="231">
        <f t="shared" ca="1" si="307"/>
        <v>0</v>
      </c>
      <c r="N308" s="242">
        <f t="shared" ca="1" si="307"/>
        <v>0</v>
      </c>
      <c r="O308" s="231">
        <f t="shared" ca="1" si="307"/>
        <v>0</v>
      </c>
      <c r="P308" s="231">
        <f t="shared" ca="1" si="306"/>
        <v>0</v>
      </c>
      <c r="Q308" s="231">
        <f t="shared" ca="1" si="306"/>
        <v>0</v>
      </c>
      <c r="R308" s="231">
        <f t="shared" ca="1" si="306"/>
        <v>0</v>
      </c>
      <c r="S308" s="231">
        <f t="shared" ca="1" si="306"/>
        <v>0</v>
      </c>
      <c r="T308" s="231">
        <f t="shared" ca="1" si="306"/>
        <v>0</v>
      </c>
      <c r="U308" s="231">
        <f t="shared" ca="1" si="306"/>
        <v>0</v>
      </c>
      <c r="V308" s="231">
        <f t="shared" ca="1" si="306"/>
        <v>0</v>
      </c>
      <c r="W308" s="231">
        <f t="shared" ca="1" si="306"/>
        <v>0</v>
      </c>
      <c r="X308" s="231">
        <f t="shared" ca="1" si="306"/>
        <v>0</v>
      </c>
      <c r="Y308" s="231">
        <f t="shared" ca="1" si="306"/>
        <v>0</v>
      </c>
      <c r="Z308" s="231">
        <f t="shared" ca="1" si="306"/>
        <v>0</v>
      </c>
      <c r="AA308" s="231">
        <f t="shared" ca="1" si="306"/>
        <v>0</v>
      </c>
      <c r="AB308" s="231">
        <f t="shared" ca="1" si="306"/>
        <v>0</v>
      </c>
      <c r="AC308" s="231">
        <f t="shared" ca="1" si="306"/>
        <v>0</v>
      </c>
      <c r="AD308" s="231">
        <f t="shared" ca="1" si="306"/>
        <v>0</v>
      </c>
      <c r="AE308" s="231">
        <f t="shared" ca="1" si="306"/>
        <v>0</v>
      </c>
      <c r="AF308" s="231">
        <f t="shared" ca="1" si="306"/>
        <v>0</v>
      </c>
      <c r="AG308" s="231">
        <f t="shared" ca="1" si="306"/>
        <v>0</v>
      </c>
      <c r="AH308" s="231">
        <f t="shared" ca="1" si="306"/>
        <v>0</v>
      </c>
      <c r="AI308" s="231">
        <f t="shared" ca="1" si="306"/>
        <v>0</v>
      </c>
      <c r="AJ308" s="231">
        <f t="shared" ca="1" si="306"/>
        <v>0</v>
      </c>
      <c r="AK308" s="231">
        <f t="shared" ca="1" si="306"/>
        <v>0</v>
      </c>
      <c r="AL308" s="231">
        <f t="shared" ca="1" si="306"/>
        <v>0</v>
      </c>
      <c r="AM308" s="231">
        <f t="shared" ca="1" si="306"/>
        <v>0</v>
      </c>
      <c r="AN308" s="231">
        <f t="shared" ca="1" si="306"/>
        <v>0</v>
      </c>
      <c r="AO308" s="231">
        <f t="shared" ca="1" si="306"/>
        <v>0</v>
      </c>
      <c r="AP308" s="231">
        <f t="shared" ca="1" si="306"/>
        <v>0</v>
      </c>
      <c r="AQ308" s="231">
        <f t="shared" ca="1" si="306"/>
        <v>0</v>
      </c>
      <c r="AR308" s="231">
        <f t="shared" ca="1" si="306"/>
        <v>0</v>
      </c>
      <c r="AS308" s="231">
        <f t="shared" ca="1" si="306"/>
        <v>0</v>
      </c>
      <c r="AT308" s="231">
        <f t="shared" ca="1" si="306"/>
        <v>0</v>
      </c>
      <c r="AU308" s="204"/>
    </row>
    <row r="309" spans="1:47">
      <c r="A309" s="204" t="s">
        <v>95</v>
      </c>
      <c r="B309" s="204"/>
      <c r="C309" s="204"/>
      <c r="D309" s="204"/>
      <c r="E309" s="204"/>
      <c r="F309" s="204"/>
      <c r="G309" s="204"/>
      <c r="H309" s="204"/>
      <c r="I309" s="231">
        <f t="shared" ca="1" si="307"/>
        <v>0</v>
      </c>
      <c r="J309" s="231">
        <f t="shared" ca="1" si="307"/>
        <v>0</v>
      </c>
      <c r="K309" s="231">
        <f t="shared" ca="1" si="307"/>
        <v>0</v>
      </c>
      <c r="L309" s="231">
        <f t="shared" ca="1" si="307"/>
        <v>0</v>
      </c>
      <c r="M309" s="231">
        <f t="shared" ca="1" si="307"/>
        <v>0</v>
      </c>
      <c r="N309" s="242">
        <f t="shared" ca="1" si="307"/>
        <v>0</v>
      </c>
      <c r="O309" s="231">
        <f t="shared" ca="1" si="307"/>
        <v>0</v>
      </c>
      <c r="P309" s="231">
        <f t="shared" ca="1" si="306"/>
        <v>0</v>
      </c>
      <c r="Q309" s="231">
        <f t="shared" ca="1" si="306"/>
        <v>0</v>
      </c>
      <c r="R309" s="231">
        <f t="shared" ca="1" si="306"/>
        <v>0</v>
      </c>
      <c r="S309" s="231">
        <f t="shared" ca="1" si="306"/>
        <v>0</v>
      </c>
      <c r="T309" s="231">
        <f t="shared" ca="1" si="306"/>
        <v>0</v>
      </c>
      <c r="U309" s="231">
        <f t="shared" ca="1" si="306"/>
        <v>0</v>
      </c>
      <c r="V309" s="231">
        <f t="shared" ca="1" si="306"/>
        <v>0</v>
      </c>
      <c r="W309" s="231">
        <f t="shared" ca="1" si="306"/>
        <v>0</v>
      </c>
      <c r="X309" s="231">
        <f t="shared" ca="1" si="306"/>
        <v>0</v>
      </c>
      <c r="Y309" s="231">
        <f t="shared" ca="1" si="306"/>
        <v>0</v>
      </c>
      <c r="Z309" s="231">
        <f t="shared" ca="1" si="306"/>
        <v>0</v>
      </c>
      <c r="AA309" s="231">
        <f t="shared" ca="1" si="306"/>
        <v>0</v>
      </c>
      <c r="AB309" s="231">
        <f t="shared" ca="1" si="306"/>
        <v>0</v>
      </c>
      <c r="AC309" s="231">
        <f t="shared" ca="1" si="306"/>
        <v>0</v>
      </c>
      <c r="AD309" s="231">
        <f t="shared" ca="1" si="306"/>
        <v>0</v>
      </c>
      <c r="AE309" s="231">
        <f t="shared" ca="1" si="306"/>
        <v>0</v>
      </c>
      <c r="AF309" s="231">
        <f t="shared" ca="1" si="306"/>
        <v>0</v>
      </c>
      <c r="AG309" s="231">
        <f t="shared" ca="1" si="306"/>
        <v>0</v>
      </c>
      <c r="AH309" s="231">
        <f t="shared" ca="1" si="306"/>
        <v>0</v>
      </c>
      <c r="AI309" s="231">
        <f t="shared" ca="1" si="306"/>
        <v>0</v>
      </c>
      <c r="AJ309" s="231">
        <f t="shared" ca="1" si="306"/>
        <v>0</v>
      </c>
      <c r="AK309" s="231">
        <f t="shared" ca="1" si="306"/>
        <v>0</v>
      </c>
      <c r="AL309" s="231">
        <f t="shared" ca="1" si="306"/>
        <v>0</v>
      </c>
      <c r="AM309" s="231">
        <f t="shared" ca="1" si="306"/>
        <v>0</v>
      </c>
      <c r="AN309" s="231">
        <f t="shared" ca="1" si="306"/>
        <v>0</v>
      </c>
      <c r="AO309" s="231">
        <f t="shared" ca="1" si="306"/>
        <v>0</v>
      </c>
      <c r="AP309" s="231">
        <f t="shared" ca="1" si="306"/>
        <v>0</v>
      </c>
      <c r="AQ309" s="231">
        <f t="shared" ca="1" si="306"/>
        <v>0</v>
      </c>
      <c r="AR309" s="231">
        <f t="shared" ca="1" si="306"/>
        <v>0</v>
      </c>
      <c r="AS309" s="231">
        <f t="shared" ca="1" si="306"/>
        <v>0</v>
      </c>
      <c r="AT309" s="231">
        <f t="shared" ca="1" si="306"/>
        <v>0</v>
      </c>
      <c r="AU309" s="204"/>
    </row>
    <row r="310" spans="1:47">
      <c r="A310" s="204" t="s">
        <v>57</v>
      </c>
      <c r="B310" s="204"/>
      <c r="C310" s="204"/>
      <c r="D310" s="204"/>
      <c r="E310" s="204"/>
      <c r="F310" s="204"/>
      <c r="G310" s="204"/>
      <c r="H310" s="204"/>
      <c r="I310" s="231">
        <f t="shared" ca="1" si="307"/>
        <v>0</v>
      </c>
      <c r="J310" s="231">
        <f t="shared" ca="1" si="307"/>
        <v>0</v>
      </c>
      <c r="K310" s="231">
        <f t="shared" ca="1" si="307"/>
        <v>0</v>
      </c>
      <c r="L310" s="231">
        <f t="shared" ca="1" si="307"/>
        <v>0</v>
      </c>
      <c r="M310" s="231">
        <f t="shared" ca="1" si="307"/>
        <v>0</v>
      </c>
      <c r="N310" s="242">
        <f t="shared" ca="1" si="307"/>
        <v>0</v>
      </c>
      <c r="O310" s="231">
        <f t="shared" ca="1" si="307"/>
        <v>0</v>
      </c>
      <c r="P310" s="231">
        <f t="shared" ca="1" si="306"/>
        <v>0</v>
      </c>
      <c r="Q310" s="231">
        <f t="shared" ca="1" si="306"/>
        <v>0</v>
      </c>
      <c r="R310" s="231">
        <f t="shared" ca="1" si="306"/>
        <v>0</v>
      </c>
      <c r="S310" s="231">
        <f t="shared" ca="1" si="306"/>
        <v>0</v>
      </c>
      <c r="T310" s="231">
        <f t="shared" ca="1" si="306"/>
        <v>0</v>
      </c>
      <c r="U310" s="231">
        <f t="shared" ca="1" si="306"/>
        <v>0</v>
      </c>
      <c r="V310" s="231">
        <f t="shared" ca="1" si="306"/>
        <v>0</v>
      </c>
      <c r="W310" s="231">
        <f t="shared" ca="1" si="306"/>
        <v>0</v>
      </c>
      <c r="X310" s="231">
        <f t="shared" ca="1" si="306"/>
        <v>0</v>
      </c>
      <c r="Y310" s="231">
        <f t="shared" ca="1" si="306"/>
        <v>0</v>
      </c>
      <c r="Z310" s="231">
        <f t="shared" ca="1" si="306"/>
        <v>0</v>
      </c>
      <c r="AA310" s="231">
        <f t="shared" ca="1" si="306"/>
        <v>0</v>
      </c>
      <c r="AB310" s="231">
        <f t="shared" ca="1" si="306"/>
        <v>0</v>
      </c>
      <c r="AC310" s="231">
        <f t="shared" ca="1" si="306"/>
        <v>0</v>
      </c>
      <c r="AD310" s="231">
        <f t="shared" ca="1" si="306"/>
        <v>0</v>
      </c>
      <c r="AE310" s="231">
        <f t="shared" ca="1" si="306"/>
        <v>0</v>
      </c>
      <c r="AF310" s="231">
        <f t="shared" ca="1" si="306"/>
        <v>0</v>
      </c>
      <c r="AG310" s="231">
        <f t="shared" ca="1" si="306"/>
        <v>0</v>
      </c>
      <c r="AH310" s="231">
        <f t="shared" ca="1" si="306"/>
        <v>0</v>
      </c>
      <c r="AI310" s="231">
        <f t="shared" ca="1" si="306"/>
        <v>0</v>
      </c>
      <c r="AJ310" s="231">
        <f t="shared" ca="1" si="306"/>
        <v>0</v>
      </c>
      <c r="AK310" s="231">
        <f t="shared" ca="1" si="306"/>
        <v>0</v>
      </c>
      <c r="AL310" s="231">
        <f t="shared" ca="1" si="306"/>
        <v>0</v>
      </c>
      <c r="AM310" s="231">
        <f t="shared" ca="1" si="306"/>
        <v>0</v>
      </c>
      <c r="AN310" s="231">
        <f t="shared" ca="1" si="306"/>
        <v>0</v>
      </c>
      <c r="AO310" s="231">
        <f t="shared" ca="1" si="306"/>
        <v>0</v>
      </c>
      <c r="AP310" s="231">
        <f t="shared" ca="1" si="306"/>
        <v>0</v>
      </c>
      <c r="AQ310" s="231">
        <f t="shared" ca="1" si="306"/>
        <v>0</v>
      </c>
      <c r="AR310" s="231">
        <f t="shared" ca="1" si="306"/>
        <v>0</v>
      </c>
      <c r="AS310" s="231">
        <f t="shared" ca="1" si="306"/>
        <v>0</v>
      </c>
      <c r="AT310" s="231">
        <f t="shared" ca="1" si="306"/>
        <v>0</v>
      </c>
      <c r="AU310" s="204"/>
    </row>
    <row r="311" spans="1:47">
      <c r="A311" s="204" t="s">
        <v>345</v>
      </c>
      <c r="B311" s="204"/>
      <c r="C311" s="204"/>
      <c r="D311" s="204"/>
      <c r="E311" s="204"/>
      <c r="F311" s="204"/>
      <c r="G311" s="204"/>
      <c r="H311" s="204"/>
      <c r="I311" s="231">
        <f t="shared" ca="1" si="307"/>
        <v>0</v>
      </c>
      <c r="J311" s="231">
        <f t="shared" ca="1" si="307"/>
        <v>0</v>
      </c>
      <c r="K311" s="231">
        <f t="shared" ca="1" si="307"/>
        <v>0</v>
      </c>
      <c r="L311" s="231">
        <f t="shared" ca="1" si="307"/>
        <v>0</v>
      </c>
      <c r="M311" s="231">
        <f t="shared" ca="1" si="307"/>
        <v>0</v>
      </c>
      <c r="N311" s="242">
        <f t="shared" ca="1" si="307"/>
        <v>0</v>
      </c>
      <c r="O311" s="231">
        <f t="shared" ca="1" si="307"/>
        <v>0</v>
      </c>
      <c r="P311" s="231">
        <f t="shared" ca="1" si="306"/>
        <v>0</v>
      </c>
      <c r="Q311" s="231">
        <f t="shared" ca="1" si="306"/>
        <v>0</v>
      </c>
      <c r="R311" s="231">
        <f t="shared" ca="1" si="306"/>
        <v>0</v>
      </c>
      <c r="S311" s="231">
        <f t="shared" ca="1" si="306"/>
        <v>0</v>
      </c>
      <c r="T311" s="231">
        <f t="shared" ca="1" si="306"/>
        <v>0</v>
      </c>
      <c r="U311" s="231">
        <f t="shared" ca="1" si="306"/>
        <v>0</v>
      </c>
      <c r="V311" s="231">
        <f t="shared" ca="1" si="306"/>
        <v>0</v>
      </c>
      <c r="W311" s="231">
        <f t="shared" ca="1" si="306"/>
        <v>0</v>
      </c>
      <c r="X311" s="231">
        <f t="shared" ca="1" si="306"/>
        <v>0</v>
      </c>
      <c r="Y311" s="231">
        <f t="shared" ca="1" si="306"/>
        <v>0</v>
      </c>
      <c r="Z311" s="231">
        <f t="shared" ca="1" si="306"/>
        <v>0</v>
      </c>
      <c r="AA311" s="231">
        <f t="shared" ca="1" si="306"/>
        <v>0</v>
      </c>
      <c r="AB311" s="231">
        <f t="shared" ca="1" si="306"/>
        <v>0</v>
      </c>
      <c r="AC311" s="231">
        <f t="shared" ca="1" si="306"/>
        <v>0</v>
      </c>
      <c r="AD311" s="231">
        <f t="shared" ca="1" si="306"/>
        <v>0</v>
      </c>
      <c r="AE311" s="231">
        <f t="shared" ca="1" si="306"/>
        <v>0</v>
      </c>
      <c r="AF311" s="231">
        <f t="shared" ca="1" si="306"/>
        <v>0</v>
      </c>
      <c r="AG311" s="231">
        <f t="shared" ca="1" si="306"/>
        <v>0</v>
      </c>
      <c r="AH311" s="231">
        <f t="shared" ca="1" si="306"/>
        <v>0</v>
      </c>
      <c r="AI311" s="231">
        <f t="shared" ca="1" si="306"/>
        <v>0</v>
      </c>
      <c r="AJ311" s="231">
        <f t="shared" ca="1" si="306"/>
        <v>0</v>
      </c>
      <c r="AK311" s="231">
        <f t="shared" ca="1" si="306"/>
        <v>0</v>
      </c>
      <c r="AL311" s="231">
        <f t="shared" ca="1" si="306"/>
        <v>0</v>
      </c>
      <c r="AM311" s="231">
        <f t="shared" ca="1" si="306"/>
        <v>0</v>
      </c>
      <c r="AN311" s="231">
        <f t="shared" ca="1" si="306"/>
        <v>0</v>
      </c>
      <c r="AO311" s="231">
        <f t="shared" ca="1" si="306"/>
        <v>0</v>
      </c>
      <c r="AP311" s="231">
        <f t="shared" ca="1" si="306"/>
        <v>0</v>
      </c>
      <c r="AQ311" s="231">
        <f t="shared" ca="1" si="306"/>
        <v>0</v>
      </c>
      <c r="AR311" s="231">
        <f t="shared" ca="1" si="306"/>
        <v>0</v>
      </c>
      <c r="AS311" s="231">
        <f t="shared" ca="1" si="306"/>
        <v>0</v>
      </c>
      <c r="AT311" s="231">
        <f t="shared" ca="1" si="306"/>
        <v>0</v>
      </c>
      <c r="AU311" s="204"/>
    </row>
    <row r="312" spans="1:47">
      <c r="A312" s="204" t="s">
        <v>342</v>
      </c>
      <c r="B312" s="204"/>
      <c r="C312" s="204"/>
      <c r="D312" s="204"/>
      <c r="E312" s="204"/>
      <c r="F312" s="204"/>
      <c r="G312" s="204"/>
      <c r="H312" s="204"/>
      <c r="I312" s="231">
        <f t="shared" ca="1" si="307"/>
        <v>0</v>
      </c>
      <c r="J312" s="231">
        <f t="shared" ca="1" si="307"/>
        <v>0</v>
      </c>
      <c r="K312" s="231">
        <f t="shared" ca="1" si="307"/>
        <v>0</v>
      </c>
      <c r="L312" s="231">
        <f t="shared" ca="1" si="307"/>
        <v>0</v>
      </c>
      <c r="M312" s="231">
        <f t="shared" ca="1" si="307"/>
        <v>0</v>
      </c>
      <c r="N312" s="242">
        <f t="shared" ca="1" si="307"/>
        <v>0</v>
      </c>
      <c r="O312" s="231">
        <f t="shared" ca="1" si="307"/>
        <v>0</v>
      </c>
      <c r="P312" s="231">
        <f t="shared" ca="1" si="306"/>
        <v>0</v>
      </c>
      <c r="Q312" s="231">
        <f t="shared" ca="1" si="306"/>
        <v>0</v>
      </c>
      <c r="R312" s="231">
        <f t="shared" ca="1" si="306"/>
        <v>0</v>
      </c>
      <c r="S312" s="231">
        <f t="shared" ca="1" si="306"/>
        <v>0</v>
      </c>
      <c r="T312" s="231">
        <f t="shared" ca="1" si="306"/>
        <v>0</v>
      </c>
      <c r="U312" s="231">
        <f t="shared" ca="1" si="306"/>
        <v>0</v>
      </c>
      <c r="V312" s="231">
        <f t="shared" ca="1" si="306"/>
        <v>0</v>
      </c>
      <c r="W312" s="231">
        <f t="shared" ca="1" si="306"/>
        <v>0</v>
      </c>
      <c r="X312" s="231">
        <f t="shared" ca="1" si="306"/>
        <v>0</v>
      </c>
      <c r="Y312" s="231">
        <f t="shared" ca="1" si="306"/>
        <v>0</v>
      </c>
      <c r="Z312" s="231">
        <f t="shared" ca="1" si="306"/>
        <v>0</v>
      </c>
      <c r="AA312" s="231">
        <f t="shared" ca="1" si="306"/>
        <v>0</v>
      </c>
      <c r="AB312" s="231">
        <f t="shared" ca="1" si="306"/>
        <v>0</v>
      </c>
      <c r="AC312" s="231">
        <f t="shared" ca="1" si="306"/>
        <v>0</v>
      </c>
      <c r="AD312" s="231">
        <f t="shared" ca="1" si="306"/>
        <v>0</v>
      </c>
      <c r="AE312" s="231">
        <f t="shared" ref="AE312:AT313" ca="1" si="308">SUMIF($D$209:$AH$302,$A312,AE$209:AE$302)</f>
        <v>0</v>
      </c>
      <c r="AF312" s="231">
        <f t="shared" ca="1" si="308"/>
        <v>0</v>
      </c>
      <c r="AG312" s="231">
        <f t="shared" ca="1" si="308"/>
        <v>0</v>
      </c>
      <c r="AH312" s="231">
        <f t="shared" ca="1" si="308"/>
        <v>0</v>
      </c>
      <c r="AI312" s="231">
        <f t="shared" ca="1" si="308"/>
        <v>0</v>
      </c>
      <c r="AJ312" s="231">
        <f t="shared" ca="1" si="308"/>
        <v>0</v>
      </c>
      <c r="AK312" s="231">
        <f t="shared" ca="1" si="308"/>
        <v>0</v>
      </c>
      <c r="AL312" s="231">
        <f t="shared" ca="1" si="308"/>
        <v>0</v>
      </c>
      <c r="AM312" s="231">
        <f t="shared" ca="1" si="308"/>
        <v>0</v>
      </c>
      <c r="AN312" s="231">
        <f t="shared" ca="1" si="308"/>
        <v>0</v>
      </c>
      <c r="AO312" s="231">
        <f t="shared" ca="1" si="308"/>
        <v>0</v>
      </c>
      <c r="AP312" s="231">
        <f t="shared" ca="1" si="308"/>
        <v>0</v>
      </c>
      <c r="AQ312" s="231">
        <f t="shared" ca="1" si="308"/>
        <v>0</v>
      </c>
      <c r="AR312" s="231">
        <f t="shared" ca="1" si="308"/>
        <v>0</v>
      </c>
      <c r="AS312" s="231">
        <f t="shared" ca="1" si="308"/>
        <v>0</v>
      </c>
      <c r="AT312" s="231">
        <f t="shared" ca="1" si="308"/>
        <v>0</v>
      </c>
      <c r="AU312" s="204"/>
    </row>
    <row r="313" spans="1:47">
      <c r="A313" s="204" t="s">
        <v>74</v>
      </c>
      <c r="B313" s="204"/>
      <c r="C313" s="204"/>
      <c r="D313" s="204"/>
      <c r="E313" s="204"/>
      <c r="F313" s="204"/>
      <c r="G313" s="204"/>
      <c r="H313" s="204"/>
      <c r="I313" s="231">
        <f t="shared" ca="1" si="307"/>
        <v>0</v>
      </c>
      <c r="J313" s="231">
        <f t="shared" ca="1" si="307"/>
        <v>0</v>
      </c>
      <c r="K313" s="231">
        <f t="shared" ca="1" si="307"/>
        <v>0</v>
      </c>
      <c r="L313" s="231">
        <f t="shared" ca="1" si="307"/>
        <v>0</v>
      </c>
      <c r="M313" s="231">
        <f t="shared" ca="1" si="307"/>
        <v>6000</v>
      </c>
      <c r="N313" s="242">
        <f t="shared" ca="1" si="307"/>
        <v>0</v>
      </c>
      <c r="O313" s="231">
        <f t="shared" ca="1" si="307"/>
        <v>0</v>
      </c>
      <c r="P313" s="231">
        <f t="shared" ca="1" si="306"/>
        <v>0</v>
      </c>
      <c r="Q313" s="231">
        <f t="shared" ca="1" si="306"/>
        <v>0</v>
      </c>
      <c r="R313" s="231">
        <f t="shared" ca="1" si="306"/>
        <v>0</v>
      </c>
      <c r="S313" s="231">
        <f t="shared" ca="1" si="306"/>
        <v>0</v>
      </c>
      <c r="T313" s="231">
        <f t="shared" ca="1" si="306"/>
        <v>0</v>
      </c>
      <c r="U313" s="231">
        <f t="shared" ca="1" si="306"/>
        <v>0</v>
      </c>
      <c r="V313" s="231">
        <f t="shared" ca="1" si="306"/>
        <v>0</v>
      </c>
      <c r="W313" s="231">
        <f t="shared" ca="1" si="306"/>
        <v>0</v>
      </c>
      <c r="X313" s="231">
        <f t="shared" ca="1" si="306"/>
        <v>0</v>
      </c>
      <c r="Y313" s="231">
        <f t="shared" ca="1" si="306"/>
        <v>0</v>
      </c>
      <c r="Z313" s="231">
        <f t="shared" ca="1" si="306"/>
        <v>0</v>
      </c>
      <c r="AA313" s="231">
        <f t="shared" ca="1" si="306"/>
        <v>0</v>
      </c>
      <c r="AB313" s="231">
        <f t="shared" ca="1" si="306"/>
        <v>0</v>
      </c>
      <c r="AC313" s="231">
        <f t="shared" ca="1" si="306"/>
        <v>0</v>
      </c>
      <c r="AD313" s="231">
        <f t="shared" ca="1" si="306"/>
        <v>0</v>
      </c>
      <c r="AE313" s="231">
        <f t="shared" ca="1" si="308"/>
        <v>0</v>
      </c>
      <c r="AF313" s="231">
        <f t="shared" ca="1" si="308"/>
        <v>0</v>
      </c>
      <c r="AG313" s="231">
        <f t="shared" ca="1" si="308"/>
        <v>0</v>
      </c>
      <c r="AH313" s="231">
        <f t="shared" ca="1" si="308"/>
        <v>0</v>
      </c>
      <c r="AI313" s="231">
        <f t="shared" ca="1" si="308"/>
        <v>0</v>
      </c>
      <c r="AJ313" s="231">
        <f t="shared" ca="1" si="308"/>
        <v>0</v>
      </c>
      <c r="AK313" s="231">
        <f t="shared" ca="1" si="308"/>
        <v>0</v>
      </c>
      <c r="AL313" s="231">
        <f t="shared" ca="1" si="308"/>
        <v>0</v>
      </c>
      <c r="AM313" s="231">
        <f t="shared" ca="1" si="308"/>
        <v>0</v>
      </c>
      <c r="AN313" s="231">
        <f t="shared" ca="1" si="308"/>
        <v>0</v>
      </c>
      <c r="AO313" s="231">
        <f t="shared" ca="1" si="308"/>
        <v>0</v>
      </c>
      <c r="AP313" s="231">
        <f t="shared" ca="1" si="308"/>
        <v>0</v>
      </c>
      <c r="AQ313" s="231">
        <f t="shared" ca="1" si="308"/>
        <v>0</v>
      </c>
      <c r="AR313" s="231">
        <f t="shared" ca="1" si="308"/>
        <v>0</v>
      </c>
      <c r="AS313" s="231">
        <f t="shared" ca="1" si="308"/>
        <v>0</v>
      </c>
      <c r="AT313" s="231">
        <f t="shared" ca="1" si="308"/>
        <v>0</v>
      </c>
      <c r="AU313" s="204"/>
    </row>
    <row r="314" spans="1:47">
      <c r="A314" s="204"/>
      <c r="B314" s="204"/>
      <c r="C314" s="204"/>
      <c r="D314" s="204"/>
      <c r="E314" s="204"/>
      <c r="F314" s="204"/>
      <c r="G314" s="204"/>
      <c r="H314" s="204"/>
      <c r="I314" s="212"/>
      <c r="J314" s="212"/>
      <c r="K314" s="212"/>
      <c r="L314" s="212"/>
      <c r="M314" s="212"/>
      <c r="N314" s="213"/>
      <c r="O314" s="212"/>
      <c r="P314" s="212"/>
      <c r="Q314" s="212"/>
      <c r="R314" s="212"/>
      <c r="S314" s="212"/>
      <c r="T314" s="212"/>
      <c r="U314" s="212"/>
      <c r="V314" s="212"/>
      <c r="W314" s="212"/>
      <c r="X314" s="212"/>
      <c r="Y314" s="212"/>
      <c r="Z314" s="212"/>
      <c r="AA314" s="212"/>
      <c r="AB314" s="212"/>
      <c r="AC314" s="212"/>
      <c r="AD314" s="212"/>
      <c r="AE314" s="212"/>
      <c r="AF314" s="212"/>
      <c r="AG314" s="212"/>
      <c r="AH314" s="212"/>
      <c r="AI314" s="212"/>
      <c r="AJ314" s="212"/>
      <c r="AK314" s="212"/>
      <c r="AL314" s="212"/>
      <c r="AM314" s="212"/>
      <c r="AN314" s="212"/>
      <c r="AO314" s="212"/>
      <c r="AP314" s="212"/>
      <c r="AQ314" s="212"/>
      <c r="AR314" s="212"/>
      <c r="AS314" s="212"/>
      <c r="AT314" s="212"/>
      <c r="AU314" s="204"/>
    </row>
    <row r="315" spans="1:47" ht="29.25" customHeight="1">
      <c r="A315" s="214"/>
      <c r="B315" s="214"/>
      <c r="C315" s="214"/>
      <c r="D315" s="214"/>
      <c r="E315" s="214"/>
      <c r="F315" s="214"/>
      <c r="G315" s="214"/>
      <c r="H315" s="214"/>
      <c r="I315" s="275"/>
      <c r="J315" s="275"/>
      <c r="K315" s="275"/>
      <c r="L315" s="275"/>
      <c r="M315" s="275"/>
      <c r="N315" s="276"/>
      <c r="O315" s="275"/>
      <c r="P315" s="275"/>
      <c r="Q315" s="275"/>
      <c r="R315" s="275"/>
      <c r="S315" s="275"/>
      <c r="T315" s="275"/>
      <c r="U315" s="275"/>
      <c r="V315" s="275"/>
      <c r="W315" s="275"/>
      <c r="X315" s="275"/>
      <c r="Y315" s="275"/>
      <c r="Z315" s="275"/>
      <c r="AA315" s="275"/>
      <c r="AB315" s="275"/>
      <c r="AC315" s="275"/>
      <c r="AD315" s="275"/>
      <c r="AE315" s="275"/>
      <c r="AF315" s="275"/>
      <c r="AG315" s="275"/>
      <c r="AH315" s="275"/>
      <c r="AI315" s="275"/>
      <c r="AJ315" s="275"/>
      <c r="AK315" s="275"/>
      <c r="AL315" s="275"/>
      <c r="AM315" s="275"/>
      <c r="AN315" s="275"/>
      <c r="AO315" s="275"/>
      <c r="AP315" s="275"/>
      <c r="AQ315" s="275"/>
      <c r="AR315" s="275"/>
      <c r="AS315" s="275"/>
      <c r="AT315" s="275"/>
      <c r="AU315" s="214"/>
    </row>
    <row r="316" spans="1:47">
      <c r="A316" s="204"/>
      <c r="B316" s="204"/>
      <c r="C316" s="204"/>
      <c r="D316" s="204"/>
      <c r="E316" s="204"/>
      <c r="F316" s="204"/>
      <c r="G316" s="204"/>
      <c r="H316" s="204"/>
      <c r="I316" s="212"/>
      <c r="J316" s="212"/>
      <c r="K316" s="212"/>
      <c r="L316" s="212"/>
      <c r="M316" s="212"/>
      <c r="N316" s="213"/>
      <c r="O316" s="212"/>
      <c r="P316" s="212"/>
      <c r="Q316" s="212"/>
      <c r="R316" s="212"/>
      <c r="S316" s="212"/>
      <c r="T316" s="212"/>
      <c r="U316" s="212"/>
      <c r="V316" s="212"/>
      <c r="W316" s="212"/>
      <c r="X316" s="212"/>
      <c r="Y316" s="212"/>
      <c r="Z316" s="212"/>
      <c r="AA316" s="212"/>
      <c r="AB316" s="212"/>
      <c r="AC316" s="212"/>
      <c r="AD316" s="212"/>
      <c r="AE316" s="212"/>
      <c r="AF316" s="212"/>
      <c r="AG316" s="212"/>
      <c r="AH316" s="212"/>
      <c r="AI316" s="212"/>
      <c r="AJ316" s="212"/>
      <c r="AK316" s="212"/>
      <c r="AL316" s="212"/>
      <c r="AM316" s="212"/>
      <c r="AN316" s="212"/>
      <c r="AO316" s="212"/>
      <c r="AP316" s="212"/>
      <c r="AQ316" s="212"/>
      <c r="AR316" s="212"/>
      <c r="AS316" s="212"/>
      <c r="AT316" s="212"/>
      <c r="AU316" s="204"/>
    </row>
    <row r="317" spans="1:47">
      <c r="A317" s="204"/>
      <c r="B317" s="204"/>
      <c r="C317" s="204"/>
      <c r="D317" s="204"/>
      <c r="E317" s="204"/>
      <c r="F317" s="204"/>
      <c r="G317" s="204"/>
      <c r="H317" s="204"/>
      <c r="I317" s="212"/>
      <c r="J317" s="212"/>
      <c r="K317" s="212"/>
      <c r="L317" s="212"/>
      <c r="M317" s="212"/>
      <c r="N317" s="213"/>
      <c r="O317" s="212"/>
      <c r="P317" s="212"/>
      <c r="Q317" s="212"/>
      <c r="R317" s="212"/>
      <c r="S317" s="212"/>
      <c r="T317" s="212"/>
      <c r="U317" s="212"/>
      <c r="V317" s="212"/>
      <c r="W317" s="212"/>
      <c r="X317" s="212"/>
      <c r="Y317" s="212"/>
      <c r="Z317" s="212"/>
      <c r="AA317" s="212"/>
      <c r="AB317" s="212"/>
      <c r="AC317" s="212"/>
      <c r="AD317" s="212"/>
      <c r="AE317" s="212"/>
      <c r="AF317" s="212"/>
      <c r="AG317" s="212"/>
      <c r="AH317" s="212"/>
      <c r="AI317" s="212"/>
      <c r="AJ317" s="212"/>
      <c r="AK317" s="212"/>
      <c r="AL317" s="212"/>
      <c r="AM317" s="212"/>
      <c r="AN317" s="212"/>
      <c r="AO317" s="212"/>
      <c r="AP317" s="212"/>
      <c r="AQ317" s="212"/>
      <c r="AR317" s="212"/>
      <c r="AS317" s="212"/>
      <c r="AT317" s="212"/>
      <c r="AU317" s="204"/>
    </row>
    <row r="318" spans="1:47">
      <c r="A318" s="238" t="s">
        <v>96</v>
      </c>
      <c r="B318" s="238"/>
      <c r="C318" s="238"/>
      <c r="D318" s="238"/>
      <c r="E318" s="239" t="s">
        <v>73</v>
      </c>
      <c r="F318" s="239"/>
      <c r="G318" s="239" t="s">
        <v>73</v>
      </c>
      <c r="H318" s="239"/>
      <c r="I318" s="240">
        <f>I207</f>
        <v>0</v>
      </c>
      <c r="J318" s="240">
        <f t="shared" ref="J318:AD318" si="309">J207</f>
        <v>2012</v>
      </c>
      <c r="K318" s="240">
        <f t="shared" si="309"/>
        <v>2013</v>
      </c>
      <c r="L318" s="240">
        <f t="shared" si="309"/>
        <v>2014</v>
      </c>
      <c r="M318" s="240">
        <f t="shared" si="309"/>
        <v>2015</v>
      </c>
      <c r="N318" s="241">
        <f t="shared" si="309"/>
        <v>2016</v>
      </c>
      <c r="O318" s="240">
        <f t="shared" si="309"/>
        <v>2017</v>
      </c>
      <c r="P318" s="240">
        <f t="shared" si="309"/>
        <v>2018</v>
      </c>
      <c r="Q318" s="240">
        <f t="shared" si="309"/>
        <v>2019</v>
      </c>
      <c r="R318" s="240">
        <f t="shared" si="309"/>
        <v>2020</v>
      </c>
      <c r="S318" s="240">
        <f t="shared" si="309"/>
        <v>2021</v>
      </c>
      <c r="T318" s="240">
        <f t="shared" si="309"/>
        <v>2022</v>
      </c>
      <c r="U318" s="240">
        <f t="shared" si="309"/>
        <v>2023</v>
      </c>
      <c r="V318" s="240">
        <f t="shared" si="309"/>
        <v>2024</v>
      </c>
      <c r="W318" s="240">
        <f t="shared" si="309"/>
        <v>2025</v>
      </c>
      <c r="X318" s="240">
        <f t="shared" si="309"/>
        <v>2026</v>
      </c>
      <c r="Y318" s="240">
        <f t="shared" si="309"/>
        <v>2027</v>
      </c>
      <c r="Z318" s="240">
        <f t="shared" si="309"/>
        <v>2028</v>
      </c>
      <c r="AA318" s="240">
        <f t="shared" si="309"/>
        <v>2029</v>
      </c>
      <c r="AB318" s="240">
        <f t="shared" si="309"/>
        <v>2030</v>
      </c>
      <c r="AC318" s="240">
        <f t="shared" si="309"/>
        <v>2031</v>
      </c>
      <c r="AD318" s="240">
        <f t="shared" si="309"/>
        <v>2032</v>
      </c>
      <c r="AE318" s="240">
        <f t="shared" ref="AE318:AH318" si="310">AE207</f>
        <v>2033</v>
      </c>
      <c r="AF318" s="240">
        <f t="shared" si="310"/>
        <v>2034</v>
      </c>
      <c r="AG318" s="240">
        <f t="shared" si="310"/>
        <v>2035</v>
      </c>
      <c r="AH318" s="240">
        <f t="shared" si="310"/>
        <v>2036</v>
      </c>
      <c r="AI318" s="240">
        <f t="shared" ref="AI318:AT318" si="311">AI207</f>
        <v>2037</v>
      </c>
      <c r="AJ318" s="240">
        <f t="shared" ref="AJ318:AK318" si="312">AJ207</f>
        <v>2038</v>
      </c>
      <c r="AK318" s="240">
        <f t="shared" si="312"/>
        <v>2039</v>
      </c>
      <c r="AL318" s="240">
        <f t="shared" ref="AL318:AS318" si="313">AL207</f>
        <v>2040</v>
      </c>
      <c r="AM318" s="240">
        <f t="shared" si="313"/>
        <v>2041</v>
      </c>
      <c r="AN318" s="240">
        <f t="shared" ref="AN318:AO318" si="314">AN207</f>
        <v>2042</v>
      </c>
      <c r="AO318" s="240">
        <f t="shared" si="314"/>
        <v>2043</v>
      </c>
      <c r="AP318" s="240">
        <f t="shared" si="313"/>
        <v>2044</v>
      </c>
      <c r="AQ318" s="240">
        <f t="shared" ref="AQ318:AR318" si="315">AQ207</f>
        <v>2045</v>
      </c>
      <c r="AR318" s="240">
        <f t="shared" si="315"/>
        <v>2046</v>
      </c>
      <c r="AS318" s="240">
        <f t="shared" si="313"/>
        <v>2047</v>
      </c>
      <c r="AT318" s="240">
        <f t="shared" si="311"/>
        <v>2048</v>
      </c>
      <c r="AU318" s="238"/>
    </row>
    <row r="319" spans="1:47">
      <c r="A319" s="204" t="s">
        <v>264</v>
      </c>
      <c r="B319" s="204"/>
      <c r="C319" s="204"/>
      <c r="D319" s="204"/>
      <c r="E319" s="204"/>
      <c r="F319" s="204"/>
      <c r="G319" s="204"/>
      <c r="H319" s="204"/>
      <c r="I319" s="231">
        <f ca="1">$I95-I196+I305</f>
        <v>8000</v>
      </c>
      <c r="J319" s="231">
        <f ca="1">IF(J$318=UPGRADEYEAR,ENGINE!$I319-J196+J305,ENGINE!I319)</f>
        <v>8000</v>
      </c>
      <c r="K319" s="231">
        <f ca="1">IF(K$318=UPGRADEYEAR,ENGINE!$I319-K196+K305,ENGINE!J319)</f>
        <v>8000</v>
      </c>
      <c r="L319" s="231">
        <f ca="1">IF(L$318=UPGRADEYEAR,ENGINE!$I319-L196+L305,ENGINE!K319)</f>
        <v>8000</v>
      </c>
      <c r="M319" s="231">
        <f ca="1">IF(M$318=UPGRADEYEAR,ENGINE!$I319-M196+M305,ENGINE!L319)</f>
        <v>3000</v>
      </c>
      <c r="N319" s="231">
        <f ca="1">IF(N$318=UPGRADEYEAR,ENGINE!$I319-N196+N305,ENGINE!M319)</f>
        <v>3000</v>
      </c>
      <c r="O319" s="231">
        <f ca="1">IF(O$318=UPGRADEYEAR,ENGINE!$I319-O196+O305,ENGINE!N319)</f>
        <v>3000</v>
      </c>
      <c r="P319" s="231">
        <f ca="1">IF(P$318=UPGRADEYEAR,ENGINE!$I319-P196+P305,ENGINE!O319)</f>
        <v>3000</v>
      </c>
      <c r="Q319" s="231">
        <f ca="1">IF(Q$318=UPGRADEYEAR,ENGINE!$I319-Q196+Q305,ENGINE!P319)</f>
        <v>3000</v>
      </c>
      <c r="R319" s="231">
        <f ca="1">IF(R$318=UPGRADEYEAR,ENGINE!$I319-R196+R305,ENGINE!Q319)</f>
        <v>3000</v>
      </c>
      <c r="S319" s="231">
        <f ca="1">IF(S$318=UPGRADEYEAR,ENGINE!$I319-S196+S305,ENGINE!R319)</f>
        <v>3000</v>
      </c>
      <c r="T319" s="231">
        <f ca="1">IF(T$318=UPGRADEYEAR,ENGINE!$I319-T196+T305,ENGINE!S319)</f>
        <v>3000</v>
      </c>
      <c r="U319" s="231">
        <f ca="1">IF(U$318=UPGRADEYEAR,ENGINE!$I319-U196+U305,ENGINE!T319)</f>
        <v>3000</v>
      </c>
      <c r="V319" s="231">
        <f ca="1">IF(V$318=UPGRADEYEAR,ENGINE!$I319-V196+V305,ENGINE!U319)</f>
        <v>3000</v>
      </c>
      <c r="W319" s="231">
        <f ca="1">IF(W$318=UPGRADEYEAR,ENGINE!$I319-W196+W305,ENGINE!V319)</f>
        <v>3000</v>
      </c>
      <c r="X319" s="231">
        <f ca="1">IF(X$318=UPGRADEYEAR,ENGINE!$I319-X196+X305,ENGINE!W319)</f>
        <v>3000</v>
      </c>
      <c r="Y319" s="231">
        <f ca="1">IF(Y$318=UPGRADEYEAR,ENGINE!$I319-Y196+Y305,ENGINE!X319)</f>
        <v>3000</v>
      </c>
      <c r="Z319" s="231">
        <f ca="1">IF(Z$318=UPGRADEYEAR,ENGINE!$I319-Z196+Z305,ENGINE!Y319)</f>
        <v>3000</v>
      </c>
      <c r="AA319" s="231">
        <f ca="1">IF(AA$318=UPGRADEYEAR,ENGINE!$I319-AA196+AA305,ENGINE!Z319)</f>
        <v>3000</v>
      </c>
      <c r="AB319" s="231">
        <f ca="1">IF(AB$318=UPGRADEYEAR,ENGINE!$I319-AB196+AB305,ENGINE!AA319)</f>
        <v>3000</v>
      </c>
      <c r="AC319" s="231">
        <f ca="1">IF(AC$318=UPGRADEYEAR,ENGINE!$I319-AC196+AC305,ENGINE!AB319)</f>
        <v>3000</v>
      </c>
      <c r="AD319" s="231">
        <f ca="1">IF(AD$318=UPGRADEYEAR,ENGINE!$I319-AD196+AD305,ENGINE!AC319)</f>
        <v>3000</v>
      </c>
      <c r="AE319" s="231">
        <f ca="1">IF(AE$318=UPGRADEYEAR,ENGINE!$I319-AE196+AE305,ENGINE!AD319)</f>
        <v>3000</v>
      </c>
      <c r="AF319" s="231">
        <f ca="1">IF(AF$318=UPGRADEYEAR,ENGINE!$I319-AF196+AF305,ENGINE!AE319)</f>
        <v>3000</v>
      </c>
      <c r="AG319" s="231">
        <f ca="1">IF(AG$318=UPGRADEYEAR,ENGINE!$I319-AG196+AG305,ENGINE!AF319)</f>
        <v>3000</v>
      </c>
      <c r="AH319" s="231">
        <f ca="1">IF(AH$318=UPGRADEYEAR,ENGINE!$I319-AH196+AH305,ENGINE!AG319)</f>
        <v>3000</v>
      </c>
      <c r="AI319" s="231">
        <f ca="1">IF(AI$318=UPGRADEYEAR,ENGINE!$I319-AI196+AI305,ENGINE!AH319)</f>
        <v>3000</v>
      </c>
      <c r="AJ319" s="231">
        <f ca="1">IF(AJ$318=UPGRADEYEAR,ENGINE!$I319-AJ196+AJ305,ENGINE!AI319)</f>
        <v>3000</v>
      </c>
      <c r="AK319" s="231">
        <f ca="1">IF(AK$318=UPGRADEYEAR,ENGINE!$I319-AK196+AK305,ENGINE!AJ319)</f>
        <v>3000</v>
      </c>
      <c r="AL319" s="231">
        <f ca="1">IF(AL$318=UPGRADEYEAR,ENGINE!$I319-AL196+AL305,ENGINE!AK319)</f>
        <v>3000</v>
      </c>
      <c r="AM319" s="231">
        <f ca="1">IF(AM$318=UPGRADEYEAR,ENGINE!$I319-AM196+AM305,ENGINE!AL319)</f>
        <v>3000</v>
      </c>
      <c r="AN319" s="231">
        <f ca="1">IF(AN$318=UPGRADEYEAR,ENGINE!$I319-AN196+AN305,ENGINE!AM319)</f>
        <v>3000</v>
      </c>
      <c r="AO319" s="231">
        <f ca="1">IF(AO$318=UPGRADEYEAR,ENGINE!$I319-AO196+AO305,ENGINE!AN319)</f>
        <v>3000</v>
      </c>
      <c r="AP319" s="231">
        <f ca="1">IF(AP$318=UPGRADEYEAR,ENGINE!$I319-AP196+AP305,ENGINE!AO319)</f>
        <v>3000</v>
      </c>
      <c r="AQ319" s="231">
        <f ca="1">IF(AQ$318=UPGRADEYEAR,ENGINE!$I319-AQ196+AQ305,ENGINE!AP319)</f>
        <v>3000</v>
      </c>
      <c r="AR319" s="231">
        <f ca="1">IF(AR$318=UPGRADEYEAR,ENGINE!$I319-AR196+AR305,ENGINE!AQ319)</f>
        <v>3000</v>
      </c>
      <c r="AS319" s="231">
        <f ca="1">IF(AS$318=UPGRADEYEAR,ENGINE!$I319-AS196+AS305,ENGINE!AR319)</f>
        <v>3000</v>
      </c>
      <c r="AT319" s="231">
        <f ca="1">IF(AT$318=UPGRADEYEAR,ENGINE!$I319-AT196+AT305,ENGINE!AS319)</f>
        <v>3000</v>
      </c>
      <c r="AU319" s="204"/>
    </row>
    <row r="320" spans="1:47">
      <c r="A320" s="204" t="s">
        <v>343</v>
      </c>
      <c r="B320" s="204"/>
      <c r="C320" s="204"/>
      <c r="D320" s="204"/>
      <c r="E320" s="204"/>
      <c r="F320" s="204"/>
      <c r="G320" s="204"/>
      <c r="H320" s="204"/>
      <c r="I320" s="231">
        <f t="shared" ref="I320:I327" ca="1" si="316">$I96-I197+I306</f>
        <v>0</v>
      </c>
      <c r="J320" s="231">
        <f ca="1">IF(J$318=UPGRADEYEAR,ENGINE!$I320-J197+J306,ENGINE!I320)</f>
        <v>0</v>
      </c>
      <c r="K320" s="231">
        <f ca="1">IF(K$318=UPGRADEYEAR,ENGINE!$I320-K197+K306,ENGINE!J320)</f>
        <v>0</v>
      </c>
      <c r="L320" s="231">
        <f ca="1">IF(L$318=UPGRADEYEAR,ENGINE!$I320-L197+L306,ENGINE!K320)</f>
        <v>0</v>
      </c>
      <c r="M320" s="231">
        <f ca="1">IF(M$318=UPGRADEYEAR,ENGINE!$I320-M197+M306,ENGINE!L320)</f>
        <v>0</v>
      </c>
      <c r="N320" s="231">
        <f ca="1">IF(N$318=UPGRADEYEAR,ENGINE!$I320-N197+N306,ENGINE!M320)</f>
        <v>0</v>
      </c>
      <c r="O320" s="231">
        <f ca="1">IF(O$318=UPGRADEYEAR,ENGINE!$I320-O197+O306,ENGINE!N320)</f>
        <v>0</v>
      </c>
      <c r="P320" s="231">
        <f ca="1">IF(P$318=UPGRADEYEAR,ENGINE!$I320-P197+P306,ENGINE!O320)</f>
        <v>0</v>
      </c>
      <c r="Q320" s="231">
        <f ca="1">IF(Q$318=UPGRADEYEAR,ENGINE!$I320-Q197+Q306,ENGINE!P320)</f>
        <v>0</v>
      </c>
      <c r="R320" s="231">
        <f ca="1">IF(R$318=UPGRADEYEAR,ENGINE!$I320-R197+R306,ENGINE!Q320)</f>
        <v>0</v>
      </c>
      <c r="S320" s="231">
        <f ca="1">IF(S$318=UPGRADEYEAR,ENGINE!$I320-S197+S306,ENGINE!R320)</f>
        <v>0</v>
      </c>
      <c r="T320" s="231">
        <f ca="1">IF(T$318=UPGRADEYEAR,ENGINE!$I320-T197+T306,ENGINE!S320)</f>
        <v>0</v>
      </c>
      <c r="U320" s="231">
        <f ca="1">IF(U$318=UPGRADEYEAR,ENGINE!$I320-U197+U306,ENGINE!T320)</f>
        <v>0</v>
      </c>
      <c r="V320" s="231">
        <f ca="1">IF(V$318=UPGRADEYEAR,ENGINE!$I320-V197+V306,ENGINE!U320)</f>
        <v>0</v>
      </c>
      <c r="W320" s="231">
        <f ca="1">IF(W$318=UPGRADEYEAR,ENGINE!$I320-W197+W306,ENGINE!V320)</f>
        <v>0</v>
      </c>
      <c r="X320" s="231">
        <f ca="1">IF(X$318=UPGRADEYEAR,ENGINE!$I320-X197+X306,ENGINE!W320)</f>
        <v>0</v>
      </c>
      <c r="Y320" s="231">
        <f ca="1">IF(Y$318=UPGRADEYEAR,ENGINE!$I320-Y197+Y306,ENGINE!X320)</f>
        <v>0</v>
      </c>
      <c r="Z320" s="231">
        <f ca="1">IF(Z$318=UPGRADEYEAR,ENGINE!$I320-Z197+Z306,ENGINE!Y320)</f>
        <v>0</v>
      </c>
      <c r="AA320" s="231">
        <f ca="1">IF(AA$318=UPGRADEYEAR,ENGINE!$I320-AA197+AA306,ENGINE!Z320)</f>
        <v>0</v>
      </c>
      <c r="AB320" s="231">
        <f ca="1">IF(AB$318=UPGRADEYEAR,ENGINE!$I320-AB197+AB306,ENGINE!AA320)</f>
        <v>0</v>
      </c>
      <c r="AC320" s="231">
        <f ca="1">IF(AC$318=UPGRADEYEAR,ENGINE!$I320-AC197+AC306,ENGINE!AB320)</f>
        <v>0</v>
      </c>
      <c r="AD320" s="231">
        <f ca="1">IF(AD$318=UPGRADEYEAR,ENGINE!$I320-AD197+AD306,ENGINE!AC320)</f>
        <v>0</v>
      </c>
      <c r="AE320" s="231">
        <f ca="1">IF(AE$318=UPGRADEYEAR,ENGINE!$I320-AE197+AE306,ENGINE!AD320)</f>
        <v>0</v>
      </c>
      <c r="AF320" s="231">
        <f ca="1">IF(AF$318=UPGRADEYEAR,ENGINE!$I320-AF197+AF306,ENGINE!AE320)</f>
        <v>0</v>
      </c>
      <c r="AG320" s="231">
        <f ca="1">IF(AG$318=UPGRADEYEAR,ENGINE!$I320-AG197+AG306,ENGINE!AF320)</f>
        <v>0</v>
      </c>
      <c r="AH320" s="231">
        <f ca="1">IF(AH$318=UPGRADEYEAR,ENGINE!$I320-AH197+AH306,ENGINE!AG320)</f>
        <v>0</v>
      </c>
      <c r="AI320" s="231">
        <f ca="1">IF(AI$318=UPGRADEYEAR,ENGINE!$I320-AI197+AI306,ENGINE!AH320)</f>
        <v>0</v>
      </c>
      <c r="AJ320" s="231">
        <f ca="1">IF(AJ$318=UPGRADEYEAR,ENGINE!$I320-AJ197+AJ306,ENGINE!AI320)</f>
        <v>0</v>
      </c>
      <c r="AK320" s="231">
        <f ca="1">IF(AK$318=UPGRADEYEAR,ENGINE!$I320-AK197+AK306,ENGINE!AJ320)</f>
        <v>0</v>
      </c>
      <c r="AL320" s="231">
        <f ca="1">IF(AL$318=UPGRADEYEAR,ENGINE!$I320-AL197+AL306,ENGINE!AK320)</f>
        <v>0</v>
      </c>
      <c r="AM320" s="231">
        <f ca="1">IF(AM$318=UPGRADEYEAR,ENGINE!$I320-AM197+AM306,ENGINE!AL320)</f>
        <v>0</v>
      </c>
      <c r="AN320" s="231">
        <f ca="1">IF(AN$318=UPGRADEYEAR,ENGINE!$I320-AN197+AN306,ENGINE!AM320)</f>
        <v>0</v>
      </c>
      <c r="AO320" s="231">
        <f ca="1">IF(AO$318=UPGRADEYEAR,ENGINE!$I320-AO197+AO306,ENGINE!AN320)</f>
        <v>0</v>
      </c>
      <c r="AP320" s="231">
        <f ca="1">IF(AP$318=UPGRADEYEAR,ENGINE!$I320-AP197+AP306,ENGINE!AO320)</f>
        <v>0</v>
      </c>
      <c r="AQ320" s="231">
        <f ca="1">IF(AQ$318=UPGRADEYEAR,ENGINE!$I320-AQ197+AQ306,ENGINE!AP320)</f>
        <v>0</v>
      </c>
      <c r="AR320" s="231">
        <f ca="1">IF(AR$318=UPGRADEYEAR,ENGINE!$I320-AR197+AR306,ENGINE!AQ320)</f>
        <v>0</v>
      </c>
      <c r="AS320" s="231">
        <f ca="1">IF(AS$318=UPGRADEYEAR,ENGINE!$I320-AS197+AS306,ENGINE!AR320)</f>
        <v>0</v>
      </c>
      <c r="AT320" s="231">
        <f ca="1">IF(AT$318=UPGRADEYEAR,ENGINE!$I320-AT197+AT306,ENGINE!AS320)</f>
        <v>0</v>
      </c>
      <c r="AU320" s="204"/>
    </row>
    <row r="321" spans="1:47">
      <c r="A321" s="204" t="s">
        <v>344</v>
      </c>
      <c r="B321" s="204"/>
      <c r="C321" s="204"/>
      <c r="D321" s="204"/>
      <c r="E321" s="204"/>
      <c r="F321" s="204"/>
      <c r="G321" s="204"/>
      <c r="H321" s="204"/>
      <c r="I321" s="231">
        <f t="shared" ca="1" si="316"/>
        <v>2000</v>
      </c>
      <c r="J321" s="231">
        <f ca="1">IF(J$318=UPGRADEYEAR,ENGINE!$I321-J198+J307,ENGINE!I321)</f>
        <v>2000</v>
      </c>
      <c r="K321" s="231">
        <f ca="1">IF(K$318=UPGRADEYEAR,ENGINE!$I321-K198+K307,ENGINE!J321)</f>
        <v>2000</v>
      </c>
      <c r="L321" s="231">
        <f ca="1">IF(L$318=UPGRADEYEAR,ENGINE!$I321-L198+L307,ENGINE!K321)</f>
        <v>2000</v>
      </c>
      <c r="M321" s="231">
        <f ca="1">IF(M$318=UPGRADEYEAR,ENGINE!$I321-M198+M307,ENGINE!L321)</f>
        <v>1000</v>
      </c>
      <c r="N321" s="231">
        <f ca="1">IF(N$318=UPGRADEYEAR,ENGINE!$I321-N198+N307,ENGINE!M321)</f>
        <v>1000</v>
      </c>
      <c r="O321" s="231">
        <f ca="1">IF(O$318=UPGRADEYEAR,ENGINE!$I321-O198+O307,ENGINE!N321)</f>
        <v>1000</v>
      </c>
      <c r="P321" s="231">
        <f ca="1">IF(P$318=UPGRADEYEAR,ENGINE!$I321-P198+P307,ENGINE!O321)</f>
        <v>1000</v>
      </c>
      <c r="Q321" s="231">
        <f ca="1">IF(Q$318=UPGRADEYEAR,ENGINE!$I321-Q198+Q307,ENGINE!P321)</f>
        <v>1000</v>
      </c>
      <c r="R321" s="231">
        <f ca="1">IF(R$318=UPGRADEYEAR,ENGINE!$I321-R198+R307,ENGINE!Q321)</f>
        <v>1000</v>
      </c>
      <c r="S321" s="231">
        <f ca="1">IF(S$318=UPGRADEYEAR,ENGINE!$I321-S198+S307,ENGINE!R321)</f>
        <v>1000</v>
      </c>
      <c r="T321" s="231">
        <f ca="1">IF(T$318=UPGRADEYEAR,ENGINE!$I321-T198+T307,ENGINE!S321)</f>
        <v>1000</v>
      </c>
      <c r="U321" s="231">
        <f ca="1">IF(U$318=UPGRADEYEAR,ENGINE!$I321-U198+U307,ENGINE!T321)</f>
        <v>1000</v>
      </c>
      <c r="V321" s="231">
        <f ca="1">IF(V$318=UPGRADEYEAR,ENGINE!$I321-V198+V307,ENGINE!U321)</f>
        <v>1000</v>
      </c>
      <c r="W321" s="231">
        <f ca="1">IF(W$318=UPGRADEYEAR,ENGINE!$I321-W198+W307,ENGINE!V321)</f>
        <v>1000</v>
      </c>
      <c r="X321" s="231">
        <f ca="1">IF(X$318=UPGRADEYEAR,ENGINE!$I321-X198+X307,ENGINE!W321)</f>
        <v>1000</v>
      </c>
      <c r="Y321" s="231">
        <f ca="1">IF(Y$318=UPGRADEYEAR,ENGINE!$I321-Y198+Y307,ENGINE!X321)</f>
        <v>1000</v>
      </c>
      <c r="Z321" s="231">
        <f ca="1">IF(Z$318=UPGRADEYEAR,ENGINE!$I321-Z198+Z307,ENGINE!Y321)</f>
        <v>1000</v>
      </c>
      <c r="AA321" s="231">
        <f ca="1">IF(AA$318=UPGRADEYEAR,ENGINE!$I321-AA198+AA307,ENGINE!Z321)</f>
        <v>1000</v>
      </c>
      <c r="AB321" s="231">
        <f ca="1">IF(AB$318=UPGRADEYEAR,ENGINE!$I321-AB198+AB307,ENGINE!AA321)</f>
        <v>1000</v>
      </c>
      <c r="AC321" s="231">
        <f ca="1">IF(AC$318=UPGRADEYEAR,ENGINE!$I321-AC198+AC307,ENGINE!AB321)</f>
        <v>1000</v>
      </c>
      <c r="AD321" s="231">
        <f ca="1">IF(AD$318=UPGRADEYEAR,ENGINE!$I321-AD198+AD307,ENGINE!AC321)</f>
        <v>1000</v>
      </c>
      <c r="AE321" s="231">
        <f ca="1">IF(AE$318=UPGRADEYEAR,ENGINE!$I321-AE198+AE307,ENGINE!AD321)</f>
        <v>1000</v>
      </c>
      <c r="AF321" s="231">
        <f ca="1">IF(AF$318=UPGRADEYEAR,ENGINE!$I321-AF198+AF307,ENGINE!AE321)</f>
        <v>1000</v>
      </c>
      <c r="AG321" s="231">
        <f ca="1">IF(AG$318=UPGRADEYEAR,ENGINE!$I321-AG198+AG307,ENGINE!AF321)</f>
        <v>1000</v>
      </c>
      <c r="AH321" s="231">
        <f ca="1">IF(AH$318=UPGRADEYEAR,ENGINE!$I321-AH198+AH307,ENGINE!AG321)</f>
        <v>1000</v>
      </c>
      <c r="AI321" s="231">
        <f ca="1">IF(AI$318=UPGRADEYEAR,ENGINE!$I321-AI198+AI307,ENGINE!AH321)</f>
        <v>1000</v>
      </c>
      <c r="AJ321" s="231">
        <f ca="1">IF(AJ$318=UPGRADEYEAR,ENGINE!$I321-AJ198+AJ307,ENGINE!AI321)</f>
        <v>1000</v>
      </c>
      <c r="AK321" s="231">
        <f ca="1">IF(AK$318=UPGRADEYEAR,ENGINE!$I321-AK198+AK307,ENGINE!AJ321)</f>
        <v>1000</v>
      </c>
      <c r="AL321" s="231">
        <f ca="1">IF(AL$318=UPGRADEYEAR,ENGINE!$I321-AL198+AL307,ENGINE!AK321)</f>
        <v>1000</v>
      </c>
      <c r="AM321" s="231">
        <f ca="1">IF(AM$318=UPGRADEYEAR,ENGINE!$I321-AM198+AM307,ENGINE!AL321)</f>
        <v>1000</v>
      </c>
      <c r="AN321" s="231">
        <f ca="1">IF(AN$318=UPGRADEYEAR,ENGINE!$I321-AN198+AN307,ENGINE!AM321)</f>
        <v>1000</v>
      </c>
      <c r="AO321" s="231">
        <f ca="1">IF(AO$318=UPGRADEYEAR,ENGINE!$I321-AO198+AO307,ENGINE!AN321)</f>
        <v>1000</v>
      </c>
      <c r="AP321" s="231">
        <f ca="1">IF(AP$318=UPGRADEYEAR,ENGINE!$I321-AP198+AP307,ENGINE!AO321)</f>
        <v>1000</v>
      </c>
      <c r="AQ321" s="231">
        <f ca="1">IF(AQ$318=UPGRADEYEAR,ENGINE!$I321-AQ198+AQ307,ENGINE!AP321)</f>
        <v>1000</v>
      </c>
      <c r="AR321" s="231">
        <f ca="1">IF(AR$318=UPGRADEYEAR,ENGINE!$I321-AR198+AR307,ENGINE!AQ321)</f>
        <v>1000</v>
      </c>
      <c r="AS321" s="231">
        <f ca="1">IF(AS$318=UPGRADEYEAR,ENGINE!$I321-AS198+AS307,ENGINE!AR321)</f>
        <v>1000</v>
      </c>
      <c r="AT321" s="231">
        <f ca="1">IF(AT$318=UPGRADEYEAR,ENGINE!$I321-AT198+AT307,ENGINE!AS321)</f>
        <v>1000</v>
      </c>
      <c r="AU321" s="204"/>
    </row>
    <row r="322" spans="1:47">
      <c r="A322" s="204" t="s">
        <v>266</v>
      </c>
      <c r="B322" s="204"/>
      <c r="C322" s="204"/>
      <c r="D322" s="204"/>
      <c r="E322" s="204"/>
      <c r="F322" s="204"/>
      <c r="G322" s="204"/>
      <c r="H322" s="204"/>
      <c r="I322" s="231">
        <f t="shared" ca="1" si="316"/>
        <v>0</v>
      </c>
      <c r="J322" s="231">
        <f ca="1">IF(J$318=UPGRADEYEAR,ENGINE!$I322-J199+J308,ENGINE!I322)</f>
        <v>0</v>
      </c>
      <c r="K322" s="231">
        <f ca="1">IF(K$318=UPGRADEYEAR,ENGINE!$I322-K199+K308,ENGINE!J322)</f>
        <v>0</v>
      </c>
      <c r="L322" s="231">
        <f ca="1">IF(L$318=UPGRADEYEAR,ENGINE!$I322-L199+L308,ENGINE!K322)</f>
        <v>0</v>
      </c>
      <c r="M322" s="231">
        <f ca="1">IF(M$318=UPGRADEYEAR,ENGINE!$I322-M199+M308,ENGINE!L322)</f>
        <v>0</v>
      </c>
      <c r="N322" s="231">
        <f ca="1">IF(N$318=UPGRADEYEAR,ENGINE!$I322-N199+N308,ENGINE!M322)</f>
        <v>0</v>
      </c>
      <c r="O322" s="231">
        <f ca="1">IF(O$318=UPGRADEYEAR,ENGINE!$I322-O199+O308,ENGINE!N322)</f>
        <v>0</v>
      </c>
      <c r="P322" s="231">
        <f ca="1">IF(P$318=UPGRADEYEAR,ENGINE!$I322-P199+P308,ENGINE!O322)</f>
        <v>0</v>
      </c>
      <c r="Q322" s="231">
        <f ca="1">IF(Q$318=UPGRADEYEAR,ENGINE!$I322-Q199+Q308,ENGINE!P322)</f>
        <v>0</v>
      </c>
      <c r="R322" s="231">
        <f ca="1">IF(R$318=UPGRADEYEAR,ENGINE!$I322-R199+R308,ENGINE!Q322)</f>
        <v>0</v>
      </c>
      <c r="S322" s="231">
        <f ca="1">IF(S$318=UPGRADEYEAR,ENGINE!$I322-S199+S308,ENGINE!R322)</f>
        <v>0</v>
      </c>
      <c r="T322" s="231">
        <f ca="1">IF(T$318=UPGRADEYEAR,ENGINE!$I322-T199+T308,ENGINE!S322)</f>
        <v>0</v>
      </c>
      <c r="U322" s="231">
        <f ca="1">IF(U$318=UPGRADEYEAR,ENGINE!$I322-U199+U308,ENGINE!T322)</f>
        <v>0</v>
      </c>
      <c r="V322" s="231">
        <f ca="1">IF(V$318=UPGRADEYEAR,ENGINE!$I322-V199+V308,ENGINE!U322)</f>
        <v>0</v>
      </c>
      <c r="W322" s="231">
        <f ca="1">IF(W$318=UPGRADEYEAR,ENGINE!$I322-W199+W308,ENGINE!V322)</f>
        <v>0</v>
      </c>
      <c r="X322" s="231">
        <f ca="1">IF(X$318=UPGRADEYEAR,ENGINE!$I322-X199+X308,ENGINE!W322)</f>
        <v>0</v>
      </c>
      <c r="Y322" s="231">
        <f ca="1">IF(Y$318=UPGRADEYEAR,ENGINE!$I322-Y199+Y308,ENGINE!X322)</f>
        <v>0</v>
      </c>
      <c r="Z322" s="231">
        <f ca="1">IF(Z$318=UPGRADEYEAR,ENGINE!$I322-Z199+Z308,ENGINE!Y322)</f>
        <v>0</v>
      </c>
      <c r="AA322" s="231">
        <f ca="1">IF(AA$318=UPGRADEYEAR,ENGINE!$I322-AA199+AA308,ENGINE!Z322)</f>
        <v>0</v>
      </c>
      <c r="AB322" s="231">
        <f ca="1">IF(AB$318=UPGRADEYEAR,ENGINE!$I322-AB199+AB308,ENGINE!AA322)</f>
        <v>0</v>
      </c>
      <c r="AC322" s="231">
        <f ca="1">IF(AC$318=UPGRADEYEAR,ENGINE!$I322-AC199+AC308,ENGINE!AB322)</f>
        <v>0</v>
      </c>
      <c r="AD322" s="231">
        <f ca="1">IF(AD$318=UPGRADEYEAR,ENGINE!$I322-AD199+AD308,ENGINE!AC322)</f>
        <v>0</v>
      </c>
      <c r="AE322" s="231">
        <f ca="1">IF(AE$318=UPGRADEYEAR,ENGINE!$I322-AE199+AE308,ENGINE!AD322)</f>
        <v>0</v>
      </c>
      <c r="AF322" s="231">
        <f ca="1">IF(AF$318=UPGRADEYEAR,ENGINE!$I322-AF199+AF308,ENGINE!AE322)</f>
        <v>0</v>
      </c>
      <c r="AG322" s="231">
        <f ca="1">IF(AG$318=UPGRADEYEAR,ENGINE!$I322-AG199+AG308,ENGINE!AF322)</f>
        <v>0</v>
      </c>
      <c r="AH322" s="231">
        <f ca="1">IF(AH$318=UPGRADEYEAR,ENGINE!$I322-AH199+AH308,ENGINE!AG322)</f>
        <v>0</v>
      </c>
      <c r="AI322" s="231">
        <f ca="1">IF(AI$318=UPGRADEYEAR,ENGINE!$I322-AI199+AI308,ENGINE!AH322)</f>
        <v>0</v>
      </c>
      <c r="AJ322" s="231">
        <f ca="1">IF(AJ$318=UPGRADEYEAR,ENGINE!$I322-AJ199+AJ308,ENGINE!AI322)</f>
        <v>0</v>
      </c>
      <c r="AK322" s="231">
        <f ca="1">IF(AK$318=UPGRADEYEAR,ENGINE!$I322-AK199+AK308,ENGINE!AJ322)</f>
        <v>0</v>
      </c>
      <c r="AL322" s="231">
        <f ca="1">IF(AL$318=UPGRADEYEAR,ENGINE!$I322-AL199+AL308,ENGINE!AK322)</f>
        <v>0</v>
      </c>
      <c r="AM322" s="231">
        <f ca="1">IF(AM$318=UPGRADEYEAR,ENGINE!$I322-AM199+AM308,ENGINE!AL322)</f>
        <v>0</v>
      </c>
      <c r="AN322" s="231">
        <f ca="1">IF(AN$318=UPGRADEYEAR,ENGINE!$I322-AN199+AN308,ENGINE!AM322)</f>
        <v>0</v>
      </c>
      <c r="AO322" s="231">
        <f ca="1">IF(AO$318=UPGRADEYEAR,ENGINE!$I322-AO199+AO308,ENGINE!AN322)</f>
        <v>0</v>
      </c>
      <c r="AP322" s="231">
        <f ca="1">IF(AP$318=UPGRADEYEAR,ENGINE!$I322-AP199+AP308,ENGINE!AO322)</f>
        <v>0</v>
      </c>
      <c r="AQ322" s="231">
        <f ca="1">IF(AQ$318=UPGRADEYEAR,ENGINE!$I322-AQ199+AQ308,ENGINE!AP322)</f>
        <v>0</v>
      </c>
      <c r="AR322" s="231">
        <f ca="1">IF(AR$318=UPGRADEYEAR,ENGINE!$I322-AR199+AR308,ENGINE!AQ322)</f>
        <v>0</v>
      </c>
      <c r="AS322" s="231">
        <f ca="1">IF(AS$318=UPGRADEYEAR,ENGINE!$I322-AS199+AS308,ENGINE!AR322)</f>
        <v>0</v>
      </c>
      <c r="AT322" s="231">
        <f ca="1">IF(AT$318=UPGRADEYEAR,ENGINE!$I322-AT199+AT308,ENGINE!AS322)</f>
        <v>0</v>
      </c>
      <c r="AU322" s="204"/>
    </row>
    <row r="323" spans="1:47">
      <c r="A323" s="204" t="s">
        <v>95</v>
      </c>
      <c r="B323" s="204"/>
      <c r="C323" s="204"/>
      <c r="D323" s="204"/>
      <c r="E323" s="204"/>
      <c r="F323" s="204"/>
      <c r="G323" s="204"/>
      <c r="H323" s="204"/>
      <c r="I323" s="231">
        <f t="shared" ca="1" si="316"/>
        <v>0</v>
      </c>
      <c r="J323" s="231">
        <f ca="1">IF(J$318=UPGRADEYEAR,ENGINE!$I323-J200+J309,ENGINE!I323)</f>
        <v>0</v>
      </c>
      <c r="K323" s="231">
        <f ca="1">IF(K$318=UPGRADEYEAR,ENGINE!$I323-K200+K309,ENGINE!J323)</f>
        <v>0</v>
      </c>
      <c r="L323" s="231">
        <f ca="1">IF(L$318=UPGRADEYEAR,ENGINE!$I323-L200+L309,ENGINE!K323)</f>
        <v>0</v>
      </c>
      <c r="M323" s="231">
        <f ca="1">IF(M$318=UPGRADEYEAR,ENGINE!$I323-M200+M309,ENGINE!L323)</f>
        <v>0</v>
      </c>
      <c r="N323" s="231">
        <f ca="1">IF(N$318=UPGRADEYEAR,ENGINE!$I323-N200+N309,ENGINE!M323)</f>
        <v>0</v>
      </c>
      <c r="O323" s="231">
        <f ca="1">IF(O$318=UPGRADEYEAR,ENGINE!$I323-O200+O309,ENGINE!N323)</f>
        <v>0</v>
      </c>
      <c r="P323" s="231">
        <f ca="1">IF(P$318=UPGRADEYEAR,ENGINE!$I323-P200+P309,ENGINE!O323)</f>
        <v>0</v>
      </c>
      <c r="Q323" s="231">
        <f ca="1">IF(Q$318=UPGRADEYEAR,ENGINE!$I323-Q200+Q309,ENGINE!P323)</f>
        <v>0</v>
      </c>
      <c r="R323" s="231">
        <f ca="1">IF(R$318=UPGRADEYEAR,ENGINE!$I323-R200+R309,ENGINE!Q323)</f>
        <v>0</v>
      </c>
      <c r="S323" s="231">
        <f ca="1">IF(S$318=UPGRADEYEAR,ENGINE!$I323-S200+S309,ENGINE!R323)</f>
        <v>0</v>
      </c>
      <c r="T323" s="231">
        <f ca="1">IF(T$318=UPGRADEYEAR,ENGINE!$I323-T200+T309,ENGINE!S323)</f>
        <v>0</v>
      </c>
      <c r="U323" s="231">
        <f ca="1">IF(U$318=UPGRADEYEAR,ENGINE!$I323-U200+U309,ENGINE!T323)</f>
        <v>0</v>
      </c>
      <c r="V323" s="231">
        <f ca="1">IF(V$318=UPGRADEYEAR,ENGINE!$I323-V200+V309,ENGINE!U323)</f>
        <v>0</v>
      </c>
      <c r="W323" s="231">
        <f ca="1">IF(W$318=UPGRADEYEAR,ENGINE!$I323-W200+W309,ENGINE!V323)</f>
        <v>0</v>
      </c>
      <c r="X323" s="231">
        <f ca="1">IF(X$318=UPGRADEYEAR,ENGINE!$I323-X200+X309,ENGINE!W323)</f>
        <v>0</v>
      </c>
      <c r="Y323" s="231">
        <f ca="1">IF(Y$318=UPGRADEYEAR,ENGINE!$I323-Y200+Y309,ENGINE!X323)</f>
        <v>0</v>
      </c>
      <c r="Z323" s="231">
        <f ca="1">IF(Z$318=UPGRADEYEAR,ENGINE!$I323-Z200+Z309,ENGINE!Y323)</f>
        <v>0</v>
      </c>
      <c r="AA323" s="231">
        <f ca="1">IF(AA$318=UPGRADEYEAR,ENGINE!$I323-AA200+AA309,ENGINE!Z323)</f>
        <v>0</v>
      </c>
      <c r="AB323" s="231">
        <f ca="1">IF(AB$318=UPGRADEYEAR,ENGINE!$I323-AB200+AB309,ENGINE!AA323)</f>
        <v>0</v>
      </c>
      <c r="AC323" s="231">
        <f ca="1">IF(AC$318=UPGRADEYEAR,ENGINE!$I323-AC200+AC309,ENGINE!AB323)</f>
        <v>0</v>
      </c>
      <c r="AD323" s="231">
        <f ca="1">IF(AD$318=UPGRADEYEAR,ENGINE!$I323-AD200+AD309,ENGINE!AC323)</f>
        <v>0</v>
      </c>
      <c r="AE323" s="231">
        <f ca="1">IF(AE$318=UPGRADEYEAR,ENGINE!$I323-AE200+AE309,ENGINE!AD323)</f>
        <v>0</v>
      </c>
      <c r="AF323" s="231">
        <f ca="1">IF(AF$318=UPGRADEYEAR,ENGINE!$I323-AF200+AF309,ENGINE!AE323)</f>
        <v>0</v>
      </c>
      <c r="AG323" s="231">
        <f ca="1">IF(AG$318=UPGRADEYEAR,ENGINE!$I323-AG200+AG309,ENGINE!AF323)</f>
        <v>0</v>
      </c>
      <c r="AH323" s="231">
        <f ca="1">IF(AH$318=UPGRADEYEAR,ENGINE!$I323-AH200+AH309,ENGINE!AG323)</f>
        <v>0</v>
      </c>
      <c r="AI323" s="231">
        <f ca="1">IF(AI$318=UPGRADEYEAR,ENGINE!$I323-AI200+AI309,ENGINE!AH323)</f>
        <v>0</v>
      </c>
      <c r="AJ323" s="231">
        <f ca="1">IF(AJ$318=UPGRADEYEAR,ENGINE!$I323-AJ200+AJ309,ENGINE!AI323)</f>
        <v>0</v>
      </c>
      <c r="AK323" s="231">
        <f ca="1">IF(AK$318=UPGRADEYEAR,ENGINE!$I323-AK200+AK309,ENGINE!AJ323)</f>
        <v>0</v>
      </c>
      <c r="AL323" s="231">
        <f ca="1">IF(AL$318=UPGRADEYEAR,ENGINE!$I323-AL200+AL309,ENGINE!AK323)</f>
        <v>0</v>
      </c>
      <c r="AM323" s="231">
        <f ca="1">IF(AM$318=UPGRADEYEAR,ENGINE!$I323-AM200+AM309,ENGINE!AL323)</f>
        <v>0</v>
      </c>
      <c r="AN323" s="231">
        <f ca="1">IF(AN$318=UPGRADEYEAR,ENGINE!$I323-AN200+AN309,ENGINE!AM323)</f>
        <v>0</v>
      </c>
      <c r="AO323" s="231">
        <f ca="1">IF(AO$318=UPGRADEYEAR,ENGINE!$I323-AO200+AO309,ENGINE!AN323)</f>
        <v>0</v>
      </c>
      <c r="AP323" s="231">
        <f ca="1">IF(AP$318=UPGRADEYEAR,ENGINE!$I323-AP200+AP309,ENGINE!AO323)</f>
        <v>0</v>
      </c>
      <c r="AQ323" s="231">
        <f ca="1">IF(AQ$318=UPGRADEYEAR,ENGINE!$I323-AQ200+AQ309,ENGINE!AP323)</f>
        <v>0</v>
      </c>
      <c r="AR323" s="231">
        <f ca="1">IF(AR$318=UPGRADEYEAR,ENGINE!$I323-AR200+AR309,ENGINE!AQ323)</f>
        <v>0</v>
      </c>
      <c r="AS323" s="231">
        <f ca="1">IF(AS$318=UPGRADEYEAR,ENGINE!$I323-AS200+AS309,ENGINE!AR323)</f>
        <v>0</v>
      </c>
      <c r="AT323" s="231">
        <f ca="1">IF(AT$318=UPGRADEYEAR,ENGINE!$I323-AT200+AT309,ENGINE!AS323)</f>
        <v>0</v>
      </c>
      <c r="AU323" s="204"/>
    </row>
    <row r="324" spans="1:47">
      <c r="A324" s="204" t="s">
        <v>57</v>
      </c>
      <c r="B324" s="204"/>
      <c r="C324" s="204"/>
      <c r="D324" s="204"/>
      <c r="E324" s="204"/>
      <c r="F324" s="204"/>
      <c r="G324" s="204"/>
      <c r="H324" s="204"/>
      <c r="I324" s="231">
        <f t="shared" ca="1" si="316"/>
        <v>0</v>
      </c>
      <c r="J324" s="231">
        <f ca="1">IF(J$318=UPGRADEYEAR,ENGINE!$I324-J201+J310,ENGINE!I324)</f>
        <v>0</v>
      </c>
      <c r="K324" s="231">
        <f ca="1">IF(K$318=UPGRADEYEAR,ENGINE!$I324-K201+K310,ENGINE!J324)</f>
        <v>0</v>
      </c>
      <c r="L324" s="231">
        <f ca="1">IF(L$318=UPGRADEYEAR,ENGINE!$I324-L201+L310,ENGINE!K324)</f>
        <v>0</v>
      </c>
      <c r="M324" s="231">
        <f ca="1">IF(M$318=UPGRADEYEAR,ENGINE!$I324-M201+M310,ENGINE!L324)</f>
        <v>0</v>
      </c>
      <c r="N324" s="231">
        <f ca="1">IF(N$318=UPGRADEYEAR,ENGINE!$I324-N201+N310,ENGINE!M324)</f>
        <v>0</v>
      </c>
      <c r="O324" s="231">
        <f ca="1">IF(O$318=UPGRADEYEAR,ENGINE!$I324-O201+O310,ENGINE!N324)</f>
        <v>0</v>
      </c>
      <c r="P324" s="231">
        <f ca="1">IF(P$318=UPGRADEYEAR,ENGINE!$I324-P201+P310,ENGINE!O324)</f>
        <v>0</v>
      </c>
      <c r="Q324" s="231">
        <f ca="1">IF(Q$318=UPGRADEYEAR,ENGINE!$I324-Q201+Q310,ENGINE!P324)</f>
        <v>0</v>
      </c>
      <c r="R324" s="231">
        <f ca="1">IF(R$318=UPGRADEYEAR,ENGINE!$I324-R201+R310,ENGINE!Q324)</f>
        <v>0</v>
      </c>
      <c r="S324" s="231">
        <f ca="1">IF(S$318=UPGRADEYEAR,ENGINE!$I324-S201+S310,ENGINE!R324)</f>
        <v>0</v>
      </c>
      <c r="T324" s="231">
        <f ca="1">IF(T$318=UPGRADEYEAR,ENGINE!$I324-T201+T310,ENGINE!S324)</f>
        <v>0</v>
      </c>
      <c r="U324" s="231">
        <f ca="1">IF(U$318=UPGRADEYEAR,ENGINE!$I324-U201+U310,ENGINE!T324)</f>
        <v>0</v>
      </c>
      <c r="V324" s="231">
        <f ca="1">IF(V$318=UPGRADEYEAR,ENGINE!$I324-V201+V310,ENGINE!U324)</f>
        <v>0</v>
      </c>
      <c r="W324" s="231">
        <f ca="1">IF(W$318=UPGRADEYEAR,ENGINE!$I324-W201+W310,ENGINE!V324)</f>
        <v>0</v>
      </c>
      <c r="X324" s="231">
        <f ca="1">IF(X$318=UPGRADEYEAR,ENGINE!$I324-X201+X310,ENGINE!W324)</f>
        <v>0</v>
      </c>
      <c r="Y324" s="231">
        <f ca="1">IF(Y$318=UPGRADEYEAR,ENGINE!$I324-Y201+Y310,ENGINE!X324)</f>
        <v>0</v>
      </c>
      <c r="Z324" s="231">
        <f ca="1">IF(Z$318=UPGRADEYEAR,ENGINE!$I324-Z201+Z310,ENGINE!Y324)</f>
        <v>0</v>
      </c>
      <c r="AA324" s="231">
        <f ca="1">IF(AA$318=UPGRADEYEAR,ENGINE!$I324-AA201+AA310,ENGINE!Z324)</f>
        <v>0</v>
      </c>
      <c r="AB324" s="231">
        <f ca="1">IF(AB$318=UPGRADEYEAR,ENGINE!$I324-AB201+AB310,ENGINE!AA324)</f>
        <v>0</v>
      </c>
      <c r="AC324" s="231">
        <f ca="1">IF(AC$318=UPGRADEYEAR,ENGINE!$I324-AC201+AC310,ENGINE!AB324)</f>
        <v>0</v>
      </c>
      <c r="AD324" s="231">
        <f ca="1">IF(AD$318=UPGRADEYEAR,ENGINE!$I324-AD201+AD310,ENGINE!AC324)</f>
        <v>0</v>
      </c>
      <c r="AE324" s="231">
        <f ca="1">IF(AE$318=UPGRADEYEAR,ENGINE!$I324-AE201+AE310,ENGINE!AD324)</f>
        <v>0</v>
      </c>
      <c r="AF324" s="231">
        <f ca="1">IF(AF$318=UPGRADEYEAR,ENGINE!$I324-AF201+AF310,ENGINE!AE324)</f>
        <v>0</v>
      </c>
      <c r="AG324" s="231">
        <f ca="1">IF(AG$318=UPGRADEYEAR,ENGINE!$I324-AG201+AG310,ENGINE!AF324)</f>
        <v>0</v>
      </c>
      <c r="AH324" s="231">
        <f ca="1">IF(AH$318=UPGRADEYEAR,ENGINE!$I324-AH201+AH310,ENGINE!AG324)</f>
        <v>0</v>
      </c>
      <c r="AI324" s="231">
        <f ca="1">IF(AI$318=UPGRADEYEAR,ENGINE!$I324-AI201+AI310,ENGINE!AH324)</f>
        <v>0</v>
      </c>
      <c r="AJ324" s="231">
        <f ca="1">IF(AJ$318=UPGRADEYEAR,ENGINE!$I324-AJ201+AJ310,ENGINE!AI324)</f>
        <v>0</v>
      </c>
      <c r="AK324" s="231">
        <f ca="1">IF(AK$318=UPGRADEYEAR,ENGINE!$I324-AK201+AK310,ENGINE!AJ324)</f>
        <v>0</v>
      </c>
      <c r="AL324" s="231">
        <f ca="1">IF(AL$318=UPGRADEYEAR,ENGINE!$I324-AL201+AL310,ENGINE!AK324)</f>
        <v>0</v>
      </c>
      <c r="AM324" s="231">
        <f ca="1">IF(AM$318=UPGRADEYEAR,ENGINE!$I324-AM201+AM310,ENGINE!AL324)</f>
        <v>0</v>
      </c>
      <c r="AN324" s="231">
        <f ca="1">IF(AN$318=UPGRADEYEAR,ENGINE!$I324-AN201+AN310,ENGINE!AM324)</f>
        <v>0</v>
      </c>
      <c r="AO324" s="231">
        <f ca="1">IF(AO$318=UPGRADEYEAR,ENGINE!$I324-AO201+AO310,ENGINE!AN324)</f>
        <v>0</v>
      </c>
      <c r="AP324" s="231">
        <f ca="1">IF(AP$318=UPGRADEYEAR,ENGINE!$I324-AP201+AP310,ENGINE!AO324)</f>
        <v>0</v>
      </c>
      <c r="AQ324" s="231">
        <f ca="1">IF(AQ$318=UPGRADEYEAR,ENGINE!$I324-AQ201+AQ310,ENGINE!AP324)</f>
        <v>0</v>
      </c>
      <c r="AR324" s="231">
        <f ca="1">IF(AR$318=UPGRADEYEAR,ENGINE!$I324-AR201+AR310,ENGINE!AQ324)</f>
        <v>0</v>
      </c>
      <c r="AS324" s="231">
        <f ca="1">IF(AS$318=UPGRADEYEAR,ENGINE!$I324-AS201+AS310,ENGINE!AR324)</f>
        <v>0</v>
      </c>
      <c r="AT324" s="231">
        <f ca="1">IF(AT$318=UPGRADEYEAR,ENGINE!$I324-AT201+AT310,ENGINE!AS324)</f>
        <v>0</v>
      </c>
      <c r="AU324" s="204"/>
    </row>
    <row r="325" spans="1:47">
      <c r="A325" s="204" t="s">
        <v>345</v>
      </c>
      <c r="B325" s="204"/>
      <c r="C325" s="204"/>
      <c r="D325" s="204"/>
      <c r="E325" s="204"/>
      <c r="F325" s="204"/>
      <c r="G325" s="204"/>
      <c r="H325" s="204"/>
      <c r="I325" s="231">
        <f t="shared" ca="1" si="316"/>
        <v>0</v>
      </c>
      <c r="J325" s="231">
        <f ca="1">IF(J$318=UPGRADEYEAR,ENGINE!$I325-J202+J311,ENGINE!I325)</f>
        <v>0</v>
      </c>
      <c r="K325" s="231">
        <f ca="1">IF(K$318=UPGRADEYEAR,ENGINE!$I325-K202+K311,ENGINE!J325)</f>
        <v>0</v>
      </c>
      <c r="L325" s="231">
        <f ca="1">IF(L$318=UPGRADEYEAR,ENGINE!$I325-L202+L311,ENGINE!K325)</f>
        <v>0</v>
      </c>
      <c r="M325" s="231">
        <f ca="1">IF(M$318=UPGRADEYEAR,ENGINE!$I325-M202+M311,ENGINE!L325)</f>
        <v>0</v>
      </c>
      <c r="N325" s="231">
        <f ca="1">IF(N$318=UPGRADEYEAR,ENGINE!$I325-N202+N311,ENGINE!M325)</f>
        <v>0</v>
      </c>
      <c r="O325" s="231">
        <f ca="1">IF(O$318=UPGRADEYEAR,ENGINE!$I325-O202+O311,ENGINE!N325)</f>
        <v>0</v>
      </c>
      <c r="P325" s="231">
        <f ca="1">IF(P$318=UPGRADEYEAR,ENGINE!$I325-P202+P311,ENGINE!O325)</f>
        <v>0</v>
      </c>
      <c r="Q325" s="231">
        <f ca="1">IF(Q$318=UPGRADEYEAR,ENGINE!$I325-Q202+Q311,ENGINE!P325)</f>
        <v>0</v>
      </c>
      <c r="R325" s="231">
        <f ca="1">IF(R$318=UPGRADEYEAR,ENGINE!$I325-R202+R311,ENGINE!Q325)</f>
        <v>0</v>
      </c>
      <c r="S325" s="231">
        <f ca="1">IF(S$318=UPGRADEYEAR,ENGINE!$I325-S202+S311,ENGINE!R325)</f>
        <v>0</v>
      </c>
      <c r="T325" s="231">
        <f ca="1">IF(T$318=UPGRADEYEAR,ENGINE!$I325-T202+T311,ENGINE!S325)</f>
        <v>0</v>
      </c>
      <c r="U325" s="231">
        <f ca="1">IF(U$318=UPGRADEYEAR,ENGINE!$I325-U202+U311,ENGINE!T325)</f>
        <v>0</v>
      </c>
      <c r="V325" s="231">
        <f ca="1">IF(V$318=UPGRADEYEAR,ENGINE!$I325-V202+V311,ENGINE!U325)</f>
        <v>0</v>
      </c>
      <c r="W325" s="231">
        <f ca="1">IF(W$318=UPGRADEYEAR,ENGINE!$I325-W202+W311,ENGINE!V325)</f>
        <v>0</v>
      </c>
      <c r="X325" s="231">
        <f ca="1">IF(X$318=UPGRADEYEAR,ENGINE!$I325-X202+X311,ENGINE!W325)</f>
        <v>0</v>
      </c>
      <c r="Y325" s="231">
        <f ca="1">IF(Y$318=UPGRADEYEAR,ENGINE!$I325-Y202+Y311,ENGINE!X325)</f>
        <v>0</v>
      </c>
      <c r="Z325" s="231">
        <f ca="1">IF(Z$318=UPGRADEYEAR,ENGINE!$I325-Z202+Z311,ENGINE!Y325)</f>
        <v>0</v>
      </c>
      <c r="AA325" s="231">
        <f ca="1">IF(AA$318=UPGRADEYEAR,ENGINE!$I325-AA202+AA311,ENGINE!Z325)</f>
        <v>0</v>
      </c>
      <c r="AB325" s="231">
        <f ca="1">IF(AB$318=UPGRADEYEAR,ENGINE!$I325-AB202+AB311,ENGINE!AA325)</f>
        <v>0</v>
      </c>
      <c r="AC325" s="231">
        <f ca="1">IF(AC$318=UPGRADEYEAR,ENGINE!$I325-AC202+AC311,ENGINE!AB325)</f>
        <v>0</v>
      </c>
      <c r="AD325" s="231">
        <f ca="1">IF(AD$318=UPGRADEYEAR,ENGINE!$I325-AD202+AD311,ENGINE!AC325)</f>
        <v>0</v>
      </c>
      <c r="AE325" s="231">
        <f ca="1">IF(AE$318=UPGRADEYEAR,ENGINE!$I325-AE202+AE311,ENGINE!AD325)</f>
        <v>0</v>
      </c>
      <c r="AF325" s="231">
        <f ca="1">IF(AF$318=UPGRADEYEAR,ENGINE!$I325-AF202+AF311,ENGINE!AE325)</f>
        <v>0</v>
      </c>
      <c r="AG325" s="231">
        <f ca="1">IF(AG$318=UPGRADEYEAR,ENGINE!$I325-AG202+AG311,ENGINE!AF325)</f>
        <v>0</v>
      </c>
      <c r="AH325" s="231">
        <f ca="1">IF(AH$318=UPGRADEYEAR,ENGINE!$I325-AH202+AH311,ENGINE!AG325)</f>
        <v>0</v>
      </c>
      <c r="AI325" s="231">
        <f ca="1">IF(AI$318=UPGRADEYEAR,ENGINE!$I325-AI202+AI311,ENGINE!AH325)</f>
        <v>0</v>
      </c>
      <c r="AJ325" s="231">
        <f ca="1">IF(AJ$318=UPGRADEYEAR,ENGINE!$I325-AJ202+AJ311,ENGINE!AI325)</f>
        <v>0</v>
      </c>
      <c r="AK325" s="231">
        <f ca="1">IF(AK$318=UPGRADEYEAR,ENGINE!$I325-AK202+AK311,ENGINE!AJ325)</f>
        <v>0</v>
      </c>
      <c r="AL325" s="231">
        <f ca="1">IF(AL$318=UPGRADEYEAR,ENGINE!$I325-AL202+AL311,ENGINE!AK325)</f>
        <v>0</v>
      </c>
      <c r="AM325" s="231">
        <f ca="1">IF(AM$318=UPGRADEYEAR,ENGINE!$I325-AM202+AM311,ENGINE!AL325)</f>
        <v>0</v>
      </c>
      <c r="AN325" s="231">
        <f ca="1">IF(AN$318=UPGRADEYEAR,ENGINE!$I325-AN202+AN311,ENGINE!AM325)</f>
        <v>0</v>
      </c>
      <c r="AO325" s="231">
        <f ca="1">IF(AO$318=UPGRADEYEAR,ENGINE!$I325-AO202+AO311,ENGINE!AN325)</f>
        <v>0</v>
      </c>
      <c r="AP325" s="231">
        <f ca="1">IF(AP$318=UPGRADEYEAR,ENGINE!$I325-AP202+AP311,ENGINE!AO325)</f>
        <v>0</v>
      </c>
      <c r="AQ325" s="231">
        <f ca="1">IF(AQ$318=UPGRADEYEAR,ENGINE!$I325-AQ202+AQ311,ENGINE!AP325)</f>
        <v>0</v>
      </c>
      <c r="AR325" s="231">
        <f ca="1">IF(AR$318=UPGRADEYEAR,ENGINE!$I325-AR202+AR311,ENGINE!AQ325)</f>
        <v>0</v>
      </c>
      <c r="AS325" s="231">
        <f ca="1">IF(AS$318=UPGRADEYEAR,ENGINE!$I325-AS202+AS311,ENGINE!AR325)</f>
        <v>0</v>
      </c>
      <c r="AT325" s="231">
        <f ca="1">IF(AT$318=UPGRADEYEAR,ENGINE!$I325-AT202+AT311,ENGINE!AS325)</f>
        <v>0</v>
      </c>
      <c r="AU325" s="204"/>
    </row>
    <row r="326" spans="1:47">
      <c r="A326" s="204" t="s">
        <v>342</v>
      </c>
      <c r="B326" s="204"/>
      <c r="C326" s="204"/>
      <c r="D326" s="204"/>
      <c r="E326" s="204"/>
      <c r="F326" s="204"/>
      <c r="G326" s="204"/>
      <c r="H326" s="204"/>
      <c r="I326" s="231">
        <f t="shared" ca="1" si="316"/>
        <v>0</v>
      </c>
      <c r="J326" s="231">
        <f ca="1">IF(J$318=UPGRADEYEAR,ENGINE!$I326-J203+J312,ENGINE!I326)</f>
        <v>0</v>
      </c>
      <c r="K326" s="231">
        <f ca="1">IF(K$318=UPGRADEYEAR,ENGINE!$I326-K203+K312,ENGINE!J326)</f>
        <v>0</v>
      </c>
      <c r="L326" s="231">
        <f ca="1">IF(L$318=UPGRADEYEAR,ENGINE!$I326-L203+L312,ENGINE!K326)</f>
        <v>0</v>
      </c>
      <c r="M326" s="231">
        <f ca="1">IF(M$318=UPGRADEYEAR,ENGINE!$I326-M203+M312,ENGINE!L326)</f>
        <v>0</v>
      </c>
      <c r="N326" s="231">
        <f ca="1">IF(N$318=UPGRADEYEAR,ENGINE!$I326-N203+N312,ENGINE!M326)</f>
        <v>0</v>
      </c>
      <c r="O326" s="231">
        <f ca="1">IF(O$318=UPGRADEYEAR,ENGINE!$I326-O203+O312,ENGINE!N326)</f>
        <v>0</v>
      </c>
      <c r="P326" s="231">
        <f ca="1">IF(P$318=UPGRADEYEAR,ENGINE!$I326-P203+P312,ENGINE!O326)</f>
        <v>0</v>
      </c>
      <c r="Q326" s="231">
        <f ca="1">IF(Q$318=UPGRADEYEAR,ENGINE!$I326-Q203+Q312,ENGINE!P326)</f>
        <v>0</v>
      </c>
      <c r="R326" s="231">
        <f ca="1">IF(R$318=UPGRADEYEAR,ENGINE!$I326-R203+R312,ENGINE!Q326)</f>
        <v>0</v>
      </c>
      <c r="S326" s="231">
        <f ca="1">IF(S$318=UPGRADEYEAR,ENGINE!$I326-S203+S312,ENGINE!R326)</f>
        <v>0</v>
      </c>
      <c r="T326" s="231">
        <f ca="1">IF(T$318=UPGRADEYEAR,ENGINE!$I326-T203+T312,ENGINE!S326)</f>
        <v>0</v>
      </c>
      <c r="U326" s="231">
        <f ca="1">IF(U$318=UPGRADEYEAR,ENGINE!$I326-U203+U312,ENGINE!T326)</f>
        <v>0</v>
      </c>
      <c r="V326" s="231">
        <f ca="1">IF(V$318=UPGRADEYEAR,ENGINE!$I326-V203+V312,ENGINE!U326)</f>
        <v>0</v>
      </c>
      <c r="W326" s="231">
        <f ca="1">IF(W$318=UPGRADEYEAR,ENGINE!$I326-W203+W312,ENGINE!V326)</f>
        <v>0</v>
      </c>
      <c r="X326" s="231">
        <f ca="1">IF(X$318=UPGRADEYEAR,ENGINE!$I326-X203+X312,ENGINE!W326)</f>
        <v>0</v>
      </c>
      <c r="Y326" s="231">
        <f ca="1">IF(Y$318=UPGRADEYEAR,ENGINE!$I326-Y203+Y312,ENGINE!X326)</f>
        <v>0</v>
      </c>
      <c r="Z326" s="231">
        <f ca="1">IF(Z$318=UPGRADEYEAR,ENGINE!$I326-Z203+Z312,ENGINE!Y326)</f>
        <v>0</v>
      </c>
      <c r="AA326" s="231">
        <f ca="1">IF(AA$318=UPGRADEYEAR,ENGINE!$I326-AA203+AA312,ENGINE!Z326)</f>
        <v>0</v>
      </c>
      <c r="AB326" s="231">
        <f ca="1">IF(AB$318=UPGRADEYEAR,ENGINE!$I326-AB203+AB312,ENGINE!AA326)</f>
        <v>0</v>
      </c>
      <c r="AC326" s="231">
        <f ca="1">IF(AC$318=UPGRADEYEAR,ENGINE!$I326-AC203+AC312,ENGINE!AB326)</f>
        <v>0</v>
      </c>
      <c r="AD326" s="231">
        <f ca="1">IF(AD$318=UPGRADEYEAR,ENGINE!$I326-AD203+AD312,ENGINE!AC326)</f>
        <v>0</v>
      </c>
      <c r="AE326" s="231">
        <f ca="1">IF(AE$318=UPGRADEYEAR,ENGINE!$I326-AE203+AE312,ENGINE!AD326)</f>
        <v>0</v>
      </c>
      <c r="AF326" s="231">
        <f ca="1">IF(AF$318=UPGRADEYEAR,ENGINE!$I326-AF203+AF312,ENGINE!AE326)</f>
        <v>0</v>
      </c>
      <c r="AG326" s="231">
        <f ca="1">IF(AG$318=UPGRADEYEAR,ENGINE!$I326-AG203+AG312,ENGINE!AF326)</f>
        <v>0</v>
      </c>
      <c r="AH326" s="231">
        <f ca="1">IF(AH$318=UPGRADEYEAR,ENGINE!$I326-AH203+AH312,ENGINE!AG326)</f>
        <v>0</v>
      </c>
      <c r="AI326" s="231">
        <f ca="1">IF(AI$318=UPGRADEYEAR,ENGINE!$I326-AI203+AI312,ENGINE!AH326)</f>
        <v>0</v>
      </c>
      <c r="AJ326" s="231">
        <f ca="1">IF(AJ$318=UPGRADEYEAR,ENGINE!$I326-AJ203+AJ312,ENGINE!AI326)</f>
        <v>0</v>
      </c>
      <c r="AK326" s="231">
        <f ca="1">IF(AK$318=UPGRADEYEAR,ENGINE!$I326-AK203+AK312,ENGINE!AJ326)</f>
        <v>0</v>
      </c>
      <c r="AL326" s="231">
        <f ca="1">IF(AL$318=UPGRADEYEAR,ENGINE!$I326-AL203+AL312,ENGINE!AK326)</f>
        <v>0</v>
      </c>
      <c r="AM326" s="231">
        <f ca="1">IF(AM$318=UPGRADEYEAR,ENGINE!$I326-AM203+AM312,ENGINE!AL326)</f>
        <v>0</v>
      </c>
      <c r="AN326" s="231">
        <f ca="1">IF(AN$318=UPGRADEYEAR,ENGINE!$I326-AN203+AN312,ENGINE!AM326)</f>
        <v>0</v>
      </c>
      <c r="AO326" s="231">
        <f ca="1">IF(AO$318=UPGRADEYEAR,ENGINE!$I326-AO203+AO312,ENGINE!AN326)</f>
        <v>0</v>
      </c>
      <c r="AP326" s="231">
        <f ca="1">IF(AP$318=UPGRADEYEAR,ENGINE!$I326-AP203+AP312,ENGINE!AO326)</f>
        <v>0</v>
      </c>
      <c r="AQ326" s="231">
        <f ca="1">IF(AQ$318=UPGRADEYEAR,ENGINE!$I326-AQ203+AQ312,ENGINE!AP326)</f>
        <v>0</v>
      </c>
      <c r="AR326" s="231">
        <f ca="1">IF(AR$318=UPGRADEYEAR,ENGINE!$I326-AR203+AR312,ENGINE!AQ326)</f>
        <v>0</v>
      </c>
      <c r="AS326" s="231">
        <f ca="1">IF(AS$318=UPGRADEYEAR,ENGINE!$I326-AS203+AS312,ENGINE!AR326)</f>
        <v>0</v>
      </c>
      <c r="AT326" s="231">
        <f ca="1">IF(AT$318=UPGRADEYEAR,ENGINE!$I326-AT203+AT312,ENGINE!AS326)</f>
        <v>0</v>
      </c>
      <c r="AU326" s="204"/>
    </row>
    <row r="327" spans="1:47">
      <c r="A327" s="204" t="s">
        <v>74</v>
      </c>
      <c r="B327" s="204"/>
      <c r="C327" s="204"/>
      <c r="D327" s="204"/>
      <c r="E327" s="204"/>
      <c r="F327" s="204"/>
      <c r="G327" s="204"/>
      <c r="H327" s="204"/>
      <c r="I327" s="231">
        <f t="shared" ca="1" si="316"/>
        <v>0</v>
      </c>
      <c r="J327" s="231">
        <f ca="1">IF(J$318=UPGRADEYEAR,ENGINE!$I327-J204+J313,ENGINE!I327)</f>
        <v>0</v>
      </c>
      <c r="K327" s="231">
        <f ca="1">IF(K$318=UPGRADEYEAR,ENGINE!$I327-K204+K313,ENGINE!J327)</f>
        <v>0</v>
      </c>
      <c r="L327" s="231">
        <f ca="1">IF(L$318=UPGRADEYEAR,ENGINE!$I327-L204+L313,ENGINE!K327)</f>
        <v>0</v>
      </c>
      <c r="M327" s="231">
        <f ca="1">IF(M$318=UPGRADEYEAR,ENGINE!$I327-M204+M313,ENGINE!L327)</f>
        <v>6000</v>
      </c>
      <c r="N327" s="231">
        <f ca="1">IF(N$318=UPGRADEYEAR,ENGINE!$I327-N204+N313,ENGINE!M327)</f>
        <v>6000</v>
      </c>
      <c r="O327" s="231">
        <f ca="1">IF(O$318=UPGRADEYEAR,ENGINE!$I327-O204+O313,ENGINE!N327)</f>
        <v>6000</v>
      </c>
      <c r="P327" s="231">
        <f ca="1">IF(P$318=UPGRADEYEAR,ENGINE!$I327-P204+P313,ENGINE!O327)</f>
        <v>6000</v>
      </c>
      <c r="Q327" s="231">
        <f ca="1">IF(Q$318=UPGRADEYEAR,ENGINE!$I327-Q204+Q313,ENGINE!P327)</f>
        <v>6000</v>
      </c>
      <c r="R327" s="231">
        <f ca="1">IF(R$318=UPGRADEYEAR,ENGINE!$I327-R204+R313,ENGINE!Q327)</f>
        <v>6000</v>
      </c>
      <c r="S327" s="231">
        <f ca="1">IF(S$318=UPGRADEYEAR,ENGINE!$I327-S204+S313,ENGINE!R327)</f>
        <v>6000</v>
      </c>
      <c r="T327" s="231">
        <f ca="1">IF(T$318=UPGRADEYEAR,ENGINE!$I327-T204+T313,ENGINE!S327)</f>
        <v>6000</v>
      </c>
      <c r="U327" s="231">
        <f ca="1">IF(U$318=UPGRADEYEAR,ENGINE!$I327-U204+U313,ENGINE!T327)</f>
        <v>6000</v>
      </c>
      <c r="V327" s="231">
        <f ca="1">IF(V$318=UPGRADEYEAR,ENGINE!$I327-V204+V313,ENGINE!U327)</f>
        <v>6000</v>
      </c>
      <c r="W327" s="231">
        <f ca="1">IF(W$318=UPGRADEYEAR,ENGINE!$I327-W204+W313,ENGINE!V327)</f>
        <v>6000</v>
      </c>
      <c r="X327" s="231">
        <f ca="1">IF(X$318=UPGRADEYEAR,ENGINE!$I327-X204+X313,ENGINE!W327)</f>
        <v>6000</v>
      </c>
      <c r="Y327" s="231">
        <f ca="1">IF(Y$318=UPGRADEYEAR,ENGINE!$I327-Y204+Y313,ENGINE!X327)</f>
        <v>6000</v>
      </c>
      <c r="Z327" s="231">
        <f ca="1">IF(Z$318=UPGRADEYEAR,ENGINE!$I327-Z204+Z313,ENGINE!Y327)</f>
        <v>6000</v>
      </c>
      <c r="AA327" s="231">
        <f ca="1">IF(AA$318=UPGRADEYEAR,ENGINE!$I327-AA204+AA313,ENGINE!Z327)</f>
        <v>6000</v>
      </c>
      <c r="AB327" s="231">
        <f ca="1">IF(AB$318=UPGRADEYEAR,ENGINE!$I327-AB204+AB313,ENGINE!AA327)</f>
        <v>6000</v>
      </c>
      <c r="AC327" s="231">
        <f ca="1">IF(AC$318=UPGRADEYEAR,ENGINE!$I327-AC204+AC313,ENGINE!AB327)</f>
        <v>6000</v>
      </c>
      <c r="AD327" s="231">
        <f ca="1">IF(AD$318=UPGRADEYEAR,ENGINE!$I327-AD204+AD313,ENGINE!AC327)</f>
        <v>6000</v>
      </c>
      <c r="AE327" s="231">
        <f ca="1">IF(AE$318=UPGRADEYEAR,ENGINE!$I327-AE204+AE313,ENGINE!AD327)</f>
        <v>6000</v>
      </c>
      <c r="AF327" s="231">
        <f ca="1">IF(AF$318=UPGRADEYEAR,ENGINE!$I327-AF204+AF313,ENGINE!AE327)</f>
        <v>6000</v>
      </c>
      <c r="AG327" s="231">
        <f ca="1">IF(AG$318=UPGRADEYEAR,ENGINE!$I327-AG204+AG313,ENGINE!AF327)</f>
        <v>6000</v>
      </c>
      <c r="AH327" s="231">
        <f ca="1">IF(AH$318=UPGRADEYEAR,ENGINE!$I327-AH204+AH313,ENGINE!AG327)</f>
        <v>6000</v>
      </c>
      <c r="AI327" s="231">
        <f ca="1">IF(AI$318=UPGRADEYEAR,ENGINE!$I327-AI204+AI313,ENGINE!AH327)</f>
        <v>6000</v>
      </c>
      <c r="AJ327" s="231">
        <f ca="1">IF(AJ$318=UPGRADEYEAR,ENGINE!$I327-AJ204+AJ313,ENGINE!AI327)</f>
        <v>6000</v>
      </c>
      <c r="AK327" s="231">
        <f ca="1">IF(AK$318=UPGRADEYEAR,ENGINE!$I327-AK204+AK313,ENGINE!AJ327)</f>
        <v>6000</v>
      </c>
      <c r="AL327" s="231">
        <f ca="1">IF(AL$318=UPGRADEYEAR,ENGINE!$I327-AL204+AL313,ENGINE!AK327)</f>
        <v>6000</v>
      </c>
      <c r="AM327" s="231">
        <f ca="1">IF(AM$318=UPGRADEYEAR,ENGINE!$I327-AM204+AM313,ENGINE!AL327)</f>
        <v>6000</v>
      </c>
      <c r="AN327" s="231">
        <f ca="1">IF(AN$318=UPGRADEYEAR,ENGINE!$I327-AN204+AN313,ENGINE!AM327)</f>
        <v>6000</v>
      </c>
      <c r="AO327" s="231">
        <f ca="1">IF(AO$318=UPGRADEYEAR,ENGINE!$I327-AO204+AO313,ENGINE!AN327)</f>
        <v>6000</v>
      </c>
      <c r="AP327" s="231">
        <f ca="1">IF(AP$318=UPGRADEYEAR,ENGINE!$I327-AP204+AP313,ENGINE!AO327)</f>
        <v>6000</v>
      </c>
      <c r="AQ327" s="231">
        <f ca="1">IF(AQ$318=UPGRADEYEAR,ENGINE!$I327-AQ204+AQ313,ENGINE!AP327)</f>
        <v>6000</v>
      </c>
      <c r="AR327" s="231">
        <f ca="1">IF(AR$318=UPGRADEYEAR,ENGINE!$I327-AR204+AR313,ENGINE!AQ327)</f>
        <v>6000</v>
      </c>
      <c r="AS327" s="231">
        <f ca="1">IF(AS$318=UPGRADEYEAR,ENGINE!$I327-AS204+AS313,ENGINE!AR327)</f>
        <v>6000</v>
      </c>
      <c r="AT327" s="231">
        <f ca="1">IF(AT$318=UPGRADEYEAR,ENGINE!$I327-AT204+AT313,ENGINE!AS327)</f>
        <v>6000</v>
      </c>
      <c r="AU327" s="204"/>
    </row>
    <row r="328" spans="1:47">
      <c r="A328" s="204"/>
      <c r="B328" s="204"/>
      <c r="C328" s="204"/>
      <c r="D328" s="204"/>
      <c r="E328" s="204"/>
      <c r="F328" s="204"/>
      <c r="G328" s="204"/>
      <c r="H328" s="204"/>
      <c r="I328" s="212"/>
      <c r="J328" s="212"/>
      <c r="K328" s="212"/>
      <c r="L328" s="212"/>
      <c r="M328" s="212"/>
      <c r="N328" s="213"/>
      <c r="O328" s="212"/>
      <c r="P328" s="212"/>
      <c r="Q328" s="212"/>
      <c r="R328" s="212"/>
      <c r="S328" s="212"/>
      <c r="T328" s="212"/>
      <c r="U328" s="212"/>
      <c r="V328" s="212"/>
      <c r="W328" s="212"/>
      <c r="X328" s="212"/>
      <c r="Y328" s="212"/>
      <c r="Z328" s="212"/>
      <c r="AA328" s="212"/>
      <c r="AB328" s="212"/>
      <c r="AC328" s="212"/>
      <c r="AD328" s="212"/>
      <c r="AE328" s="212"/>
      <c r="AF328" s="212"/>
      <c r="AG328" s="212"/>
      <c r="AH328" s="212"/>
      <c r="AI328" s="212"/>
      <c r="AJ328" s="212"/>
      <c r="AK328" s="212"/>
      <c r="AL328" s="212"/>
      <c r="AM328" s="212"/>
      <c r="AN328" s="212"/>
      <c r="AO328" s="212"/>
      <c r="AP328" s="212"/>
      <c r="AQ328" s="212"/>
      <c r="AR328" s="212"/>
      <c r="AS328" s="212"/>
      <c r="AT328" s="212"/>
      <c r="AU328" s="204"/>
    </row>
    <row r="329" spans="1:47">
      <c r="A329" s="204"/>
      <c r="B329" s="204"/>
      <c r="C329" s="204"/>
      <c r="D329" s="204"/>
      <c r="E329" s="204"/>
      <c r="F329" s="204"/>
      <c r="G329" s="204"/>
      <c r="H329" s="204"/>
      <c r="I329" s="212"/>
      <c r="J329" s="212"/>
      <c r="K329" s="212"/>
      <c r="L329" s="212"/>
      <c r="M329" s="212"/>
      <c r="N329" s="213"/>
      <c r="O329" s="212"/>
      <c r="P329" s="212"/>
      <c r="Q329" s="212"/>
      <c r="R329" s="212"/>
      <c r="S329" s="212"/>
      <c r="T329" s="212"/>
      <c r="U329" s="212"/>
      <c r="V329" s="212"/>
      <c r="W329" s="212"/>
      <c r="X329" s="212"/>
      <c r="Y329" s="212"/>
      <c r="Z329" s="212"/>
      <c r="AA329" s="212"/>
      <c r="AB329" s="212"/>
      <c r="AC329" s="212"/>
      <c r="AD329" s="212"/>
      <c r="AE329" s="212"/>
      <c r="AF329" s="212"/>
      <c r="AG329" s="212"/>
      <c r="AH329" s="212"/>
      <c r="AI329" s="212"/>
      <c r="AJ329" s="212"/>
      <c r="AK329" s="212"/>
      <c r="AL329" s="212"/>
      <c r="AM329" s="212"/>
      <c r="AN329" s="212"/>
      <c r="AO329" s="212"/>
      <c r="AP329" s="212"/>
      <c r="AQ329" s="212"/>
      <c r="AR329" s="212"/>
      <c r="AS329" s="212"/>
      <c r="AT329" s="212"/>
      <c r="AU329" s="204"/>
    </row>
    <row r="330" spans="1:47" ht="35.25" customHeight="1">
      <c r="A330" s="277" t="s">
        <v>118</v>
      </c>
      <c r="B330" s="277"/>
      <c r="C330" s="277"/>
      <c r="D330" s="277"/>
      <c r="E330" s="277"/>
      <c r="F330" s="277"/>
      <c r="G330" s="277"/>
      <c r="H330" s="277"/>
      <c r="I330" s="277"/>
      <c r="J330" s="277"/>
      <c r="K330" s="277"/>
      <c r="L330" s="277"/>
      <c r="M330" s="277"/>
      <c r="N330" s="278"/>
      <c r="O330" s="277"/>
      <c r="P330" s="277"/>
      <c r="Q330" s="277"/>
      <c r="R330" s="277"/>
      <c r="S330" s="277"/>
      <c r="T330" s="277"/>
      <c r="U330" s="277"/>
      <c r="V330" s="277"/>
      <c r="W330" s="277"/>
      <c r="X330" s="277"/>
      <c r="Y330" s="277"/>
      <c r="Z330" s="277"/>
      <c r="AA330" s="277"/>
      <c r="AB330" s="277"/>
      <c r="AC330" s="277"/>
      <c r="AD330" s="277"/>
      <c r="AE330" s="277"/>
      <c r="AF330" s="277"/>
      <c r="AG330" s="277"/>
      <c r="AH330" s="277"/>
      <c r="AI330" s="277"/>
      <c r="AJ330" s="277"/>
      <c r="AK330" s="277"/>
      <c r="AL330" s="277"/>
      <c r="AM330" s="277"/>
      <c r="AN330" s="277"/>
      <c r="AO330" s="277"/>
      <c r="AP330" s="277"/>
      <c r="AQ330" s="277"/>
      <c r="AR330" s="277"/>
      <c r="AS330" s="277"/>
      <c r="AT330" s="277"/>
      <c r="AU330" s="277"/>
    </row>
    <row r="331" spans="1:47">
      <c r="A331" s="204"/>
      <c r="B331" s="204"/>
      <c r="C331" s="204"/>
      <c r="D331" s="204"/>
      <c r="E331" s="204"/>
      <c r="F331" s="204"/>
      <c r="G331" s="204"/>
      <c r="H331" s="204"/>
      <c r="I331" s="212"/>
      <c r="J331" s="212"/>
      <c r="K331" s="212"/>
      <c r="L331" s="212"/>
      <c r="M331" s="212"/>
      <c r="N331" s="213"/>
      <c r="O331" s="212"/>
      <c r="P331" s="212"/>
      <c r="Q331" s="212"/>
      <c r="R331" s="212"/>
      <c r="S331" s="212"/>
      <c r="T331" s="212"/>
      <c r="U331" s="212"/>
      <c r="V331" s="212"/>
      <c r="W331" s="212"/>
      <c r="X331" s="212"/>
      <c r="Y331" s="212"/>
      <c r="Z331" s="212"/>
      <c r="AA331" s="212"/>
      <c r="AB331" s="212"/>
      <c r="AC331" s="212"/>
      <c r="AD331" s="212"/>
      <c r="AE331" s="212"/>
      <c r="AF331" s="212"/>
      <c r="AG331" s="212"/>
      <c r="AH331" s="212"/>
      <c r="AI331" s="212"/>
      <c r="AJ331" s="212"/>
      <c r="AK331" s="212"/>
      <c r="AL331" s="212"/>
      <c r="AM331" s="212"/>
      <c r="AN331" s="212"/>
      <c r="AO331" s="212"/>
      <c r="AP331" s="212"/>
      <c r="AQ331" s="212"/>
      <c r="AR331" s="212"/>
      <c r="AS331" s="212"/>
      <c r="AT331" s="212"/>
      <c r="AU331" s="204"/>
    </row>
    <row r="332" spans="1:47">
      <c r="A332" s="279" t="s">
        <v>123</v>
      </c>
      <c r="B332" s="279"/>
      <c r="C332" s="279"/>
      <c r="D332" s="279"/>
      <c r="E332" s="279"/>
      <c r="F332" s="279"/>
      <c r="G332" s="279"/>
      <c r="H332" s="279"/>
      <c r="I332" s="280" t="s">
        <v>73</v>
      </c>
      <c r="J332" s="281"/>
      <c r="K332" s="281"/>
      <c r="L332" s="281"/>
      <c r="M332" s="281"/>
      <c r="N332" s="282"/>
      <c r="O332" s="281"/>
      <c r="P332" s="281"/>
      <c r="Q332" s="281"/>
      <c r="R332" s="281"/>
      <c r="S332" s="281"/>
      <c r="T332" s="281"/>
      <c r="U332" s="281"/>
      <c r="V332" s="281"/>
      <c r="W332" s="281"/>
      <c r="X332" s="281"/>
      <c r="Y332" s="281"/>
      <c r="Z332" s="281"/>
      <c r="AA332" s="281"/>
      <c r="AB332" s="281"/>
      <c r="AC332" s="281"/>
      <c r="AD332" s="281"/>
      <c r="AE332" s="281"/>
      <c r="AF332" s="281"/>
      <c r="AG332" s="281"/>
      <c r="AH332" s="281"/>
      <c r="AI332" s="281"/>
      <c r="AJ332" s="281"/>
      <c r="AK332" s="281"/>
      <c r="AL332" s="281"/>
      <c r="AM332" s="281"/>
      <c r="AN332" s="281"/>
      <c r="AO332" s="281"/>
      <c r="AP332" s="281"/>
      <c r="AQ332" s="281"/>
      <c r="AR332" s="281"/>
      <c r="AS332" s="281"/>
      <c r="AT332" s="281"/>
      <c r="AU332" s="279"/>
    </row>
    <row r="333" spans="1:47">
      <c r="A333" s="279"/>
      <c r="B333" s="279"/>
      <c r="C333" s="279"/>
      <c r="D333" s="279"/>
      <c r="E333" s="279"/>
      <c r="F333" s="280"/>
      <c r="G333" s="279"/>
      <c r="H333" s="280"/>
      <c r="I333" s="283">
        <f>I4</f>
        <v>0</v>
      </c>
      <c r="J333" s="283">
        <f t="shared" ref="J333:AH333" si="317">J4</f>
        <v>2012</v>
      </c>
      <c r="K333" s="283">
        <f t="shared" si="317"/>
        <v>2013</v>
      </c>
      <c r="L333" s="283">
        <f t="shared" si="317"/>
        <v>2014</v>
      </c>
      <c r="M333" s="283">
        <f t="shared" si="317"/>
        <v>2015</v>
      </c>
      <c r="N333" s="283">
        <f t="shared" si="317"/>
        <v>2016</v>
      </c>
      <c r="O333" s="283">
        <f t="shared" si="317"/>
        <v>2017</v>
      </c>
      <c r="P333" s="283">
        <f t="shared" si="317"/>
        <v>2018</v>
      </c>
      <c r="Q333" s="283">
        <f t="shared" si="317"/>
        <v>2019</v>
      </c>
      <c r="R333" s="283">
        <f t="shared" si="317"/>
        <v>2020</v>
      </c>
      <c r="S333" s="283">
        <f t="shared" si="317"/>
        <v>2021</v>
      </c>
      <c r="T333" s="283">
        <f t="shared" si="317"/>
        <v>2022</v>
      </c>
      <c r="U333" s="283">
        <f t="shared" si="317"/>
        <v>2023</v>
      </c>
      <c r="V333" s="283">
        <f t="shared" si="317"/>
        <v>2024</v>
      </c>
      <c r="W333" s="283">
        <f t="shared" si="317"/>
        <v>2025</v>
      </c>
      <c r="X333" s="283">
        <f t="shared" si="317"/>
        <v>2026</v>
      </c>
      <c r="Y333" s="283">
        <f t="shared" si="317"/>
        <v>2027</v>
      </c>
      <c r="Z333" s="283">
        <f t="shared" si="317"/>
        <v>2028</v>
      </c>
      <c r="AA333" s="283">
        <f t="shared" si="317"/>
        <v>2029</v>
      </c>
      <c r="AB333" s="283">
        <f t="shared" si="317"/>
        <v>2030</v>
      </c>
      <c r="AC333" s="283">
        <f t="shared" si="317"/>
        <v>2031</v>
      </c>
      <c r="AD333" s="283">
        <f t="shared" si="317"/>
        <v>2032</v>
      </c>
      <c r="AE333" s="283">
        <f t="shared" si="317"/>
        <v>2033</v>
      </c>
      <c r="AF333" s="283">
        <f t="shared" si="317"/>
        <v>2034</v>
      </c>
      <c r="AG333" s="283">
        <f t="shared" si="317"/>
        <v>2035</v>
      </c>
      <c r="AH333" s="283">
        <f t="shared" si="317"/>
        <v>2036</v>
      </c>
      <c r="AI333" s="283">
        <f t="shared" ref="AI333:AT333" si="318">AI4</f>
        <v>2037</v>
      </c>
      <c r="AJ333" s="283">
        <f t="shared" ref="AJ333:AK333" si="319">AJ4</f>
        <v>2038</v>
      </c>
      <c r="AK333" s="283">
        <f t="shared" si="319"/>
        <v>2039</v>
      </c>
      <c r="AL333" s="283">
        <f t="shared" ref="AL333:AS333" si="320">AL4</f>
        <v>2040</v>
      </c>
      <c r="AM333" s="283">
        <f t="shared" si="320"/>
        <v>2041</v>
      </c>
      <c r="AN333" s="283">
        <f t="shared" ref="AN333:AO333" si="321">AN4</f>
        <v>2042</v>
      </c>
      <c r="AO333" s="283">
        <f t="shared" si="321"/>
        <v>2043</v>
      </c>
      <c r="AP333" s="283">
        <f t="shared" si="320"/>
        <v>2044</v>
      </c>
      <c r="AQ333" s="283">
        <f t="shared" ref="AQ333:AR333" si="322">AQ4</f>
        <v>2045</v>
      </c>
      <c r="AR333" s="283">
        <f t="shared" si="322"/>
        <v>2046</v>
      </c>
      <c r="AS333" s="283">
        <f t="shared" si="320"/>
        <v>2047</v>
      </c>
      <c r="AT333" s="283">
        <f t="shared" si="318"/>
        <v>2048</v>
      </c>
      <c r="AU333" s="279"/>
    </row>
    <row r="334" spans="1:47" ht="45">
      <c r="A334" s="284" t="s">
        <v>47</v>
      </c>
      <c r="B334" s="284" t="s">
        <v>69</v>
      </c>
      <c r="C334" s="285" t="s">
        <v>72</v>
      </c>
      <c r="D334" s="285"/>
      <c r="E334" s="286" t="s">
        <v>113</v>
      </c>
      <c r="F334" s="286" t="s">
        <v>274</v>
      </c>
      <c r="G334" s="286" t="s">
        <v>114</v>
      </c>
      <c r="H334" s="286" t="s">
        <v>274</v>
      </c>
      <c r="I334" s="287"/>
      <c r="J334" s="287"/>
      <c r="K334" s="287"/>
      <c r="L334" s="287"/>
      <c r="M334" s="287"/>
      <c r="N334" s="288"/>
      <c r="O334" s="287"/>
      <c r="P334" s="287"/>
      <c r="Q334" s="287"/>
      <c r="R334" s="287"/>
      <c r="S334" s="287"/>
      <c r="T334" s="287"/>
      <c r="U334" s="287"/>
      <c r="V334" s="287"/>
      <c r="W334" s="287"/>
      <c r="X334" s="287"/>
      <c r="Y334" s="287"/>
      <c r="Z334" s="287"/>
      <c r="AA334" s="287"/>
      <c r="AB334" s="287"/>
      <c r="AC334" s="287"/>
      <c r="AD334" s="287"/>
      <c r="AE334" s="287"/>
      <c r="AF334" s="287"/>
      <c r="AG334" s="287"/>
      <c r="AH334" s="287"/>
      <c r="AI334" s="287"/>
      <c r="AJ334" s="287"/>
      <c r="AK334" s="287"/>
      <c r="AL334" s="287"/>
      <c r="AM334" s="287"/>
      <c r="AN334" s="287"/>
      <c r="AO334" s="287"/>
      <c r="AP334" s="287"/>
      <c r="AQ334" s="287"/>
      <c r="AR334" s="287"/>
      <c r="AS334" s="287"/>
      <c r="AT334" s="287"/>
      <c r="AU334" s="289"/>
    </row>
    <row r="335" spans="1:47" ht="9" customHeight="1">
      <c r="A335" s="598" t="s">
        <v>264</v>
      </c>
      <c r="B335" s="227">
        <f>B6</f>
        <v>35</v>
      </c>
      <c r="C335" s="227">
        <f>C6</f>
        <v>58</v>
      </c>
      <c r="D335" s="228" t="str">
        <f>D6</f>
        <v>LPS</v>
      </c>
      <c r="E335" s="229">
        <f>E6</f>
        <v>4138</v>
      </c>
      <c r="F335" s="229">
        <f>F6</f>
        <v>240004</v>
      </c>
      <c r="G335" s="229">
        <f t="shared" ref="G335:G350" si="323">ANNUAL_OP_HOURS_AFTER</f>
        <v>4138</v>
      </c>
      <c r="H335" s="229">
        <f>H6</f>
        <v>240004</v>
      </c>
      <c r="I335" s="229">
        <f>I6</f>
        <v>1000</v>
      </c>
      <c r="J335" s="229">
        <f>IF(UPGRADEYEAR&lt;&gt;ENGINE!J$333,I335,J6+J209)</f>
        <v>1000</v>
      </c>
      <c r="K335" s="229">
        <f>IF(UPGRADEYEAR&lt;&gt;ENGINE!K$333,J335,K6+K209)</f>
        <v>1000</v>
      </c>
      <c r="L335" s="229">
        <f>IF(UPGRADEYEAR&lt;&gt;ENGINE!L$333,K335,L6+L209)</f>
        <v>1000</v>
      </c>
      <c r="M335" s="229">
        <f>IF(UPGRADEYEAR&lt;&gt;ENGINE!M$333,L335,M6+M209)</f>
        <v>1000</v>
      </c>
      <c r="N335" s="229">
        <f>IF(UPGRADEYEAR&lt;&gt;ENGINE!N$333,M335,N6+N209)</f>
        <v>1000</v>
      </c>
      <c r="O335" s="229">
        <f>IF(UPGRADEYEAR&lt;&gt;ENGINE!O$333,N335,O6+O209)</f>
        <v>1000</v>
      </c>
      <c r="P335" s="229">
        <f>IF(UPGRADEYEAR&lt;&gt;ENGINE!P$333,O335,P6+P209)</f>
        <v>1000</v>
      </c>
      <c r="Q335" s="229">
        <f>IF(UPGRADEYEAR&lt;&gt;ENGINE!Q$333,P335,Q6+Q209)</f>
        <v>1000</v>
      </c>
      <c r="R335" s="229">
        <f>IF(UPGRADEYEAR&lt;&gt;ENGINE!R$333,Q335,R6+R209)</f>
        <v>1000</v>
      </c>
      <c r="S335" s="229">
        <f>IF(UPGRADEYEAR&lt;&gt;ENGINE!S$333,R335,S6+S209)</f>
        <v>1000</v>
      </c>
      <c r="T335" s="229">
        <f>IF(UPGRADEYEAR&lt;&gt;ENGINE!T$333,S335,T6+T209)</f>
        <v>1000</v>
      </c>
      <c r="U335" s="229">
        <f>IF(UPGRADEYEAR&lt;&gt;ENGINE!U$333,T335,U6+U209)</f>
        <v>1000</v>
      </c>
      <c r="V335" s="229">
        <f>IF(UPGRADEYEAR&lt;&gt;ENGINE!V$333,U335,V6+V209)</f>
        <v>1000</v>
      </c>
      <c r="W335" s="229">
        <f>IF(UPGRADEYEAR&lt;&gt;ENGINE!W$333,V335,W6+W209)</f>
        <v>1000</v>
      </c>
      <c r="X335" s="229">
        <f>IF(UPGRADEYEAR&lt;&gt;ENGINE!X$333,W335,X6+X209)</f>
        <v>1000</v>
      </c>
      <c r="Y335" s="229">
        <f>IF(UPGRADEYEAR&lt;&gt;ENGINE!Y$333,X335,Y6+Y209)</f>
        <v>1000</v>
      </c>
      <c r="Z335" s="229">
        <f>IF(UPGRADEYEAR&lt;&gt;ENGINE!Z$333,Y335,Z6+Z209)</f>
        <v>1000</v>
      </c>
      <c r="AA335" s="229">
        <f>IF(UPGRADEYEAR&lt;&gt;ENGINE!AA$333,Z335,AA6+AA209)</f>
        <v>1000</v>
      </c>
      <c r="AB335" s="229">
        <f>IF(UPGRADEYEAR&lt;&gt;ENGINE!AB$333,AA335,AB6+AB209)</f>
        <v>1000</v>
      </c>
      <c r="AC335" s="229">
        <f>IF(UPGRADEYEAR&lt;&gt;ENGINE!AC$333,AB335,AC6+AC209)</f>
        <v>1000</v>
      </c>
      <c r="AD335" s="229">
        <f>IF(UPGRADEYEAR&lt;&gt;ENGINE!AD$333,AC335,AD6+AD209)</f>
        <v>1000</v>
      </c>
      <c r="AE335" s="229">
        <f>IF(UPGRADEYEAR&lt;&gt;ENGINE!AE$333,AD335,AE6+AE209)</f>
        <v>1000</v>
      </c>
      <c r="AF335" s="229">
        <f>IF(UPGRADEYEAR&lt;&gt;ENGINE!AF$333,AE335,AF6+AF209)</f>
        <v>1000</v>
      </c>
      <c r="AG335" s="229">
        <f>IF(UPGRADEYEAR&lt;&gt;ENGINE!AG$333,AF335,AG6+AG209)</f>
        <v>1000</v>
      </c>
      <c r="AH335" s="229">
        <f>IF(UPGRADEYEAR&lt;&gt;ENGINE!AH$333,AG335,AH6+AH209)</f>
        <v>1000</v>
      </c>
      <c r="AI335" s="229">
        <f>IF(UPGRADEYEAR&lt;&gt;ENGINE!AI$333,AH335,AI6+AI209)</f>
        <v>1000</v>
      </c>
      <c r="AJ335" s="229">
        <f>IF(UPGRADEYEAR&lt;&gt;ENGINE!AJ$333,AH335,AJ6+AJ209)</f>
        <v>1000</v>
      </c>
      <c r="AK335" s="229">
        <f>IF(UPGRADEYEAR&lt;&gt;ENGINE!AK$333,AI335,AK6+AK209)</f>
        <v>1000</v>
      </c>
      <c r="AL335" s="229">
        <f>IF(UPGRADEYEAR&lt;&gt;ENGINE!AL$333,AJ335,AL6+AL209)</f>
        <v>1000</v>
      </c>
      <c r="AM335" s="229">
        <f>IF(UPGRADEYEAR&lt;&gt;ENGINE!AM$333,AK335,AM6+AM209)</f>
        <v>1000</v>
      </c>
      <c r="AN335" s="229">
        <f>IF(UPGRADEYEAR&lt;&gt;ENGINE!AN$333,AC335,AN6+AN209)</f>
        <v>1000</v>
      </c>
      <c r="AO335" s="229">
        <f>IF(UPGRADEYEAR&lt;&gt;ENGINE!AO$333,AD335,AO6+AO209)</f>
        <v>1000</v>
      </c>
      <c r="AP335" s="229">
        <f>IF(UPGRADEYEAR&lt;&gt;ENGINE!AP$333,AE335,AP6+AP209)</f>
        <v>1000</v>
      </c>
      <c r="AQ335" s="229">
        <f>IF(UPGRADEYEAR&lt;&gt;ENGINE!AQ$333,AF335,AQ6+AQ209)</f>
        <v>1000</v>
      </c>
      <c r="AR335" s="229">
        <f>IF(UPGRADEYEAR&lt;&gt;ENGINE!AR$333,AG335,AR6+AR209)</f>
        <v>1000</v>
      </c>
      <c r="AS335" s="229">
        <f>IF(UPGRADEYEAR&lt;&gt;ENGINE!AS$333,AH335,AS6+AS209)</f>
        <v>1000</v>
      </c>
      <c r="AT335" s="229">
        <f>IF(UPGRADEYEAR&lt;&gt;ENGINE!AT$333,AI335,AT6+AT209)</f>
        <v>1000</v>
      </c>
      <c r="AU335" s="231"/>
    </row>
    <row r="336" spans="1:47" ht="9" customHeight="1">
      <c r="A336" s="599"/>
      <c r="B336" s="227">
        <f t="shared" ref="B336:D350" si="324">B7</f>
        <v>55</v>
      </c>
      <c r="C336" s="227">
        <f t="shared" si="324"/>
        <v>74</v>
      </c>
      <c r="D336" s="228" t="str">
        <f t="shared" si="324"/>
        <v>LPS</v>
      </c>
      <c r="E336" s="229">
        <f t="shared" ref="E336:F401" si="325">E7</f>
        <v>4138</v>
      </c>
      <c r="F336" s="229">
        <f t="shared" si="325"/>
        <v>306212</v>
      </c>
      <c r="G336" s="229">
        <f t="shared" si="323"/>
        <v>4138</v>
      </c>
      <c r="H336" s="229">
        <f t="shared" ref="H336:I350" si="326">H7</f>
        <v>306212</v>
      </c>
      <c r="I336" s="229">
        <f t="shared" si="326"/>
        <v>2000</v>
      </c>
      <c r="J336" s="229">
        <f>IF(UPGRADEYEAR&lt;&gt;ENGINE!J$333,I336,J7+J210)</f>
        <v>2000</v>
      </c>
      <c r="K336" s="229">
        <f>IF(UPGRADEYEAR&lt;&gt;ENGINE!K$333,J336,K7+K210)</f>
        <v>2000</v>
      </c>
      <c r="L336" s="229">
        <f>IF(UPGRADEYEAR&lt;&gt;ENGINE!L$333,K336,L7+L210)</f>
        <v>2000</v>
      </c>
      <c r="M336" s="229">
        <f>IF(UPGRADEYEAR&lt;&gt;ENGINE!M$333,L336,M7+M210)</f>
        <v>1500</v>
      </c>
      <c r="N336" s="229">
        <f>IF(UPGRADEYEAR&lt;&gt;ENGINE!N$333,M336,N7+N210)</f>
        <v>1500</v>
      </c>
      <c r="O336" s="229">
        <f>IF(UPGRADEYEAR&lt;&gt;ENGINE!O$333,N336,O7+O210)</f>
        <v>1500</v>
      </c>
      <c r="P336" s="229">
        <f>IF(UPGRADEYEAR&lt;&gt;ENGINE!P$333,O336,P7+P210)</f>
        <v>1500</v>
      </c>
      <c r="Q336" s="229">
        <f>IF(UPGRADEYEAR&lt;&gt;ENGINE!Q$333,P336,Q7+Q210)</f>
        <v>1500</v>
      </c>
      <c r="R336" s="229">
        <f>IF(UPGRADEYEAR&lt;&gt;ENGINE!R$333,Q336,R7+R210)</f>
        <v>1500</v>
      </c>
      <c r="S336" s="229">
        <f>IF(UPGRADEYEAR&lt;&gt;ENGINE!S$333,R336,S7+S210)</f>
        <v>1500</v>
      </c>
      <c r="T336" s="229">
        <f>IF(UPGRADEYEAR&lt;&gt;ENGINE!T$333,S336,T7+T210)</f>
        <v>1500</v>
      </c>
      <c r="U336" s="229">
        <f>IF(UPGRADEYEAR&lt;&gt;ENGINE!U$333,T336,U7+U210)</f>
        <v>1500</v>
      </c>
      <c r="V336" s="229">
        <f>IF(UPGRADEYEAR&lt;&gt;ENGINE!V$333,U336,V7+V210)</f>
        <v>1500</v>
      </c>
      <c r="W336" s="229">
        <f>IF(UPGRADEYEAR&lt;&gt;ENGINE!W$333,V336,W7+W210)</f>
        <v>1500</v>
      </c>
      <c r="X336" s="229">
        <f>IF(UPGRADEYEAR&lt;&gt;ENGINE!X$333,W336,X7+X210)</f>
        <v>1500</v>
      </c>
      <c r="Y336" s="229">
        <f>IF(UPGRADEYEAR&lt;&gt;ENGINE!Y$333,X336,Y7+Y210)</f>
        <v>1500</v>
      </c>
      <c r="Z336" s="229">
        <f>IF(UPGRADEYEAR&lt;&gt;ENGINE!Z$333,Y336,Z7+Z210)</f>
        <v>1500</v>
      </c>
      <c r="AA336" s="229">
        <f>IF(UPGRADEYEAR&lt;&gt;ENGINE!AA$333,Z336,AA7+AA210)</f>
        <v>1500</v>
      </c>
      <c r="AB336" s="229">
        <f>IF(UPGRADEYEAR&lt;&gt;ENGINE!AB$333,AA336,AB7+AB210)</f>
        <v>1500</v>
      </c>
      <c r="AC336" s="229">
        <f>IF(UPGRADEYEAR&lt;&gt;ENGINE!AC$333,AB336,AC7+AC210)</f>
        <v>1500</v>
      </c>
      <c r="AD336" s="229">
        <f>IF(UPGRADEYEAR&lt;&gt;ENGINE!AD$333,AC336,AD7+AD210)</f>
        <v>1500</v>
      </c>
      <c r="AE336" s="229">
        <f>IF(UPGRADEYEAR&lt;&gt;ENGINE!AE$333,AD336,AE7+AE210)</f>
        <v>1500</v>
      </c>
      <c r="AF336" s="229">
        <f>IF(UPGRADEYEAR&lt;&gt;ENGINE!AF$333,AE336,AF7+AF210)</f>
        <v>1500</v>
      </c>
      <c r="AG336" s="229">
        <f>IF(UPGRADEYEAR&lt;&gt;ENGINE!AG$333,AF336,AG7+AG210)</f>
        <v>1500</v>
      </c>
      <c r="AH336" s="229">
        <f>IF(UPGRADEYEAR&lt;&gt;ENGINE!AH$333,AG336,AH7+AH210)</f>
        <v>1500</v>
      </c>
      <c r="AI336" s="229">
        <f>IF(UPGRADEYEAR&lt;&gt;ENGINE!AI$333,AH336,AI7+AI210)</f>
        <v>1500</v>
      </c>
      <c r="AJ336" s="229">
        <f>IF(UPGRADEYEAR&lt;&gt;ENGINE!AJ$333,AH336,AJ7+AJ210)</f>
        <v>1500</v>
      </c>
      <c r="AK336" s="229">
        <f>IF(UPGRADEYEAR&lt;&gt;ENGINE!AK$333,AI336,AK7+AK210)</f>
        <v>1500</v>
      </c>
      <c r="AL336" s="229">
        <f>IF(UPGRADEYEAR&lt;&gt;ENGINE!AL$333,AJ336,AL7+AL210)</f>
        <v>1500</v>
      </c>
      <c r="AM336" s="229">
        <f>IF(UPGRADEYEAR&lt;&gt;ENGINE!AM$333,AK336,AM7+AM210)</f>
        <v>1500</v>
      </c>
      <c r="AN336" s="229">
        <f>IF(UPGRADEYEAR&lt;&gt;ENGINE!AN$333,AC336,AN7+AN210)</f>
        <v>1500</v>
      </c>
      <c r="AO336" s="229">
        <f>IF(UPGRADEYEAR&lt;&gt;ENGINE!AO$333,AD336,AO7+AO210)</f>
        <v>1500</v>
      </c>
      <c r="AP336" s="229">
        <f>IF(UPGRADEYEAR&lt;&gt;ENGINE!AP$333,AE336,AP7+AP210)</f>
        <v>1500</v>
      </c>
      <c r="AQ336" s="229">
        <f>IF(UPGRADEYEAR&lt;&gt;ENGINE!AQ$333,AF336,AQ7+AQ210)</f>
        <v>1500</v>
      </c>
      <c r="AR336" s="229">
        <f>IF(UPGRADEYEAR&lt;&gt;ENGINE!AR$333,AG336,AR7+AR210)</f>
        <v>1500</v>
      </c>
      <c r="AS336" s="229">
        <f>IF(UPGRADEYEAR&lt;&gt;ENGINE!AS$333,AH336,AS7+AS210)</f>
        <v>1500</v>
      </c>
      <c r="AT336" s="229">
        <f>IF(UPGRADEYEAR&lt;&gt;ENGINE!AT$333,AI336,AT7+AT210)</f>
        <v>1500</v>
      </c>
      <c r="AU336" s="231"/>
    </row>
    <row r="337" spans="1:47" ht="9" customHeight="1">
      <c r="A337" s="599"/>
      <c r="B337" s="227">
        <f t="shared" si="324"/>
        <v>90</v>
      </c>
      <c r="C337" s="227">
        <f t="shared" si="324"/>
        <v>122</v>
      </c>
      <c r="D337" s="228" t="str">
        <f t="shared" si="324"/>
        <v>LPS</v>
      </c>
      <c r="E337" s="229">
        <f t="shared" si="325"/>
        <v>4138</v>
      </c>
      <c r="F337" s="229">
        <f t="shared" si="325"/>
        <v>504836</v>
      </c>
      <c r="G337" s="229">
        <f t="shared" si="323"/>
        <v>4138</v>
      </c>
      <c r="H337" s="229">
        <f t="shared" si="326"/>
        <v>504836</v>
      </c>
      <c r="I337" s="229">
        <f t="shared" si="326"/>
        <v>3000</v>
      </c>
      <c r="J337" s="229">
        <f>IF(UPGRADEYEAR&lt;&gt;ENGINE!J$333,I337,J8+J211)</f>
        <v>3000</v>
      </c>
      <c r="K337" s="229">
        <f>IF(UPGRADEYEAR&lt;&gt;ENGINE!K$333,J337,K8+K211)</f>
        <v>3000</v>
      </c>
      <c r="L337" s="229">
        <f>IF(UPGRADEYEAR&lt;&gt;ENGINE!L$333,K337,L8+L211)</f>
        <v>3000</v>
      </c>
      <c r="M337" s="229">
        <f>IF(UPGRADEYEAR&lt;&gt;ENGINE!M$333,L337,M8+M211)</f>
        <v>0</v>
      </c>
      <c r="N337" s="229">
        <f>IF(UPGRADEYEAR&lt;&gt;ENGINE!N$333,M337,N8+N211)</f>
        <v>0</v>
      </c>
      <c r="O337" s="229">
        <f>IF(UPGRADEYEAR&lt;&gt;ENGINE!O$333,N337,O8+O211)</f>
        <v>0</v>
      </c>
      <c r="P337" s="229">
        <f>IF(UPGRADEYEAR&lt;&gt;ENGINE!P$333,O337,P8+P211)</f>
        <v>0</v>
      </c>
      <c r="Q337" s="229">
        <f>IF(UPGRADEYEAR&lt;&gt;ENGINE!Q$333,P337,Q8+Q211)</f>
        <v>0</v>
      </c>
      <c r="R337" s="229">
        <f>IF(UPGRADEYEAR&lt;&gt;ENGINE!R$333,Q337,R8+R211)</f>
        <v>0</v>
      </c>
      <c r="S337" s="229">
        <f>IF(UPGRADEYEAR&lt;&gt;ENGINE!S$333,R337,S8+S211)</f>
        <v>0</v>
      </c>
      <c r="T337" s="229">
        <f>IF(UPGRADEYEAR&lt;&gt;ENGINE!T$333,S337,T8+T211)</f>
        <v>0</v>
      </c>
      <c r="U337" s="229">
        <f>IF(UPGRADEYEAR&lt;&gt;ENGINE!U$333,T337,U8+U211)</f>
        <v>0</v>
      </c>
      <c r="V337" s="229">
        <f>IF(UPGRADEYEAR&lt;&gt;ENGINE!V$333,U337,V8+V211)</f>
        <v>0</v>
      </c>
      <c r="W337" s="229">
        <f>IF(UPGRADEYEAR&lt;&gt;ENGINE!W$333,V337,W8+W211)</f>
        <v>0</v>
      </c>
      <c r="X337" s="229">
        <f>IF(UPGRADEYEAR&lt;&gt;ENGINE!X$333,W337,X8+X211)</f>
        <v>0</v>
      </c>
      <c r="Y337" s="229">
        <f>IF(UPGRADEYEAR&lt;&gt;ENGINE!Y$333,X337,Y8+Y211)</f>
        <v>0</v>
      </c>
      <c r="Z337" s="229">
        <f>IF(UPGRADEYEAR&lt;&gt;ENGINE!Z$333,Y337,Z8+Z211)</f>
        <v>0</v>
      </c>
      <c r="AA337" s="229">
        <f>IF(UPGRADEYEAR&lt;&gt;ENGINE!AA$333,Z337,AA8+AA211)</f>
        <v>0</v>
      </c>
      <c r="AB337" s="229">
        <f>IF(UPGRADEYEAR&lt;&gt;ENGINE!AB$333,AA337,AB8+AB211)</f>
        <v>0</v>
      </c>
      <c r="AC337" s="229">
        <f>IF(UPGRADEYEAR&lt;&gt;ENGINE!AC$333,AB337,AC8+AC211)</f>
        <v>0</v>
      </c>
      <c r="AD337" s="229">
        <f>IF(UPGRADEYEAR&lt;&gt;ENGINE!AD$333,AC337,AD8+AD211)</f>
        <v>0</v>
      </c>
      <c r="AE337" s="229">
        <f>IF(UPGRADEYEAR&lt;&gt;ENGINE!AE$333,AD337,AE8+AE211)</f>
        <v>0</v>
      </c>
      <c r="AF337" s="229">
        <f>IF(UPGRADEYEAR&lt;&gt;ENGINE!AF$333,AE337,AF8+AF211)</f>
        <v>0</v>
      </c>
      <c r="AG337" s="229">
        <f>IF(UPGRADEYEAR&lt;&gt;ENGINE!AG$333,AF337,AG8+AG211)</f>
        <v>0</v>
      </c>
      <c r="AH337" s="229">
        <f>IF(UPGRADEYEAR&lt;&gt;ENGINE!AH$333,AG337,AH8+AH211)</f>
        <v>0</v>
      </c>
      <c r="AI337" s="229">
        <f>IF(UPGRADEYEAR&lt;&gt;ENGINE!AI$333,AH337,AI8+AI211)</f>
        <v>0</v>
      </c>
      <c r="AJ337" s="229">
        <f>IF(UPGRADEYEAR&lt;&gt;ENGINE!AJ$333,AH337,AJ8+AJ211)</f>
        <v>0</v>
      </c>
      <c r="AK337" s="229">
        <f>IF(UPGRADEYEAR&lt;&gt;ENGINE!AK$333,AI337,AK8+AK211)</f>
        <v>0</v>
      </c>
      <c r="AL337" s="229">
        <f>IF(UPGRADEYEAR&lt;&gt;ENGINE!AL$333,AJ337,AL8+AL211)</f>
        <v>0</v>
      </c>
      <c r="AM337" s="229">
        <f>IF(UPGRADEYEAR&lt;&gt;ENGINE!AM$333,AK337,AM8+AM211)</f>
        <v>0</v>
      </c>
      <c r="AN337" s="229">
        <f>IF(UPGRADEYEAR&lt;&gt;ENGINE!AN$333,AC337,AN8+AN211)</f>
        <v>0</v>
      </c>
      <c r="AO337" s="229">
        <f>IF(UPGRADEYEAR&lt;&gt;ENGINE!AO$333,AD337,AO8+AO211)</f>
        <v>0</v>
      </c>
      <c r="AP337" s="229">
        <f>IF(UPGRADEYEAR&lt;&gt;ENGINE!AP$333,AE337,AP8+AP211)</f>
        <v>0</v>
      </c>
      <c r="AQ337" s="229">
        <f>IF(UPGRADEYEAR&lt;&gt;ENGINE!AQ$333,AF337,AQ8+AQ211)</f>
        <v>0</v>
      </c>
      <c r="AR337" s="229">
        <f>IF(UPGRADEYEAR&lt;&gt;ENGINE!AR$333,AG337,AR8+AR211)</f>
        <v>0</v>
      </c>
      <c r="AS337" s="229">
        <f>IF(UPGRADEYEAR&lt;&gt;ENGINE!AS$333,AH337,AS8+AS211)</f>
        <v>0</v>
      </c>
      <c r="AT337" s="229">
        <f>IF(UPGRADEYEAR&lt;&gt;ENGINE!AT$333,AI337,AT8+AT211)</f>
        <v>0</v>
      </c>
      <c r="AU337" s="231"/>
    </row>
    <row r="338" spans="1:47" ht="9" customHeight="1">
      <c r="A338" s="599"/>
      <c r="B338" s="227">
        <f t="shared" si="324"/>
        <v>135</v>
      </c>
      <c r="C338" s="227">
        <f t="shared" si="324"/>
        <v>178</v>
      </c>
      <c r="D338" s="228" t="str">
        <f t="shared" si="324"/>
        <v>LPS</v>
      </c>
      <c r="E338" s="229">
        <f t="shared" si="325"/>
        <v>4138</v>
      </c>
      <c r="F338" s="229">
        <f t="shared" si="325"/>
        <v>736564</v>
      </c>
      <c r="G338" s="229">
        <f t="shared" si="323"/>
        <v>4138</v>
      </c>
      <c r="H338" s="229">
        <f t="shared" si="326"/>
        <v>736564</v>
      </c>
      <c r="I338" s="229">
        <f t="shared" si="326"/>
        <v>0</v>
      </c>
      <c r="J338" s="229">
        <f>IF(UPGRADEYEAR&lt;&gt;ENGINE!J$333,I338,J9+J212)</f>
        <v>0</v>
      </c>
      <c r="K338" s="229">
        <f>IF(UPGRADEYEAR&lt;&gt;ENGINE!K$333,J338,K9+K212)</f>
        <v>0</v>
      </c>
      <c r="L338" s="229">
        <f>IF(UPGRADEYEAR&lt;&gt;ENGINE!L$333,K338,L9+L212)</f>
        <v>0</v>
      </c>
      <c r="M338" s="229">
        <f>IF(UPGRADEYEAR&lt;&gt;ENGINE!M$333,L338,M9+M212)</f>
        <v>0</v>
      </c>
      <c r="N338" s="229">
        <f>IF(UPGRADEYEAR&lt;&gt;ENGINE!N$333,M338,N9+N212)</f>
        <v>0</v>
      </c>
      <c r="O338" s="229">
        <f>IF(UPGRADEYEAR&lt;&gt;ENGINE!O$333,N338,O9+O212)</f>
        <v>0</v>
      </c>
      <c r="P338" s="229">
        <f>IF(UPGRADEYEAR&lt;&gt;ENGINE!P$333,O338,P9+P212)</f>
        <v>0</v>
      </c>
      <c r="Q338" s="229">
        <f>IF(UPGRADEYEAR&lt;&gt;ENGINE!Q$333,P338,Q9+Q212)</f>
        <v>0</v>
      </c>
      <c r="R338" s="229">
        <f>IF(UPGRADEYEAR&lt;&gt;ENGINE!R$333,Q338,R9+R212)</f>
        <v>0</v>
      </c>
      <c r="S338" s="229">
        <f>IF(UPGRADEYEAR&lt;&gt;ENGINE!S$333,R338,S9+S212)</f>
        <v>0</v>
      </c>
      <c r="T338" s="229">
        <f>IF(UPGRADEYEAR&lt;&gt;ENGINE!T$333,S338,T9+T212)</f>
        <v>0</v>
      </c>
      <c r="U338" s="229">
        <f>IF(UPGRADEYEAR&lt;&gt;ENGINE!U$333,T338,U9+U212)</f>
        <v>0</v>
      </c>
      <c r="V338" s="229">
        <f>IF(UPGRADEYEAR&lt;&gt;ENGINE!V$333,U338,V9+V212)</f>
        <v>0</v>
      </c>
      <c r="W338" s="229">
        <f>IF(UPGRADEYEAR&lt;&gt;ENGINE!W$333,V338,W9+W212)</f>
        <v>0</v>
      </c>
      <c r="X338" s="229">
        <f>IF(UPGRADEYEAR&lt;&gt;ENGINE!X$333,W338,X9+X212)</f>
        <v>0</v>
      </c>
      <c r="Y338" s="229">
        <f>IF(UPGRADEYEAR&lt;&gt;ENGINE!Y$333,X338,Y9+Y212)</f>
        <v>0</v>
      </c>
      <c r="Z338" s="229">
        <f>IF(UPGRADEYEAR&lt;&gt;ENGINE!Z$333,Y338,Z9+Z212)</f>
        <v>0</v>
      </c>
      <c r="AA338" s="229">
        <f>IF(UPGRADEYEAR&lt;&gt;ENGINE!AA$333,Z338,AA9+AA212)</f>
        <v>0</v>
      </c>
      <c r="AB338" s="229">
        <f>IF(UPGRADEYEAR&lt;&gt;ENGINE!AB$333,AA338,AB9+AB212)</f>
        <v>0</v>
      </c>
      <c r="AC338" s="229">
        <f>IF(UPGRADEYEAR&lt;&gt;ENGINE!AC$333,AB338,AC9+AC212)</f>
        <v>0</v>
      </c>
      <c r="AD338" s="229">
        <f>IF(UPGRADEYEAR&lt;&gt;ENGINE!AD$333,AC338,AD9+AD212)</f>
        <v>0</v>
      </c>
      <c r="AE338" s="229">
        <f>IF(UPGRADEYEAR&lt;&gt;ENGINE!AE$333,AD338,AE9+AE212)</f>
        <v>0</v>
      </c>
      <c r="AF338" s="229">
        <f>IF(UPGRADEYEAR&lt;&gt;ENGINE!AF$333,AE338,AF9+AF212)</f>
        <v>0</v>
      </c>
      <c r="AG338" s="229">
        <f>IF(UPGRADEYEAR&lt;&gt;ENGINE!AG$333,AF338,AG9+AG212)</f>
        <v>0</v>
      </c>
      <c r="AH338" s="229">
        <f>IF(UPGRADEYEAR&lt;&gt;ENGINE!AH$333,AG338,AH9+AH212)</f>
        <v>0</v>
      </c>
      <c r="AI338" s="229">
        <f>IF(UPGRADEYEAR&lt;&gt;ENGINE!AI$333,AH338,AI9+AI212)</f>
        <v>0</v>
      </c>
      <c r="AJ338" s="229">
        <f>IF(UPGRADEYEAR&lt;&gt;ENGINE!AJ$333,AH338,AJ9+AJ212)</f>
        <v>0</v>
      </c>
      <c r="AK338" s="229">
        <f>IF(UPGRADEYEAR&lt;&gt;ENGINE!AK$333,AI338,AK9+AK212)</f>
        <v>0</v>
      </c>
      <c r="AL338" s="229">
        <f>IF(UPGRADEYEAR&lt;&gt;ENGINE!AL$333,AJ338,AL9+AL212)</f>
        <v>0</v>
      </c>
      <c r="AM338" s="229">
        <f>IF(UPGRADEYEAR&lt;&gt;ENGINE!AM$333,AK338,AM9+AM212)</f>
        <v>0</v>
      </c>
      <c r="AN338" s="229">
        <f>IF(UPGRADEYEAR&lt;&gt;ENGINE!AN$333,AC338,AN9+AN212)</f>
        <v>0</v>
      </c>
      <c r="AO338" s="229">
        <f>IF(UPGRADEYEAR&lt;&gt;ENGINE!AO$333,AD338,AO9+AO212)</f>
        <v>0</v>
      </c>
      <c r="AP338" s="229">
        <f>IF(UPGRADEYEAR&lt;&gt;ENGINE!AP$333,AE338,AP9+AP212)</f>
        <v>0</v>
      </c>
      <c r="AQ338" s="229">
        <f>IF(UPGRADEYEAR&lt;&gt;ENGINE!AQ$333,AF338,AQ9+AQ212)</f>
        <v>0</v>
      </c>
      <c r="AR338" s="229">
        <f>IF(UPGRADEYEAR&lt;&gt;ENGINE!AR$333,AG338,AR9+AR212)</f>
        <v>0</v>
      </c>
      <c r="AS338" s="229">
        <f>IF(UPGRADEYEAR&lt;&gt;ENGINE!AS$333,AH338,AS9+AS212)</f>
        <v>0</v>
      </c>
      <c r="AT338" s="229">
        <f>IF(UPGRADEYEAR&lt;&gt;ENGINE!AT$333,AI338,AT9+AT212)</f>
        <v>0</v>
      </c>
      <c r="AU338" s="231"/>
    </row>
    <row r="339" spans="1:47" ht="9" customHeight="1">
      <c r="A339" s="599"/>
      <c r="B339" s="227">
        <f t="shared" si="324"/>
        <v>180</v>
      </c>
      <c r="C339" s="227">
        <f t="shared" si="324"/>
        <v>223</v>
      </c>
      <c r="D339" s="228" t="str">
        <f t="shared" si="324"/>
        <v>LPS</v>
      </c>
      <c r="E339" s="229">
        <f t="shared" si="325"/>
        <v>4138</v>
      </c>
      <c r="F339" s="229">
        <f t="shared" si="325"/>
        <v>922774</v>
      </c>
      <c r="G339" s="229">
        <f t="shared" si="323"/>
        <v>4138</v>
      </c>
      <c r="H339" s="229">
        <f t="shared" si="326"/>
        <v>922774</v>
      </c>
      <c r="I339" s="229">
        <f t="shared" si="326"/>
        <v>0</v>
      </c>
      <c r="J339" s="229">
        <f>IF(UPGRADEYEAR&lt;&gt;ENGINE!J$333,I339,J10+J213)</f>
        <v>0</v>
      </c>
      <c r="K339" s="229">
        <f>IF(UPGRADEYEAR&lt;&gt;ENGINE!K$333,J339,K10+K213)</f>
        <v>0</v>
      </c>
      <c r="L339" s="229">
        <f>IF(UPGRADEYEAR&lt;&gt;ENGINE!L$333,K339,L10+L213)</f>
        <v>0</v>
      </c>
      <c r="M339" s="229">
        <f>IF(UPGRADEYEAR&lt;&gt;ENGINE!M$333,L339,M10+M213)</f>
        <v>0</v>
      </c>
      <c r="N339" s="229">
        <f>IF(UPGRADEYEAR&lt;&gt;ENGINE!N$333,M339,N10+N213)</f>
        <v>0</v>
      </c>
      <c r="O339" s="229">
        <f>IF(UPGRADEYEAR&lt;&gt;ENGINE!O$333,N339,O10+O213)</f>
        <v>0</v>
      </c>
      <c r="P339" s="229">
        <f>IF(UPGRADEYEAR&lt;&gt;ENGINE!P$333,O339,P10+P213)</f>
        <v>0</v>
      </c>
      <c r="Q339" s="229">
        <f>IF(UPGRADEYEAR&lt;&gt;ENGINE!Q$333,P339,Q10+Q213)</f>
        <v>0</v>
      </c>
      <c r="R339" s="229">
        <f>IF(UPGRADEYEAR&lt;&gt;ENGINE!R$333,Q339,R10+R213)</f>
        <v>0</v>
      </c>
      <c r="S339" s="229">
        <f>IF(UPGRADEYEAR&lt;&gt;ENGINE!S$333,R339,S10+S213)</f>
        <v>0</v>
      </c>
      <c r="T339" s="229">
        <f>IF(UPGRADEYEAR&lt;&gt;ENGINE!T$333,S339,T10+T213)</f>
        <v>0</v>
      </c>
      <c r="U339" s="229">
        <f>IF(UPGRADEYEAR&lt;&gt;ENGINE!U$333,T339,U10+U213)</f>
        <v>0</v>
      </c>
      <c r="V339" s="229">
        <f>IF(UPGRADEYEAR&lt;&gt;ENGINE!V$333,U339,V10+V213)</f>
        <v>0</v>
      </c>
      <c r="W339" s="229">
        <f>IF(UPGRADEYEAR&lt;&gt;ENGINE!W$333,V339,W10+W213)</f>
        <v>0</v>
      </c>
      <c r="X339" s="229">
        <f>IF(UPGRADEYEAR&lt;&gt;ENGINE!X$333,W339,X10+X213)</f>
        <v>0</v>
      </c>
      <c r="Y339" s="229">
        <f>IF(UPGRADEYEAR&lt;&gt;ENGINE!Y$333,X339,Y10+Y213)</f>
        <v>0</v>
      </c>
      <c r="Z339" s="229">
        <f>IF(UPGRADEYEAR&lt;&gt;ENGINE!Z$333,Y339,Z10+Z213)</f>
        <v>0</v>
      </c>
      <c r="AA339" s="229">
        <f>IF(UPGRADEYEAR&lt;&gt;ENGINE!AA$333,Z339,AA10+AA213)</f>
        <v>0</v>
      </c>
      <c r="AB339" s="229">
        <f>IF(UPGRADEYEAR&lt;&gt;ENGINE!AB$333,AA339,AB10+AB213)</f>
        <v>0</v>
      </c>
      <c r="AC339" s="229">
        <f>IF(UPGRADEYEAR&lt;&gt;ENGINE!AC$333,AB339,AC10+AC213)</f>
        <v>0</v>
      </c>
      <c r="AD339" s="229">
        <f>IF(UPGRADEYEAR&lt;&gt;ENGINE!AD$333,AC339,AD10+AD213)</f>
        <v>0</v>
      </c>
      <c r="AE339" s="229">
        <f>IF(UPGRADEYEAR&lt;&gt;ENGINE!AE$333,AD339,AE10+AE213)</f>
        <v>0</v>
      </c>
      <c r="AF339" s="229">
        <f>IF(UPGRADEYEAR&lt;&gt;ENGINE!AF$333,AE339,AF10+AF213)</f>
        <v>0</v>
      </c>
      <c r="AG339" s="229">
        <f>IF(UPGRADEYEAR&lt;&gt;ENGINE!AG$333,AF339,AG10+AG213)</f>
        <v>0</v>
      </c>
      <c r="AH339" s="229">
        <f>IF(UPGRADEYEAR&lt;&gt;ENGINE!AH$333,AG339,AH10+AH213)</f>
        <v>0</v>
      </c>
      <c r="AI339" s="229">
        <f>IF(UPGRADEYEAR&lt;&gt;ENGINE!AI$333,AH339,AI10+AI213)</f>
        <v>0</v>
      </c>
      <c r="AJ339" s="229">
        <f>IF(UPGRADEYEAR&lt;&gt;ENGINE!AJ$333,AH339,AJ10+AJ213)</f>
        <v>0</v>
      </c>
      <c r="AK339" s="229">
        <f>IF(UPGRADEYEAR&lt;&gt;ENGINE!AK$333,AI339,AK10+AK213)</f>
        <v>0</v>
      </c>
      <c r="AL339" s="229">
        <f>IF(UPGRADEYEAR&lt;&gt;ENGINE!AL$333,AJ339,AL10+AL213)</f>
        <v>0</v>
      </c>
      <c r="AM339" s="229">
        <f>IF(UPGRADEYEAR&lt;&gt;ENGINE!AM$333,AK339,AM10+AM213)</f>
        <v>0</v>
      </c>
      <c r="AN339" s="229">
        <f>IF(UPGRADEYEAR&lt;&gt;ENGINE!AN$333,AC339,AN10+AN213)</f>
        <v>0</v>
      </c>
      <c r="AO339" s="229">
        <f>IF(UPGRADEYEAR&lt;&gt;ENGINE!AO$333,AD339,AO10+AO213)</f>
        <v>0</v>
      </c>
      <c r="AP339" s="229">
        <f>IF(UPGRADEYEAR&lt;&gt;ENGINE!AP$333,AE339,AP10+AP213)</f>
        <v>0</v>
      </c>
      <c r="AQ339" s="229">
        <f>IF(UPGRADEYEAR&lt;&gt;ENGINE!AQ$333,AF339,AQ10+AQ213)</f>
        <v>0</v>
      </c>
      <c r="AR339" s="229">
        <f>IF(UPGRADEYEAR&lt;&gt;ENGINE!AR$333,AG339,AR10+AR213)</f>
        <v>0</v>
      </c>
      <c r="AS339" s="229">
        <f>IF(UPGRADEYEAR&lt;&gt;ENGINE!AS$333,AH339,AS10+AS213)</f>
        <v>0</v>
      </c>
      <c r="AT339" s="229">
        <f>IF(UPGRADEYEAR&lt;&gt;ENGINE!AT$333,AI339,AT10+AT213)</f>
        <v>0</v>
      </c>
      <c r="AU339" s="231"/>
    </row>
    <row r="340" spans="1:47" ht="9" customHeight="1">
      <c r="A340" s="599"/>
      <c r="B340" s="227">
        <f t="shared" si="324"/>
        <v>0</v>
      </c>
      <c r="C340" s="227">
        <f t="shared" si="324"/>
        <v>0</v>
      </c>
      <c r="D340" s="228" t="str">
        <f t="shared" si="324"/>
        <v>LPS</v>
      </c>
      <c r="E340" s="229">
        <f t="shared" si="325"/>
        <v>4138</v>
      </c>
      <c r="F340" s="229">
        <f t="shared" si="325"/>
        <v>0</v>
      </c>
      <c r="G340" s="229">
        <f t="shared" si="323"/>
        <v>4138</v>
      </c>
      <c r="H340" s="229">
        <f t="shared" si="326"/>
        <v>0</v>
      </c>
      <c r="I340" s="229">
        <f t="shared" si="326"/>
        <v>0</v>
      </c>
      <c r="J340" s="229">
        <f>IF(UPGRADEYEAR&lt;&gt;ENGINE!J$333,I340,J11+J214)</f>
        <v>0</v>
      </c>
      <c r="K340" s="229">
        <f>IF(UPGRADEYEAR&lt;&gt;ENGINE!K$333,J340,K11+K214)</f>
        <v>0</v>
      </c>
      <c r="L340" s="229">
        <f>IF(UPGRADEYEAR&lt;&gt;ENGINE!L$333,K340,L11+L214)</f>
        <v>0</v>
      </c>
      <c r="M340" s="229">
        <f>IF(UPGRADEYEAR&lt;&gt;ENGINE!M$333,L340,M11+M214)</f>
        <v>0</v>
      </c>
      <c r="N340" s="229">
        <f>IF(UPGRADEYEAR&lt;&gt;ENGINE!N$333,M340,N11+N214)</f>
        <v>0</v>
      </c>
      <c r="O340" s="229">
        <f>IF(UPGRADEYEAR&lt;&gt;ENGINE!O$333,N340,O11+O214)</f>
        <v>0</v>
      </c>
      <c r="P340" s="229">
        <f>IF(UPGRADEYEAR&lt;&gt;ENGINE!P$333,O340,P11+P214)</f>
        <v>0</v>
      </c>
      <c r="Q340" s="229">
        <f>IF(UPGRADEYEAR&lt;&gt;ENGINE!Q$333,P340,Q11+Q214)</f>
        <v>0</v>
      </c>
      <c r="R340" s="229">
        <f>IF(UPGRADEYEAR&lt;&gt;ENGINE!R$333,Q340,R11+R214)</f>
        <v>0</v>
      </c>
      <c r="S340" s="229">
        <f>IF(UPGRADEYEAR&lt;&gt;ENGINE!S$333,R340,S11+S214)</f>
        <v>0</v>
      </c>
      <c r="T340" s="229">
        <f>IF(UPGRADEYEAR&lt;&gt;ENGINE!T$333,S340,T11+T214)</f>
        <v>0</v>
      </c>
      <c r="U340" s="229">
        <f>IF(UPGRADEYEAR&lt;&gt;ENGINE!U$333,T340,U11+U214)</f>
        <v>0</v>
      </c>
      <c r="V340" s="229">
        <f>IF(UPGRADEYEAR&lt;&gt;ENGINE!V$333,U340,V11+V214)</f>
        <v>0</v>
      </c>
      <c r="W340" s="229">
        <f>IF(UPGRADEYEAR&lt;&gt;ENGINE!W$333,V340,W11+W214)</f>
        <v>0</v>
      </c>
      <c r="X340" s="229">
        <f>IF(UPGRADEYEAR&lt;&gt;ENGINE!X$333,W340,X11+X214)</f>
        <v>0</v>
      </c>
      <c r="Y340" s="229">
        <f>IF(UPGRADEYEAR&lt;&gt;ENGINE!Y$333,X340,Y11+Y214)</f>
        <v>0</v>
      </c>
      <c r="Z340" s="229">
        <f>IF(UPGRADEYEAR&lt;&gt;ENGINE!Z$333,Y340,Z11+Z214)</f>
        <v>0</v>
      </c>
      <c r="AA340" s="229">
        <f>IF(UPGRADEYEAR&lt;&gt;ENGINE!AA$333,Z340,AA11+AA214)</f>
        <v>0</v>
      </c>
      <c r="AB340" s="229">
        <f>IF(UPGRADEYEAR&lt;&gt;ENGINE!AB$333,AA340,AB11+AB214)</f>
        <v>0</v>
      </c>
      <c r="AC340" s="229">
        <f>IF(UPGRADEYEAR&lt;&gt;ENGINE!AC$333,AB340,AC11+AC214)</f>
        <v>0</v>
      </c>
      <c r="AD340" s="229">
        <f>IF(UPGRADEYEAR&lt;&gt;ENGINE!AD$333,AC340,AD11+AD214)</f>
        <v>0</v>
      </c>
      <c r="AE340" s="229">
        <f>IF(UPGRADEYEAR&lt;&gt;ENGINE!AE$333,AD340,AE11+AE214)</f>
        <v>0</v>
      </c>
      <c r="AF340" s="229">
        <f>IF(UPGRADEYEAR&lt;&gt;ENGINE!AF$333,AE340,AF11+AF214)</f>
        <v>0</v>
      </c>
      <c r="AG340" s="229">
        <f>IF(UPGRADEYEAR&lt;&gt;ENGINE!AG$333,AF340,AG11+AG214)</f>
        <v>0</v>
      </c>
      <c r="AH340" s="229">
        <f>IF(UPGRADEYEAR&lt;&gt;ENGINE!AH$333,AG340,AH11+AH214)</f>
        <v>0</v>
      </c>
      <c r="AI340" s="229">
        <f>IF(UPGRADEYEAR&lt;&gt;ENGINE!AI$333,AH340,AI11+AI214)</f>
        <v>0</v>
      </c>
      <c r="AJ340" s="229">
        <f>IF(UPGRADEYEAR&lt;&gt;ENGINE!AJ$333,AH340,AJ11+AJ214)</f>
        <v>0</v>
      </c>
      <c r="AK340" s="229">
        <f>IF(UPGRADEYEAR&lt;&gt;ENGINE!AK$333,AI340,AK11+AK214)</f>
        <v>0</v>
      </c>
      <c r="AL340" s="229">
        <f>IF(UPGRADEYEAR&lt;&gt;ENGINE!AL$333,AJ340,AL11+AL214)</f>
        <v>0</v>
      </c>
      <c r="AM340" s="229">
        <f>IF(UPGRADEYEAR&lt;&gt;ENGINE!AM$333,AK340,AM11+AM214)</f>
        <v>0</v>
      </c>
      <c r="AN340" s="229">
        <f>IF(UPGRADEYEAR&lt;&gt;ENGINE!AN$333,AC340,AN11+AN214)</f>
        <v>0</v>
      </c>
      <c r="AO340" s="229">
        <f>IF(UPGRADEYEAR&lt;&gt;ENGINE!AO$333,AD340,AO11+AO214)</f>
        <v>0</v>
      </c>
      <c r="AP340" s="229">
        <f>IF(UPGRADEYEAR&lt;&gt;ENGINE!AP$333,AE340,AP11+AP214)</f>
        <v>0</v>
      </c>
      <c r="AQ340" s="229">
        <f>IF(UPGRADEYEAR&lt;&gt;ENGINE!AQ$333,AF340,AQ11+AQ214)</f>
        <v>0</v>
      </c>
      <c r="AR340" s="229">
        <f>IF(UPGRADEYEAR&lt;&gt;ENGINE!AR$333,AG340,AR11+AR214)</f>
        <v>0</v>
      </c>
      <c r="AS340" s="229">
        <f>IF(UPGRADEYEAR&lt;&gt;ENGINE!AS$333,AH340,AS11+AS214)</f>
        <v>0</v>
      </c>
      <c r="AT340" s="229">
        <f>IF(UPGRADEYEAR&lt;&gt;ENGINE!AT$333,AI340,AT11+AT214)</f>
        <v>0</v>
      </c>
      <c r="AU340" s="231"/>
    </row>
    <row r="341" spans="1:47" ht="9" customHeight="1">
      <c r="A341" s="599"/>
      <c r="B341" s="227">
        <f t="shared" si="324"/>
        <v>0</v>
      </c>
      <c r="C341" s="227">
        <f t="shared" si="324"/>
        <v>0</v>
      </c>
      <c r="D341" s="228" t="str">
        <f t="shared" si="324"/>
        <v>LPS</v>
      </c>
      <c r="E341" s="229">
        <f t="shared" si="325"/>
        <v>4138</v>
      </c>
      <c r="F341" s="229">
        <f t="shared" si="325"/>
        <v>0</v>
      </c>
      <c r="G341" s="229">
        <f t="shared" si="323"/>
        <v>4138</v>
      </c>
      <c r="H341" s="229">
        <f t="shared" si="326"/>
        <v>0</v>
      </c>
      <c r="I341" s="229">
        <f t="shared" si="326"/>
        <v>0</v>
      </c>
      <c r="J341" s="229">
        <f>IF(UPGRADEYEAR&lt;&gt;ENGINE!J$333,I341,J12+J215)</f>
        <v>0</v>
      </c>
      <c r="K341" s="229">
        <f>IF(UPGRADEYEAR&lt;&gt;ENGINE!K$333,J341,K12+K215)</f>
        <v>0</v>
      </c>
      <c r="L341" s="229">
        <f>IF(UPGRADEYEAR&lt;&gt;ENGINE!L$333,K341,L12+L215)</f>
        <v>0</v>
      </c>
      <c r="M341" s="229">
        <f>IF(UPGRADEYEAR&lt;&gt;ENGINE!M$333,L341,M12+M215)</f>
        <v>0</v>
      </c>
      <c r="N341" s="229">
        <f>IF(UPGRADEYEAR&lt;&gt;ENGINE!N$333,M341,N12+N215)</f>
        <v>0</v>
      </c>
      <c r="O341" s="229">
        <f>IF(UPGRADEYEAR&lt;&gt;ENGINE!O$333,N341,O12+O215)</f>
        <v>0</v>
      </c>
      <c r="P341" s="229">
        <f>IF(UPGRADEYEAR&lt;&gt;ENGINE!P$333,O341,P12+P215)</f>
        <v>0</v>
      </c>
      <c r="Q341" s="229">
        <f>IF(UPGRADEYEAR&lt;&gt;ENGINE!Q$333,P341,Q12+Q215)</f>
        <v>0</v>
      </c>
      <c r="R341" s="229">
        <f>IF(UPGRADEYEAR&lt;&gt;ENGINE!R$333,Q341,R12+R215)</f>
        <v>0</v>
      </c>
      <c r="S341" s="229">
        <f>IF(UPGRADEYEAR&lt;&gt;ENGINE!S$333,R341,S12+S215)</f>
        <v>0</v>
      </c>
      <c r="T341" s="229">
        <f>IF(UPGRADEYEAR&lt;&gt;ENGINE!T$333,S341,T12+T215)</f>
        <v>0</v>
      </c>
      <c r="U341" s="229">
        <f>IF(UPGRADEYEAR&lt;&gt;ENGINE!U$333,T341,U12+U215)</f>
        <v>0</v>
      </c>
      <c r="V341" s="229">
        <f>IF(UPGRADEYEAR&lt;&gt;ENGINE!V$333,U341,V12+V215)</f>
        <v>0</v>
      </c>
      <c r="W341" s="229">
        <f>IF(UPGRADEYEAR&lt;&gt;ENGINE!W$333,V341,W12+W215)</f>
        <v>0</v>
      </c>
      <c r="X341" s="229">
        <f>IF(UPGRADEYEAR&lt;&gt;ENGINE!X$333,W341,X12+X215)</f>
        <v>0</v>
      </c>
      <c r="Y341" s="229">
        <f>IF(UPGRADEYEAR&lt;&gt;ENGINE!Y$333,X341,Y12+Y215)</f>
        <v>0</v>
      </c>
      <c r="Z341" s="229">
        <f>IF(UPGRADEYEAR&lt;&gt;ENGINE!Z$333,Y341,Z12+Z215)</f>
        <v>0</v>
      </c>
      <c r="AA341" s="229">
        <f>IF(UPGRADEYEAR&lt;&gt;ENGINE!AA$333,Z341,AA12+AA215)</f>
        <v>0</v>
      </c>
      <c r="AB341" s="229">
        <f>IF(UPGRADEYEAR&lt;&gt;ENGINE!AB$333,AA341,AB12+AB215)</f>
        <v>0</v>
      </c>
      <c r="AC341" s="229">
        <f>IF(UPGRADEYEAR&lt;&gt;ENGINE!AC$333,AB341,AC12+AC215)</f>
        <v>0</v>
      </c>
      <c r="AD341" s="229">
        <f>IF(UPGRADEYEAR&lt;&gt;ENGINE!AD$333,AC341,AD12+AD215)</f>
        <v>0</v>
      </c>
      <c r="AE341" s="229">
        <f>IF(UPGRADEYEAR&lt;&gt;ENGINE!AE$333,AD341,AE12+AE215)</f>
        <v>0</v>
      </c>
      <c r="AF341" s="229">
        <f>IF(UPGRADEYEAR&lt;&gt;ENGINE!AF$333,AE341,AF12+AF215)</f>
        <v>0</v>
      </c>
      <c r="AG341" s="229">
        <f>IF(UPGRADEYEAR&lt;&gt;ENGINE!AG$333,AF341,AG12+AG215)</f>
        <v>0</v>
      </c>
      <c r="AH341" s="229">
        <f>IF(UPGRADEYEAR&lt;&gt;ENGINE!AH$333,AG341,AH12+AH215)</f>
        <v>0</v>
      </c>
      <c r="AI341" s="229">
        <f>IF(UPGRADEYEAR&lt;&gt;ENGINE!AI$333,AH341,AI12+AI215)</f>
        <v>0</v>
      </c>
      <c r="AJ341" s="229">
        <f>IF(UPGRADEYEAR&lt;&gt;ENGINE!AJ$333,AH341,AJ12+AJ215)</f>
        <v>0</v>
      </c>
      <c r="AK341" s="229">
        <f>IF(UPGRADEYEAR&lt;&gt;ENGINE!AK$333,AI341,AK12+AK215)</f>
        <v>0</v>
      </c>
      <c r="AL341" s="229">
        <f>IF(UPGRADEYEAR&lt;&gt;ENGINE!AL$333,AJ341,AL12+AL215)</f>
        <v>0</v>
      </c>
      <c r="AM341" s="229">
        <f>IF(UPGRADEYEAR&lt;&gt;ENGINE!AM$333,AK341,AM12+AM215)</f>
        <v>0</v>
      </c>
      <c r="AN341" s="229">
        <f>IF(UPGRADEYEAR&lt;&gt;ENGINE!AN$333,AC341,AN12+AN215)</f>
        <v>0</v>
      </c>
      <c r="AO341" s="229">
        <f>IF(UPGRADEYEAR&lt;&gt;ENGINE!AO$333,AD341,AO12+AO215)</f>
        <v>0</v>
      </c>
      <c r="AP341" s="229">
        <f>IF(UPGRADEYEAR&lt;&gt;ENGINE!AP$333,AE341,AP12+AP215)</f>
        <v>0</v>
      </c>
      <c r="AQ341" s="229">
        <f>IF(UPGRADEYEAR&lt;&gt;ENGINE!AQ$333,AF341,AQ12+AQ215)</f>
        <v>0</v>
      </c>
      <c r="AR341" s="229">
        <f>IF(UPGRADEYEAR&lt;&gt;ENGINE!AR$333,AG341,AR12+AR215)</f>
        <v>0</v>
      </c>
      <c r="AS341" s="229">
        <f>IF(UPGRADEYEAR&lt;&gt;ENGINE!AS$333,AH341,AS12+AS215)</f>
        <v>0</v>
      </c>
      <c r="AT341" s="229">
        <f>IF(UPGRADEYEAR&lt;&gt;ENGINE!AT$333,AI341,AT12+AT215)</f>
        <v>0</v>
      </c>
      <c r="AU341" s="231"/>
    </row>
    <row r="342" spans="1:47" ht="9" customHeight="1">
      <c r="A342" s="600"/>
      <c r="B342" s="227">
        <f t="shared" si="324"/>
        <v>0</v>
      </c>
      <c r="C342" s="227">
        <f t="shared" si="324"/>
        <v>0</v>
      </c>
      <c r="D342" s="228" t="str">
        <f t="shared" si="324"/>
        <v>LPS</v>
      </c>
      <c r="E342" s="229">
        <f t="shared" si="325"/>
        <v>4138</v>
      </c>
      <c r="F342" s="229">
        <f t="shared" si="325"/>
        <v>0</v>
      </c>
      <c r="G342" s="229">
        <f t="shared" si="323"/>
        <v>4138</v>
      </c>
      <c r="H342" s="229">
        <f t="shared" si="326"/>
        <v>0</v>
      </c>
      <c r="I342" s="229">
        <f t="shared" si="326"/>
        <v>0</v>
      </c>
      <c r="J342" s="229">
        <f>IF(UPGRADEYEAR&lt;&gt;ENGINE!J$333,I342,J13+J216)</f>
        <v>0</v>
      </c>
      <c r="K342" s="229">
        <f>IF(UPGRADEYEAR&lt;&gt;ENGINE!K$333,J342,K13+K216)</f>
        <v>0</v>
      </c>
      <c r="L342" s="229">
        <f>IF(UPGRADEYEAR&lt;&gt;ENGINE!L$333,K342,L13+L216)</f>
        <v>0</v>
      </c>
      <c r="M342" s="229">
        <f>IF(UPGRADEYEAR&lt;&gt;ENGINE!M$333,L342,M13+M216)</f>
        <v>0</v>
      </c>
      <c r="N342" s="229">
        <f>IF(UPGRADEYEAR&lt;&gt;ENGINE!N$333,M342,N13+N216)</f>
        <v>0</v>
      </c>
      <c r="O342" s="229">
        <f>IF(UPGRADEYEAR&lt;&gt;ENGINE!O$333,N342,O13+O216)</f>
        <v>0</v>
      </c>
      <c r="P342" s="229">
        <f>IF(UPGRADEYEAR&lt;&gt;ENGINE!P$333,O342,P13+P216)</f>
        <v>0</v>
      </c>
      <c r="Q342" s="229">
        <f>IF(UPGRADEYEAR&lt;&gt;ENGINE!Q$333,P342,Q13+Q216)</f>
        <v>0</v>
      </c>
      <c r="R342" s="229">
        <f>IF(UPGRADEYEAR&lt;&gt;ENGINE!R$333,Q342,R13+R216)</f>
        <v>0</v>
      </c>
      <c r="S342" s="229">
        <f>IF(UPGRADEYEAR&lt;&gt;ENGINE!S$333,R342,S13+S216)</f>
        <v>0</v>
      </c>
      <c r="T342" s="229">
        <f>IF(UPGRADEYEAR&lt;&gt;ENGINE!T$333,S342,T13+T216)</f>
        <v>0</v>
      </c>
      <c r="U342" s="229">
        <f>IF(UPGRADEYEAR&lt;&gt;ENGINE!U$333,T342,U13+U216)</f>
        <v>0</v>
      </c>
      <c r="V342" s="229">
        <f>IF(UPGRADEYEAR&lt;&gt;ENGINE!V$333,U342,V13+V216)</f>
        <v>0</v>
      </c>
      <c r="W342" s="229">
        <f>IF(UPGRADEYEAR&lt;&gt;ENGINE!W$333,V342,W13+W216)</f>
        <v>0</v>
      </c>
      <c r="X342" s="229">
        <f>IF(UPGRADEYEAR&lt;&gt;ENGINE!X$333,W342,X13+X216)</f>
        <v>0</v>
      </c>
      <c r="Y342" s="229">
        <f>IF(UPGRADEYEAR&lt;&gt;ENGINE!Y$333,X342,Y13+Y216)</f>
        <v>0</v>
      </c>
      <c r="Z342" s="229">
        <f>IF(UPGRADEYEAR&lt;&gt;ENGINE!Z$333,Y342,Z13+Z216)</f>
        <v>0</v>
      </c>
      <c r="AA342" s="229">
        <f>IF(UPGRADEYEAR&lt;&gt;ENGINE!AA$333,Z342,AA13+AA216)</f>
        <v>0</v>
      </c>
      <c r="AB342" s="229">
        <f>IF(UPGRADEYEAR&lt;&gt;ENGINE!AB$333,AA342,AB13+AB216)</f>
        <v>0</v>
      </c>
      <c r="AC342" s="229">
        <f>IF(UPGRADEYEAR&lt;&gt;ENGINE!AC$333,AB342,AC13+AC216)</f>
        <v>0</v>
      </c>
      <c r="AD342" s="229">
        <f>IF(UPGRADEYEAR&lt;&gt;ENGINE!AD$333,AC342,AD13+AD216)</f>
        <v>0</v>
      </c>
      <c r="AE342" s="229">
        <f>IF(UPGRADEYEAR&lt;&gt;ENGINE!AE$333,AD342,AE13+AE216)</f>
        <v>0</v>
      </c>
      <c r="AF342" s="229">
        <f>IF(UPGRADEYEAR&lt;&gt;ENGINE!AF$333,AE342,AF13+AF216)</f>
        <v>0</v>
      </c>
      <c r="AG342" s="229">
        <f>IF(UPGRADEYEAR&lt;&gt;ENGINE!AG$333,AF342,AG13+AG216)</f>
        <v>0</v>
      </c>
      <c r="AH342" s="229">
        <f>IF(UPGRADEYEAR&lt;&gt;ENGINE!AH$333,AG342,AH13+AH216)</f>
        <v>0</v>
      </c>
      <c r="AI342" s="229">
        <f>IF(UPGRADEYEAR&lt;&gt;ENGINE!AI$333,AH342,AI13+AI216)</f>
        <v>0</v>
      </c>
      <c r="AJ342" s="229">
        <f>IF(UPGRADEYEAR&lt;&gt;ENGINE!AJ$333,AH342,AJ13+AJ216)</f>
        <v>0</v>
      </c>
      <c r="AK342" s="229">
        <f>IF(UPGRADEYEAR&lt;&gt;ENGINE!AK$333,AI342,AK13+AK216)</f>
        <v>0</v>
      </c>
      <c r="AL342" s="229">
        <f>IF(UPGRADEYEAR&lt;&gt;ENGINE!AL$333,AJ342,AL13+AL216)</f>
        <v>0</v>
      </c>
      <c r="AM342" s="229">
        <f>IF(UPGRADEYEAR&lt;&gt;ENGINE!AM$333,AK342,AM13+AM216)</f>
        <v>0</v>
      </c>
      <c r="AN342" s="229">
        <f>IF(UPGRADEYEAR&lt;&gt;ENGINE!AN$333,AC342,AN13+AN216)</f>
        <v>0</v>
      </c>
      <c r="AO342" s="229">
        <f>IF(UPGRADEYEAR&lt;&gt;ENGINE!AO$333,AD342,AO13+AO216)</f>
        <v>0</v>
      </c>
      <c r="AP342" s="229">
        <f>IF(UPGRADEYEAR&lt;&gt;ENGINE!AP$333,AE342,AP13+AP216)</f>
        <v>0</v>
      </c>
      <c r="AQ342" s="229">
        <f>IF(UPGRADEYEAR&lt;&gt;ENGINE!AQ$333,AF342,AQ13+AQ216)</f>
        <v>0</v>
      </c>
      <c r="AR342" s="229">
        <f>IF(UPGRADEYEAR&lt;&gt;ENGINE!AR$333,AG342,AR13+AR216)</f>
        <v>0</v>
      </c>
      <c r="AS342" s="229">
        <f>IF(UPGRADEYEAR&lt;&gt;ENGINE!AS$333,AH342,AS13+AS216)</f>
        <v>0</v>
      </c>
      <c r="AT342" s="229">
        <f>IF(UPGRADEYEAR&lt;&gt;ENGINE!AT$333,AI342,AT13+AT216)</f>
        <v>0</v>
      </c>
      <c r="AU342" s="231"/>
    </row>
    <row r="343" spans="1:47" ht="9" customHeight="1">
      <c r="A343" s="598" t="s">
        <v>264</v>
      </c>
      <c r="B343" s="227">
        <f t="shared" si="324"/>
        <v>55</v>
      </c>
      <c r="C343" s="227">
        <f t="shared" si="324"/>
        <v>77</v>
      </c>
      <c r="D343" s="228" t="str">
        <f t="shared" si="324"/>
        <v>LPS</v>
      </c>
      <c r="E343" s="229">
        <f t="shared" si="325"/>
        <v>4138</v>
      </c>
      <c r="F343" s="229">
        <f t="shared" si="325"/>
        <v>318626</v>
      </c>
      <c r="G343" s="229">
        <f t="shared" si="323"/>
        <v>4138</v>
      </c>
      <c r="H343" s="229">
        <f t="shared" si="326"/>
        <v>318626</v>
      </c>
      <c r="I343" s="229">
        <f t="shared" si="326"/>
        <v>0</v>
      </c>
      <c r="J343" s="229">
        <f>IF(UPGRADEYEAR&lt;&gt;ENGINE!J$333,I343,J14+J217)</f>
        <v>0</v>
      </c>
      <c r="K343" s="229">
        <f>IF(UPGRADEYEAR&lt;&gt;ENGINE!K$333,J343,K14+K217)</f>
        <v>0</v>
      </c>
      <c r="L343" s="229">
        <f>IF(UPGRADEYEAR&lt;&gt;ENGINE!L$333,K343,L14+L217)</f>
        <v>0</v>
      </c>
      <c r="M343" s="229">
        <f>IF(UPGRADEYEAR&lt;&gt;ENGINE!M$333,L343,M14+M217)</f>
        <v>0</v>
      </c>
      <c r="N343" s="229">
        <f>IF(UPGRADEYEAR&lt;&gt;ENGINE!N$333,M343,N14+N217)</f>
        <v>0</v>
      </c>
      <c r="O343" s="229">
        <f>IF(UPGRADEYEAR&lt;&gt;ENGINE!O$333,N343,O14+O217)</f>
        <v>0</v>
      </c>
      <c r="P343" s="229">
        <f>IF(UPGRADEYEAR&lt;&gt;ENGINE!P$333,O343,P14+P217)</f>
        <v>0</v>
      </c>
      <c r="Q343" s="229">
        <f>IF(UPGRADEYEAR&lt;&gt;ENGINE!Q$333,P343,Q14+Q217)</f>
        <v>0</v>
      </c>
      <c r="R343" s="229">
        <f>IF(UPGRADEYEAR&lt;&gt;ENGINE!R$333,Q343,R14+R217)</f>
        <v>0</v>
      </c>
      <c r="S343" s="229">
        <f>IF(UPGRADEYEAR&lt;&gt;ENGINE!S$333,R343,S14+S217)</f>
        <v>0</v>
      </c>
      <c r="T343" s="229">
        <f>IF(UPGRADEYEAR&lt;&gt;ENGINE!T$333,S343,T14+T217)</f>
        <v>0</v>
      </c>
      <c r="U343" s="229">
        <f>IF(UPGRADEYEAR&lt;&gt;ENGINE!U$333,T343,U14+U217)</f>
        <v>0</v>
      </c>
      <c r="V343" s="229">
        <f>IF(UPGRADEYEAR&lt;&gt;ENGINE!V$333,U343,V14+V217)</f>
        <v>0</v>
      </c>
      <c r="W343" s="229">
        <f>IF(UPGRADEYEAR&lt;&gt;ENGINE!W$333,V343,W14+W217)</f>
        <v>0</v>
      </c>
      <c r="X343" s="229">
        <f>IF(UPGRADEYEAR&lt;&gt;ENGINE!X$333,W343,X14+X217)</f>
        <v>0</v>
      </c>
      <c r="Y343" s="229">
        <f>IF(UPGRADEYEAR&lt;&gt;ENGINE!Y$333,X343,Y14+Y217)</f>
        <v>0</v>
      </c>
      <c r="Z343" s="229">
        <f>IF(UPGRADEYEAR&lt;&gt;ENGINE!Z$333,Y343,Z14+Z217)</f>
        <v>0</v>
      </c>
      <c r="AA343" s="229">
        <f>IF(UPGRADEYEAR&lt;&gt;ENGINE!AA$333,Z343,AA14+AA217)</f>
        <v>0</v>
      </c>
      <c r="AB343" s="229">
        <f>IF(UPGRADEYEAR&lt;&gt;ENGINE!AB$333,AA343,AB14+AB217)</f>
        <v>0</v>
      </c>
      <c r="AC343" s="229">
        <f>IF(UPGRADEYEAR&lt;&gt;ENGINE!AC$333,AB343,AC14+AC217)</f>
        <v>0</v>
      </c>
      <c r="AD343" s="229">
        <f>IF(UPGRADEYEAR&lt;&gt;ENGINE!AD$333,AC343,AD14+AD217)</f>
        <v>0</v>
      </c>
      <c r="AE343" s="229">
        <f>IF(UPGRADEYEAR&lt;&gt;ENGINE!AE$333,AD343,AE14+AE217)</f>
        <v>0</v>
      </c>
      <c r="AF343" s="229">
        <f>IF(UPGRADEYEAR&lt;&gt;ENGINE!AF$333,AE343,AF14+AF217)</f>
        <v>0</v>
      </c>
      <c r="AG343" s="229">
        <f>IF(UPGRADEYEAR&lt;&gt;ENGINE!AG$333,AF343,AG14+AG217)</f>
        <v>0</v>
      </c>
      <c r="AH343" s="229">
        <f>IF(UPGRADEYEAR&lt;&gt;ENGINE!AH$333,AG343,AH14+AH217)</f>
        <v>0</v>
      </c>
      <c r="AI343" s="229">
        <f>IF(UPGRADEYEAR&lt;&gt;ENGINE!AI$333,AH343,AI14+AI217)</f>
        <v>0</v>
      </c>
      <c r="AJ343" s="229">
        <f>IF(UPGRADEYEAR&lt;&gt;ENGINE!AJ$333,AH343,AJ14+AJ217)</f>
        <v>0</v>
      </c>
      <c r="AK343" s="229">
        <f>IF(UPGRADEYEAR&lt;&gt;ENGINE!AK$333,AI343,AK14+AK217)</f>
        <v>0</v>
      </c>
      <c r="AL343" s="229">
        <f>IF(UPGRADEYEAR&lt;&gt;ENGINE!AL$333,AJ343,AL14+AL217)</f>
        <v>0</v>
      </c>
      <c r="AM343" s="229">
        <f>IF(UPGRADEYEAR&lt;&gt;ENGINE!AM$333,AK343,AM14+AM217)</f>
        <v>0</v>
      </c>
      <c r="AN343" s="229">
        <f>IF(UPGRADEYEAR&lt;&gt;ENGINE!AN$333,AC343,AN14+AN217)</f>
        <v>0</v>
      </c>
      <c r="AO343" s="229">
        <f>IF(UPGRADEYEAR&lt;&gt;ENGINE!AO$333,AD343,AO14+AO217)</f>
        <v>0</v>
      </c>
      <c r="AP343" s="229">
        <f>IF(UPGRADEYEAR&lt;&gt;ENGINE!AP$333,AE343,AP14+AP217)</f>
        <v>0</v>
      </c>
      <c r="AQ343" s="229">
        <f>IF(UPGRADEYEAR&lt;&gt;ENGINE!AQ$333,AF343,AQ14+AQ217)</f>
        <v>0</v>
      </c>
      <c r="AR343" s="229">
        <f>IF(UPGRADEYEAR&lt;&gt;ENGINE!AR$333,AG343,AR14+AR217)</f>
        <v>0</v>
      </c>
      <c r="AS343" s="229">
        <f>IF(UPGRADEYEAR&lt;&gt;ENGINE!AS$333,AH343,AS14+AS217)</f>
        <v>0</v>
      </c>
      <c r="AT343" s="229">
        <f>IF(UPGRADEYEAR&lt;&gt;ENGINE!AT$333,AI343,AT14+AT217)</f>
        <v>0</v>
      </c>
      <c r="AU343" s="231"/>
    </row>
    <row r="344" spans="1:47" ht="9" customHeight="1">
      <c r="A344" s="599"/>
      <c r="B344" s="227">
        <f t="shared" si="324"/>
        <v>90</v>
      </c>
      <c r="C344" s="227">
        <f t="shared" si="324"/>
        <v>130</v>
      </c>
      <c r="D344" s="228" t="str">
        <f t="shared" si="324"/>
        <v>LPS</v>
      </c>
      <c r="E344" s="229">
        <f t="shared" si="325"/>
        <v>4138</v>
      </c>
      <c r="F344" s="229">
        <f t="shared" si="325"/>
        <v>537940</v>
      </c>
      <c r="G344" s="229">
        <f t="shared" si="323"/>
        <v>4138</v>
      </c>
      <c r="H344" s="229">
        <f t="shared" si="326"/>
        <v>537940</v>
      </c>
      <c r="I344" s="229">
        <f t="shared" si="326"/>
        <v>1500</v>
      </c>
      <c r="J344" s="229">
        <f>IF(UPGRADEYEAR&lt;&gt;ENGINE!J$333,I344,J15+J218)</f>
        <v>1500</v>
      </c>
      <c r="K344" s="229">
        <f>IF(UPGRADEYEAR&lt;&gt;ENGINE!K$333,J344,K15+K218)</f>
        <v>1500</v>
      </c>
      <c r="L344" s="229">
        <f>IF(UPGRADEYEAR&lt;&gt;ENGINE!L$333,K344,L15+L218)</f>
        <v>1500</v>
      </c>
      <c r="M344" s="229">
        <f>IF(UPGRADEYEAR&lt;&gt;ENGINE!M$333,L344,M15+M218)</f>
        <v>500</v>
      </c>
      <c r="N344" s="229">
        <f>IF(UPGRADEYEAR&lt;&gt;ENGINE!N$333,M344,N15+N218)</f>
        <v>500</v>
      </c>
      <c r="O344" s="229">
        <f>IF(UPGRADEYEAR&lt;&gt;ENGINE!O$333,N344,O15+O218)</f>
        <v>500</v>
      </c>
      <c r="P344" s="229">
        <f>IF(UPGRADEYEAR&lt;&gt;ENGINE!P$333,O344,P15+P218)</f>
        <v>500</v>
      </c>
      <c r="Q344" s="229">
        <f>IF(UPGRADEYEAR&lt;&gt;ENGINE!Q$333,P344,Q15+Q218)</f>
        <v>500</v>
      </c>
      <c r="R344" s="229">
        <f>IF(UPGRADEYEAR&lt;&gt;ENGINE!R$333,Q344,R15+R218)</f>
        <v>500</v>
      </c>
      <c r="S344" s="229">
        <f>IF(UPGRADEYEAR&lt;&gt;ENGINE!S$333,R344,S15+S218)</f>
        <v>500</v>
      </c>
      <c r="T344" s="229">
        <f>IF(UPGRADEYEAR&lt;&gt;ENGINE!T$333,S344,T15+T218)</f>
        <v>500</v>
      </c>
      <c r="U344" s="229">
        <f>IF(UPGRADEYEAR&lt;&gt;ENGINE!U$333,T344,U15+U218)</f>
        <v>500</v>
      </c>
      <c r="V344" s="229">
        <f>IF(UPGRADEYEAR&lt;&gt;ENGINE!V$333,U344,V15+V218)</f>
        <v>500</v>
      </c>
      <c r="W344" s="229">
        <f>IF(UPGRADEYEAR&lt;&gt;ENGINE!W$333,V344,W15+W218)</f>
        <v>500</v>
      </c>
      <c r="X344" s="229">
        <f>IF(UPGRADEYEAR&lt;&gt;ENGINE!X$333,W344,X15+X218)</f>
        <v>500</v>
      </c>
      <c r="Y344" s="229">
        <f>IF(UPGRADEYEAR&lt;&gt;ENGINE!Y$333,X344,Y15+Y218)</f>
        <v>500</v>
      </c>
      <c r="Z344" s="229">
        <f>IF(UPGRADEYEAR&lt;&gt;ENGINE!Z$333,Y344,Z15+Z218)</f>
        <v>500</v>
      </c>
      <c r="AA344" s="229">
        <f>IF(UPGRADEYEAR&lt;&gt;ENGINE!AA$333,Z344,AA15+AA218)</f>
        <v>500</v>
      </c>
      <c r="AB344" s="229">
        <f>IF(UPGRADEYEAR&lt;&gt;ENGINE!AB$333,AA344,AB15+AB218)</f>
        <v>500</v>
      </c>
      <c r="AC344" s="229">
        <f>IF(UPGRADEYEAR&lt;&gt;ENGINE!AC$333,AB344,AC15+AC218)</f>
        <v>500</v>
      </c>
      <c r="AD344" s="229">
        <f>IF(UPGRADEYEAR&lt;&gt;ENGINE!AD$333,AC344,AD15+AD218)</f>
        <v>500</v>
      </c>
      <c r="AE344" s="229">
        <f>IF(UPGRADEYEAR&lt;&gt;ENGINE!AE$333,AD344,AE15+AE218)</f>
        <v>500</v>
      </c>
      <c r="AF344" s="229">
        <f>IF(UPGRADEYEAR&lt;&gt;ENGINE!AF$333,AE344,AF15+AF218)</f>
        <v>500</v>
      </c>
      <c r="AG344" s="229">
        <f>IF(UPGRADEYEAR&lt;&gt;ENGINE!AG$333,AF344,AG15+AG218)</f>
        <v>500</v>
      </c>
      <c r="AH344" s="229">
        <f>IF(UPGRADEYEAR&lt;&gt;ENGINE!AH$333,AG344,AH15+AH218)</f>
        <v>500</v>
      </c>
      <c r="AI344" s="229">
        <f>IF(UPGRADEYEAR&lt;&gt;ENGINE!AI$333,AH344,AI15+AI218)</f>
        <v>500</v>
      </c>
      <c r="AJ344" s="229">
        <f>IF(UPGRADEYEAR&lt;&gt;ENGINE!AJ$333,AH344,AJ15+AJ218)</f>
        <v>500</v>
      </c>
      <c r="AK344" s="229">
        <f>IF(UPGRADEYEAR&lt;&gt;ENGINE!AK$333,AI344,AK15+AK218)</f>
        <v>500</v>
      </c>
      <c r="AL344" s="229">
        <f>IF(UPGRADEYEAR&lt;&gt;ENGINE!AL$333,AJ344,AL15+AL218)</f>
        <v>500</v>
      </c>
      <c r="AM344" s="229">
        <f>IF(UPGRADEYEAR&lt;&gt;ENGINE!AM$333,AK344,AM15+AM218)</f>
        <v>500</v>
      </c>
      <c r="AN344" s="229">
        <f>IF(UPGRADEYEAR&lt;&gt;ENGINE!AN$333,AC344,AN15+AN218)</f>
        <v>500</v>
      </c>
      <c r="AO344" s="229">
        <f>IF(UPGRADEYEAR&lt;&gt;ENGINE!AO$333,AD344,AO15+AO218)</f>
        <v>500</v>
      </c>
      <c r="AP344" s="229">
        <f>IF(UPGRADEYEAR&lt;&gt;ENGINE!AP$333,AE344,AP15+AP218)</f>
        <v>500</v>
      </c>
      <c r="AQ344" s="229">
        <f>IF(UPGRADEYEAR&lt;&gt;ENGINE!AQ$333,AF344,AQ15+AQ218)</f>
        <v>500</v>
      </c>
      <c r="AR344" s="229">
        <f>IF(UPGRADEYEAR&lt;&gt;ENGINE!AR$333,AG344,AR15+AR218)</f>
        <v>500</v>
      </c>
      <c r="AS344" s="229">
        <f>IF(UPGRADEYEAR&lt;&gt;ENGINE!AS$333,AH344,AS15+AS218)</f>
        <v>500</v>
      </c>
      <c r="AT344" s="229">
        <f>IF(UPGRADEYEAR&lt;&gt;ENGINE!AT$333,AI344,AT15+AT218)</f>
        <v>500</v>
      </c>
      <c r="AU344" s="231"/>
    </row>
    <row r="345" spans="1:47" ht="9" customHeight="1">
      <c r="A345" s="599"/>
      <c r="B345" s="227">
        <f t="shared" si="324"/>
        <v>135</v>
      </c>
      <c r="C345" s="227">
        <f t="shared" si="324"/>
        <v>190</v>
      </c>
      <c r="D345" s="228" t="str">
        <f t="shared" si="324"/>
        <v>LPS</v>
      </c>
      <c r="E345" s="229">
        <f t="shared" si="325"/>
        <v>4138</v>
      </c>
      <c r="F345" s="229">
        <f t="shared" si="325"/>
        <v>786220</v>
      </c>
      <c r="G345" s="229">
        <f t="shared" si="323"/>
        <v>4138</v>
      </c>
      <c r="H345" s="229">
        <f t="shared" si="326"/>
        <v>786220</v>
      </c>
      <c r="I345" s="229">
        <f t="shared" si="326"/>
        <v>500</v>
      </c>
      <c r="J345" s="229">
        <f>IF(UPGRADEYEAR&lt;&gt;ENGINE!J$333,I345,J16+J219)</f>
        <v>500</v>
      </c>
      <c r="K345" s="229">
        <f>IF(UPGRADEYEAR&lt;&gt;ENGINE!K$333,J345,K16+K219)</f>
        <v>500</v>
      </c>
      <c r="L345" s="229">
        <f>IF(UPGRADEYEAR&lt;&gt;ENGINE!L$333,K345,L16+L219)</f>
        <v>500</v>
      </c>
      <c r="M345" s="229">
        <f>IF(UPGRADEYEAR&lt;&gt;ENGINE!M$333,L345,M16+M219)</f>
        <v>0</v>
      </c>
      <c r="N345" s="229">
        <f>IF(UPGRADEYEAR&lt;&gt;ENGINE!N$333,M345,N16+N219)</f>
        <v>0</v>
      </c>
      <c r="O345" s="229">
        <f>IF(UPGRADEYEAR&lt;&gt;ENGINE!O$333,N345,O16+O219)</f>
        <v>0</v>
      </c>
      <c r="P345" s="229">
        <f>IF(UPGRADEYEAR&lt;&gt;ENGINE!P$333,O345,P16+P219)</f>
        <v>0</v>
      </c>
      <c r="Q345" s="229">
        <f>IF(UPGRADEYEAR&lt;&gt;ENGINE!Q$333,P345,Q16+Q219)</f>
        <v>0</v>
      </c>
      <c r="R345" s="229">
        <f>IF(UPGRADEYEAR&lt;&gt;ENGINE!R$333,Q345,R16+R219)</f>
        <v>0</v>
      </c>
      <c r="S345" s="229">
        <f>IF(UPGRADEYEAR&lt;&gt;ENGINE!S$333,R345,S16+S219)</f>
        <v>0</v>
      </c>
      <c r="T345" s="229">
        <f>IF(UPGRADEYEAR&lt;&gt;ENGINE!T$333,S345,T16+T219)</f>
        <v>0</v>
      </c>
      <c r="U345" s="229">
        <f>IF(UPGRADEYEAR&lt;&gt;ENGINE!U$333,T345,U16+U219)</f>
        <v>0</v>
      </c>
      <c r="V345" s="229">
        <f>IF(UPGRADEYEAR&lt;&gt;ENGINE!V$333,U345,V16+V219)</f>
        <v>0</v>
      </c>
      <c r="W345" s="229">
        <f>IF(UPGRADEYEAR&lt;&gt;ENGINE!W$333,V345,W16+W219)</f>
        <v>0</v>
      </c>
      <c r="X345" s="229">
        <f>IF(UPGRADEYEAR&lt;&gt;ENGINE!X$333,W345,X16+X219)</f>
        <v>0</v>
      </c>
      <c r="Y345" s="229">
        <f>IF(UPGRADEYEAR&lt;&gt;ENGINE!Y$333,X345,Y16+Y219)</f>
        <v>0</v>
      </c>
      <c r="Z345" s="229">
        <f>IF(UPGRADEYEAR&lt;&gt;ENGINE!Z$333,Y345,Z16+Z219)</f>
        <v>0</v>
      </c>
      <c r="AA345" s="229">
        <f>IF(UPGRADEYEAR&lt;&gt;ENGINE!AA$333,Z345,AA16+AA219)</f>
        <v>0</v>
      </c>
      <c r="AB345" s="229">
        <f>IF(UPGRADEYEAR&lt;&gt;ENGINE!AB$333,AA345,AB16+AB219)</f>
        <v>0</v>
      </c>
      <c r="AC345" s="229">
        <f>IF(UPGRADEYEAR&lt;&gt;ENGINE!AC$333,AB345,AC16+AC219)</f>
        <v>0</v>
      </c>
      <c r="AD345" s="229">
        <f>IF(UPGRADEYEAR&lt;&gt;ENGINE!AD$333,AC345,AD16+AD219)</f>
        <v>0</v>
      </c>
      <c r="AE345" s="229">
        <f>IF(UPGRADEYEAR&lt;&gt;ENGINE!AE$333,AD345,AE16+AE219)</f>
        <v>0</v>
      </c>
      <c r="AF345" s="229">
        <f>IF(UPGRADEYEAR&lt;&gt;ENGINE!AF$333,AE345,AF16+AF219)</f>
        <v>0</v>
      </c>
      <c r="AG345" s="229">
        <f>IF(UPGRADEYEAR&lt;&gt;ENGINE!AG$333,AF345,AG16+AG219)</f>
        <v>0</v>
      </c>
      <c r="AH345" s="229">
        <f>IF(UPGRADEYEAR&lt;&gt;ENGINE!AH$333,AG345,AH16+AH219)</f>
        <v>0</v>
      </c>
      <c r="AI345" s="229">
        <f>IF(UPGRADEYEAR&lt;&gt;ENGINE!AI$333,AH345,AI16+AI219)</f>
        <v>0</v>
      </c>
      <c r="AJ345" s="229">
        <f>IF(UPGRADEYEAR&lt;&gt;ENGINE!AJ$333,AH345,AJ16+AJ219)</f>
        <v>0</v>
      </c>
      <c r="AK345" s="229">
        <f>IF(UPGRADEYEAR&lt;&gt;ENGINE!AK$333,AI345,AK16+AK219)</f>
        <v>0</v>
      </c>
      <c r="AL345" s="229">
        <f>IF(UPGRADEYEAR&lt;&gt;ENGINE!AL$333,AJ345,AL16+AL219)</f>
        <v>0</v>
      </c>
      <c r="AM345" s="229">
        <f>IF(UPGRADEYEAR&lt;&gt;ENGINE!AM$333,AK345,AM16+AM219)</f>
        <v>0</v>
      </c>
      <c r="AN345" s="229">
        <f>IF(UPGRADEYEAR&lt;&gt;ENGINE!AN$333,AC345,AN16+AN219)</f>
        <v>0</v>
      </c>
      <c r="AO345" s="229">
        <f>IF(UPGRADEYEAR&lt;&gt;ENGINE!AO$333,AD345,AO16+AO219)</f>
        <v>0</v>
      </c>
      <c r="AP345" s="229">
        <f>IF(UPGRADEYEAR&lt;&gt;ENGINE!AP$333,AE345,AP16+AP219)</f>
        <v>0</v>
      </c>
      <c r="AQ345" s="229">
        <f>IF(UPGRADEYEAR&lt;&gt;ENGINE!AQ$333,AF345,AQ16+AQ219)</f>
        <v>0</v>
      </c>
      <c r="AR345" s="229">
        <f>IF(UPGRADEYEAR&lt;&gt;ENGINE!AR$333,AG345,AR16+AR219)</f>
        <v>0</v>
      </c>
      <c r="AS345" s="229">
        <f>IF(UPGRADEYEAR&lt;&gt;ENGINE!AS$333,AH345,AS16+AS219)</f>
        <v>0</v>
      </c>
      <c r="AT345" s="229">
        <f>IF(UPGRADEYEAR&lt;&gt;ENGINE!AT$333,AI345,AT16+AT219)</f>
        <v>0</v>
      </c>
      <c r="AU345" s="231"/>
    </row>
    <row r="346" spans="1:47" ht="9" customHeight="1">
      <c r="A346" s="599"/>
      <c r="B346" s="227">
        <f t="shared" si="324"/>
        <v>180</v>
      </c>
      <c r="C346" s="227">
        <f t="shared" si="324"/>
        <v>223</v>
      </c>
      <c r="D346" s="228" t="str">
        <f t="shared" si="324"/>
        <v>LPS</v>
      </c>
      <c r="E346" s="229">
        <f t="shared" si="325"/>
        <v>4138</v>
      </c>
      <c r="F346" s="229">
        <f t="shared" si="325"/>
        <v>922774</v>
      </c>
      <c r="G346" s="229">
        <f t="shared" si="323"/>
        <v>4138</v>
      </c>
      <c r="H346" s="229">
        <f t="shared" si="326"/>
        <v>922774</v>
      </c>
      <c r="I346" s="229">
        <f t="shared" si="326"/>
        <v>0</v>
      </c>
      <c r="J346" s="229">
        <f>IF(UPGRADEYEAR&lt;&gt;ENGINE!J$333,I346,J17+J220)</f>
        <v>0</v>
      </c>
      <c r="K346" s="229">
        <f>IF(UPGRADEYEAR&lt;&gt;ENGINE!K$333,J346,K17+K220)</f>
        <v>0</v>
      </c>
      <c r="L346" s="229">
        <f>IF(UPGRADEYEAR&lt;&gt;ENGINE!L$333,K346,L17+L220)</f>
        <v>0</v>
      </c>
      <c r="M346" s="229">
        <f>IF(UPGRADEYEAR&lt;&gt;ENGINE!M$333,L346,M17+M220)</f>
        <v>0</v>
      </c>
      <c r="N346" s="229">
        <f>IF(UPGRADEYEAR&lt;&gt;ENGINE!N$333,M346,N17+N220)</f>
        <v>0</v>
      </c>
      <c r="O346" s="229">
        <f>IF(UPGRADEYEAR&lt;&gt;ENGINE!O$333,N346,O17+O220)</f>
        <v>0</v>
      </c>
      <c r="P346" s="229">
        <f>IF(UPGRADEYEAR&lt;&gt;ENGINE!P$333,O346,P17+P220)</f>
        <v>0</v>
      </c>
      <c r="Q346" s="229">
        <f>IF(UPGRADEYEAR&lt;&gt;ENGINE!Q$333,P346,Q17+Q220)</f>
        <v>0</v>
      </c>
      <c r="R346" s="229">
        <f>IF(UPGRADEYEAR&lt;&gt;ENGINE!R$333,Q346,R17+R220)</f>
        <v>0</v>
      </c>
      <c r="S346" s="229">
        <f>IF(UPGRADEYEAR&lt;&gt;ENGINE!S$333,R346,S17+S220)</f>
        <v>0</v>
      </c>
      <c r="T346" s="229">
        <f>IF(UPGRADEYEAR&lt;&gt;ENGINE!T$333,S346,T17+T220)</f>
        <v>0</v>
      </c>
      <c r="U346" s="229">
        <f>IF(UPGRADEYEAR&lt;&gt;ENGINE!U$333,T346,U17+U220)</f>
        <v>0</v>
      </c>
      <c r="V346" s="229">
        <f>IF(UPGRADEYEAR&lt;&gt;ENGINE!V$333,U346,V17+V220)</f>
        <v>0</v>
      </c>
      <c r="W346" s="229">
        <f>IF(UPGRADEYEAR&lt;&gt;ENGINE!W$333,V346,W17+W220)</f>
        <v>0</v>
      </c>
      <c r="X346" s="229">
        <f>IF(UPGRADEYEAR&lt;&gt;ENGINE!X$333,W346,X17+X220)</f>
        <v>0</v>
      </c>
      <c r="Y346" s="229">
        <f>IF(UPGRADEYEAR&lt;&gt;ENGINE!Y$333,X346,Y17+Y220)</f>
        <v>0</v>
      </c>
      <c r="Z346" s="229">
        <f>IF(UPGRADEYEAR&lt;&gt;ENGINE!Z$333,Y346,Z17+Z220)</f>
        <v>0</v>
      </c>
      <c r="AA346" s="229">
        <f>IF(UPGRADEYEAR&lt;&gt;ENGINE!AA$333,Z346,AA17+AA220)</f>
        <v>0</v>
      </c>
      <c r="AB346" s="229">
        <f>IF(UPGRADEYEAR&lt;&gt;ENGINE!AB$333,AA346,AB17+AB220)</f>
        <v>0</v>
      </c>
      <c r="AC346" s="229">
        <f>IF(UPGRADEYEAR&lt;&gt;ENGINE!AC$333,AB346,AC17+AC220)</f>
        <v>0</v>
      </c>
      <c r="AD346" s="229">
        <f>IF(UPGRADEYEAR&lt;&gt;ENGINE!AD$333,AC346,AD17+AD220)</f>
        <v>0</v>
      </c>
      <c r="AE346" s="229">
        <f>IF(UPGRADEYEAR&lt;&gt;ENGINE!AE$333,AD346,AE17+AE220)</f>
        <v>0</v>
      </c>
      <c r="AF346" s="229">
        <f>IF(UPGRADEYEAR&lt;&gt;ENGINE!AF$333,AE346,AF17+AF220)</f>
        <v>0</v>
      </c>
      <c r="AG346" s="229">
        <f>IF(UPGRADEYEAR&lt;&gt;ENGINE!AG$333,AF346,AG17+AG220)</f>
        <v>0</v>
      </c>
      <c r="AH346" s="229">
        <f>IF(UPGRADEYEAR&lt;&gt;ENGINE!AH$333,AG346,AH17+AH220)</f>
        <v>0</v>
      </c>
      <c r="AI346" s="229">
        <f>IF(UPGRADEYEAR&lt;&gt;ENGINE!AI$333,AH346,AI17+AI220)</f>
        <v>0</v>
      </c>
      <c r="AJ346" s="229">
        <f>IF(UPGRADEYEAR&lt;&gt;ENGINE!AJ$333,AH346,AJ17+AJ220)</f>
        <v>0</v>
      </c>
      <c r="AK346" s="229">
        <f>IF(UPGRADEYEAR&lt;&gt;ENGINE!AK$333,AI346,AK17+AK220)</f>
        <v>0</v>
      </c>
      <c r="AL346" s="229">
        <f>IF(UPGRADEYEAR&lt;&gt;ENGINE!AL$333,AJ346,AL17+AL220)</f>
        <v>0</v>
      </c>
      <c r="AM346" s="229">
        <f>IF(UPGRADEYEAR&lt;&gt;ENGINE!AM$333,AK346,AM17+AM220)</f>
        <v>0</v>
      </c>
      <c r="AN346" s="229">
        <f>IF(UPGRADEYEAR&lt;&gt;ENGINE!AN$333,AC346,AN17+AN220)</f>
        <v>0</v>
      </c>
      <c r="AO346" s="229">
        <f>IF(UPGRADEYEAR&lt;&gt;ENGINE!AO$333,AD346,AO17+AO220)</f>
        <v>0</v>
      </c>
      <c r="AP346" s="229">
        <f>IF(UPGRADEYEAR&lt;&gt;ENGINE!AP$333,AE346,AP17+AP220)</f>
        <v>0</v>
      </c>
      <c r="AQ346" s="229">
        <f>IF(UPGRADEYEAR&lt;&gt;ENGINE!AQ$333,AF346,AQ17+AQ220)</f>
        <v>0</v>
      </c>
      <c r="AR346" s="229">
        <f>IF(UPGRADEYEAR&lt;&gt;ENGINE!AR$333,AG346,AR17+AR220)</f>
        <v>0</v>
      </c>
      <c r="AS346" s="229">
        <f>IF(UPGRADEYEAR&lt;&gt;ENGINE!AS$333,AH346,AS17+AS220)</f>
        <v>0</v>
      </c>
      <c r="AT346" s="229">
        <f>IF(UPGRADEYEAR&lt;&gt;ENGINE!AT$333,AI346,AT17+AT220)</f>
        <v>0</v>
      </c>
      <c r="AU346" s="231"/>
    </row>
    <row r="347" spans="1:47" ht="9" customHeight="1">
      <c r="A347" s="599"/>
      <c r="B347" s="227">
        <f t="shared" si="324"/>
        <v>0</v>
      </c>
      <c r="C347" s="227">
        <f t="shared" si="324"/>
        <v>0</v>
      </c>
      <c r="D347" s="228" t="str">
        <f t="shared" si="324"/>
        <v>LPS</v>
      </c>
      <c r="E347" s="229">
        <f t="shared" si="325"/>
        <v>4138</v>
      </c>
      <c r="F347" s="229">
        <f t="shared" si="325"/>
        <v>0</v>
      </c>
      <c r="G347" s="229">
        <f t="shared" si="323"/>
        <v>4138</v>
      </c>
      <c r="H347" s="229">
        <f t="shared" si="326"/>
        <v>0</v>
      </c>
      <c r="I347" s="229">
        <f t="shared" si="326"/>
        <v>0</v>
      </c>
      <c r="J347" s="229">
        <f>IF(UPGRADEYEAR&lt;&gt;ENGINE!J$333,I347,J18+J221)</f>
        <v>0</v>
      </c>
      <c r="K347" s="229">
        <f>IF(UPGRADEYEAR&lt;&gt;ENGINE!K$333,J347,K18+K221)</f>
        <v>0</v>
      </c>
      <c r="L347" s="229">
        <f>IF(UPGRADEYEAR&lt;&gt;ENGINE!L$333,K347,L18+L221)</f>
        <v>0</v>
      </c>
      <c r="M347" s="229">
        <f>IF(UPGRADEYEAR&lt;&gt;ENGINE!M$333,L347,M18+M221)</f>
        <v>0</v>
      </c>
      <c r="N347" s="229">
        <f>IF(UPGRADEYEAR&lt;&gt;ENGINE!N$333,M347,N18+N221)</f>
        <v>0</v>
      </c>
      <c r="O347" s="229">
        <f>IF(UPGRADEYEAR&lt;&gt;ENGINE!O$333,N347,O18+O221)</f>
        <v>0</v>
      </c>
      <c r="P347" s="229">
        <f>IF(UPGRADEYEAR&lt;&gt;ENGINE!P$333,O347,P18+P221)</f>
        <v>0</v>
      </c>
      <c r="Q347" s="229">
        <f>IF(UPGRADEYEAR&lt;&gt;ENGINE!Q$333,P347,Q18+Q221)</f>
        <v>0</v>
      </c>
      <c r="R347" s="229">
        <f>IF(UPGRADEYEAR&lt;&gt;ENGINE!R$333,Q347,R18+R221)</f>
        <v>0</v>
      </c>
      <c r="S347" s="229">
        <f>IF(UPGRADEYEAR&lt;&gt;ENGINE!S$333,R347,S18+S221)</f>
        <v>0</v>
      </c>
      <c r="T347" s="229">
        <f>IF(UPGRADEYEAR&lt;&gt;ENGINE!T$333,S347,T18+T221)</f>
        <v>0</v>
      </c>
      <c r="U347" s="229">
        <f>IF(UPGRADEYEAR&lt;&gt;ENGINE!U$333,T347,U18+U221)</f>
        <v>0</v>
      </c>
      <c r="V347" s="229">
        <f>IF(UPGRADEYEAR&lt;&gt;ENGINE!V$333,U347,V18+V221)</f>
        <v>0</v>
      </c>
      <c r="W347" s="229">
        <f>IF(UPGRADEYEAR&lt;&gt;ENGINE!W$333,V347,W18+W221)</f>
        <v>0</v>
      </c>
      <c r="X347" s="229">
        <f>IF(UPGRADEYEAR&lt;&gt;ENGINE!X$333,W347,X18+X221)</f>
        <v>0</v>
      </c>
      <c r="Y347" s="229">
        <f>IF(UPGRADEYEAR&lt;&gt;ENGINE!Y$333,X347,Y18+Y221)</f>
        <v>0</v>
      </c>
      <c r="Z347" s="229">
        <f>IF(UPGRADEYEAR&lt;&gt;ENGINE!Z$333,Y347,Z18+Z221)</f>
        <v>0</v>
      </c>
      <c r="AA347" s="229">
        <f>IF(UPGRADEYEAR&lt;&gt;ENGINE!AA$333,Z347,AA18+AA221)</f>
        <v>0</v>
      </c>
      <c r="AB347" s="229">
        <f>IF(UPGRADEYEAR&lt;&gt;ENGINE!AB$333,AA347,AB18+AB221)</f>
        <v>0</v>
      </c>
      <c r="AC347" s="229">
        <f>IF(UPGRADEYEAR&lt;&gt;ENGINE!AC$333,AB347,AC18+AC221)</f>
        <v>0</v>
      </c>
      <c r="AD347" s="229">
        <f>IF(UPGRADEYEAR&lt;&gt;ENGINE!AD$333,AC347,AD18+AD221)</f>
        <v>0</v>
      </c>
      <c r="AE347" s="229">
        <f>IF(UPGRADEYEAR&lt;&gt;ENGINE!AE$333,AD347,AE18+AE221)</f>
        <v>0</v>
      </c>
      <c r="AF347" s="229">
        <f>IF(UPGRADEYEAR&lt;&gt;ENGINE!AF$333,AE347,AF18+AF221)</f>
        <v>0</v>
      </c>
      <c r="AG347" s="229">
        <f>IF(UPGRADEYEAR&lt;&gt;ENGINE!AG$333,AF347,AG18+AG221)</f>
        <v>0</v>
      </c>
      <c r="AH347" s="229">
        <f>IF(UPGRADEYEAR&lt;&gt;ENGINE!AH$333,AG347,AH18+AH221)</f>
        <v>0</v>
      </c>
      <c r="AI347" s="229">
        <f>IF(UPGRADEYEAR&lt;&gt;ENGINE!AI$333,AH347,AI18+AI221)</f>
        <v>0</v>
      </c>
      <c r="AJ347" s="229">
        <f>IF(UPGRADEYEAR&lt;&gt;ENGINE!AJ$333,AH347,AJ18+AJ221)</f>
        <v>0</v>
      </c>
      <c r="AK347" s="229">
        <f>IF(UPGRADEYEAR&lt;&gt;ENGINE!AK$333,AI347,AK18+AK221)</f>
        <v>0</v>
      </c>
      <c r="AL347" s="229">
        <f>IF(UPGRADEYEAR&lt;&gt;ENGINE!AL$333,AJ347,AL18+AL221)</f>
        <v>0</v>
      </c>
      <c r="AM347" s="229">
        <f>IF(UPGRADEYEAR&lt;&gt;ENGINE!AM$333,AK347,AM18+AM221)</f>
        <v>0</v>
      </c>
      <c r="AN347" s="229">
        <f>IF(UPGRADEYEAR&lt;&gt;ENGINE!AN$333,AC347,AN18+AN221)</f>
        <v>0</v>
      </c>
      <c r="AO347" s="229">
        <f>IF(UPGRADEYEAR&lt;&gt;ENGINE!AO$333,AD347,AO18+AO221)</f>
        <v>0</v>
      </c>
      <c r="AP347" s="229">
        <f>IF(UPGRADEYEAR&lt;&gt;ENGINE!AP$333,AE347,AP18+AP221)</f>
        <v>0</v>
      </c>
      <c r="AQ347" s="229">
        <f>IF(UPGRADEYEAR&lt;&gt;ENGINE!AQ$333,AF347,AQ18+AQ221)</f>
        <v>0</v>
      </c>
      <c r="AR347" s="229">
        <f>IF(UPGRADEYEAR&lt;&gt;ENGINE!AR$333,AG347,AR18+AR221)</f>
        <v>0</v>
      </c>
      <c r="AS347" s="229">
        <f>IF(UPGRADEYEAR&lt;&gt;ENGINE!AS$333,AH347,AS18+AS221)</f>
        <v>0</v>
      </c>
      <c r="AT347" s="229">
        <f>IF(UPGRADEYEAR&lt;&gt;ENGINE!AT$333,AI347,AT18+AT221)</f>
        <v>0</v>
      </c>
      <c r="AU347" s="231"/>
    </row>
    <row r="348" spans="1:47" ht="9" customHeight="1">
      <c r="A348" s="599"/>
      <c r="B348" s="227">
        <f t="shared" si="324"/>
        <v>0</v>
      </c>
      <c r="C348" s="227">
        <f t="shared" si="324"/>
        <v>0</v>
      </c>
      <c r="D348" s="228" t="str">
        <f t="shared" si="324"/>
        <v>LPS</v>
      </c>
      <c r="E348" s="229">
        <f t="shared" si="325"/>
        <v>4138</v>
      </c>
      <c r="F348" s="229">
        <f t="shared" si="325"/>
        <v>0</v>
      </c>
      <c r="G348" s="229">
        <f t="shared" si="323"/>
        <v>4138</v>
      </c>
      <c r="H348" s="229">
        <f t="shared" si="326"/>
        <v>0</v>
      </c>
      <c r="I348" s="229">
        <f t="shared" si="326"/>
        <v>0</v>
      </c>
      <c r="J348" s="229">
        <f>IF(UPGRADEYEAR&lt;&gt;ENGINE!J$333,I348,J19+J222)</f>
        <v>0</v>
      </c>
      <c r="K348" s="229">
        <f>IF(UPGRADEYEAR&lt;&gt;ENGINE!K$333,J348,K19+K222)</f>
        <v>0</v>
      </c>
      <c r="L348" s="229">
        <f>IF(UPGRADEYEAR&lt;&gt;ENGINE!L$333,K348,L19+L222)</f>
        <v>0</v>
      </c>
      <c r="M348" s="229">
        <f>IF(UPGRADEYEAR&lt;&gt;ENGINE!M$333,L348,M19+M222)</f>
        <v>0</v>
      </c>
      <c r="N348" s="229">
        <f>IF(UPGRADEYEAR&lt;&gt;ENGINE!N$333,M348,N19+N222)</f>
        <v>0</v>
      </c>
      <c r="O348" s="229">
        <f>IF(UPGRADEYEAR&lt;&gt;ENGINE!O$333,N348,O19+O222)</f>
        <v>0</v>
      </c>
      <c r="P348" s="229">
        <f>IF(UPGRADEYEAR&lt;&gt;ENGINE!P$333,O348,P19+P222)</f>
        <v>0</v>
      </c>
      <c r="Q348" s="229">
        <f>IF(UPGRADEYEAR&lt;&gt;ENGINE!Q$333,P348,Q19+Q222)</f>
        <v>0</v>
      </c>
      <c r="R348" s="229">
        <f>IF(UPGRADEYEAR&lt;&gt;ENGINE!R$333,Q348,R19+R222)</f>
        <v>0</v>
      </c>
      <c r="S348" s="229">
        <f>IF(UPGRADEYEAR&lt;&gt;ENGINE!S$333,R348,S19+S222)</f>
        <v>0</v>
      </c>
      <c r="T348" s="229">
        <f>IF(UPGRADEYEAR&lt;&gt;ENGINE!T$333,S348,T19+T222)</f>
        <v>0</v>
      </c>
      <c r="U348" s="229">
        <f>IF(UPGRADEYEAR&lt;&gt;ENGINE!U$333,T348,U19+U222)</f>
        <v>0</v>
      </c>
      <c r="V348" s="229">
        <f>IF(UPGRADEYEAR&lt;&gt;ENGINE!V$333,U348,V19+V222)</f>
        <v>0</v>
      </c>
      <c r="W348" s="229">
        <f>IF(UPGRADEYEAR&lt;&gt;ENGINE!W$333,V348,W19+W222)</f>
        <v>0</v>
      </c>
      <c r="X348" s="229">
        <f>IF(UPGRADEYEAR&lt;&gt;ENGINE!X$333,W348,X19+X222)</f>
        <v>0</v>
      </c>
      <c r="Y348" s="229">
        <f>IF(UPGRADEYEAR&lt;&gt;ENGINE!Y$333,X348,Y19+Y222)</f>
        <v>0</v>
      </c>
      <c r="Z348" s="229">
        <f>IF(UPGRADEYEAR&lt;&gt;ENGINE!Z$333,Y348,Z19+Z222)</f>
        <v>0</v>
      </c>
      <c r="AA348" s="229">
        <f>IF(UPGRADEYEAR&lt;&gt;ENGINE!AA$333,Z348,AA19+AA222)</f>
        <v>0</v>
      </c>
      <c r="AB348" s="229">
        <f>IF(UPGRADEYEAR&lt;&gt;ENGINE!AB$333,AA348,AB19+AB222)</f>
        <v>0</v>
      </c>
      <c r="AC348" s="229">
        <f>IF(UPGRADEYEAR&lt;&gt;ENGINE!AC$333,AB348,AC19+AC222)</f>
        <v>0</v>
      </c>
      <c r="AD348" s="229">
        <f>IF(UPGRADEYEAR&lt;&gt;ENGINE!AD$333,AC348,AD19+AD222)</f>
        <v>0</v>
      </c>
      <c r="AE348" s="229">
        <f>IF(UPGRADEYEAR&lt;&gt;ENGINE!AE$333,AD348,AE19+AE222)</f>
        <v>0</v>
      </c>
      <c r="AF348" s="229">
        <f>IF(UPGRADEYEAR&lt;&gt;ENGINE!AF$333,AE348,AF19+AF222)</f>
        <v>0</v>
      </c>
      <c r="AG348" s="229">
        <f>IF(UPGRADEYEAR&lt;&gt;ENGINE!AG$333,AF348,AG19+AG222)</f>
        <v>0</v>
      </c>
      <c r="AH348" s="229">
        <f>IF(UPGRADEYEAR&lt;&gt;ENGINE!AH$333,AG348,AH19+AH222)</f>
        <v>0</v>
      </c>
      <c r="AI348" s="229">
        <f>IF(UPGRADEYEAR&lt;&gt;ENGINE!AI$333,AH348,AI19+AI222)</f>
        <v>0</v>
      </c>
      <c r="AJ348" s="229">
        <f>IF(UPGRADEYEAR&lt;&gt;ENGINE!AJ$333,AH348,AJ19+AJ222)</f>
        <v>0</v>
      </c>
      <c r="AK348" s="229">
        <f>IF(UPGRADEYEAR&lt;&gt;ENGINE!AK$333,AI348,AK19+AK222)</f>
        <v>0</v>
      </c>
      <c r="AL348" s="229">
        <f>IF(UPGRADEYEAR&lt;&gt;ENGINE!AL$333,AJ348,AL19+AL222)</f>
        <v>0</v>
      </c>
      <c r="AM348" s="229">
        <f>IF(UPGRADEYEAR&lt;&gt;ENGINE!AM$333,AK348,AM19+AM222)</f>
        <v>0</v>
      </c>
      <c r="AN348" s="229">
        <f>IF(UPGRADEYEAR&lt;&gt;ENGINE!AN$333,AC348,AN19+AN222)</f>
        <v>0</v>
      </c>
      <c r="AO348" s="229">
        <f>IF(UPGRADEYEAR&lt;&gt;ENGINE!AO$333,AD348,AO19+AO222)</f>
        <v>0</v>
      </c>
      <c r="AP348" s="229">
        <f>IF(UPGRADEYEAR&lt;&gt;ENGINE!AP$333,AE348,AP19+AP222)</f>
        <v>0</v>
      </c>
      <c r="AQ348" s="229">
        <f>IF(UPGRADEYEAR&lt;&gt;ENGINE!AQ$333,AF348,AQ19+AQ222)</f>
        <v>0</v>
      </c>
      <c r="AR348" s="229">
        <f>IF(UPGRADEYEAR&lt;&gt;ENGINE!AR$333,AG348,AR19+AR222)</f>
        <v>0</v>
      </c>
      <c r="AS348" s="229">
        <f>IF(UPGRADEYEAR&lt;&gt;ENGINE!AS$333,AH348,AS19+AS222)</f>
        <v>0</v>
      </c>
      <c r="AT348" s="229">
        <f>IF(UPGRADEYEAR&lt;&gt;ENGINE!AT$333,AI348,AT19+AT222)</f>
        <v>0</v>
      </c>
      <c r="AU348" s="231"/>
    </row>
    <row r="349" spans="1:47" ht="9" customHeight="1">
      <c r="A349" s="599"/>
      <c r="B349" s="227">
        <f t="shared" si="324"/>
        <v>0</v>
      </c>
      <c r="C349" s="227">
        <f t="shared" si="324"/>
        <v>0</v>
      </c>
      <c r="D349" s="228" t="str">
        <f t="shared" si="324"/>
        <v>LPS</v>
      </c>
      <c r="E349" s="229">
        <f t="shared" si="325"/>
        <v>4138</v>
      </c>
      <c r="F349" s="229">
        <f t="shared" si="325"/>
        <v>0</v>
      </c>
      <c r="G349" s="229">
        <f t="shared" si="323"/>
        <v>4138</v>
      </c>
      <c r="H349" s="229">
        <f t="shared" si="326"/>
        <v>0</v>
      </c>
      <c r="I349" s="229">
        <f t="shared" si="326"/>
        <v>0</v>
      </c>
      <c r="J349" s="229">
        <f>IF(UPGRADEYEAR&lt;&gt;ENGINE!J$333,I349,J20+J223)</f>
        <v>0</v>
      </c>
      <c r="K349" s="229">
        <f>IF(UPGRADEYEAR&lt;&gt;ENGINE!K$333,J349,K20+K223)</f>
        <v>0</v>
      </c>
      <c r="L349" s="229">
        <f>IF(UPGRADEYEAR&lt;&gt;ENGINE!L$333,K349,L20+L223)</f>
        <v>0</v>
      </c>
      <c r="M349" s="229">
        <f>IF(UPGRADEYEAR&lt;&gt;ENGINE!M$333,L349,M20+M223)</f>
        <v>0</v>
      </c>
      <c r="N349" s="229">
        <f>IF(UPGRADEYEAR&lt;&gt;ENGINE!N$333,M349,N20+N223)</f>
        <v>0</v>
      </c>
      <c r="O349" s="229">
        <f>IF(UPGRADEYEAR&lt;&gt;ENGINE!O$333,N349,O20+O223)</f>
        <v>0</v>
      </c>
      <c r="P349" s="229">
        <f>IF(UPGRADEYEAR&lt;&gt;ENGINE!P$333,O349,P20+P223)</f>
        <v>0</v>
      </c>
      <c r="Q349" s="229">
        <f>IF(UPGRADEYEAR&lt;&gt;ENGINE!Q$333,P349,Q20+Q223)</f>
        <v>0</v>
      </c>
      <c r="R349" s="229">
        <f>IF(UPGRADEYEAR&lt;&gt;ENGINE!R$333,Q349,R20+R223)</f>
        <v>0</v>
      </c>
      <c r="S349" s="229">
        <f>IF(UPGRADEYEAR&lt;&gt;ENGINE!S$333,R349,S20+S223)</f>
        <v>0</v>
      </c>
      <c r="T349" s="229">
        <f>IF(UPGRADEYEAR&lt;&gt;ENGINE!T$333,S349,T20+T223)</f>
        <v>0</v>
      </c>
      <c r="U349" s="229">
        <f>IF(UPGRADEYEAR&lt;&gt;ENGINE!U$333,T349,U20+U223)</f>
        <v>0</v>
      </c>
      <c r="V349" s="229">
        <f>IF(UPGRADEYEAR&lt;&gt;ENGINE!V$333,U349,V20+V223)</f>
        <v>0</v>
      </c>
      <c r="W349" s="229">
        <f>IF(UPGRADEYEAR&lt;&gt;ENGINE!W$333,V349,W20+W223)</f>
        <v>0</v>
      </c>
      <c r="X349" s="229">
        <f>IF(UPGRADEYEAR&lt;&gt;ENGINE!X$333,W349,X20+X223)</f>
        <v>0</v>
      </c>
      <c r="Y349" s="229">
        <f>IF(UPGRADEYEAR&lt;&gt;ENGINE!Y$333,X349,Y20+Y223)</f>
        <v>0</v>
      </c>
      <c r="Z349" s="229">
        <f>IF(UPGRADEYEAR&lt;&gt;ENGINE!Z$333,Y349,Z20+Z223)</f>
        <v>0</v>
      </c>
      <c r="AA349" s="229">
        <f>IF(UPGRADEYEAR&lt;&gt;ENGINE!AA$333,Z349,AA20+AA223)</f>
        <v>0</v>
      </c>
      <c r="AB349" s="229">
        <f>IF(UPGRADEYEAR&lt;&gt;ENGINE!AB$333,AA349,AB20+AB223)</f>
        <v>0</v>
      </c>
      <c r="AC349" s="229">
        <f>IF(UPGRADEYEAR&lt;&gt;ENGINE!AC$333,AB349,AC20+AC223)</f>
        <v>0</v>
      </c>
      <c r="AD349" s="229">
        <f>IF(UPGRADEYEAR&lt;&gt;ENGINE!AD$333,AC349,AD20+AD223)</f>
        <v>0</v>
      </c>
      <c r="AE349" s="229">
        <f>IF(UPGRADEYEAR&lt;&gt;ENGINE!AE$333,AD349,AE20+AE223)</f>
        <v>0</v>
      </c>
      <c r="AF349" s="229">
        <f>IF(UPGRADEYEAR&lt;&gt;ENGINE!AF$333,AE349,AF20+AF223)</f>
        <v>0</v>
      </c>
      <c r="AG349" s="229">
        <f>IF(UPGRADEYEAR&lt;&gt;ENGINE!AG$333,AF349,AG20+AG223)</f>
        <v>0</v>
      </c>
      <c r="AH349" s="229">
        <f>IF(UPGRADEYEAR&lt;&gt;ENGINE!AH$333,AG349,AH20+AH223)</f>
        <v>0</v>
      </c>
      <c r="AI349" s="229">
        <f>IF(UPGRADEYEAR&lt;&gt;ENGINE!AI$333,AH349,AI20+AI223)</f>
        <v>0</v>
      </c>
      <c r="AJ349" s="229">
        <f>IF(UPGRADEYEAR&lt;&gt;ENGINE!AJ$333,AH349,AJ20+AJ223)</f>
        <v>0</v>
      </c>
      <c r="AK349" s="229">
        <f>IF(UPGRADEYEAR&lt;&gt;ENGINE!AK$333,AI349,AK20+AK223)</f>
        <v>0</v>
      </c>
      <c r="AL349" s="229">
        <f>IF(UPGRADEYEAR&lt;&gt;ENGINE!AL$333,AJ349,AL20+AL223)</f>
        <v>0</v>
      </c>
      <c r="AM349" s="229">
        <f>IF(UPGRADEYEAR&lt;&gt;ENGINE!AM$333,AK349,AM20+AM223)</f>
        <v>0</v>
      </c>
      <c r="AN349" s="229">
        <f>IF(UPGRADEYEAR&lt;&gt;ENGINE!AN$333,AC349,AN20+AN223)</f>
        <v>0</v>
      </c>
      <c r="AO349" s="229">
        <f>IF(UPGRADEYEAR&lt;&gt;ENGINE!AO$333,AD349,AO20+AO223)</f>
        <v>0</v>
      </c>
      <c r="AP349" s="229">
        <f>IF(UPGRADEYEAR&lt;&gt;ENGINE!AP$333,AE349,AP20+AP223)</f>
        <v>0</v>
      </c>
      <c r="AQ349" s="229">
        <f>IF(UPGRADEYEAR&lt;&gt;ENGINE!AQ$333,AF349,AQ20+AQ223)</f>
        <v>0</v>
      </c>
      <c r="AR349" s="229">
        <f>IF(UPGRADEYEAR&lt;&gt;ENGINE!AR$333,AG349,AR20+AR223)</f>
        <v>0</v>
      </c>
      <c r="AS349" s="229">
        <f>IF(UPGRADEYEAR&lt;&gt;ENGINE!AS$333,AH349,AS20+AS223)</f>
        <v>0</v>
      </c>
      <c r="AT349" s="229">
        <f>IF(UPGRADEYEAR&lt;&gt;ENGINE!AT$333,AI349,AT20+AT223)</f>
        <v>0</v>
      </c>
      <c r="AU349" s="231"/>
    </row>
    <row r="350" spans="1:47" ht="9" customHeight="1">
      <c r="A350" s="600"/>
      <c r="B350" s="227">
        <f t="shared" si="324"/>
        <v>0</v>
      </c>
      <c r="C350" s="227">
        <f t="shared" si="324"/>
        <v>0</v>
      </c>
      <c r="D350" s="228" t="str">
        <f t="shared" si="324"/>
        <v>LPS</v>
      </c>
      <c r="E350" s="229">
        <f t="shared" si="325"/>
        <v>4138</v>
      </c>
      <c r="F350" s="229">
        <f t="shared" si="325"/>
        <v>0</v>
      </c>
      <c r="G350" s="229">
        <f t="shared" si="323"/>
        <v>4138</v>
      </c>
      <c r="H350" s="229">
        <f t="shared" si="326"/>
        <v>0</v>
      </c>
      <c r="I350" s="229">
        <f t="shared" si="326"/>
        <v>0</v>
      </c>
      <c r="J350" s="229">
        <f>IF(UPGRADEYEAR&lt;&gt;ENGINE!J$333,I350,J21+J224)</f>
        <v>0</v>
      </c>
      <c r="K350" s="229">
        <f>IF(UPGRADEYEAR&lt;&gt;ENGINE!K$333,J350,K21+K224)</f>
        <v>0</v>
      </c>
      <c r="L350" s="229">
        <f>IF(UPGRADEYEAR&lt;&gt;ENGINE!L$333,K350,L21+L224)</f>
        <v>0</v>
      </c>
      <c r="M350" s="229">
        <f>IF(UPGRADEYEAR&lt;&gt;ENGINE!M$333,L350,M21+M224)</f>
        <v>0</v>
      </c>
      <c r="N350" s="229">
        <f>IF(UPGRADEYEAR&lt;&gt;ENGINE!N$333,M350,N21+N224)</f>
        <v>0</v>
      </c>
      <c r="O350" s="229">
        <f>IF(UPGRADEYEAR&lt;&gt;ENGINE!O$333,N350,O21+O224)</f>
        <v>0</v>
      </c>
      <c r="P350" s="229">
        <f>IF(UPGRADEYEAR&lt;&gt;ENGINE!P$333,O350,P21+P224)</f>
        <v>0</v>
      </c>
      <c r="Q350" s="229">
        <f>IF(UPGRADEYEAR&lt;&gt;ENGINE!Q$333,P350,Q21+Q224)</f>
        <v>0</v>
      </c>
      <c r="R350" s="229">
        <f>IF(UPGRADEYEAR&lt;&gt;ENGINE!R$333,Q350,R21+R224)</f>
        <v>0</v>
      </c>
      <c r="S350" s="229">
        <f>IF(UPGRADEYEAR&lt;&gt;ENGINE!S$333,R350,S21+S224)</f>
        <v>0</v>
      </c>
      <c r="T350" s="229">
        <f>IF(UPGRADEYEAR&lt;&gt;ENGINE!T$333,S350,T21+T224)</f>
        <v>0</v>
      </c>
      <c r="U350" s="229">
        <f>IF(UPGRADEYEAR&lt;&gt;ENGINE!U$333,T350,U21+U224)</f>
        <v>0</v>
      </c>
      <c r="V350" s="229">
        <f>IF(UPGRADEYEAR&lt;&gt;ENGINE!V$333,U350,V21+V224)</f>
        <v>0</v>
      </c>
      <c r="W350" s="229">
        <f>IF(UPGRADEYEAR&lt;&gt;ENGINE!W$333,V350,W21+W224)</f>
        <v>0</v>
      </c>
      <c r="X350" s="229">
        <f>IF(UPGRADEYEAR&lt;&gt;ENGINE!X$333,W350,X21+X224)</f>
        <v>0</v>
      </c>
      <c r="Y350" s="229">
        <f>IF(UPGRADEYEAR&lt;&gt;ENGINE!Y$333,X350,Y21+Y224)</f>
        <v>0</v>
      </c>
      <c r="Z350" s="229">
        <f>IF(UPGRADEYEAR&lt;&gt;ENGINE!Z$333,Y350,Z21+Z224)</f>
        <v>0</v>
      </c>
      <c r="AA350" s="229">
        <f>IF(UPGRADEYEAR&lt;&gt;ENGINE!AA$333,Z350,AA21+AA224)</f>
        <v>0</v>
      </c>
      <c r="AB350" s="229">
        <f>IF(UPGRADEYEAR&lt;&gt;ENGINE!AB$333,AA350,AB21+AB224)</f>
        <v>0</v>
      </c>
      <c r="AC350" s="229">
        <f>IF(UPGRADEYEAR&lt;&gt;ENGINE!AC$333,AB350,AC21+AC224)</f>
        <v>0</v>
      </c>
      <c r="AD350" s="229">
        <f>IF(UPGRADEYEAR&lt;&gt;ENGINE!AD$333,AC350,AD21+AD224)</f>
        <v>0</v>
      </c>
      <c r="AE350" s="229">
        <f>IF(UPGRADEYEAR&lt;&gt;ENGINE!AE$333,AD350,AE21+AE224)</f>
        <v>0</v>
      </c>
      <c r="AF350" s="229">
        <f>IF(UPGRADEYEAR&lt;&gt;ENGINE!AF$333,AE350,AF21+AF224)</f>
        <v>0</v>
      </c>
      <c r="AG350" s="229">
        <f>IF(UPGRADEYEAR&lt;&gt;ENGINE!AG$333,AF350,AG21+AG224)</f>
        <v>0</v>
      </c>
      <c r="AH350" s="229">
        <f>IF(UPGRADEYEAR&lt;&gt;ENGINE!AH$333,AG350,AH21+AH224)</f>
        <v>0</v>
      </c>
      <c r="AI350" s="229">
        <f>IF(UPGRADEYEAR&lt;&gt;ENGINE!AI$333,AH350,AI21+AI224)</f>
        <v>0</v>
      </c>
      <c r="AJ350" s="229">
        <f>IF(UPGRADEYEAR&lt;&gt;ENGINE!AJ$333,AH350,AJ21+AJ224)</f>
        <v>0</v>
      </c>
      <c r="AK350" s="229">
        <f>IF(UPGRADEYEAR&lt;&gt;ENGINE!AK$333,AI350,AK21+AK224)</f>
        <v>0</v>
      </c>
      <c r="AL350" s="229">
        <f>IF(UPGRADEYEAR&lt;&gt;ENGINE!AL$333,AJ350,AL21+AL224)</f>
        <v>0</v>
      </c>
      <c r="AM350" s="229">
        <f>IF(UPGRADEYEAR&lt;&gt;ENGINE!AM$333,AK350,AM21+AM224)</f>
        <v>0</v>
      </c>
      <c r="AN350" s="229">
        <f>IF(UPGRADEYEAR&lt;&gt;ENGINE!AN$333,AC350,AN21+AN224)</f>
        <v>0</v>
      </c>
      <c r="AO350" s="229">
        <f>IF(UPGRADEYEAR&lt;&gt;ENGINE!AO$333,AD350,AO21+AO224)</f>
        <v>0</v>
      </c>
      <c r="AP350" s="229">
        <f>IF(UPGRADEYEAR&lt;&gt;ENGINE!AP$333,AE350,AP21+AP224)</f>
        <v>0</v>
      </c>
      <c r="AQ350" s="229">
        <f>IF(UPGRADEYEAR&lt;&gt;ENGINE!AQ$333,AF350,AQ21+AQ224)</f>
        <v>0</v>
      </c>
      <c r="AR350" s="229">
        <f>IF(UPGRADEYEAR&lt;&gt;ENGINE!AR$333,AG350,AR21+AR224)</f>
        <v>0</v>
      </c>
      <c r="AS350" s="229">
        <f>IF(UPGRADEYEAR&lt;&gt;ENGINE!AS$333,AH350,AS21+AS224)</f>
        <v>0</v>
      </c>
      <c r="AT350" s="229">
        <f>IF(UPGRADEYEAR&lt;&gt;ENGINE!AT$333,AI350,AT21+AT224)</f>
        <v>0</v>
      </c>
      <c r="AU350" s="231"/>
    </row>
    <row r="351" spans="1:47" ht="9" customHeight="1">
      <c r="A351" s="233"/>
      <c r="B351" s="234"/>
      <c r="C351" s="234"/>
      <c r="D351" s="234"/>
      <c r="E351" s="234"/>
      <c r="F351" s="234"/>
      <c r="G351" s="234"/>
      <c r="H351" s="235"/>
      <c r="I351" s="234"/>
      <c r="J351" s="234"/>
      <c r="K351" s="234"/>
      <c r="L351" s="234"/>
      <c r="M351" s="234"/>
      <c r="N351" s="234"/>
      <c r="O351" s="234"/>
      <c r="P351" s="234"/>
      <c r="Q351" s="234"/>
      <c r="R351" s="234"/>
      <c r="S351" s="234"/>
      <c r="T351" s="234"/>
      <c r="U351" s="234"/>
      <c r="V351" s="234"/>
      <c r="W351" s="234"/>
      <c r="X351" s="234"/>
      <c r="Y351" s="234"/>
      <c r="Z351" s="234"/>
      <c r="AA351" s="234"/>
      <c r="AB351" s="234"/>
      <c r="AC351" s="234"/>
      <c r="AD351" s="234"/>
      <c r="AE351" s="234"/>
      <c r="AF351" s="234"/>
      <c r="AG351" s="234"/>
      <c r="AH351" s="234"/>
      <c r="AI351" s="234"/>
      <c r="AJ351" s="234"/>
      <c r="AK351" s="234"/>
      <c r="AL351" s="234"/>
      <c r="AM351" s="234"/>
      <c r="AN351" s="234"/>
      <c r="AO351" s="234"/>
      <c r="AP351" s="234"/>
      <c r="AQ351" s="234"/>
      <c r="AR351" s="234"/>
      <c r="AS351" s="234"/>
      <c r="AT351" s="234"/>
      <c r="AU351" s="236"/>
    </row>
    <row r="352" spans="1:47" ht="9" customHeight="1">
      <c r="A352" s="598" t="s">
        <v>265</v>
      </c>
      <c r="B352" s="227">
        <f t="shared" ref="B352:D352" si="327">B23</f>
        <v>50</v>
      </c>
      <c r="C352" s="227">
        <f t="shared" si="327"/>
        <v>57</v>
      </c>
      <c r="D352" s="228" t="str">
        <f t="shared" si="327"/>
        <v>HPS6</v>
      </c>
      <c r="E352" s="229">
        <f t="shared" si="325"/>
        <v>4138</v>
      </c>
      <c r="F352" s="229">
        <f t="shared" si="325"/>
        <v>235866</v>
      </c>
      <c r="G352" s="229">
        <f t="shared" ref="G352:G375" si="328">ANNUAL_OP_HOURS_AFTER</f>
        <v>4138</v>
      </c>
      <c r="H352" s="229">
        <f t="shared" ref="H352:I375" si="329">H23</f>
        <v>235866</v>
      </c>
      <c r="I352" s="229">
        <f t="shared" si="329"/>
        <v>0</v>
      </c>
      <c r="J352" s="229">
        <f>IF(UPGRADEYEAR&lt;&gt;ENGINE!J$333,I352,J23+J226)</f>
        <v>0</v>
      </c>
      <c r="K352" s="229">
        <f>IF(UPGRADEYEAR&lt;&gt;ENGINE!K$333,J352,K23+K226)</f>
        <v>0</v>
      </c>
      <c r="L352" s="229">
        <f>IF(UPGRADEYEAR&lt;&gt;ENGINE!L$333,K352,L23+L226)</f>
        <v>0</v>
      </c>
      <c r="M352" s="229">
        <f>IF(UPGRADEYEAR&lt;&gt;ENGINE!M$333,L352,M23+M226)</f>
        <v>0</v>
      </c>
      <c r="N352" s="229">
        <f>IF(UPGRADEYEAR&lt;&gt;ENGINE!N$333,M352,N23+N226)</f>
        <v>0</v>
      </c>
      <c r="O352" s="229">
        <f>IF(UPGRADEYEAR&lt;&gt;ENGINE!O$333,N352,O23+O226)</f>
        <v>0</v>
      </c>
      <c r="P352" s="229">
        <f>IF(UPGRADEYEAR&lt;&gt;ENGINE!P$333,O352,P23+P226)</f>
        <v>0</v>
      </c>
      <c r="Q352" s="229">
        <f>IF(UPGRADEYEAR&lt;&gt;ENGINE!Q$333,P352,Q23+Q226)</f>
        <v>0</v>
      </c>
      <c r="R352" s="229">
        <f>IF(UPGRADEYEAR&lt;&gt;ENGINE!R$333,Q352,R23+R226)</f>
        <v>0</v>
      </c>
      <c r="S352" s="229">
        <f>IF(UPGRADEYEAR&lt;&gt;ENGINE!S$333,R352,S23+S226)</f>
        <v>0</v>
      </c>
      <c r="T352" s="229">
        <f>IF(UPGRADEYEAR&lt;&gt;ENGINE!T$333,S352,T23+T226)</f>
        <v>0</v>
      </c>
      <c r="U352" s="229">
        <f>IF(UPGRADEYEAR&lt;&gt;ENGINE!U$333,T352,U23+U226)</f>
        <v>0</v>
      </c>
      <c r="V352" s="229">
        <f>IF(UPGRADEYEAR&lt;&gt;ENGINE!V$333,U352,V23+V226)</f>
        <v>0</v>
      </c>
      <c r="W352" s="229">
        <f>IF(UPGRADEYEAR&lt;&gt;ENGINE!W$333,V352,W23+W226)</f>
        <v>0</v>
      </c>
      <c r="X352" s="229">
        <f>IF(UPGRADEYEAR&lt;&gt;ENGINE!X$333,W352,X23+X226)</f>
        <v>0</v>
      </c>
      <c r="Y352" s="229">
        <f>IF(UPGRADEYEAR&lt;&gt;ENGINE!Y$333,X352,Y23+Y226)</f>
        <v>0</v>
      </c>
      <c r="Z352" s="229">
        <f>IF(UPGRADEYEAR&lt;&gt;ENGINE!Z$333,Y352,Z23+Z226)</f>
        <v>0</v>
      </c>
      <c r="AA352" s="229">
        <f>IF(UPGRADEYEAR&lt;&gt;ENGINE!AA$333,Z352,AA23+AA226)</f>
        <v>0</v>
      </c>
      <c r="AB352" s="229">
        <f>IF(UPGRADEYEAR&lt;&gt;ENGINE!AB$333,AA352,AB23+AB226)</f>
        <v>0</v>
      </c>
      <c r="AC352" s="229">
        <f>IF(UPGRADEYEAR&lt;&gt;ENGINE!AC$333,AB352,AC23+AC226)</f>
        <v>0</v>
      </c>
      <c r="AD352" s="229">
        <f>IF(UPGRADEYEAR&lt;&gt;ENGINE!AD$333,AC352,AD23+AD226)</f>
        <v>0</v>
      </c>
      <c r="AE352" s="229">
        <f>IF(UPGRADEYEAR&lt;&gt;ENGINE!AE$333,AD352,AE23+AE226)</f>
        <v>0</v>
      </c>
      <c r="AF352" s="229">
        <f>IF(UPGRADEYEAR&lt;&gt;ENGINE!AF$333,AE352,AF23+AF226)</f>
        <v>0</v>
      </c>
      <c r="AG352" s="229">
        <f>IF(UPGRADEYEAR&lt;&gt;ENGINE!AG$333,AF352,AG23+AG226)</f>
        <v>0</v>
      </c>
      <c r="AH352" s="229">
        <f>IF(UPGRADEYEAR&lt;&gt;ENGINE!AH$333,AG352,AH23+AH226)</f>
        <v>0</v>
      </c>
      <c r="AI352" s="229">
        <f>IF(UPGRADEYEAR&lt;&gt;ENGINE!AI$333,AH352,AI23+AI226)</f>
        <v>0</v>
      </c>
      <c r="AJ352" s="229">
        <f>IF(UPGRADEYEAR&lt;&gt;ENGINE!AJ$333,AH352,AJ23+AJ226)</f>
        <v>0</v>
      </c>
      <c r="AK352" s="229">
        <f>IF(UPGRADEYEAR&lt;&gt;ENGINE!AK$333,AI352,AK23+AK226)</f>
        <v>0</v>
      </c>
      <c r="AL352" s="229">
        <f>IF(UPGRADEYEAR&lt;&gt;ENGINE!AL$333,AJ352,AL23+AL226)</f>
        <v>0</v>
      </c>
      <c r="AM352" s="229">
        <f>IF(UPGRADEYEAR&lt;&gt;ENGINE!AM$333,AK352,AM23+AM226)</f>
        <v>0</v>
      </c>
      <c r="AN352" s="229">
        <f>IF(UPGRADEYEAR&lt;&gt;ENGINE!AN$333,AC352,AN23+AN226)</f>
        <v>0</v>
      </c>
      <c r="AO352" s="229">
        <f>IF(UPGRADEYEAR&lt;&gt;ENGINE!AO$333,AD352,AO23+AO226)</f>
        <v>0</v>
      </c>
      <c r="AP352" s="229">
        <f>IF(UPGRADEYEAR&lt;&gt;ENGINE!AP$333,AE352,AP23+AP226)</f>
        <v>0</v>
      </c>
      <c r="AQ352" s="229">
        <f>IF(UPGRADEYEAR&lt;&gt;ENGINE!AQ$333,AF352,AQ23+AQ226)</f>
        <v>0</v>
      </c>
      <c r="AR352" s="229">
        <f>IF(UPGRADEYEAR&lt;&gt;ENGINE!AR$333,AG352,AR23+AR226)</f>
        <v>0</v>
      </c>
      <c r="AS352" s="229">
        <f>IF(UPGRADEYEAR&lt;&gt;ENGINE!AS$333,AH352,AS23+AS226)</f>
        <v>0</v>
      </c>
      <c r="AT352" s="229">
        <f>IF(UPGRADEYEAR&lt;&gt;ENGINE!AT$333,AI352,AT23+AT226)</f>
        <v>0</v>
      </c>
      <c r="AU352" s="231"/>
    </row>
    <row r="353" spans="1:47" ht="9" customHeight="1">
      <c r="A353" s="599"/>
      <c r="B353" s="227">
        <f t="shared" ref="B353:D353" si="330">B24</f>
        <v>70</v>
      </c>
      <c r="C353" s="227">
        <f t="shared" si="330"/>
        <v>77</v>
      </c>
      <c r="D353" s="228" t="str">
        <f t="shared" si="330"/>
        <v>HPS6</v>
      </c>
      <c r="E353" s="229">
        <f t="shared" si="325"/>
        <v>4138</v>
      </c>
      <c r="F353" s="229">
        <f t="shared" si="325"/>
        <v>318626</v>
      </c>
      <c r="G353" s="229">
        <f t="shared" si="328"/>
        <v>4138</v>
      </c>
      <c r="H353" s="229">
        <f t="shared" si="329"/>
        <v>318626</v>
      </c>
      <c r="I353" s="229">
        <f t="shared" si="329"/>
        <v>0</v>
      </c>
      <c r="J353" s="229">
        <f>IF(UPGRADEYEAR&lt;&gt;ENGINE!J$333,I353,J24+J227)</f>
        <v>0</v>
      </c>
      <c r="K353" s="229">
        <f>IF(UPGRADEYEAR&lt;&gt;ENGINE!K$333,J353,K24+K227)</f>
        <v>0</v>
      </c>
      <c r="L353" s="229">
        <f>IF(UPGRADEYEAR&lt;&gt;ENGINE!L$333,K353,L24+L227)</f>
        <v>0</v>
      </c>
      <c r="M353" s="229">
        <f>IF(UPGRADEYEAR&lt;&gt;ENGINE!M$333,L353,M24+M227)</f>
        <v>0</v>
      </c>
      <c r="N353" s="229">
        <f>IF(UPGRADEYEAR&lt;&gt;ENGINE!N$333,M353,N24+N227)</f>
        <v>0</v>
      </c>
      <c r="O353" s="229">
        <f>IF(UPGRADEYEAR&lt;&gt;ENGINE!O$333,N353,O24+O227)</f>
        <v>0</v>
      </c>
      <c r="P353" s="229">
        <f>IF(UPGRADEYEAR&lt;&gt;ENGINE!P$333,O353,P24+P227)</f>
        <v>0</v>
      </c>
      <c r="Q353" s="229">
        <f>IF(UPGRADEYEAR&lt;&gt;ENGINE!Q$333,P353,Q24+Q227)</f>
        <v>0</v>
      </c>
      <c r="R353" s="229">
        <f>IF(UPGRADEYEAR&lt;&gt;ENGINE!R$333,Q353,R24+R227)</f>
        <v>0</v>
      </c>
      <c r="S353" s="229">
        <f>IF(UPGRADEYEAR&lt;&gt;ENGINE!S$333,R353,S24+S227)</f>
        <v>0</v>
      </c>
      <c r="T353" s="229">
        <f>IF(UPGRADEYEAR&lt;&gt;ENGINE!T$333,S353,T24+T227)</f>
        <v>0</v>
      </c>
      <c r="U353" s="229">
        <f>IF(UPGRADEYEAR&lt;&gt;ENGINE!U$333,T353,U24+U227)</f>
        <v>0</v>
      </c>
      <c r="V353" s="229">
        <f>IF(UPGRADEYEAR&lt;&gt;ENGINE!V$333,U353,V24+V227)</f>
        <v>0</v>
      </c>
      <c r="W353" s="229">
        <f>IF(UPGRADEYEAR&lt;&gt;ENGINE!W$333,V353,W24+W227)</f>
        <v>0</v>
      </c>
      <c r="X353" s="229">
        <f>IF(UPGRADEYEAR&lt;&gt;ENGINE!X$333,W353,X24+X227)</f>
        <v>0</v>
      </c>
      <c r="Y353" s="229">
        <f>IF(UPGRADEYEAR&lt;&gt;ENGINE!Y$333,X353,Y24+Y227)</f>
        <v>0</v>
      </c>
      <c r="Z353" s="229">
        <f>IF(UPGRADEYEAR&lt;&gt;ENGINE!Z$333,Y353,Z24+Z227)</f>
        <v>0</v>
      </c>
      <c r="AA353" s="229">
        <f>IF(UPGRADEYEAR&lt;&gt;ENGINE!AA$333,Z353,AA24+AA227)</f>
        <v>0</v>
      </c>
      <c r="AB353" s="229">
        <f>IF(UPGRADEYEAR&lt;&gt;ENGINE!AB$333,AA353,AB24+AB227)</f>
        <v>0</v>
      </c>
      <c r="AC353" s="229">
        <f>IF(UPGRADEYEAR&lt;&gt;ENGINE!AC$333,AB353,AC24+AC227)</f>
        <v>0</v>
      </c>
      <c r="AD353" s="229">
        <f>IF(UPGRADEYEAR&lt;&gt;ENGINE!AD$333,AC353,AD24+AD227)</f>
        <v>0</v>
      </c>
      <c r="AE353" s="229">
        <f>IF(UPGRADEYEAR&lt;&gt;ENGINE!AE$333,AD353,AE24+AE227)</f>
        <v>0</v>
      </c>
      <c r="AF353" s="229">
        <f>IF(UPGRADEYEAR&lt;&gt;ENGINE!AF$333,AE353,AF24+AF227)</f>
        <v>0</v>
      </c>
      <c r="AG353" s="229">
        <f>IF(UPGRADEYEAR&lt;&gt;ENGINE!AG$333,AF353,AG24+AG227)</f>
        <v>0</v>
      </c>
      <c r="AH353" s="229">
        <f>IF(UPGRADEYEAR&lt;&gt;ENGINE!AH$333,AG353,AH24+AH227)</f>
        <v>0</v>
      </c>
      <c r="AI353" s="229">
        <f>IF(UPGRADEYEAR&lt;&gt;ENGINE!AI$333,AH353,AI24+AI227)</f>
        <v>0</v>
      </c>
      <c r="AJ353" s="229">
        <f>IF(UPGRADEYEAR&lt;&gt;ENGINE!AJ$333,AH353,AJ24+AJ227)</f>
        <v>0</v>
      </c>
      <c r="AK353" s="229">
        <f>IF(UPGRADEYEAR&lt;&gt;ENGINE!AK$333,AI353,AK24+AK227)</f>
        <v>0</v>
      </c>
      <c r="AL353" s="229">
        <f>IF(UPGRADEYEAR&lt;&gt;ENGINE!AL$333,AJ353,AL24+AL227)</f>
        <v>0</v>
      </c>
      <c r="AM353" s="229">
        <f>IF(UPGRADEYEAR&lt;&gt;ENGINE!AM$333,AK353,AM24+AM227)</f>
        <v>0</v>
      </c>
      <c r="AN353" s="229">
        <f>IF(UPGRADEYEAR&lt;&gt;ENGINE!AN$333,AC353,AN24+AN227)</f>
        <v>0</v>
      </c>
      <c r="AO353" s="229">
        <f>IF(UPGRADEYEAR&lt;&gt;ENGINE!AO$333,AD353,AO24+AO227)</f>
        <v>0</v>
      </c>
      <c r="AP353" s="229">
        <f>IF(UPGRADEYEAR&lt;&gt;ENGINE!AP$333,AE353,AP24+AP227)</f>
        <v>0</v>
      </c>
      <c r="AQ353" s="229">
        <f>IF(UPGRADEYEAR&lt;&gt;ENGINE!AQ$333,AF353,AQ24+AQ227)</f>
        <v>0</v>
      </c>
      <c r="AR353" s="229">
        <f>IF(UPGRADEYEAR&lt;&gt;ENGINE!AR$333,AG353,AR24+AR227)</f>
        <v>0</v>
      </c>
      <c r="AS353" s="229">
        <f>IF(UPGRADEYEAR&lt;&gt;ENGINE!AS$333,AH353,AS24+AS227)</f>
        <v>0</v>
      </c>
      <c r="AT353" s="229">
        <f>IF(UPGRADEYEAR&lt;&gt;ENGINE!AT$333,AI353,AT24+AT227)</f>
        <v>0</v>
      </c>
      <c r="AU353" s="231"/>
    </row>
    <row r="354" spans="1:47" ht="9" customHeight="1">
      <c r="A354" s="599"/>
      <c r="B354" s="227">
        <f t="shared" ref="B354:D354" si="331">B25</f>
        <v>100</v>
      </c>
      <c r="C354" s="227">
        <f t="shared" si="331"/>
        <v>105</v>
      </c>
      <c r="D354" s="228" t="str">
        <f t="shared" si="331"/>
        <v>HPS6</v>
      </c>
      <c r="E354" s="229">
        <f t="shared" si="325"/>
        <v>4138</v>
      </c>
      <c r="F354" s="229">
        <f t="shared" si="325"/>
        <v>434490</v>
      </c>
      <c r="G354" s="229">
        <f t="shared" si="328"/>
        <v>4138</v>
      </c>
      <c r="H354" s="229">
        <f t="shared" si="329"/>
        <v>434490</v>
      </c>
      <c r="I354" s="229">
        <f t="shared" si="329"/>
        <v>0</v>
      </c>
      <c r="J354" s="229">
        <f>IF(UPGRADEYEAR&lt;&gt;ENGINE!J$333,I354,J25+J228)</f>
        <v>0</v>
      </c>
      <c r="K354" s="229">
        <f>IF(UPGRADEYEAR&lt;&gt;ENGINE!K$333,J354,K25+K228)</f>
        <v>0</v>
      </c>
      <c r="L354" s="229">
        <f>IF(UPGRADEYEAR&lt;&gt;ENGINE!L$333,K354,L25+L228)</f>
        <v>0</v>
      </c>
      <c r="M354" s="229">
        <f>IF(UPGRADEYEAR&lt;&gt;ENGINE!M$333,L354,M25+M228)</f>
        <v>0</v>
      </c>
      <c r="N354" s="229">
        <f>IF(UPGRADEYEAR&lt;&gt;ENGINE!N$333,M354,N25+N228)</f>
        <v>0</v>
      </c>
      <c r="O354" s="229">
        <f>IF(UPGRADEYEAR&lt;&gt;ENGINE!O$333,N354,O25+O228)</f>
        <v>0</v>
      </c>
      <c r="P354" s="229">
        <f>IF(UPGRADEYEAR&lt;&gt;ENGINE!P$333,O354,P25+P228)</f>
        <v>0</v>
      </c>
      <c r="Q354" s="229">
        <f>IF(UPGRADEYEAR&lt;&gt;ENGINE!Q$333,P354,Q25+Q228)</f>
        <v>0</v>
      </c>
      <c r="R354" s="229">
        <f>IF(UPGRADEYEAR&lt;&gt;ENGINE!R$333,Q354,R25+R228)</f>
        <v>0</v>
      </c>
      <c r="S354" s="229">
        <f>IF(UPGRADEYEAR&lt;&gt;ENGINE!S$333,R354,S25+S228)</f>
        <v>0</v>
      </c>
      <c r="T354" s="229">
        <f>IF(UPGRADEYEAR&lt;&gt;ENGINE!T$333,S354,T25+T228)</f>
        <v>0</v>
      </c>
      <c r="U354" s="229">
        <f>IF(UPGRADEYEAR&lt;&gt;ENGINE!U$333,T354,U25+U228)</f>
        <v>0</v>
      </c>
      <c r="V354" s="229">
        <f>IF(UPGRADEYEAR&lt;&gt;ENGINE!V$333,U354,V25+V228)</f>
        <v>0</v>
      </c>
      <c r="W354" s="229">
        <f>IF(UPGRADEYEAR&lt;&gt;ENGINE!W$333,V354,W25+W228)</f>
        <v>0</v>
      </c>
      <c r="X354" s="229">
        <f>IF(UPGRADEYEAR&lt;&gt;ENGINE!X$333,W354,X25+X228)</f>
        <v>0</v>
      </c>
      <c r="Y354" s="229">
        <f>IF(UPGRADEYEAR&lt;&gt;ENGINE!Y$333,X354,Y25+Y228)</f>
        <v>0</v>
      </c>
      <c r="Z354" s="229">
        <f>IF(UPGRADEYEAR&lt;&gt;ENGINE!Z$333,Y354,Z25+Z228)</f>
        <v>0</v>
      </c>
      <c r="AA354" s="229">
        <f>IF(UPGRADEYEAR&lt;&gt;ENGINE!AA$333,Z354,AA25+AA228)</f>
        <v>0</v>
      </c>
      <c r="AB354" s="229">
        <f>IF(UPGRADEYEAR&lt;&gt;ENGINE!AB$333,AA354,AB25+AB228)</f>
        <v>0</v>
      </c>
      <c r="AC354" s="229">
        <f>IF(UPGRADEYEAR&lt;&gt;ENGINE!AC$333,AB354,AC25+AC228)</f>
        <v>0</v>
      </c>
      <c r="AD354" s="229">
        <f>IF(UPGRADEYEAR&lt;&gt;ENGINE!AD$333,AC354,AD25+AD228)</f>
        <v>0</v>
      </c>
      <c r="AE354" s="229">
        <f>IF(UPGRADEYEAR&lt;&gt;ENGINE!AE$333,AD354,AE25+AE228)</f>
        <v>0</v>
      </c>
      <c r="AF354" s="229">
        <f>IF(UPGRADEYEAR&lt;&gt;ENGINE!AF$333,AE354,AF25+AF228)</f>
        <v>0</v>
      </c>
      <c r="AG354" s="229">
        <f>IF(UPGRADEYEAR&lt;&gt;ENGINE!AG$333,AF354,AG25+AG228)</f>
        <v>0</v>
      </c>
      <c r="AH354" s="229">
        <f>IF(UPGRADEYEAR&lt;&gt;ENGINE!AH$333,AG354,AH25+AH228)</f>
        <v>0</v>
      </c>
      <c r="AI354" s="229">
        <f>IF(UPGRADEYEAR&lt;&gt;ENGINE!AI$333,AH354,AI25+AI228)</f>
        <v>0</v>
      </c>
      <c r="AJ354" s="229">
        <f>IF(UPGRADEYEAR&lt;&gt;ENGINE!AJ$333,AH354,AJ25+AJ228)</f>
        <v>0</v>
      </c>
      <c r="AK354" s="229">
        <f>IF(UPGRADEYEAR&lt;&gt;ENGINE!AK$333,AI354,AK25+AK228)</f>
        <v>0</v>
      </c>
      <c r="AL354" s="229">
        <f>IF(UPGRADEYEAR&lt;&gt;ENGINE!AL$333,AJ354,AL25+AL228)</f>
        <v>0</v>
      </c>
      <c r="AM354" s="229">
        <f>IF(UPGRADEYEAR&lt;&gt;ENGINE!AM$333,AK354,AM25+AM228)</f>
        <v>0</v>
      </c>
      <c r="AN354" s="229">
        <f>IF(UPGRADEYEAR&lt;&gt;ENGINE!AN$333,AC354,AN25+AN228)</f>
        <v>0</v>
      </c>
      <c r="AO354" s="229">
        <f>IF(UPGRADEYEAR&lt;&gt;ENGINE!AO$333,AD354,AO25+AO228)</f>
        <v>0</v>
      </c>
      <c r="AP354" s="229">
        <f>IF(UPGRADEYEAR&lt;&gt;ENGINE!AP$333,AE354,AP25+AP228)</f>
        <v>0</v>
      </c>
      <c r="AQ354" s="229">
        <f>IF(UPGRADEYEAR&lt;&gt;ENGINE!AQ$333,AF354,AQ25+AQ228)</f>
        <v>0</v>
      </c>
      <c r="AR354" s="229">
        <f>IF(UPGRADEYEAR&lt;&gt;ENGINE!AR$333,AG354,AR25+AR228)</f>
        <v>0</v>
      </c>
      <c r="AS354" s="229">
        <f>IF(UPGRADEYEAR&lt;&gt;ENGINE!AS$333,AH354,AS25+AS228)</f>
        <v>0</v>
      </c>
      <c r="AT354" s="229">
        <f>IF(UPGRADEYEAR&lt;&gt;ENGINE!AT$333,AI354,AT25+AT228)</f>
        <v>0</v>
      </c>
      <c r="AU354" s="231"/>
    </row>
    <row r="355" spans="1:47" ht="9" customHeight="1">
      <c r="A355" s="599"/>
      <c r="B355" s="227">
        <f t="shared" ref="B355:D355" si="332">B26</f>
        <v>150</v>
      </c>
      <c r="C355" s="227">
        <f t="shared" si="332"/>
        <v>159</v>
      </c>
      <c r="D355" s="228" t="str">
        <f t="shared" si="332"/>
        <v>HPS6</v>
      </c>
      <c r="E355" s="229">
        <f t="shared" si="325"/>
        <v>4138</v>
      </c>
      <c r="F355" s="229">
        <f t="shared" si="325"/>
        <v>657942</v>
      </c>
      <c r="G355" s="229">
        <f t="shared" si="328"/>
        <v>4138</v>
      </c>
      <c r="H355" s="229">
        <f t="shared" si="329"/>
        <v>657942</v>
      </c>
      <c r="I355" s="229">
        <f t="shared" si="329"/>
        <v>0</v>
      </c>
      <c r="J355" s="229">
        <f>IF(UPGRADEYEAR&lt;&gt;ENGINE!J$333,I355,J26+J229)</f>
        <v>0</v>
      </c>
      <c r="K355" s="229">
        <f>IF(UPGRADEYEAR&lt;&gt;ENGINE!K$333,J355,K26+K229)</f>
        <v>0</v>
      </c>
      <c r="L355" s="229">
        <f>IF(UPGRADEYEAR&lt;&gt;ENGINE!L$333,K355,L26+L229)</f>
        <v>0</v>
      </c>
      <c r="M355" s="229">
        <f>IF(UPGRADEYEAR&lt;&gt;ENGINE!M$333,L355,M26+M229)</f>
        <v>0</v>
      </c>
      <c r="N355" s="229">
        <f>IF(UPGRADEYEAR&lt;&gt;ENGINE!N$333,M355,N26+N229)</f>
        <v>0</v>
      </c>
      <c r="O355" s="229">
        <f>IF(UPGRADEYEAR&lt;&gt;ENGINE!O$333,N355,O26+O229)</f>
        <v>0</v>
      </c>
      <c r="P355" s="229">
        <f>IF(UPGRADEYEAR&lt;&gt;ENGINE!P$333,O355,P26+P229)</f>
        <v>0</v>
      </c>
      <c r="Q355" s="229">
        <f>IF(UPGRADEYEAR&lt;&gt;ENGINE!Q$333,P355,Q26+Q229)</f>
        <v>0</v>
      </c>
      <c r="R355" s="229">
        <f>IF(UPGRADEYEAR&lt;&gt;ENGINE!R$333,Q355,R26+R229)</f>
        <v>0</v>
      </c>
      <c r="S355" s="229">
        <f>IF(UPGRADEYEAR&lt;&gt;ENGINE!S$333,R355,S26+S229)</f>
        <v>0</v>
      </c>
      <c r="T355" s="229">
        <f>IF(UPGRADEYEAR&lt;&gt;ENGINE!T$333,S355,T26+T229)</f>
        <v>0</v>
      </c>
      <c r="U355" s="229">
        <f>IF(UPGRADEYEAR&lt;&gt;ENGINE!U$333,T355,U26+U229)</f>
        <v>0</v>
      </c>
      <c r="V355" s="229">
        <f>IF(UPGRADEYEAR&lt;&gt;ENGINE!V$333,U355,V26+V229)</f>
        <v>0</v>
      </c>
      <c r="W355" s="229">
        <f>IF(UPGRADEYEAR&lt;&gt;ENGINE!W$333,V355,W26+W229)</f>
        <v>0</v>
      </c>
      <c r="X355" s="229">
        <f>IF(UPGRADEYEAR&lt;&gt;ENGINE!X$333,W355,X26+X229)</f>
        <v>0</v>
      </c>
      <c r="Y355" s="229">
        <f>IF(UPGRADEYEAR&lt;&gt;ENGINE!Y$333,X355,Y26+Y229)</f>
        <v>0</v>
      </c>
      <c r="Z355" s="229">
        <f>IF(UPGRADEYEAR&lt;&gt;ENGINE!Z$333,Y355,Z26+Z229)</f>
        <v>0</v>
      </c>
      <c r="AA355" s="229">
        <f>IF(UPGRADEYEAR&lt;&gt;ENGINE!AA$333,Z355,AA26+AA229)</f>
        <v>0</v>
      </c>
      <c r="AB355" s="229">
        <f>IF(UPGRADEYEAR&lt;&gt;ENGINE!AB$333,AA355,AB26+AB229)</f>
        <v>0</v>
      </c>
      <c r="AC355" s="229">
        <f>IF(UPGRADEYEAR&lt;&gt;ENGINE!AC$333,AB355,AC26+AC229)</f>
        <v>0</v>
      </c>
      <c r="AD355" s="229">
        <f>IF(UPGRADEYEAR&lt;&gt;ENGINE!AD$333,AC355,AD26+AD229)</f>
        <v>0</v>
      </c>
      <c r="AE355" s="229">
        <f>IF(UPGRADEYEAR&lt;&gt;ENGINE!AE$333,AD355,AE26+AE229)</f>
        <v>0</v>
      </c>
      <c r="AF355" s="229">
        <f>IF(UPGRADEYEAR&lt;&gt;ENGINE!AF$333,AE355,AF26+AF229)</f>
        <v>0</v>
      </c>
      <c r="AG355" s="229">
        <f>IF(UPGRADEYEAR&lt;&gt;ENGINE!AG$333,AF355,AG26+AG229)</f>
        <v>0</v>
      </c>
      <c r="AH355" s="229">
        <f>IF(UPGRADEYEAR&lt;&gt;ENGINE!AH$333,AG355,AH26+AH229)</f>
        <v>0</v>
      </c>
      <c r="AI355" s="229">
        <f>IF(UPGRADEYEAR&lt;&gt;ENGINE!AI$333,AH355,AI26+AI229)</f>
        <v>0</v>
      </c>
      <c r="AJ355" s="229">
        <f>IF(UPGRADEYEAR&lt;&gt;ENGINE!AJ$333,AH355,AJ26+AJ229)</f>
        <v>0</v>
      </c>
      <c r="AK355" s="229">
        <f>IF(UPGRADEYEAR&lt;&gt;ENGINE!AK$333,AI355,AK26+AK229)</f>
        <v>0</v>
      </c>
      <c r="AL355" s="229">
        <f>IF(UPGRADEYEAR&lt;&gt;ENGINE!AL$333,AJ355,AL26+AL229)</f>
        <v>0</v>
      </c>
      <c r="AM355" s="229">
        <f>IF(UPGRADEYEAR&lt;&gt;ENGINE!AM$333,AK355,AM26+AM229)</f>
        <v>0</v>
      </c>
      <c r="AN355" s="229">
        <f>IF(UPGRADEYEAR&lt;&gt;ENGINE!AN$333,AC355,AN26+AN229)</f>
        <v>0</v>
      </c>
      <c r="AO355" s="229">
        <f>IF(UPGRADEYEAR&lt;&gt;ENGINE!AO$333,AD355,AO26+AO229)</f>
        <v>0</v>
      </c>
      <c r="AP355" s="229">
        <f>IF(UPGRADEYEAR&lt;&gt;ENGINE!AP$333,AE355,AP26+AP229)</f>
        <v>0</v>
      </c>
      <c r="AQ355" s="229">
        <f>IF(UPGRADEYEAR&lt;&gt;ENGINE!AQ$333,AF355,AQ26+AQ229)</f>
        <v>0</v>
      </c>
      <c r="AR355" s="229">
        <f>IF(UPGRADEYEAR&lt;&gt;ENGINE!AR$333,AG355,AR26+AR229)</f>
        <v>0</v>
      </c>
      <c r="AS355" s="229">
        <f>IF(UPGRADEYEAR&lt;&gt;ENGINE!AS$333,AH355,AS26+AS229)</f>
        <v>0</v>
      </c>
      <c r="AT355" s="229">
        <f>IF(UPGRADEYEAR&lt;&gt;ENGINE!AT$333,AI355,AT26+AT229)</f>
        <v>0</v>
      </c>
      <c r="AU355" s="231"/>
    </row>
    <row r="356" spans="1:47" ht="9" customHeight="1">
      <c r="A356" s="599"/>
      <c r="B356" s="227">
        <f t="shared" ref="B356:D356" si="333">B27</f>
        <v>250</v>
      </c>
      <c r="C356" s="227">
        <f t="shared" si="333"/>
        <v>267</v>
      </c>
      <c r="D356" s="228" t="str">
        <f t="shared" si="333"/>
        <v>HPS6</v>
      </c>
      <c r="E356" s="229">
        <f t="shared" si="325"/>
        <v>4138</v>
      </c>
      <c r="F356" s="229">
        <f t="shared" si="325"/>
        <v>1104846</v>
      </c>
      <c r="G356" s="229">
        <f t="shared" si="328"/>
        <v>4138</v>
      </c>
      <c r="H356" s="229">
        <f t="shared" si="329"/>
        <v>1104846</v>
      </c>
      <c r="I356" s="229">
        <f t="shared" si="329"/>
        <v>0</v>
      </c>
      <c r="J356" s="229">
        <f>IF(UPGRADEYEAR&lt;&gt;ENGINE!J$333,I356,J27+J230)</f>
        <v>0</v>
      </c>
      <c r="K356" s="229">
        <f>IF(UPGRADEYEAR&lt;&gt;ENGINE!K$333,J356,K27+K230)</f>
        <v>0</v>
      </c>
      <c r="L356" s="229">
        <f>IF(UPGRADEYEAR&lt;&gt;ENGINE!L$333,K356,L27+L230)</f>
        <v>0</v>
      </c>
      <c r="M356" s="229">
        <f>IF(UPGRADEYEAR&lt;&gt;ENGINE!M$333,L356,M27+M230)</f>
        <v>0</v>
      </c>
      <c r="N356" s="229">
        <f>IF(UPGRADEYEAR&lt;&gt;ENGINE!N$333,M356,N27+N230)</f>
        <v>0</v>
      </c>
      <c r="O356" s="229">
        <f>IF(UPGRADEYEAR&lt;&gt;ENGINE!O$333,N356,O27+O230)</f>
        <v>0</v>
      </c>
      <c r="P356" s="229">
        <f>IF(UPGRADEYEAR&lt;&gt;ENGINE!P$333,O356,P27+P230)</f>
        <v>0</v>
      </c>
      <c r="Q356" s="229">
        <f>IF(UPGRADEYEAR&lt;&gt;ENGINE!Q$333,P356,Q27+Q230)</f>
        <v>0</v>
      </c>
      <c r="R356" s="229">
        <f>IF(UPGRADEYEAR&lt;&gt;ENGINE!R$333,Q356,R27+R230)</f>
        <v>0</v>
      </c>
      <c r="S356" s="229">
        <f>IF(UPGRADEYEAR&lt;&gt;ENGINE!S$333,R356,S27+S230)</f>
        <v>0</v>
      </c>
      <c r="T356" s="229">
        <f>IF(UPGRADEYEAR&lt;&gt;ENGINE!T$333,S356,T27+T230)</f>
        <v>0</v>
      </c>
      <c r="U356" s="229">
        <f>IF(UPGRADEYEAR&lt;&gt;ENGINE!U$333,T356,U27+U230)</f>
        <v>0</v>
      </c>
      <c r="V356" s="229">
        <f>IF(UPGRADEYEAR&lt;&gt;ENGINE!V$333,U356,V27+V230)</f>
        <v>0</v>
      </c>
      <c r="W356" s="229">
        <f>IF(UPGRADEYEAR&lt;&gt;ENGINE!W$333,V356,W27+W230)</f>
        <v>0</v>
      </c>
      <c r="X356" s="229">
        <f>IF(UPGRADEYEAR&lt;&gt;ENGINE!X$333,W356,X27+X230)</f>
        <v>0</v>
      </c>
      <c r="Y356" s="229">
        <f>IF(UPGRADEYEAR&lt;&gt;ENGINE!Y$333,X356,Y27+Y230)</f>
        <v>0</v>
      </c>
      <c r="Z356" s="229">
        <f>IF(UPGRADEYEAR&lt;&gt;ENGINE!Z$333,Y356,Z27+Z230)</f>
        <v>0</v>
      </c>
      <c r="AA356" s="229">
        <f>IF(UPGRADEYEAR&lt;&gt;ENGINE!AA$333,Z356,AA27+AA230)</f>
        <v>0</v>
      </c>
      <c r="AB356" s="229">
        <f>IF(UPGRADEYEAR&lt;&gt;ENGINE!AB$333,AA356,AB27+AB230)</f>
        <v>0</v>
      </c>
      <c r="AC356" s="229">
        <f>IF(UPGRADEYEAR&lt;&gt;ENGINE!AC$333,AB356,AC27+AC230)</f>
        <v>0</v>
      </c>
      <c r="AD356" s="229">
        <f>IF(UPGRADEYEAR&lt;&gt;ENGINE!AD$333,AC356,AD27+AD230)</f>
        <v>0</v>
      </c>
      <c r="AE356" s="229">
        <f>IF(UPGRADEYEAR&lt;&gt;ENGINE!AE$333,AD356,AE27+AE230)</f>
        <v>0</v>
      </c>
      <c r="AF356" s="229">
        <f>IF(UPGRADEYEAR&lt;&gt;ENGINE!AF$333,AE356,AF27+AF230)</f>
        <v>0</v>
      </c>
      <c r="AG356" s="229">
        <f>IF(UPGRADEYEAR&lt;&gt;ENGINE!AG$333,AF356,AG27+AG230)</f>
        <v>0</v>
      </c>
      <c r="AH356" s="229">
        <f>IF(UPGRADEYEAR&lt;&gt;ENGINE!AH$333,AG356,AH27+AH230)</f>
        <v>0</v>
      </c>
      <c r="AI356" s="229">
        <f>IF(UPGRADEYEAR&lt;&gt;ENGINE!AI$333,AH356,AI27+AI230)</f>
        <v>0</v>
      </c>
      <c r="AJ356" s="229">
        <f>IF(UPGRADEYEAR&lt;&gt;ENGINE!AJ$333,AH356,AJ27+AJ230)</f>
        <v>0</v>
      </c>
      <c r="AK356" s="229">
        <f>IF(UPGRADEYEAR&lt;&gt;ENGINE!AK$333,AI356,AK27+AK230)</f>
        <v>0</v>
      </c>
      <c r="AL356" s="229">
        <f>IF(UPGRADEYEAR&lt;&gt;ENGINE!AL$333,AJ356,AL27+AL230)</f>
        <v>0</v>
      </c>
      <c r="AM356" s="229">
        <f>IF(UPGRADEYEAR&lt;&gt;ENGINE!AM$333,AK356,AM27+AM230)</f>
        <v>0</v>
      </c>
      <c r="AN356" s="229">
        <f>IF(UPGRADEYEAR&lt;&gt;ENGINE!AN$333,AC356,AN27+AN230)</f>
        <v>0</v>
      </c>
      <c r="AO356" s="229">
        <f>IF(UPGRADEYEAR&lt;&gt;ENGINE!AO$333,AD356,AO27+AO230)</f>
        <v>0</v>
      </c>
      <c r="AP356" s="229">
        <f>IF(UPGRADEYEAR&lt;&gt;ENGINE!AP$333,AE356,AP27+AP230)</f>
        <v>0</v>
      </c>
      <c r="AQ356" s="229">
        <f>IF(UPGRADEYEAR&lt;&gt;ENGINE!AQ$333,AF356,AQ27+AQ230)</f>
        <v>0</v>
      </c>
      <c r="AR356" s="229">
        <f>IF(UPGRADEYEAR&lt;&gt;ENGINE!AR$333,AG356,AR27+AR230)</f>
        <v>0</v>
      </c>
      <c r="AS356" s="229">
        <f>IF(UPGRADEYEAR&lt;&gt;ENGINE!AS$333,AH356,AS27+AS230)</f>
        <v>0</v>
      </c>
      <c r="AT356" s="229">
        <f>IF(UPGRADEYEAR&lt;&gt;ENGINE!AT$333,AI356,AT27+AT230)</f>
        <v>0</v>
      </c>
      <c r="AU356" s="231"/>
    </row>
    <row r="357" spans="1:47" ht="9" customHeight="1">
      <c r="A357" s="599"/>
      <c r="B357" s="227">
        <f t="shared" ref="B357:D357" si="334">B28</f>
        <v>400</v>
      </c>
      <c r="C357" s="227">
        <f t="shared" si="334"/>
        <v>434</v>
      </c>
      <c r="D357" s="228" t="str">
        <f t="shared" si="334"/>
        <v>HPS6</v>
      </c>
      <c r="E357" s="229">
        <f t="shared" si="325"/>
        <v>4138</v>
      </c>
      <c r="F357" s="229">
        <f t="shared" si="325"/>
        <v>1795892</v>
      </c>
      <c r="G357" s="229">
        <f t="shared" si="328"/>
        <v>4138</v>
      </c>
      <c r="H357" s="229">
        <f t="shared" si="329"/>
        <v>1795892</v>
      </c>
      <c r="I357" s="229">
        <f t="shared" si="329"/>
        <v>0</v>
      </c>
      <c r="J357" s="229">
        <f>IF(UPGRADEYEAR&lt;&gt;ENGINE!J$333,I357,J28+J231)</f>
        <v>0</v>
      </c>
      <c r="K357" s="229">
        <f>IF(UPGRADEYEAR&lt;&gt;ENGINE!K$333,J357,K28+K231)</f>
        <v>0</v>
      </c>
      <c r="L357" s="229">
        <f>IF(UPGRADEYEAR&lt;&gt;ENGINE!L$333,K357,L28+L231)</f>
        <v>0</v>
      </c>
      <c r="M357" s="229">
        <f>IF(UPGRADEYEAR&lt;&gt;ENGINE!M$333,L357,M28+M231)</f>
        <v>0</v>
      </c>
      <c r="N357" s="229">
        <f>IF(UPGRADEYEAR&lt;&gt;ENGINE!N$333,M357,N28+N231)</f>
        <v>0</v>
      </c>
      <c r="O357" s="229">
        <f>IF(UPGRADEYEAR&lt;&gt;ENGINE!O$333,N357,O28+O231)</f>
        <v>0</v>
      </c>
      <c r="P357" s="229">
        <f>IF(UPGRADEYEAR&lt;&gt;ENGINE!P$333,O357,P28+P231)</f>
        <v>0</v>
      </c>
      <c r="Q357" s="229">
        <f>IF(UPGRADEYEAR&lt;&gt;ENGINE!Q$333,P357,Q28+Q231)</f>
        <v>0</v>
      </c>
      <c r="R357" s="229">
        <f>IF(UPGRADEYEAR&lt;&gt;ENGINE!R$333,Q357,R28+R231)</f>
        <v>0</v>
      </c>
      <c r="S357" s="229">
        <f>IF(UPGRADEYEAR&lt;&gt;ENGINE!S$333,R357,S28+S231)</f>
        <v>0</v>
      </c>
      <c r="T357" s="229">
        <f>IF(UPGRADEYEAR&lt;&gt;ENGINE!T$333,S357,T28+T231)</f>
        <v>0</v>
      </c>
      <c r="U357" s="229">
        <f>IF(UPGRADEYEAR&lt;&gt;ENGINE!U$333,T357,U28+U231)</f>
        <v>0</v>
      </c>
      <c r="V357" s="229">
        <f>IF(UPGRADEYEAR&lt;&gt;ENGINE!V$333,U357,V28+V231)</f>
        <v>0</v>
      </c>
      <c r="W357" s="229">
        <f>IF(UPGRADEYEAR&lt;&gt;ENGINE!W$333,V357,W28+W231)</f>
        <v>0</v>
      </c>
      <c r="X357" s="229">
        <f>IF(UPGRADEYEAR&lt;&gt;ENGINE!X$333,W357,X28+X231)</f>
        <v>0</v>
      </c>
      <c r="Y357" s="229">
        <f>IF(UPGRADEYEAR&lt;&gt;ENGINE!Y$333,X357,Y28+Y231)</f>
        <v>0</v>
      </c>
      <c r="Z357" s="229">
        <f>IF(UPGRADEYEAR&lt;&gt;ENGINE!Z$333,Y357,Z28+Z231)</f>
        <v>0</v>
      </c>
      <c r="AA357" s="229">
        <f>IF(UPGRADEYEAR&lt;&gt;ENGINE!AA$333,Z357,AA28+AA231)</f>
        <v>0</v>
      </c>
      <c r="AB357" s="229">
        <f>IF(UPGRADEYEAR&lt;&gt;ENGINE!AB$333,AA357,AB28+AB231)</f>
        <v>0</v>
      </c>
      <c r="AC357" s="229">
        <f>IF(UPGRADEYEAR&lt;&gt;ENGINE!AC$333,AB357,AC28+AC231)</f>
        <v>0</v>
      </c>
      <c r="AD357" s="229">
        <f>IF(UPGRADEYEAR&lt;&gt;ENGINE!AD$333,AC357,AD28+AD231)</f>
        <v>0</v>
      </c>
      <c r="AE357" s="229">
        <f>IF(UPGRADEYEAR&lt;&gt;ENGINE!AE$333,AD357,AE28+AE231)</f>
        <v>0</v>
      </c>
      <c r="AF357" s="229">
        <f>IF(UPGRADEYEAR&lt;&gt;ENGINE!AF$333,AE357,AF28+AF231)</f>
        <v>0</v>
      </c>
      <c r="AG357" s="229">
        <f>IF(UPGRADEYEAR&lt;&gt;ENGINE!AG$333,AF357,AG28+AG231)</f>
        <v>0</v>
      </c>
      <c r="AH357" s="229">
        <f>IF(UPGRADEYEAR&lt;&gt;ENGINE!AH$333,AG357,AH28+AH231)</f>
        <v>0</v>
      </c>
      <c r="AI357" s="229">
        <f>IF(UPGRADEYEAR&lt;&gt;ENGINE!AI$333,AH357,AI28+AI231)</f>
        <v>0</v>
      </c>
      <c r="AJ357" s="229">
        <f>IF(UPGRADEYEAR&lt;&gt;ENGINE!AJ$333,AH357,AJ28+AJ231)</f>
        <v>0</v>
      </c>
      <c r="AK357" s="229">
        <f>IF(UPGRADEYEAR&lt;&gt;ENGINE!AK$333,AI357,AK28+AK231)</f>
        <v>0</v>
      </c>
      <c r="AL357" s="229">
        <f>IF(UPGRADEYEAR&lt;&gt;ENGINE!AL$333,AJ357,AL28+AL231)</f>
        <v>0</v>
      </c>
      <c r="AM357" s="229">
        <f>IF(UPGRADEYEAR&lt;&gt;ENGINE!AM$333,AK357,AM28+AM231)</f>
        <v>0</v>
      </c>
      <c r="AN357" s="229">
        <f>IF(UPGRADEYEAR&lt;&gt;ENGINE!AN$333,AC357,AN28+AN231)</f>
        <v>0</v>
      </c>
      <c r="AO357" s="229">
        <f>IF(UPGRADEYEAR&lt;&gt;ENGINE!AO$333,AD357,AO28+AO231)</f>
        <v>0</v>
      </c>
      <c r="AP357" s="229">
        <f>IF(UPGRADEYEAR&lt;&gt;ENGINE!AP$333,AE357,AP28+AP231)</f>
        <v>0</v>
      </c>
      <c r="AQ357" s="229">
        <f>IF(UPGRADEYEAR&lt;&gt;ENGINE!AQ$333,AF357,AQ28+AQ231)</f>
        <v>0</v>
      </c>
      <c r="AR357" s="229">
        <f>IF(UPGRADEYEAR&lt;&gt;ENGINE!AR$333,AG357,AR28+AR231)</f>
        <v>0</v>
      </c>
      <c r="AS357" s="229">
        <f>IF(UPGRADEYEAR&lt;&gt;ENGINE!AS$333,AH357,AS28+AS231)</f>
        <v>0</v>
      </c>
      <c r="AT357" s="229">
        <f>IF(UPGRADEYEAR&lt;&gt;ENGINE!AT$333,AI357,AT28+AT231)</f>
        <v>0</v>
      </c>
      <c r="AU357" s="231"/>
    </row>
    <row r="358" spans="1:47" ht="9" customHeight="1">
      <c r="A358" s="599"/>
      <c r="B358" s="227">
        <f t="shared" ref="B358:D358" si="335">B29</f>
        <v>0</v>
      </c>
      <c r="C358" s="227">
        <f t="shared" si="335"/>
        <v>0</v>
      </c>
      <c r="D358" s="228" t="str">
        <f t="shared" si="335"/>
        <v>HPS6</v>
      </c>
      <c r="E358" s="229">
        <f t="shared" si="325"/>
        <v>4138</v>
      </c>
      <c r="F358" s="229">
        <f t="shared" si="325"/>
        <v>0</v>
      </c>
      <c r="G358" s="229">
        <f t="shared" si="328"/>
        <v>4138</v>
      </c>
      <c r="H358" s="229">
        <f t="shared" si="329"/>
        <v>0</v>
      </c>
      <c r="I358" s="229">
        <f t="shared" si="329"/>
        <v>0</v>
      </c>
      <c r="J358" s="229">
        <f>IF(UPGRADEYEAR&lt;&gt;ENGINE!J$333,I358,J29+J232)</f>
        <v>0</v>
      </c>
      <c r="K358" s="229">
        <f>IF(UPGRADEYEAR&lt;&gt;ENGINE!K$333,J358,K29+K232)</f>
        <v>0</v>
      </c>
      <c r="L358" s="229">
        <f>IF(UPGRADEYEAR&lt;&gt;ENGINE!L$333,K358,L29+L232)</f>
        <v>0</v>
      </c>
      <c r="M358" s="229">
        <f>IF(UPGRADEYEAR&lt;&gt;ENGINE!M$333,L358,M29+M232)</f>
        <v>0</v>
      </c>
      <c r="N358" s="229">
        <f>IF(UPGRADEYEAR&lt;&gt;ENGINE!N$333,M358,N29+N232)</f>
        <v>0</v>
      </c>
      <c r="O358" s="229">
        <f>IF(UPGRADEYEAR&lt;&gt;ENGINE!O$333,N358,O29+O232)</f>
        <v>0</v>
      </c>
      <c r="P358" s="229">
        <f>IF(UPGRADEYEAR&lt;&gt;ENGINE!P$333,O358,P29+P232)</f>
        <v>0</v>
      </c>
      <c r="Q358" s="229">
        <f>IF(UPGRADEYEAR&lt;&gt;ENGINE!Q$333,P358,Q29+Q232)</f>
        <v>0</v>
      </c>
      <c r="R358" s="229">
        <f>IF(UPGRADEYEAR&lt;&gt;ENGINE!R$333,Q358,R29+R232)</f>
        <v>0</v>
      </c>
      <c r="S358" s="229">
        <f>IF(UPGRADEYEAR&lt;&gt;ENGINE!S$333,R358,S29+S232)</f>
        <v>0</v>
      </c>
      <c r="T358" s="229">
        <f>IF(UPGRADEYEAR&lt;&gt;ENGINE!T$333,S358,T29+T232)</f>
        <v>0</v>
      </c>
      <c r="U358" s="229">
        <f>IF(UPGRADEYEAR&lt;&gt;ENGINE!U$333,T358,U29+U232)</f>
        <v>0</v>
      </c>
      <c r="V358" s="229">
        <f>IF(UPGRADEYEAR&lt;&gt;ENGINE!V$333,U358,V29+V232)</f>
        <v>0</v>
      </c>
      <c r="W358" s="229">
        <f>IF(UPGRADEYEAR&lt;&gt;ENGINE!W$333,V358,W29+W232)</f>
        <v>0</v>
      </c>
      <c r="X358" s="229">
        <f>IF(UPGRADEYEAR&lt;&gt;ENGINE!X$333,W358,X29+X232)</f>
        <v>0</v>
      </c>
      <c r="Y358" s="229">
        <f>IF(UPGRADEYEAR&lt;&gt;ENGINE!Y$333,X358,Y29+Y232)</f>
        <v>0</v>
      </c>
      <c r="Z358" s="229">
        <f>IF(UPGRADEYEAR&lt;&gt;ENGINE!Z$333,Y358,Z29+Z232)</f>
        <v>0</v>
      </c>
      <c r="AA358" s="229">
        <f>IF(UPGRADEYEAR&lt;&gt;ENGINE!AA$333,Z358,AA29+AA232)</f>
        <v>0</v>
      </c>
      <c r="AB358" s="229">
        <f>IF(UPGRADEYEAR&lt;&gt;ENGINE!AB$333,AA358,AB29+AB232)</f>
        <v>0</v>
      </c>
      <c r="AC358" s="229">
        <f>IF(UPGRADEYEAR&lt;&gt;ENGINE!AC$333,AB358,AC29+AC232)</f>
        <v>0</v>
      </c>
      <c r="AD358" s="229">
        <f>IF(UPGRADEYEAR&lt;&gt;ENGINE!AD$333,AC358,AD29+AD232)</f>
        <v>0</v>
      </c>
      <c r="AE358" s="229">
        <f>IF(UPGRADEYEAR&lt;&gt;ENGINE!AE$333,AD358,AE29+AE232)</f>
        <v>0</v>
      </c>
      <c r="AF358" s="229">
        <f>IF(UPGRADEYEAR&lt;&gt;ENGINE!AF$333,AE358,AF29+AF232)</f>
        <v>0</v>
      </c>
      <c r="AG358" s="229">
        <f>IF(UPGRADEYEAR&lt;&gt;ENGINE!AG$333,AF358,AG29+AG232)</f>
        <v>0</v>
      </c>
      <c r="AH358" s="229">
        <f>IF(UPGRADEYEAR&lt;&gt;ENGINE!AH$333,AG358,AH29+AH232)</f>
        <v>0</v>
      </c>
      <c r="AI358" s="229">
        <f>IF(UPGRADEYEAR&lt;&gt;ENGINE!AI$333,AH358,AI29+AI232)</f>
        <v>0</v>
      </c>
      <c r="AJ358" s="229">
        <f>IF(UPGRADEYEAR&lt;&gt;ENGINE!AJ$333,AH358,AJ29+AJ232)</f>
        <v>0</v>
      </c>
      <c r="AK358" s="229">
        <f>IF(UPGRADEYEAR&lt;&gt;ENGINE!AK$333,AI358,AK29+AK232)</f>
        <v>0</v>
      </c>
      <c r="AL358" s="229">
        <f>IF(UPGRADEYEAR&lt;&gt;ENGINE!AL$333,AJ358,AL29+AL232)</f>
        <v>0</v>
      </c>
      <c r="AM358" s="229">
        <f>IF(UPGRADEYEAR&lt;&gt;ENGINE!AM$333,AK358,AM29+AM232)</f>
        <v>0</v>
      </c>
      <c r="AN358" s="229">
        <f>IF(UPGRADEYEAR&lt;&gt;ENGINE!AN$333,AC358,AN29+AN232)</f>
        <v>0</v>
      </c>
      <c r="AO358" s="229">
        <f>IF(UPGRADEYEAR&lt;&gt;ENGINE!AO$333,AD358,AO29+AO232)</f>
        <v>0</v>
      </c>
      <c r="AP358" s="229">
        <f>IF(UPGRADEYEAR&lt;&gt;ENGINE!AP$333,AE358,AP29+AP232)</f>
        <v>0</v>
      </c>
      <c r="AQ358" s="229">
        <f>IF(UPGRADEYEAR&lt;&gt;ENGINE!AQ$333,AF358,AQ29+AQ232)</f>
        <v>0</v>
      </c>
      <c r="AR358" s="229">
        <f>IF(UPGRADEYEAR&lt;&gt;ENGINE!AR$333,AG358,AR29+AR232)</f>
        <v>0</v>
      </c>
      <c r="AS358" s="229">
        <f>IF(UPGRADEYEAR&lt;&gt;ENGINE!AS$333,AH358,AS29+AS232)</f>
        <v>0</v>
      </c>
      <c r="AT358" s="229">
        <f>IF(UPGRADEYEAR&lt;&gt;ENGINE!AT$333,AI358,AT29+AT232)</f>
        <v>0</v>
      </c>
      <c r="AU358" s="231"/>
    </row>
    <row r="359" spans="1:47" ht="9" customHeight="1">
      <c r="A359" s="600"/>
      <c r="B359" s="227">
        <f t="shared" ref="B359:D359" si="336">B30</f>
        <v>0</v>
      </c>
      <c r="C359" s="227">
        <f t="shared" si="336"/>
        <v>0</v>
      </c>
      <c r="D359" s="228" t="str">
        <f t="shared" si="336"/>
        <v>HPS6</v>
      </c>
      <c r="E359" s="229">
        <f t="shared" si="325"/>
        <v>4138</v>
      </c>
      <c r="F359" s="229">
        <f t="shared" si="325"/>
        <v>0</v>
      </c>
      <c r="G359" s="229">
        <f t="shared" si="328"/>
        <v>4138</v>
      </c>
      <c r="H359" s="229">
        <f t="shared" si="329"/>
        <v>0</v>
      </c>
      <c r="I359" s="229">
        <f t="shared" si="329"/>
        <v>0</v>
      </c>
      <c r="J359" s="229">
        <f>IF(UPGRADEYEAR&lt;&gt;ENGINE!J$333,I359,J30+J233)</f>
        <v>0</v>
      </c>
      <c r="K359" s="229">
        <f>IF(UPGRADEYEAR&lt;&gt;ENGINE!K$333,J359,K30+K233)</f>
        <v>0</v>
      </c>
      <c r="L359" s="229">
        <f>IF(UPGRADEYEAR&lt;&gt;ENGINE!L$333,K359,L30+L233)</f>
        <v>0</v>
      </c>
      <c r="M359" s="229">
        <f>IF(UPGRADEYEAR&lt;&gt;ENGINE!M$333,L359,M30+M233)</f>
        <v>0</v>
      </c>
      <c r="N359" s="229">
        <f>IF(UPGRADEYEAR&lt;&gt;ENGINE!N$333,M359,N30+N233)</f>
        <v>0</v>
      </c>
      <c r="O359" s="229">
        <f>IF(UPGRADEYEAR&lt;&gt;ENGINE!O$333,N359,O30+O233)</f>
        <v>0</v>
      </c>
      <c r="P359" s="229">
        <f>IF(UPGRADEYEAR&lt;&gt;ENGINE!P$333,O359,P30+P233)</f>
        <v>0</v>
      </c>
      <c r="Q359" s="229">
        <f>IF(UPGRADEYEAR&lt;&gt;ENGINE!Q$333,P359,Q30+Q233)</f>
        <v>0</v>
      </c>
      <c r="R359" s="229">
        <f>IF(UPGRADEYEAR&lt;&gt;ENGINE!R$333,Q359,R30+R233)</f>
        <v>0</v>
      </c>
      <c r="S359" s="229">
        <f>IF(UPGRADEYEAR&lt;&gt;ENGINE!S$333,R359,S30+S233)</f>
        <v>0</v>
      </c>
      <c r="T359" s="229">
        <f>IF(UPGRADEYEAR&lt;&gt;ENGINE!T$333,S359,T30+T233)</f>
        <v>0</v>
      </c>
      <c r="U359" s="229">
        <f>IF(UPGRADEYEAR&lt;&gt;ENGINE!U$333,T359,U30+U233)</f>
        <v>0</v>
      </c>
      <c r="V359" s="229">
        <f>IF(UPGRADEYEAR&lt;&gt;ENGINE!V$333,U359,V30+V233)</f>
        <v>0</v>
      </c>
      <c r="W359" s="229">
        <f>IF(UPGRADEYEAR&lt;&gt;ENGINE!W$333,V359,W30+W233)</f>
        <v>0</v>
      </c>
      <c r="X359" s="229">
        <f>IF(UPGRADEYEAR&lt;&gt;ENGINE!X$333,W359,X30+X233)</f>
        <v>0</v>
      </c>
      <c r="Y359" s="229">
        <f>IF(UPGRADEYEAR&lt;&gt;ENGINE!Y$333,X359,Y30+Y233)</f>
        <v>0</v>
      </c>
      <c r="Z359" s="229">
        <f>IF(UPGRADEYEAR&lt;&gt;ENGINE!Z$333,Y359,Z30+Z233)</f>
        <v>0</v>
      </c>
      <c r="AA359" s="229">
        <f>IF(UPGRADEYEAR&lt;&gt;ENGINE!AA$333,Z359,AA30+AA233)</f>
        <v>0</v>
      </c>
      <c r="AB359" s="229">
        <f>IF(UPGRADEYEAR&lt;&gt;ENGINE!AB$333,AA359,AB30+AB233)</f>
        <v>0</v>
      </c>
      <c r="AC359" s="229">
        <f>IF(UPGRADEYEAR&lt;&gt;ENGINE!AC$333,AB359,AC30+AC233)</f>
        <v>0</v>
      </c>
      <c r="AD359" s="229">
        <f>IF(UPGRADEYEAR&lt;&gt;ENGINE!AD$333,AC359,AD30+AD233)</f>
        <v>0</v>
      </c>
      <c r="AE359" s="229">
        <f>IF(UPGRADEYEAR&lt;&gt;ENGINE!AE$333,AD359,AE30+AE233)</f>
        <v>0</v>
      </c>
      <c r="AF359" s="229">
        <f>IF(UPGRADEYEAR&lt;&gt;ENGINE!AF$333,AE359,AF30+AF233)</f>
        <v>0</v>
      </c>
      <c r="AG359" s="229">
        <f>IF(UPGRADEYEAR&lt;&gt;ENGINE!AG$333,AF359,AG30+AG233)</f>
        <v>0</v>
      </c>
      <c r="AH359" s="229">
        <f>IF(UPGRADEYEAR&lt;&gt;ENGINE!AH$333,AG359,AH30+AH233)</f>
        <v>0</v>
      </c>
      <c r="AI359" s="229">
        <f>IF(UPGRADEYEAR&lt;&gt;ENGINE!AI$333,AH359,AI30+AI233)</f>
        <v>0</v>
      </c>
      <c r="AJ359" s="229">
        <f>IF(UPGRADEYEAR&lt;&gt;ENGINE!AJ$333,AH359,AJ30+AJ233)</f>
        <v>0</v>
      </c>
      <c r="AK359" s="229">
        <f>IF(UPGRADEYEAR&lt;&gt;ENGINE!AK$333,AI359,AK30+AK233)</f>
        <v>0</v>
      </c>
      <c r="AL359" s="229">
        <f>IF(UPGRADEYEAR&lt;&gt;ENGINE!AL$333,AJ359,AL30+AL233)</f>
        <v>0</v>
      </c>
      <c r="AM359" s="229">
        <f>IF(UPGRADEYEAR&lt;&gt;ENGINE!AM$333,AK359,AM30+AM233)</f>
        <v>0</v>
      </c>
      <c r="AN359" s="229">
        <f>IF(UPGRADEYEAR&lt;&gt;ENGINE!AN$333,AC359,AN30+AN233)</f>
        <v>0</v>
      </c>
      <c r="AO359" s="229">
        <f>IF(UPGRADEYEAR&lt;&gt;ENGINE!AO$333,AD359,AO30+AO233)</f>
        <v>0</v>
      </c>
      <c r="AP359" s="229">
        <f>IF(UPGRADEYEAR&lt;&gt;ENGINE!AP$333,AE359,AP30+AP233)</f>
        <v>0</v>
      </c>
      <c r="AQ359" s="229">
        <f>IF(UPGRADEYEAR&lt;&gt;ENGINE!AQ$333,AF359,AQ30+AQ233)</f>
        <v>0</v>
      </c>
      <c r="AR359" s="229">
        <f>IF(UPGRADEYEAR&lt;&gt;ENGINE!AR$333,AG359,AR30+AR233)</f>
        <v>0</v>
      </c>
      <c r="AS359" s="229">
        <f>IF(UPGRADEYEAR&lt;&gt;ENGINE!AS$333,AH359,AS30+AS233)</f>
        <v>0</v>
      </c>
      <c r="AT359" s="229">
        <f>IF(UPGRADEYEAR&lt;&gt;ENGINE!AT$333,AI359,AT30+AT233)</f>
        <v>0</v>
      </c>
      <c r="AU359" s="231"/>
    </row>
    <row r="360" spans="1:47" ht="9" customHeight="1">
      <c r="A360" s="598" t="s">
        <v>265</v>
      </c>
      <c r="B360" s="227">
        <f t="shared" ref="B360:D360" si="337">B31</f>
        <v>50</v>
      </c>
      <c r="C360" s="227">
        <f t="shared" si="337"/>
        <v>62</v>
      </c>
      <c r="D360" s="228" t="str">
        <f t="shared" si="337"/>
        <v>HPS5</v>
      </c>
      <c r="E360" s="229">
        <f t="shared" si="325"/>
        <v>4138</v>
      </c>
      <c r="F360" s="229">
        <f t="shared" si="325"/>
        <v>256556</v>
      </c>
      <c r="G360" s="229">
        <f t="shared" si="328"/>
        <v>4138</v>
      </c>
      <c r="H360" s="229">
        <f t="shared" si="329"/>
        <v>256556</v>
      </c>
      <c r="I360" s="229">
        <f t="shared" si="329"/>
        <v>0</v>
      </c>
      <c r="J360" s="229">
        <f>IF(UPGRADEYEAR&lt;&gt;ENGINE!J$333,I360,J31+J234)</f>
        <v>0</v>
      </c>
      <c r="K360" s="229">
        <f>IF(UPGRADEYEAR&lt;&gt;ENGINE!K$333,J360,K31+K234)</f>
        <v>0</v>
      </c>
      <c r="L360" s="229">
        <f>IF(UPGRADEYEAR&lt;&gt;ENGINE!L$333,K360,L31+L234)</f>
        <v>0</v>
      </c>
      <c r="M360" s="229">
        <f>IF(UPGRADEYEAR&lt;&gt;ENGINE!M$333,L360,M31+M234)</f>
        <v>0</v>
      </c>
      <c r="N360" s="229">
        <f>IF(UPGRADEYEAR&lt;&gt;ENGINE!N$333,M360,N31+N234)</f>
        <v>0</v>
      </c>
      <c r="O360" s="229">
        <f>IF(UPGRADEYEAR&lt;&gt;ENGINE!O$333,N360,O31+O234)</f>
        <v>0</v>
      </c>
      <c r="P360" s="229">
        <f>IF(UPGRADEYEAR&lt;&gt;ENGINE!P$333,O360,P31+P234)</f>
        <v>0</v>
      </c>
      <c r="Q360" s="229">
        <f>IF(UPGRADEYEAR&lt;&gt;ENGINE!Q$333,P360,Q31+Q234)</f>
        <v>0</v>
      </c>
      <c r="R360" s="229">
        <f>IF(UPGRADEYEAR&lt;&gt;ENGINE!R$333,Q360,R31+R234)</f>
        <v>0</v>
      </c>
      <c r="S360" s="229">
        <f>IF(UPGRADEYEAR&lt;&gt;ENGINE!S$333,R360,S31+S234)</f>
        <v>0</v>
      </c>
      <c r="T360" s="229">
        <f>IF(UPGRADEYEAR&lt;&gt;ENGINE!T$333,S360,T31+T234)</f>
        <v>0</v>
      </c>
      <c r="U360" s="229">
        <f>IF(UPGRADEYEAR&lt;&gt;ENGINE!U$333,T360,U31+U234)</f>
        <v>0</v>
      </c>
      <c r="V360" s="229">
        <f>IF(UPGRADEYEAR&lt;&gt;ENGINE!V$333,U360,V31+V234)</f>
        <v>0</v>
      </c>
      <c r="W360" s="229">
        <f>IF(UPGRADEYEAR&lt;&gt;ENGINE!W$333,V360,W31+W234)</f>
        <v>0</v>
      </c>
      <c r="X360" s="229">
        <f>IF(UPGRADEYEAR&lt;&gt;ENGINE!X$333,W360,X31+X234)</f>
        <v>0</v>
      </c>
      <c r="Y360" s="229">
        <f>IF(UPGRADEYEAR&lt;&gt;ENGINE!Y$333,X360,Y31+Y234)</f>
        <v>0</v>
      </c>
      <c r="Z360" s="229">
        <f>IF(UPGRADEYEAR&lt;&gt;ENGINE!Z$333,Y360,Z31+Z234)</f>
        <v>0</v>
      </c>
      <c r="AA360" s="229">
        <f>IF(UPGRADEYEAR&lt;&gt;ENGINE!AA$333,Z360,AA31+AA234)</f>
        <v>0</v>
      </c>
      <c r="AB360" s="229">
        <f>IF(UPGRADEYEAR&lt;&gt;ENGINE!AB$333,AA360,AB31+AB234)</f>
        <v>0</v>
      </c>
      <c r="AC360" s="229">
        <f>IF(UPGRADEYEAR&lt;&gt;ENGINE!AC$333,AB360,AC31+AC234)</f>
        <v>0</v>
      </c>
      <c r="AD360" s="229">
        <f>IF(UPGRADEYEAR&lt;&gt;ENGINE!AD$333,AC360,AD31+AD234)</f>
        <v>0</v>
      </c>
      <c r="AE360" s="229">
        <f>IF(UPGRADEYEAR&lt;&gt;ENGINE!AE$333,AD360,AE31+AE234)</f>
        <v>0</v>
      </c>
      <c r="AF360" s="229">
        <f>IF(UPGRADEYEAR&lt;&gt;ENGINE!AF$333,AE360,AF31+AF234)</f>
        <v>0</v>
      </c>
      <c r="AG360" s="229">
        <f>IF(UPGRADEYEAR&lt;&gt;ENGINE!AG$333,AF360,AG31+AG234)</f>
        <v>0</v>
      </c>
      <c r="AH360" s="229">
        <f>IF(UPGRADEYEAR&lt;&gt;ENGINE!AH$333,AG360,AH31+AH234)</f>
        <v>0</v>
      </c>
      <c r="AI360" s="229">
        <f>IF(UPGRADEYEAR&lt;&gt;ENGINE!AI$333,AH360,AI31+AI234)</f>
        <v>0</v>
      </c>
      <c r="AJ360" s="229">
        <f>IF(UPGRADEYEAR&lt;&gt;ENGINE!AJ$333,AH360,AJ31+AJ234)</f>
        <v>0</v>
      </c>
      <c r="AK360" s="229">
        <f>IF(UPGRADEYEAR&lt;&gt;ENGINE!AK$333,AI360,AK31+AK234)</f>
        <v>0</v>
      </c>
      <c r="AL360" s="229">
        <f>IF(UPGRADEYEAR&lt;&gt;ENGINE!AL$333,AJ360,AL31+AL234)</f>
        <v>0</v>
      </c>
      <c r="AM360" s="229">
        <f>IF(UPGRADEYEAR&lt;&gt;ENGINE!AM$333,AK360,AM31+AM234)</f>
        <v>0</v>
      </c>
      <c r="AN360" s="229">
        <f>IF(UPGRADEYEAR&lt;&gt;ENGINE!AN$333,AC360,AN31+AN234)</f>
        <v>0</v>
      </c>
      <c r="AO360" s="229">
        <f>IF(UPGRADEYEAR&lt;&gt;ENGINE!AO$333,AD360,AO31+AO234)</f>
        <v>0</v>
      </c>
      <c r="AP360" s="229">
        <f>IF(UPGRADEYEAR&lt;&gt;ENGINE!AP$333,AE360,AP31+AP234)</f>
        <v>0</v>
      </c>
      <c r="AQ360" s="229">
        <f>IF(UPGRADEYEAR&lt;&gt;ENGINE!AQ$333,AF360,AQ31+AQ234)</f>
        <v>0</v>
      </c>
      <c r="AR360" s="229">
        <f>IF(UPGRADEYEAR&lt;&gt;ENGINE!AR$333,AG360,AR31+AR234)</f>
        <v>0</v>
      </c>
      <c r="AS360" s="229">
        <f>IF(UPGRADEYEAR&lt;&gt;ENGINE!AS$333,AH360,AS31+AS234)</f>
        <v>0</v>
      </c>
      <c r="AT360" s="229">
        <f>IF(UPGRADEYEAR&lt;&gt;ENGINE!AT$333,AI360,AT31+AT234)</f>
        <v>0</v>
      </c>
      <c r="AU360" s="231"/>
    </row>
    <row r="361" spans="1:47" ht="9" customHeight="1">
      <c r="A361" s="599"/>
      <c r="B361" s="227">
        <f t="shared" ref="B361:D361" si="338">B32</f>
        <v>70</v>
      </c>
      <c r="C361" s="227">
        <f t="shared" si="338"/>
        <v>79</v>
      </c>
      <c r="D361" s="228" t="str">
        <f t="shared" si="338"/>
        <v>HPS5</v>
      </c>
      <c r="E361" s="229">
        <f t="shared" si="325"/>
        <v>4138</v>
      </c>
      <c r="F361" s="229">
        <f t="shared" si="325"/>
        <v>326902</v>
      </c>
      <c r="G361" s="229">
        <f t="shared" si="328"/>
        <v>4138</v>
      </c>
      <c r="H361" s="229">
        <f t="shared" si="329"/>
        <v>326902</v>
      </c>
      <c r="I361" s="229">
        <f t="shared" si="329"/>
        <v>1000</v>
      </c>
      <c r="J361" s="229">
        <f>IF(UPGRADEYEAR&lt;&gt;ENGINE!J$333,I361,J32+J235)</f>
        <v>1000</v>
      </c>
      <c r="K361" s="229">
        <f>IF(UPGRADEYEAR&lt;&gt;ENGINE!K$333,J361,K32+K235)</f>
        <v>1000</v>
      </c>
      <c r="L361" s="229">
        <f>IF(UPGRADEYEAR&lt;&gt;ENGINE!L$333,K361,L32+L235)</f>
        <v>1000</v>
      </c>
      <c r="M361" s="229">
        <f>IF(UPGRADEYEAR&lt;&gt;ENGINE!M$333,L361,M32+M235)</f>
        <v>1000</v>
      </c>
      <c r="N361" s="229">
        <f>IF(UPGRADEYEAR&lt;&gt;ENGINE!N$333,M361,N32+N235)</f>
        <v>1000</v>
      </c>
      <c r="O361" s="229">
        <f>IF(UPGRADEYEAR&lt;&gt;ENGINE!O$333,N361,O32+O235)</f>
        <v>1000</v>
      </c>
      <c r="P361" s="229">
        <f>IF(UPGRADEYEAR&lt;&gt;ENGINE!P$333,O361,P32+P235)</f>
        <v>1000</v>
      </c>
      <c r="Q361" s="229">
        <f>IF(UPGRADEYEAR&lt;&gt;ENGINE!Q$333,P361,Q32+Q235)</f>
        <v>1000</v>
      </c>
      <c r="R361" s="229">
        <f>IF(UPGRADEYEAR&lt;&gt;ENGINE!R$333,Q361,R32+R235)</f>
        <v>1000</v>
      </c>
      <c r="S361" s="229">
        <f>IF(UPGRADEYEAR&lt;&gt;ENGINE!S$333,R361,S32+S235)</f>
        <v>1000</v>
      </c>
      <c r="T361" s="229">
        <f>IF(UPGRADEYEAR&lt;&gt;ENGINE!T$333,S361,T32+T235)</f>
        <v>1000</v>
      </c>
      <c r="U361" s="229">
        <f>IF(UPGRADEYEAR&lt;&gt;ENGINE!U$333,T361,U32+U235)</f>
        <v>1000</v>
      </c>
      <c r="V361" s="229">
        <f>IF(UPGRADEYEAR&lt;&gt;ENGINE!V$333,U361,V32+V235)</f>
        <v>1000</v>
      </c>
      <c r="W361" s="229">
        <f>IF(UPGRADEYEAR&lt;&gt;ENGINE!W$333,V361,W32+W235)</f>
        <v>1000</v>
      </c>
      <c r="X361" s="229">
        <f>IF(UPGRADEYEAR&lt;&gt;ENGINE!X$333,W361,X32+X235)</f>
        <v>1000</v>
      </c>
      <c r="Y361" s="229">
        <f>IF(UPGRADEYEAR&lt;&gt;ENGINE!Y$333,X361,Y32+Y235)</f>
        <v>1000</v>
      </c>
      <c r="Z361" s="229">
        <f>IF(UPGRADEYEAR&lt;&gt;ENGINE!Z$333,Y361,Z32+Z235)</f>
        <v>1000</v>
      </c>
      <c r="AA361" s="229">
        <f>IF(UPGRADEYEAR&lt;&gt;ENGINE!AA$333,Z361,AA32+AA235)</f>
        <v>1000</v>
      </c>
      <c r="AB361" s="229">
        <f>IF(UPGRADEYEAR&lt;&gt;ENGINE!AB$333,AA361,AB32+AB235)</f>
        <v>1000</v>
      </c>
      <c r="AC361" s="229">
        <f>IF(UPGRADEYEAR&lt;&gt;ENGINE!AC$333,AB361,AC32+AC235)</f>
        <v>1000</v>
      </c>
      <c r="AD361" s="229">
        <f>IF(UPGRADEYEAR&lt;&gt;ENGINE!AD$333,AC361,AD32+AD235)</f>
        <v>1000</v>
      </c>
      <c r="AE361" s="229">
        <f>IF(UPGRADEYEAR&lt;&gt;ENGINE!AE$333,AD361,AE32+AE235)</f>
        <v>1000</v>
      </c>
      <c r="AF361" s="229">
        <f>IF(UPGRADEYEAR&lt;&gt;ENGINE!AF$333,AE361,AF32+AF235)</f>
        <v>1000</v>
      </c>
      <c r="AG361" s="229">
        <f>IF(UPGRADEYEAR&lt;&gt;ENGINE!AG$333,AF361,AG32+AG235)</f>
        <v>1000</v>
      </c>
      <c r="AH361" s="229">
        <f>IF(UPGRADEYEAR&lt;&gt;ENGINE!AH$333,AG361,AH32+AH235)</f>
        <v>1000</v>
      </c>
      <c r="AI361" s="229">
        <f>IF(UPGRADEYEAR&lt;&gt;ENGINE!AI$333,AH361,AI32+AI235)</f>
        <v>1000</v>
      </c>
      <c r="AJ361" s="229">
        <f>IF(UPGRADEYEAR&lt;&gt;ENGINE!AJ$333,AH361,AJ32+AJ235)</f>
        <v>1000</v>
      </c>
      <c r="AK361" s="229">
        <f>IF(UPGRADEYEAR&lt;&gt;ENGINE!AK$333,AI361,AK32+AK235)</f>
        <v>1000</v>
      </c>
      <c r="AL361" s="229">
        <f>IF(UPGRADEYEAR&lt;&gt;ENGINE!AL$333,AJ361,AL32+AL235)</f>
        <v>1000</v>
      </c>
      <c r="AM361" s="229">
        <f>IF(UPGRADEYEAR&lt;&gt;ENGINE!AM$333,AK361,AM32+AM235)</f>
        <v>1000</v>
      </c>
      <c r="AN361" s="229">
        <f>IF(UPGRADEYEAR&lt;&gt;ENGINE!AN$333,AC361,AN32+AN235)</f>
        <v>1000</v>
      </c>
      <c r="AO361" s="229">
        <f>IF(UPGRADEYEAR&lt;&gt;ENGINE!AO$333,AD361,AO32+AO235)</f>
        <v>1000</v>
      </c>
      <c r="AP361" s="229">
        <f>IF(UPGRADEYEAR&lt;&gt;ENGINE!AP$333,AE361,AP32+AP235)</f>
        <v>1000</v>
      </c>
      <c r="AQ361" s="229">
        <f>IF(UPGRADEYEAR&lt;&gt;ENGINE!AQ$333,AF361,AQ32+AQ235)</f>
        <v>1000</v>
      </c>
      <c r="AR361" s="229">
        <f>IF(UPGRADEYEAR&lt;&gt;ENGINE!AR$333,AG361,AR32+AR235)</f>
        <v>1000</v>
      </c>
      <c r="AS361" s="229">
        <f>IF(UPGRADEYEAR&lt;&gt;ENGINE!AS$333,AH361,AS32+AS235)</f>
        <v>1000</v>
      </c>
      <c r="AT361" s="229">
        <f>IF(UPGRADEYEAR&lt;&gt;ENGINE!AT$333,AI361,AT32+AT235)</f>
        <v>1000</v>
      </c>
      <c r="AU361" s="231"/>
    </row>
    <row r="362" spans="1:47" ht="9" customHeight="1">
      <c r="A362" s="599"/>
      <c r="B362" s="227">
        <f t="shared" ref="B362:D362" si="339">B33</f>
        <v>100</v>
      </c>
      <c r="C362" s="227">
        <f t="shared" si="339"/>
        <v>114</v>
      </c>
      <c r="D362" s="228" t="str">
        <f t="shared" si="339"/>
        <v>HPS5</v>
      </c>
      <c r="E362" s="229">
        <f t="shared" si="325"/>
        <v>4138</v>
      </c>
      <c r="F362" s="229">
        <f t="shared" si="325"/>
        <v>471732</v>
      </c>
      <c r="G362" s="229">
        <f t="shared" si="328"/>
        <v>4138</v>
      </c>
      <c r="H362" s="229">
        <f t="shared" si="329"/>
        <v>471732</v>
      </c>
      <c r="I362" s="229">
        <f t="shared" si="329"/>
        <v>1000</v>
      </c>
      <c r="J362" s="229">
        <f>IF(UPGRADEYEAR&lt;&gt;ENGINE!J$333,I362,J33+J236)</f>
        <v>1000</v>
      </c>
      <c r="K362" s="229">
        <f>IF(UPGRADEYEAR&lt;&gt;ENGINE!K$333,J362,K33+K236)</f>
        <v>1000</v>
      </c>
      <c r="L362" s="229">
        <f>IF(UPGRADEYEAR&lt;&gt;ENGINE!L$333,K362,L33+L236)</f>
        <v>1000</v>
      </c>
      <c r="M362" s="229">
        <f>IF(UPGRADEYEAR&lt;&gt;ENGINE!M$333,L362,M33+M236)</f>
        <v>0</v>
      </c>
      <c r="N362" s="229">
        <f>IF(UPGRADEYEAR&lt;&gt;ENGINE!N$333,M362,N33+N236)</f>
        <v>0</v>
      </c>
      <c r="O362" s="229">
        <f>IF(UPGRADEYEAR&lt;&gt;ENGINE!O$333,N362,O33+O236)</f>
        <v>0</v>
      </c>
      <c r="P362" s="229">
        <f>IF(UPGRADEYEAR&lt;&gt;ENGINE!P$333,O362,P33+P236)</f>
        <v>0</v>
      </c>
      <c r="Q362" s="229">
        <f>IF(UPGRADEYEAR&lt;&gt;ENGINE!Q$333,P362,Q33+Q236)</f>
        <v>0</v>
      </c>
      <c r="R362" s="229">
        <f>IF(UPGRADEYEAR&lt;&gt;ENGINE!R$333,Q362,R33+R236)</f>
        <v>0</v>
      </c>
      <c r="S362" s="229">
        <f>IF(UPGRADEYEAR&lt;&gt;ENGINE!S$333,R362,S33+S236)</f>
        <v>0</v>
      </c>
      <c r="T362" s="229">
        <f>IF(UPGRADEYEAR&lt;&gt;ENGINE!T$333,S362,T33+T236)</f>
        <v>0</v>
      </c>
      <c r="U362" s="229">
        <f>IF(UPGRADEYEAR&lt;&gt;ENGINE!U$333,T362,U33+U236)</f>
        <v>0</v>
      </c>
      <c r="V362" s="229">
        <f>IF(UPGRADEYEAR&lt;&gt;ENGINE!V$333,U362,V33+V236)</f>
        <v>0</v>
      </c>
      <c r="W362" s="229">
        <f>IF(UPGRADEYEAR&lt;&gt;ENGINE!W$333,V362,W33+W236)</f>
        <v>0</v>
      </c>
      <c r="X362" s="229">
        <f>IF(UPGRADEYEAR&lt;&gt;ENGINE!X$333,W362,X33+X236)</f>
        <v>0</v>
      </c>
      <c r="Y362" s="229">
        <f>IF(UPGRADEYEAR&lt;&gt;ENGINE!Y$333,X362,Y33+Y236)</f>
        <v>0</v>
      </c>
      <c r="Z362" s="229">
        <f>IF(UPGRADEYEAR&lt;&gt;ENGINE!Z$333,Y362,Z33+Z236)</f>
        <v>0</v>
      </c>
      <c r="AA362" s="229">
        <f>IF(UPGRADEYEAR&lt;&gt;ENGINE!AA$333,Z362,AA33+AA236)</f>
        <v>0</v>
      </c>
      <c r="AB362" s="229">
        <f>IF(UPGRADEYEAR&lt;&gt;ENGINE!AB$333,AA362,AB33+AB236)</f>
        <v>0</v>
      </c>
      <c r="AC362" s="229">
        <f>IF(UPGRADEYEAR&lt;&gt;ENGINE!AC$333,AB362,AC33+AC236)</f>
        <v>0</v>
      </c>
      <c r="AD362" s="229">
        <f>IF(UPGRADEYEAR&lt;&gt;ENGINE!AD$333,AC362,AD33+AD236)</f>
        <v>0</v>
      </c>
      <c r="AE362" s="229">
        <f>IF(UPGRADEYEAR&lt;&gt;ENGINE!AE$333,AD362,AE33+AE236)</f>
        <v>0</v>
      </c>
      <c r="AF362" s="229">
        <f>IF(UPGRADEYEAR&lt;&gt;ENGINE!AF$333,AE362,AF33+AF236)</f>
        <v>0</v>
      </c>
      <c r="AG362" s="229">
        <f>IF(UPGRADEYEAR&lt;&gt;ENGINE!AG$333,AF362,AG33+AG236)</f>
        <v>0</v>
      </c>
      <c r="AH362" s="229">
        <f>IF(UPGRADEYEAR&lt;&gt;ENGINE!AH$333,AG362,AH33+AH236)</f>
        <v>0</v>
      </c>
      <c r="AI362" s="229">
        <f>IF(UPGRADEYEAR&lt;&gt;ENGINE!AI$333,AH362,AI33+AI236)</f>
        <v>0</v>
      </c>
      <c r="AJ362" s="229">
        <f>IF(UPGRADEYEAR&lt;&gt;ENGINE!AJ$333,AH362,AJ33+AJ236)</f>
        <v>0</v>
      </c>
      <c r="AK362" s="229">
        <f>IF(UPGRADEYEAR&lt;&gt;ENGINE!AK$333,AI362,AK33+AK236)</f>
        <v>0</v>
      </c>
      <c r="AL362" s="229">
        <f>IF(UPGRADEYEAR&lt;&gt;ENGINE!AL$333,AJ362,AL33+AL236)</f>
        <v>0</v>
      </c>
      <c r="AM362" s="229">
        <f>IF(UPGRADEYEAR&lt;&gt;ENGINE!AM$333,AK362,AM33+AM236)</f>
        <v>0</v>
      </c>
      <c r="AN362" s="229">
        <f>IF(UPGRADEYEAR&lt;&gt;ENGINE!AN$333,AC362,AN33+AN236)</f>
        <v>0</v>
      </c>
      <c r="AO362" s="229">
        <f>IF(UPGRADEYEAR&lt;&gt;ENGINE!AO$333,AD362,AO33+AO236)</f>
        <v>0</v>
      </c>
      <c r="AP362" s="229">
        <f>IF(UPGRADEYEAR&lt;&gt;ENGINE!AP$333,AE362,AP33+AP236)</f>
        <v>0</v>
      </c>
      <c r="AQ362" s="229">
        <f>IF(UPGRADEYEAR&lt;&gt;ENGINE!AQ$333,AF362,AQ33+AQ236)</f>
        <v>0</v>
      </c>
      <c r="AR362" s="229">
        <f>IF(UPGRADEYEAR&lt;&gt;ENGINE!AR$333,AG362,AR33+AR236)</f>
        <v>0</v>
      </c>
      <c r="AS362" s="229">
        <f>IF(UPGRADEYEAR&lt;&gt;ENGINE!AS$333,AH362,AS33+AS236)</f>
        <v>0</v>
      </c>
      <c r="AT362" s="229">
        <f>IF(UPGRADEYEAR&lt;&gt;ENGINE!AT$333,AI362,AT33+AT236)</f>
        <v>0</v>
      </c>
      <c r="AU362" s="231"/>
    </row>
    <row r="363" spans="1:47" ht="9" customHeight="1">
      <c r="A363" s="599"/>
      <c r="B363" s="227">
        <f t="shared" ref="B363:D363" si="340">B34</f>
        <v>150</v>
      </c>
      <c r="C363" s="227">
        <f t="shared" si="340"/>
        <v>190</v>
      </c>
      <c r="D363" s="228" t="str">
        <f t="shared" si="340"/>
        <v>HPS5</v>
      </c>
      <c r="E363" s="229">
        <f t="shared" si="325"/>
        <v>4138</v>
      </c>
      <c r="F363" s="229">
        <f t="shared" si="325"/>
        <v>786220</v>
      </c>
      <c r="G363" s="229">
        <f t="shared" si="328"/>
        <v>4138</v>
      </c>
      <c r="H363" s="229">
        <f t="shared" si="329"/>
        <v>786220</v>
      </c>
      <c r="I363" s="229">
        <f t="shared" si="329"/>
        <v>0</v>
      </c>
      <c r="J363" s="229">
        <f>IF(UPGRADEYEAR&lt;&gt;ENGINE!J$333,I363,J34+J237)</f>
        <v>0</v>
      </c>
      <c r="K363" s="229">
        <f>IF(UPGRADEYEAR&lt;&gt;ENGINE!K$333,J363,K34+K237)</f>
        <v>0</v>
      </c>
      <c r="L363" s="229">
        <f>IF(UPGRADEYEAR&lt;&gt;ENGINE!L$333,K363,L34+L237)</f>
        <v>0</v>
      </c>
      <c r="M363" s="229">
        <f>IF(UPGRADEYEAR&lt;&gt;ENGINE!M$333,L363,M34+M237)</f>
        <v>0</v>
      </c>
      <c r="N363" s="229">
        <f>IF(UPGRADEYEAR&lt;&gt;ENGINE!N$333,M363,N34+N237)</f>
        <v>0</v>
      </c>
      <c r="O363" s="229">
        <f>IF(UPGRADEYEAR&lt;&gt;ENGINE!O$333,N363,O34+O237)</f>
        <v>0</v>
      </c>
      <c r="P363" s="229">
        <f>IF(UPGRADEYEAR&lt;&gt;ENGINE!P$333,O363,P34+P237)</f>
        <v>0</v>
      </c>
      <c r="Q363" s="229">
        <f>IF(UPGRADEYEAR&lt;&gt;ENGINE!Q$333,P363,Q34+Q237)</f>
        <v>0</v>
      </c>
      <c r="R363" s="229">
        <f>IF(UPGRADEYEAR&lt;&gt;ENGINE!R$333,Q363,R34+R237)</f>
        <v>0</v>
      </c>
      <c r="S363" s="229">
        <f>IF(UPGRADEYEAR&lt;&gt;ENGINE!S$333,R363,S34+S237)</f>
        <v>0</v>
      </c>
      <c r="T363" s="229">
        <f>IF(UPGRADEYEAR&lt;&gt;ENGINE!T$333,S363,T34+T237)</f>
        <v>0</v>
      </c>
      <c r="U363" s="229">
        <f>IF(UPGRADEYEAR&lt;&gt;ENGINE!U$333,T363,U34+U237)</f>
        <v>0</v>
      </c>
      <c r="V363" s="229">
        <f>IF(UPGRADEYEAR&lt;&gt;ENGINE!V$333,U363,V34+V237)</f>
        <v>0</v>
      </c>
      <c r="W363" s="229">
        <f>IF(UPGRADEYEAR&lt;&gt;ENGINE!W$333,V363,W34+W237)</f>
        <v>0</v>
      </c>
      <c r="X363" s="229">
        <f>IF(UPGRADEYEAR&lt;&gt;ENGINE!X$333,W363,X34+X237)</f>
        <v>0</v>
      </c>
      <c r="Y363" s="229">
        <f>IF(UPGRADEYEAR&lt;&gt;ENGINE!Y$333,X363,Y34+Y237)</f>
        <v>0</v>
      </c>
      <c r="Z363" s="229">
        <f>IF(UPGRADEYEAR&lt;&gt;ENGINE!Z$333,Y363,Z34+Z237)</f>
        <v>0</v>
      </c>
      <c r="AA363" s="229">
        <f>IF(UPGRADEYEAR&lt;&gt;ENGINE!AA$333,Z363,AA34+AA237)</f>
        <v>0</v>
      </c>
      <c r="AB363" s="229">
        <f>IF(UPGRADEYEAR&lt;&gt;ENGINE!AB$333,AA363,AB34+AB237)</f>
        <v>0</v>
      </c>
      <c r="AC363" s="229">
        <f>IF(UPGRADEYEAR&lt;&gt;ENGINE!AC$333,AB363,AC34+AC237)</f>
        <v>0</v>
      </c>
      <c r="AD363" s="229">
        <f>IF(UPGRADEYEAR&lt;&gt;ENGINE!AD$333,AC363,AD34+AD237)</f>
        <v>0</v>
      </c>
      <c r="AE363" s="229">
        <f>IF(UPGRADEYEAR&lt;&gt;ENGINE!AE$333,AD363,AE34+AE237)</f>
        <v>0</v>
      </c>
      <c r="AF363" s="229">
        <f>IF(UPGRADEYEAR&lt;&gt;ENGINE!AF$333,AE363,AF34+AF237)</f>
        <v>0</v>
      </c>
      <c r="AG363" s="229">
        <f>IF(UPGRADEYEAR&lt;&gt;ENGINE!AG$333,AF363,AG34+AG237)</f>
        <v>0</v>
      </c>
      <c r="AH363" s="229">
        <f>IF(UPGRADEYEAR&lt;&gt;ENGINE!AH$333,AG363,AH34+AH237)</f>
        <v>0</v>
      </c>
      <c r="AI363" s="229">
        <f>IF(UPGRADEYEAR&lt;&gt;ENGINE!AI$333,AH363,AI34+AI237)</f>
        <v>0</v>
      </c>
      <c r="AJ363" s="229">
        <f>IF(UPGRADEYEAR&lt;&gt;ENGINE!AJ$333,AH363,AJ34+AJ237)</f>
        <v>0</v>
      </c>
      <c r="AK363" s="229">
        <f>IF(UPGRADEYEAR&lt;&gt;ENGINE!AK$333,AI363,AK34+AK237)</f>
        <v>0</v>
      </c>
      <c r="AL363" s="229">
        <f>IF(UPGRADEYEAR&lt;&gt;ENGINE!AL$333,AJ363,AL34+AL237)</f>
        <v>0</v>
      </c>
      <c r="AM363" s="229">
        <f>IF(UPGRADEYEAR&lt;&gt;ENGINE!AM$333,AK363,AM34+AM237)</f>
        <v>0</v>
      </c>
      <c r="AN363" s="229">
        <f>IF(UPGRADEYEAR&lt;&gt;ENGINE!AN$333,AC363,AN34+AN237)</f>
        <v>0</v>
      </c>
      <c r="AO363" s="229">
        <f>IF(UPGRADEYEAR&lt;&gt;ENGINE!AO$333,AD363,AO34+AO237)</f>
        <v>0</v>
      </c>
      <c r="AP363" s="229">
        <f>IF(UPGRADEYEAR&lt;&gt;ENGINE!AP$333,AE363,AP34+AP237)</f>
        <v>0</v>
      </c>
      <c r="AQ363" s="229">
        <f>IF(UPGRADEYEAR&lt;&gt;ENGINE!AQ$333,AF363,AQ34+AQ237)</f>
        <v>0</v>
      </c>
      <c r="AR363" s="229">
        <f>IF(UPGRADEYEAR&lt;&gt;ENGINE!AR$333,AG363,AR34+AR237)</f>
        <v>0</v>
      </c>
      <c r="AS363" s="229">
        <f>IF(UPGRADEYEAR&lt;&gt;ENGINE!AS$333,AH363,AS34+AS237)</f>
        <v>0</v>
      </c>
      <c r="AT363" s="229">
        <f>IF(UPGRADEYEAR&lt;&gt;ENGINE!AT$333,AI363,AT34+AT237)</f>
        <v>0</v>
      </c>
      <c r="AU363" s="231"/>
    </row>
    <row r="364" spans="1:47" ht="9" customHeight="1">
      <c r="A364" s="599"/>
      <c r="B364" s="227">
        <f t="shared" ref="B364:D364" si="341">B35</f>
        <v>250</v>
      </c>
      <c r="C364" s="227">
        <f t="shared" si="341"/>
        <v>301</v>
      </c>
      <c r="D364" s="228" t="str">
        <f t="shared" si="341"/>
        <v>HPS5</v>
      </c>
      <c r="E364" s="229">
        <f t="shared" si="325"/>
        <v>4138</v>
      </c>
      <c r="F364" s="229">
        <f t="shared" si="325"/>
        <v>1245538</v>
      </c>
      <c r="G364" s="229">
        <f t="shared" si="328"/>
        <v>4138</v>
      </c>
      <c r="H364" s="229">
        <f t="shared" si="329"/>
        <v>1245538</v>
      </c>
      <c r="I364" s="229">
        <f t="shared" si="329"/>
        <v>0</v>
      </c>
      <c r="J364" s="229">
        <f>IF(UPGRADEYEAR&lt;&gt;ENGINE!J$333,I364,J35+J238)</f>
        <v>0</v>
      </c>
      <c r="K364" s="229">
        <f>IF(UPGRADEYEAR&lt;&gt;ENGINE!K$333,J364,K35+K238)</f>
        <v>0</v>
      </c>
      <c r="L364" s="229">
        <f>IF(UPGRADEYEAR&lt;&gt;ENGINE!L$333,K364,L35+L238)</f>
        <v>0</v>
      </c>
      <c r="M364" s="229">
        <f>IF(UPGRADEYEAR&lt;&gt;ENGINE!M$333,L364,M35+M238)</f>
        <v>0</v>
      </c>
      <c r="N364" s="229">
        <f>IF(UPGRADEYEAR&lt;&gt;ENGINE!N$333,M364,N35+N238)</f>
        <v>0</v>
      </c>
      <c r="O364" s="229">
        <f>IF(UPGRADEYEAR&lt;&gt;ENGINE!O$333,N364,O35+O238)</f>
        <v>0</v>
      </c>
      <c r="P364" s="229">
        <f>IF(UPGRADEYEAR&lt;&gt;ENGINE!P$333,O364,P35+P238)</f>
        <v>0</v>
      </c>
      <c r="Q364" s="229">
        <f>IF(UPGRADEYEAR&lt;&gt;ENGINE!Q$333,P364,Q35+Q238)</f>
        <v>0</v>
      </c>
      <c r="R364" s="229">
        <f>IF(UPGRADEYEAR&lt;&gt;ENGINE!R$333,Q364,R35+R238)</f>
        <v>0</v>
      </c>
      <c r="S364" s="229">
        <f>IF(UPGRADEYEAR&lt;&gt;ENGINE!S$333,R364,S35+S238)</f>
        <v>0</v>
      </c>
      <c r="T364" s="229">
        <f>IF(UPGRADEYEAR&lt;&gt;ENGINE!T$333,S364,T35+T238)</f>
        <v>0</v>
      </c>
      <c r="U364" s="229">
        <f>IF(UPGRADEYEAR&lt;&gt;ENGINE!U$333,T364,U35+U238)</f>
        <v>0</v>
      </c>
      <c r="V364" s="229">
        <f>IF(UPGRADEYEAR&lt;&gt;ENGINE!V$333,U364,V35+V238)</f>
        <v>0</v>
      </c>
      <c r="W364" s="229">
        <f>IF(UPGRADEYEAR&lt;&gt;ENGINE!W$333,V364,W35+W238)</f>
        <v>0</v>
      </c>
      <c r="X364" s="229">
        <f>IF(UPGRADEYEAR&lt;&gt;ENGINE!X$333,W364,X35+X238)</f>
        <v>0</v>
      </c>
      <c r="Y364" s="229">
        <f>IF(UPGRADEYEAR&lt;&gt;ENGINE!Y$333,X364,Y35+Y238)</f>
        <v>0</v>
      </c>
      <c r="Z364" s="229">
        <f>IF(UPGRADEYEAR&lt;&gt;ENGINE!Z$333,Y364,Z35+Z238)</f>
        <v>0</v>
      </c>
      <c r="AA364" s="229">
        <f>IF(UPGRADEYEAR&lt;&gt;ENGINE!AA$333,Z364,AA35+AA238)</f>
        <v>0</v>
      </c>
      <c r="AB364" s="229">
        <f>IF(UPGRADEYEAR&lt;&gt;ENGINE!AB$333,AA364,AB35+AB238)</f>
        <v>0</v>
      </c>
      <c r="AC364" s="229">
        <f>IF(UPGRADEYEAR&lt;&gt;ENGINE!AC$333,AB364,AC35+AC238)</f>
        <v>0</v>
      </c>
      <c r="AD364" s="229">
        <f>IF(UPGRADEYEAR&lt;&gt;ENGINE!AD$333,AC364,AD35+AD238)</f>
        <v>0</v>
      </c>
      <c r="AE364" s="229">
        <f>IF(UPGRADEYEAR&lt;&gt;ENGINE!AE$333,AD364,AE35+AE238)</f>
        <v>0</v>
      </c>
      <c r="AF364" s="229">
        <f>IF(UPGRADEYEAR&lt;&gt;ENGINE!AF$333,AE364,AF35+AF238)</f>
        <v>0</v>
      </c>
      <c r="AG364" s="229">
        <f>IF(UPGRADEYEAR&lt;&gt;ENGINE!AG$333,AF364,AG35+AG238)</f>
        <v>0</v>
      </c>
      <c r="AH364" s="229">
        <f>IF(UPGRADEYEAR&lt;&gt;ENGINE!AH$333,AG364,AH35+AH238)</f>
        <v>0</v>
      </c>
      <c r="AI364" s="229">
        <f>IF(UPGRADEYEAR&lt;&gt;ENGINE!AI$333,AH364,AI35+AI238)</f>
        <v>0</v>
      </c>
      <c r="AJ364" s="229">
        <f>IF(UPGRADEYEAR&lt;&gt;ENGINE!AJ$333,AH364,AJ35+AJ238)</f>
        <v>0</v>
      </c>
      <c r="AK364" s="229">
        <f>IF(UPGRADEYEAR&lt;&gt;ENGINE!AK$333,AI364,AK35+AK238)</f>
        <v>0</v>
      </c>
      <c r="AL364" s="229">
        <f>IF(UPGRADEYEAR&lt;&gt;ENGINE!AL$333,AJ364,AL35+AL238)</f>
        <v>0</v>
      </c>
      <c r="AM364" s="229">
        <f>IF(UPGRADEYEAR&lt;&gt;ENGINE!AM$333,AK364,AM35+AM238)</f>
        <v>0</v>
      </c>
      <c r="AN364" s="229">
        <f>IF(UPGRADEYEAR&lt;&gt;ENGINE!AN$333,AC364,AN35+AN238)</f>
        <v>0</v>
      </c>
      <c r="AO364" s="229">
        <f>IF(UPGRADEYEAR&lt;&gt;ENGINE!AO$333,AD364,AO35+AO238)</f>
        <v>0</v>
      </c>
      <c r="AP364" s="229">
        <f>IF(UPGRADEYEAR&lt;&gt;ENGINE!AP$333,AE364,AP35+AP238)</f>
        <v>0</v>
      </c>
      <c r="AQ364" s="229">
        <f>IF(UPGRADEYEAR&lt;&gt;ENGINE!AQ$333,AF364,AQ35+AQ238)</f>
        <v>0</v>
      </c>
      <c r="AR364" s="229">
        <f>IF(UPGRADEYEAR&lt;&gt;ENGINE!AR$333,AG364,AR35+AR238)</f>
        <v>0</v>
      </c>
      <c r="AS364" s="229">
        <f>IF(UPGRADEYEAR&lt;&gt;ENGINE!AS$333,AH364,AS35+AS238)</f>
        <v>0</v>
      </c>
      <c r="AT364" s="229">
        <f>IF(UPGRADEYEAR&lt;&gt;ENGINE!AT$333,AI364,AT35+AT238)</f>
        <v>0</v>
      </c>
      <c r="AU364" s="231"/>
    </row>
    <row r="365" spans="1:47" ht="9" customHeight="1">
      <c r="A365" s="599"/>
      <c r="B365" s="227">
        <f t="shared" ref="B365:D365" si="342">B36</f>
        <v>400</v>
      </c>
      <c r="C365" s="227">
        <f t="shared" si="342"/>
        <v>434</v>
      </c>
      <c r="D365" s="228" t="str">
        <f t="shared" si="342"/>
        <v>HPS5</v>
      </c>
      <c r="E365" s="229">
        <f t="shared" si="325"/>
        <v>4138</v>
      </c>
      <c r="F365" s="229">
        <f t="shared" si="325"/>
        <v>1795892</v>
      </c>
      <c r="G365" s="229">
        <f t="shared" si="328"/>
        <v>4138</v>
      </c>
      <c r="H365" s="229">
        <f t="shared" si="329"/>
        <v>1795892</v>
      </c>
      <c r="I365" s="229">
        <f t="shared" si="329"/>
        <v>0</v>
      </c>
      <c r="J365" s="229">
        <f>IF(UPGRADEYEAR&lt;&gt;ENGINE!J$333,I365,J36+J239)</f>
        <v>0</v>
      </c>
      <c r="K365" s="229">
        <f>IF(UPGRADEYEAR&lt;&gt;ENGINE!K$333,J365,K36+K239)</f>
        <v>0</v>
      </c>
      <c r="L365" s="229">
        <f>IF(UPGRADEYEAR&lt;&gt;ENGINE!L$333,K365,L36+L239)</f>
        <v>0</v>
      </c>
      <c r="M365" s="229">
        <f>IF(UPGRADEYEAR&lt;&gt;ENGINE!M$333,L365,M36+M239)</f>
        <v>0</v>
      </c>
      <c r="N365" s="229">
        <f>IF(UPGRADEYEAR&lt;&gt;ENGINE!N$333,M365,N36+N239)</f>
        <v>0</v>
      </c>
      <c r="O365" s="229">
        <f>IF(UPGRADEYEAR&lt;&gt;ENGINE!O$333,N365,O36+O239)</f>
        <v>0</v>
      </c>
      <c r="P365" s="229">
        <f>IF(UPGRADEYEAR&lt;&gt;ENGINE!P$333,O365,P36+P239)</f>
        <v>0</v>
      </c>
      <c r="Q365" s="229">
        <f>IF(UPGRADEYEAR&lt;&gt;ENGINE!Q$333,P365,Q36+Q239)</f>
        <v>0</v>
      </c>
      <c r="R365" s="229">
        <f>IF(UPGRADEYEAR&lt;&gt;ENGINE!R$333,Q365,R36+R239)</f>
        <v>0</v>
      </c>
      <c r="S365" s="229">
        <f>IF(UPGRADEYEAR&lt;&gt;ENGINE!S$333,R365,S36+S239)</f>
        <v>0</v>
      </c>
      <c r="T365" s="229">
        <f>IF(UPGRADEYEAR&lt;&gt;ENGINE!T$333,S365,T36+T239)</f>
        <v>0</v>
      </c>
      <c r="U365" s="229">
        <f>IF(UPGRADEYEAR&lt;&gt;ENGINE!U$333,T365,U36+U239)</f>
        <v>0</v>
      </c>
      <c r="V365" s="229">
        <f>IF(UPGRADEYEAR&lt;&gt;ENGINE!V$333,U365,V36+V239)</f>
        <v>0</v>
      </c>
      <c r="W365" s="229">
        <f>IF(UPGRADEYEAR&lt;&gt;ENGINE!W$333,V365,W36+W239)</f>
        <v>0</v>
      </c>
      <c r="X365" s="229">
        <f>IF(UPGRADEYEAR&lt;&gt;ENGINE!X$333,W365,X36+X239)</f>
        <v>0</v>
      </c>
      <c r="Y365" s="229">
        <f>IF(UPGRADEYEAR&lt;&gt;ENGINE!Y$333,X365,Y36+Y239)</f>
        <v>0</v>
      </c>
      <c r="Z365" s="229">
        <f>IF(UPGRADEYEAR&lt;&gt;ENGINE!Z$333,Y365,Z36+Z239)</f>
        <v>0</v>
      </c>
      <c r="AA365" s="229">
        <f>IF(UPGRADEYEAR&lt;&gt;ENGINE!AA$333,Z365,AA36+AA239)</f>
        <v>0</v>
      </c>
      <c r="AB365" s="229">
        <f>IF(UPGRADEYEAR&lt;&gt;ENGINE!AB$333,AA365,AB36+AB239)</f>
        <v>0</v>
      </c>
      <c r="AC365" s="229">
        <f>IF(UPGRADEYEAR&lt;&gt;ENGINE!AC$333,AB365,AC36+AC239)</f>
        <v>0</v>
      </c>
      <c r="AD365" s="229">
        <f>IF(UPGRADEYEAR&lt;&gt;ENGINE!AD$333,AC365,AD36+AD239)</f>
        <v>0</v>
      </c>
      <c r="AE365" s="229">
        <f>IF(UPGRADEYEAR&lt;&gt;ENGINE!AE$333,AD365,AE36+AE239)</f>
        <v>0</v>
      </c>
      <c r="AF365" s="229">
        <f>IF(UPGRADEYEAR&lt;&gt;ENGINE!AF$333,AE365,AF36+AF239)</f>
        <v>0</v>
      </c>
      <c r="AG365" s="229">
        <f>IF(UPGRADEYEAR&lt;&gt;ENGINE!AG$333,AF365,AG36+AG239)</f>
        <v>0</v>
      </c>
      <c r="AH365" s="229">
        <f>IF(UPGRADEYEAR&lt;&gt;ENGINE!AH$333,AG365,AH36+AH239)</f>
        <v>0</v>
      </c>
      <c r="AI365" s="229">
        <f>IF(UPGRADEYEAR&lt;&gt;ENGINE!AI$333,AH365,AI36+AI239)</f>
        <v>0</v>
      </c>
      <c r="AJ365" s="229">
        <f>IF(UPGRADEYEAR&lt;&gt;ENGINE!AJ$333,AH365,AJ36+AJ239)</f>
        <v>0</v>
      </c>
      <c r="AK365" s="229">
        <f>IF(UPGRADEYEAR&lt;&gt;ENGINE!AK$333,AI365,AK36+AK239)</f>
        <v>0</v>
      </c>
      <c r="AL365" s="229">
        <f>IF(UPGRADEYEAR&lt;&gt;ENGINE!AL$333,AJ365,AL36+AL239)</f>
        <v>0</v>
      </c>
      <c r="AM365" s="229">
        <f>IF(UPGRADEYEAR&lt;&gt;ENGINE!AM$333,AK365,AM36+AM239)</f>
        <v>0</v>
      </c>
      <c r="AN365" s="229">
        <f>IF(UPGRADEYEAR&lt;&gt;ENGINE!AN$333,AC365,AN36+AN239)</f>
        <v>0</v>
      </c>
      <c r="AO365" s="229">
        <f>IF(UPGRADEYEAR&lt;&gt;ENGINE!AO$333,AD365,AO36+AO239)</f>
        <v>0</v>
      </c>
      <c r="AP365" s="229">
        <f>IF(UPGRADEYEAR&lt;&gt;ENGINE!AP$333,AE365,AP36+AP239)</f>
        <v>0</v>
      </c>
      <c r="AQ365" s="229">
        <f>IF(UPGRADEYEAR&lt;&gt;ENGINE!AQ$333,AF365,AQ36+AQ239)</f>
        <v>0</v>
      </c>
      <c r="AR365" s="229">
        <f>IF(UPGRADEYEAR&lt;&gt;ENGINE!AR$333,AG365,AR36+AR239)</f>
        <v>0</v>
      </c>
      <c r="AS365" s="229">
        <f>IF(UPGRADEYEAR&lt;&gt;ENGINE!AS$333,AH365,AS36+AS239)</f>
        <v>0</v>
      </c>
      <c r="AT365" s="229">
        <f>IF(UPGRADEYEAR&lt;&gt;ENGINE!AT$333,AI365,AT36+AT239)</f>
        <v>0</v>
      </c>
      <c r="AU365" s="231"/>
    </row>
    <row r="366" spans="1:47" ht="9" customHeight="1">
      <c r="A366" s="599"/>
      <c r="B366" s="227">
        <f t="shared" ref="B366:D366" si="343">B37</f>
        <v>0</v>
      </c>
      <c r="C366" s="227">
        <f t="shared" si="343"/>
        <v>0</v>
      </c>
      <c r="D366" s="228" t="str">
        <f t="shared" si="343"/>
        <v>HPS5</v>
      </c>
      <c r="E366" s="229">
        <f t="shared" si="325"/>
        <v>4138</v>
      </c>
      <c r="F366" s="229">
        <f t="shared" si="325"/>
        <v>0</v>
      </c>
      <c r="G366" s="229">
        <f t="shared" si="328"/>
        <v>4138</v>
      </c>
      <c r="H366" s="229">
        <f t="shared" si="329"/>
        <v>0</v>
      </c>
      <c r="I366" s="229">
        <f t="shared" si="329"/>
        <v>0</v>
      </c>
      <c r="J366" s="229">
        <f>IF(UPGRADEYEAR&lt;&gt;ENGINE!J$333,I366,J37+J240)</f>
        <v>0</v>
      </c>
      <c r="K366" s="229">
        <f>IF(UPGRADEYEAR&lt;&gt;ENGINE!K$333,J366,K37+K240)</f>
        <v>0</v>
      </c>
      <c r="L366" s="229">
        <f>IF(UPGRADEYEAR&lt;&gt;ENGINE!L$333,K366,L37+L240)</f>
        <v>0</v>
      </c>
      <c r="M366" s="229">
        <f>IF(UPGRADEYEAR&lt;&gt;ENGINE!M$333,L366,M37+M240)</f>
        <v>0</v>
      </c>
      <c r="N366" s="229">
        <f>IF(UPGRADEYEAR&lt;&gt;ENGINE!N$333,M366,N37+N240)</f>
        <v>0</v>
      </c>
      <c r="O366" s="229">
        <f>IF(UPGRADEYEAR&lt;&gt;ENGINE!O$333,N366,O37+O240)</f>
        <v>0</v>
      </c>
      <c r="P366" s="229">
        <f>IF(UPGRADEYEAR&lt;&gt;ENGINE!P$333,O366,P37+P240)</f>
        <v>0</v>
      </c>
      <c r="Q366" s="229">
        <f>IF(UPGRADEYEAR&lt;&gt;ENGINE!Q$333,P366,Q37+Q240)</f>
        <v>0</v>
      </c>
      <c r="R366" s="229">
        <f>IF(UPGRADEYEAR&lt;&gt;ENGINE!R$333,Q366,R37+R240)</f>
        <v>0</v>
      </c>
      <c r="S366" s="229">
        <f>IF(UPGRADEYEAR&lt;&gt;ENGINE!S$333,R366,S37+S240)</f>
        <v>0</v>
      </c>
      <c r="T366" s="229">
        <f>IF(UPGRADEYEAR&lt;&gt;ENGINE!T$333,S366,T37+T240)</f>
        <v>0</v>
      </c>
      <c r="U366" s="229">
        <f>IF(UPGRADEYEAR&lt;&gt;ENGINE!U$333,T366,U37+U240)</f>
        <v>0</v>
      </c>
      <c r="V366" s="229">
        <f>IF(UPGRADEYEAR&lt;&gt;ENGINE!V$333,U366,V37+V240)</f>
        <v>0</v>
      </c>
      <c r="W366" s="229">
        <f>IF(UPGRADEYEAR&lt;&gt;ENGINE!W$333,V366,W37+W240)</f>
        <v>0</v>
      </c>
      <c r="X366" s="229">
        <f>IF(UPGRADEYEAR&lt;&gt;ENGINE!X$333,W366,X37+X240)</f>
        <v>0</v>
      </c>
      <c r="Y366" s="229">
        <f>IF(UPGRADEYEAR&lt;&gt;ENGINE!Y$333,X366,Y37+Y240)</f>
        <v>0</v>
      </c>
      <c r="Z366" s="229">
        <f>IF(UPGRADEYEAR&lt;&gt;ENGINE!Z$333,Y366,Z37+Z240)</f>
        <v>0</v>
      </c>
      <c r="AA366" s="229">
        <f>IF(UPGRADEYEAR&lt;&gt;ENGINE!AA$333,Z366,AA37+AA240)</f>
        <v>0</v>
      </c>
      <c r="AB366" s="229">
        <f>IF(UPGRADEYEAR&lt;&gt;ENGINE!AB$333,AA366,AB37+AB240)</f>
        <v>0</v>
      </c>
      <c r="AC366" s="229">
        <f>IF(UPGRADEYEAR&lt;&gt;ENGINE!AC$333,AB366,AC37+AC240)</f>
        <v>0</v>
      </c>
      <c r="AD366" s="229">
        <f>IF(UPGRADEYEAR&lt;&gt;ENGINE!AD$333,AC366,AD37+AD240)</f>
        <v>0</v>
      </c>
      <c r="AE366" s="229">
        <f>IF(UPGRADEYEAR&lt;&gt;ENGINE!AE$333,AD366,AE37+AE240)</f>
        <v>0</v>
      </c>
      <c r="AF366" s="229">
        <f>IF(UPGRADEYEAR&lt;&gt;ENGINE!AF$333,AE366,AF37+AF240)</f>
        <v>0</v>
      </c>
      <c r="AG366" s="229">
        <f>IF(UPGRADEYEAR&lt;&gt;ENGINE!AG$333,AF366,AG37+AG240)</f>
        <v>0</v>
      </c>
      <c r="AH366" s="229">
        <f>IF(UPGRADEYEAR&lt;&gt;ENGINE!AH$333,AG366,AH37+AH240)</f>
        <v>0</v>
      </c>
      <c r="AI366" s="229">
        <f>IF(UPGRADEYEAR&lt;&gt;ENGINE!AI$333,AH366,AI37+AI240)</f>
        <v>0</v>
      </c>
      <c r="AJ366" s="229">
        <f>IF(UPGRADEYEAR&lt;&gt;ENGINE!AJ$333,AH366,AJ37+AJ240)</f>
        <v>0</v>
      </c>
      <c r="AK366" s="229">
        <f>IF(UPGRADEYEAR&lt;&gt;ENGINE!AK$333,AI366,AK37+AK240)</f>
        <v>0</v>
      </c>
      <c r="AL366" s="229">
        <f>IF(UPGRADEYEAR&lt;&gt;ENGINE!AL$333,AJ366,AL37+AL240)</f>
        <v>0</v>
      </c>
      <c r="AM366" s="229">
        <f>IF(UPGRADEYEAR&lt;&gt;ENGINE!AM$333,AK366,AM37+AM240)</f>
        <v>0</v>
      </c>
      <c r="AN366" s="229">
        <f>IF(UPGRADEYEAR&lt;&gt;ENGINE!AN$333,AC366,AN37+AN240)</f>
        <v>0</v>
      </c>
      <c r="AO366" s="229">
        <f>IF(UPGRADEYEAR&lt;&gt;ENGINE!AO$333,AD366,AO37+AO240)</f>
        <v>0</v>
      </c>
      <c r="AP366" s="229">
        <f>IF(UPGRADEYEAR&lt;&gt;ENGINE!AP$333,AE366,AP37+AP240)</f>
        <v>0</v>
      </c>
      <c r="AQ366" s="229">
        <f>IF(UPGRADEYEAR&lt;&gt;ENGINE!AQ$333,AF366,AQ37+AQ240)</f>
        <v>0</v>
      </c>
      <c r="AR366" s="229">
        <f>IF(UPGRADEYEAR&lt;&gt;ENGINE!AR$333,AG366,AR37+AR240)</f>
        <v>0</v>
      </c>
      <c r="AS366" s="229">
        <f>IF(UPGRADEYEAR&lt;&gt;ENGINE!AS$333,AH366,AS37+AS240)</f>
        <v>0</v>
      </c>
      <c r="AT366" s="229">
        <f>IF(UPGRADEYEAR&lt;&gt;ENGINE!AT$333,AI366,AT37+AT240)</f>
        <v>0</v>
      </c>
      <c r="AU366" s="231"/>
    </row>
    <row r="367" spans="1:47" ht="9" customHeight="1">
      <c r="A367" s="600"/>
      <c r="B367" s="227">
        <f t="shared" ref="B367:D367" si="344">B38</f>
        <v>0</v>
      </c>
      <c r="C367" s="227">
        <f t="shared" si="344"/>
        <v>0</v>
      </c>
      <c r="D367" s="228" t="str">
        <f t="shared" si="344"/>
        <v>HPS5</v>
      </c>
      <c r="E367" s="229">
        <f t="shared" si="325"/>
        <v>4138</v>
      </c>
      <c r="F367" s="229">
        <f t="shared" si="325"/>
        <v>0</v>
      </c>
      <c r="G367" s="229">
        <f t="shared" si="328"/>
        <v>4138</v>
      </c>
      <c r="H367" s="229">
        <f t="shared" si="329"/>
        <v>0</v>
      </c>
      <c r="I367" s="229">
        <f t="shared" si="329"/>
        <v>0</v>
      </c>
      <c r="J367" s="229">
        <f>IF(UPGRADEYEAR&lt;&gt;ENGINE!J$333,I367,J38+J241)</f>
        <v>0</v>
      </c>
      <c r="K367" s="229">
        <f>IF(UPGRADEYEAR&lt;&gt;ENGINE!K$333,J367,K38+K241)</f>
        <v>0</v>
      </c>
      <c r="L367" s="229">
        <f>IF(UPGRADEYEAR&lt;&gt;ENGINE!L$333,K367,L38+L241)</f>
        <v>0</v>
      </c>
      <c r="M367" s="229">
        <f>IF(UPGRADEYEAR&lt;&gt;ENGINE!M$333,L367,M38+M241)</f>
        <v>0</v>
      </c>
      <c r="N367" s="229">
        <f>IF(UPGRADEYEAR&lt;&gt;ENGINE!N$333,M367,N38+N241)</f>
        <v>0</v>
      </c>
      <c r="O367" s="229">
        <f>IF(UPGRADEYEAR&lt;&gt;ENGINE!O$333,N367,O38+O241)</f>
        <v>0</v>
      </c>
      <c r="P367" s="229">
        <f>IF(UPGRADEYEAR&lt;&gt;ENGINE!P$333,O367,P38+P241)</f>
        <v>0</v>
      </c>
      <c r="Q367" s="229">
        <f>IF(UPGRADEYEAR&lt;&gt;ENGINE!Q$333,P367,Q38+Q241)</f>
        <v>0</v>
      </c>
      <c r="R367" s="229">
        <f>IF(UPGRADEYEAR&lt;&gt;ENGINE!R$333,Q367,R38+R241)</f>
        <v>0</v>
      </c>
      <c r="S367" s="229">
        <f>IF(UPGRADEYEAR&lt;&gt;ENGINE!S$333,R367,S38+S241)</f>
        <v>0</v>
      </c>
      <c r="T367" s="229">
        <f>IF(UPGRADEYEAR&lt;&gt;ENGINE!T$333,S367,T38+T241)</f>
        <v>0</v>
      </c>
      <c r="U367" s="229">
        <f>IF(UPGRADEYEAR&lt;&gt;ENGINE!U$333,T367,U38+U241)</f>
        <v>0</v>
      </c>
      <c r="V367" s="229">
        <f>IF(UPGRADEYEAR&lt;&gt;ENGINE!V$333,U367,V38+V241)</f>
        <v>0</v>
      </c>
      <c r="W367" s="229">
        <f>IF(UPGRADEYEAR&lt;&gt;ENGINE!W$333,V367,W38+W241)</f>
        <v>0</v>
      </c>
      <c r="X367" s="229">
        <f>IF(UPGRADEYEAR&lt;&gt;ENGINE!X$333,W367,X38+X241)</f>
        <v>0</v>
      </c>
      <c r="Y367" s="229">
        <f>IF(UPGRADEYEAR&lt;&gt;ENGINE!Y$333,X367,Y38+Y241)</f>
        <v>0</v>
      </c>
      <c r="Z367" s="229">
        <f>IF(UPGRADEYEAR&lt;&gt;ENGINE!Z$333,Y367,Z38+Z241)</f>
        <v>0</v>
      </c>
      <c r="AA367" s="229">
        <f>IF(UPGRADEYEAR&lt;&gt;ENGINE!AA$333,Z367,AA38+AA241)</f>
        <v>0</v>
      </c>
      <c r="AB367" s="229">
        <f>IF(UPGRADEYEAR&lt;&gt;ENGINE!AB$333,AA367,AB38+AB241)</f>
        <v>0</v>
      </c>
      <c r="AC367" s="229">
        <f>IF(UPGRADEYEAR&lt;&gt;ENGINE!AC$333,AB367,AC38+AC241)</f>
        <v>0</v>
      </c>
      <c r="AD367" s="229">
        <f>IF(UPGRADEYEAR&lt;&gt;ENGINE!AD$333,AC367,AD38+AD241)</f>
        <v>0</v>
      </c>
      <c r="AE367" s="229">
        <f>IF(UPGRADEYEAR&lt;&gt;ENGINE!AE$333,AD367,AE38+AE241)</f>
        <v>0</v>
      </c>
      <c r="AF367" s="229">
        <f>IF(UPGRADEYEAR&lt;&gt;ENGINE!AF$333,AE367,AF38+AF241)</f>
        <v>0</v>
      </c>
      <c r="AG367" s="229">
        <f>IF(UPGRADEYEAR&lt;&gt;ENGINE!AG$333,AF367,AG38+AG241)</f>
        <v>0</v>
      </c>
      <c r="AH367" s="229">
        <f>IF(UPGRADEYEAR&lt;&gt;ENGINE!AH$333,AG367,AH38+AH241)</f>
        <v>0</v>
      </c>
      <c r="AI367" s="229">
        <f>IF(UPGRADEYEAR&lt;&gt;ENGINE!AI$333,AH367,AI38+AI241)</f>
        <v>0</v>
      </c>
      <c r="AJ367" s="229">
        <f>IF(UPGRADEYEAR&lt;&gt;ENGINE!AJ$333,AH367,AJ38+AJ241)</f>
        <v>0</v>
      </c>
      <c r="AK367" s="229">
        <f>IF(UPGRADEYEAR&lt;&gt;ENGINE!AK$333,AI367,AK38+AK241)</f>
        <v>0</v>
      </c>
      <c r="AL367" s="229">
        <f>IF(UPGRADEYEAR&lt;&gt;ENGINE!AL$333,AJ367,AL38+AL241)</f>
        <v>0</v>
      </c>
      <c r="AM367" s="229">
        <f>IF(UPGRADEYEAR&lt;&gt;ENGINE!AM$333,AK367,AM38+AM241)</f>
        <v>0</v>
      </c>
      <c r="AN367" s="229">
        <f>IF(UPGRADEYEAR&lt;&gt;ENGINE!AN$333,AC367,AN38+AN241)</f>
        <v>0</v>
      </c>
      <c r="AO367" s="229">
        <f>IF(UPGRADEYEAR&lt;&gt;ENGINE!AO$333,AD367,AO38+AO241)</f>
        <v>0</v>
      </c>
      <c r="AP367" s="229">
        <f>IF(UPGRADEYEAR&lt;&gt;ENGINE!AP$333,AE367,AP38+AP241)</f>
        <v>0</v>
      </c>
      <c r="AQ367" s="229">
        <f>IF(UPGRADEYEAR&lt;&gt;ENGINE!AQ$333,AF367,AQ38+AQ241)</f>
        <v>0</v>
      </c>
      <c r="AR367" s="229">
        <f>IF(UPGRADEYEAR&lt;&gt;ENGINE!AR$333,AG367,AR38+AR241)</f>
        <v>0</v>
      </c>
      <c r="AS367" s="229">
        <f>IF(UPGRADEYEAR&lt;&gt;ENGINE!AS$333,AH367,AS38+AS241)</f>
        <v>0</v>
      </c>
      <c r="AT367" s="229">
        <f>IF(UPGRADEYEAR&lt;&gt;ENGINE!AT$333,AI367,AT38+AT241)</f>
        <v>0</v>
      </c>
      <c r="AU367" s="231"/>
    </row>
    <row r="368" spans="1:47" ht="9" customHeight="1">
      <c r="A368" s="598" t="s">
        <v>266</v>
      </c>
      <c r="B368" s="227">
        <f t="shared" ref="B368:D368" si="345">B39</f>
        <v>70</v>
      </c>
      <c r="C368" s="227">
        <f t="shared" si="345"/>
        <v>79</v>
      </c>
      <c r="D368" s="228" t="str">
        <f t="shared" si="345"/>
        <v>CDO</v>
      </c>
      <c r="E368" s="229">
        <f t="shared" si="325"/>
        <v>4138</v>
      </c>
      <c r="F368" s="229">
        <f t="shared" si="325"/>
        <v>326902</v>
      </c>
      <c r="G368" s="229">
        <f t="shared" si="328"/>
        <v>4138</v>
      </c>
      <c r="H368" s="229">
        <f t="shared" si="329"/>
        <v>326902</v>
      </c>
      <c r="I368" s="229">
        <f t="shared" si="329"/>
        <v>0</v>
      </c>
      <c r="J368" s="229">
        <f>IF(UPGRADEYEAR&lt;&gt;ENGINE!J$333,I368,J39+J242)</f>
        <v>0</v>
      </c>
      <c r="K368" s="229">
        <f>IF(UPGRADEYEAR&lt;&gt;ENGINE!K$333,J368,K39+K242)</f>
        <v>0</v>
      </c>
      <c r="L368" s="229">
        <f>IF(UPGRADEYEAR&lt;&gt;ENGINE!L$333,K368,L39+L242)</f>
        <v>0</v>
      </c>
      <c r="M368" s="229">
        <f>IF(UPGRADEYEAR&lt;&gt;ENGINE!M$333,L368,M39+M242)</f>
        <v>0</v>
      </c>
      <c r="N368" s="229">
        <f>IF(UPGRADEYEAR&lt;&gt;ENGINE!N$333,M368,N39+N242)</f>
        <v>0</v>
      </c>
      <c r="O368" s="229">
        <f>IF(UPGRADEYEAR&lt;&gt;ENGINE!O$333,N368,O39+O242)</f>
        <v>0</v>
      </c>
      <c r="P368" s="229">
        <f>IF(UPGRADEYEAR&lt;&gt;ENGINE!P$333,O368,P39+P242)</f>
        <v>0</v>
      </c>
      <c r="Q368" s="229">
        <f>IF(UPGRADEYEAR&lt;&gt;ENGINE!Q$333,P368,Q39+Q242)</f>
        <v>0</v>
      </c>
      <c r="R368" s="229">
        <f>IF(UPGRADEYEAR&lt;&gt;ENGINE!R$333,Q368,R39+R242)</f>
        <v>0</v>
      </c>
      <c r="S368" s="229">
        <f>IF(UPGRADEYEAR&lt;&gt;ENGINE!S$333,R368,S39+S242)</f>
        <v>0</v>
      </c>
      <c r="T368" s="229">
        <f>IF(UPGRADEYEAR&lt;&gt;ENGINE!T$333,S368,T39+T242)</f>
        <v>0</v>
      </c>
      <c r="U368" s="229">
        <f>IF(UPGRADEYEAR&lt;&gt;ENGINE!U$333,T368,U39+U242)</f>
        <v>0</v>
      </c>
      <c r="V368" s="229">
        <f>IF(UPGRADEYEAR&lt;&gt;ENGINE!V$333,U368,V39+V242)</f>
        <v>0</v>
      </c>
      <c r="W368" s="229">
        <f>IF(UPGRADEYEAR&lt;&gt;ENGINE!W$333,V368,W39+W242)</f>
        <v>0</v>
      </c>
      <c r="X368" s="229">
        <f>IF(UPGRADEYEAR&lt;&gt;ENGINE!X$333,W368,X39+X242)</f>
        <v>0</v>
      </c>
      <c r="Y368" s="229">
        <f>IF(UPGRADEYEAR&lt;&gt;ENGINE!Y$333,X368,Y39+Y242)</f>
        <v>0</v>
      </c>
      <c r="Z368" s="229">
        <f>IF(UPGRADEYEAR&lt;&gt;ENGINE!Z$333,Y368,Z39+Z242)</f>
        <v>0</v>
      </c>
      <c r="AA368" s="229">
        <f>IF(UPGRADEYEAR&lt;&gt;ENGINE!AA$333,Z368,AA39+AA242)</f>
        <v>0</v>
      </c>
      <c r="AB368" s="229">
        <f>IF(UPGRADEYEAR&lt;&gt;ENGINE!AB$333,AA368,AB39+AB242)</f>
        <v>0</v>
      </c>
      <c r="AC368" s="229">
        <f>IF(UPGRADEYEAR&lt;&gt;ENGINE!AC$333,AB368,AC39+AC242)</f>
        <v>0</v>
      </c>
      <c r="AD368" s="229">
        <f>IF(UPGRADEYEAR&lt;&gt;ENGINE!AD$333,AC368,AD39+AD242)</f>
        <v>0</v>
      </c>
      <c r="AE368" s="229">
        <f>IF(UPGRADEYEAR&lt;&gt;ENGINE!AE$333,AD368,AE39+AE242)</f>
        <v>0</v>
      </c>
      <c r="AF368" s="229">
        <f>IF(UPGRADEYEAR&lt;&gt;ENGINE!AF$333,AE368,AF39+AF242)</f>
        <v>0</v>
      </c>
      <c r="AG368" s="229">
        <f>IF(UPGRADEYEAR&lt;&gt;ENGINE!AG$333,AF368,AG39+AG242)</f>
        <v>0</v>
      </c>
      <c r="AH368" s="229">
        <f>IF(UPGRADEYEAR&lt;&gt;ENGINE!AH$333,AG368,AH39+AH242)</f>
        <v>0</v>
      </c>
      <c r="AI368" s="229">
        <f>IF(UPGRADEYEAR&lt;&gt;ENGINE!AI$333,AH368,AI39+AI242)</f>
        <v>0</v>
      </c>
      <c r="AJ368" s="229">
        <f>IF(UPGRADEYEAR&lt;&gt;ENGINE!AJ$333,AH368,AJ39+AJ242)</f>
        <v>0</v>
      </c>
      <c r="AK368" s="229">
        <f>IF(UPGRADEYEAR&lt;&gt;ENGINE!AK$333,AI368,AK39+AK242)</f>
        <v>0</v>
      </c>
      <c r="AL368" s="229">
        <f>IF(UPGRADEYEAR&lt;&gt;ENGINE!AL$333,AJ368,AL39+AL242)</f>
        <v>0</v>
      </c>
      <c r="AM368" s="229">
        <f>IF(UPGRADEYEAR&lt;&gt;ENGINE!AM$333,AK368,AM39+AM242)</f>
        <v>0</v>
      </c>
      <c r="AN368" s="229">
        <f>IF(UPGRADEYEAR&lt;&gt;ENGINE!AN$333,AC368,AN39+AN242)</f>
        <v>0</v>
      </c>
      <c r="AO368" s="229">
        <f>IF(UPGRADEYEAR&lt;&gt;ENGINE!AO$333,AD368,AO39+AO242)</f>
        <v>0</v>
      </c>
      <c r="AP368" s="229">
        <f>IF(UPGRADEYEAR&lt;&gt;ENGINE!AP$333,AE368,AP39+AP242)</f>
        <v>0</v>
      </c>
      <c r="AQ368" s="229">
        <f>IF(UPGRADEYEAR&lt;&gt;ENGINE!AQ$333,AF368,AQ39+AQ242)</f>
        <v>0</v>
      </c>
      <c r="AR368" s="229">
        <f>IF(UPGRADEYEAR&lt;&gt;ENGINE!AR$333,AG368,AR39+AR242)</f>
        <v>0</v>
      </c>
      <c r="AS368" s="229">
        <f>IF(UPGRADEYEAR&lt;&gt;ENGINE!AS$333,AH368,AS39+AS242)</f>
        <v>0</v>
      </c>
      <c r="AT368" s="229">
        <f>IF(UPGRADEYEAR&lt;&gt;ENGINE!AT$333,AI368,AT39+AT242)</f>
        <v>0</v>
      </c>
      <c r="AU368" s="231"/>
    </row>
    <row r="369" spans="1:47" ht="9" customHeight="1">
      <c r="A369" s="599"/>
      <c r="B369" s="227">
        <f t="shared" ref="B369:D369" si="346">B40</f>
        <v>100</v>
      </c>
      <c r="C369" s="227">
        <f t="shared" si="346"/>
        <v>114</v>
      </c>
      <c r="D369" s="228" t="str">
        <f t="shared" si="346"/>
        <v>CDO</v>
      </c>
      <c r="E369" s="229">
        <f t="shared" si="325"/>
        <v>4138</v>
      </c>
      <c r="F369" s="229">
        <f t="shared" si="325"/>
        <v>471732</v>
      </c>
      <c r="G369" s="229">
        <f t="shared" si="328"/>
        <v>4138</v>
      </c>
      <c r="H369" s="229">
        <f t="shared" si="329"/>
        <v>471732</v>
      </c>
      <c r="I369" s="229">
        <f t="shared" si="329"/>
        <v>0</v>
      </c>
      <c r="J369" s="229">
        <f>IF(UPGRADEYEAR&lt;&gt;ENGINE!J$333,I369,J40+J243)</f>
        <v>0</v>
      </c>
      <c r="K369" s="229">
        <f>IF(UPGRADEYEAR&lt;&gt;ENGINE!K$333,J369,K40+K243)</f>
        <v>0</v>
      </c>
      <c r="L369" s="229">
        <f>IF(UPGRADEYEAR&lt;&gt;ENGINE!L$333,K369,L40+L243)</f>
        <v>0</v>
      </c>
      <c r="M369" s="229">
        <f>IF(UPGRADEYEAR&lt;&gt;ENGINE!M$333,L369,M40+M243)</f>
        <v>0</v>
      </c>
      <c r="N369" s="229">
        <f>IF(UPGRADEYEAR&lt;&gt;ENGINE!N$333,M369,N40+N243)</f>
        <v>0</v>
      </c>
      <c r="O369" s="229">
        <f>IF(UPGRADEYEAR&lt;&gt;ENGINE!O$333,N369,O40+O243)</f>
        <v>0</v>
      </c>
      <c r="P369" s="229">
        <f>IF(UPGRADEYEAR&lt;&gt;ENGINE!P$333,O369,P40+P243)</f>
        <v>0</v>
      </c>
      <c r="Q369" s="229">
        <f>IF(UPGRADEYEAR&lt;&gt;ENGINE!Q$333,P369,Q40+Q243)</f>
        <v>0</v>
      </c>
      <c r="R369" s="229">
        <f>IF(UPGRADEYEAR&lt;&gt;ENGINE!R$333,Q369,R40+R243)</f>
        <v>0</v>
      </c>
      <c r="S369" s="229">
        <f>IF(UPGRADEYEAR&lt;&gt;ENGINE!S$333,R369,S40+S243)</f>
        <v>0</v>
      </c>
      <c r="T369" s="229">
        <f>IF(UPGRADEYEAR&lt;&gt;ENGINE!T$333,S369,T40+T243)</f>
        <v>0</v>
      </c>
      <c r="U369" s="229">
        <f>IF(UPGRADEYEAR&lt;&gt;ENGINE!U$333,T369,U40+U243)</f>
        <v>0</v>
      </c>
      <c r="V369" s="229">
        <f>IF(UPGRADEYEAR&lt;&gt;ENGINE!V$333,U369,V40+V243)</f>
        <v>0</v>
      </c>
      <c r="W369" s="229">
        <f>IF(UPGRADEYEAR&lt;&gt;ENGINE!W$333,V369,W40+W243)</f>
        <v>0</v>
      </c>
      <c r="X369" s="229">
        <f>IF(UPGRADEYEAR&lt;&gt;ENGINE!X$333,W369,X40+X243)</f>
        <v>0</v>
      </c>
      <c r="Y369" s="229">
        <f>IF(UPGRADEYEAR&lt;&gt;ENGINE!Y$333,X369,Y40+Y243)</f>
        <v>0</v>
      </c>
      <c r="Z369" s="229">
        <f>IF(UPGRADEYEAR&lt;&gt;ENGINE!Z$333,Y369,Z40+Z243)</f>
        <v>0</v>
      </c>
      <c r="AA369" s="229">
        <f>IF(UPGRADEYEAR&lt;&gt;ENGINE!AA$333,Z369,AA40+AA243)</f>
        <v>0</v>
      </c>
      <c r="AB369" s="229">
        <f>IF(UPGRADEYEAR&lt;&gt;ENGINE!AB$333,AA369,AB40+AB243)</f>
        <v>0</v>
      </c>
      <c r="AC369" s="229">
        <f>IF(UPGRADEYEAR&lt;&gt;ENGINE!AC$333,AB369,AC40+AC243)</f>
        <v>0</v>
      </c>
      <c r="AD369" s="229">
        <f>IF(UPGRADEYEAR&lt;&gt;ENGINE!AD$333,AC369,AD40+AD243)</f>
        <v>0</v>
      </c>
      <c r="AE369" s="229">
        <f>IF(UPGRADEYEAR&lt;&gt;ENGINE!AE$333,AD369,AE40+AE243)</f>
        <v>0</v>
      </c>
      <c r="AF369" s="229">
        <f>IF(UPGRADEYEAR&lt;&gt;ENGINE!AF$333,AE369,AF40+AF243)</f>
        <v>0</v>
      </c>
      <c r="AG369" s="229">
        <f>IF(UPGRADEYEAR&lt;&gt;ENGINE!AG$333,AF369,AG40+AG243)</f>
        <v>0</v>
      </c>
      <c r="AH369" s="229">
        <f>IF(UPGRADEYEAR&lt;&gt;ENGINE!AH$333,AG369,AH40+AH243)</f>
        <v>0</v>
      </c>
      <c r="AI369" s="229">
        <f>IF(UPGRADEYEAR&lt;&gt;ENGINE!AI$333,AH369,AI40+AI243)</f>
        <v>0</v>
      </c>
      <c r="AJ369" s="229">
        <f>IF(UPGRADEYEAR&lt;&gt;ENGINE!AJ$333,AH369,AJ40+AJ243)</f>
        <v>0</v>
      </c>
      <c r="AK369" s="229">
        <f>IF(UPGRADEYEAR&lt;&gt;ENGINE!AK$333,AI369,AK40+AK243)</f>
        <v>0</v>
      </c>
      <c r="AL369" s="229">
        <f>IF(UPGRADEYEAR&lt;&gt;ENGINE!AL$333,AJ369,AL40+AL243)</f>
        <v>0</v>
      </c>
      <c r="AM369" s="229">
        <f>IF(UPGRADEYEAR&lt;&gt;ENGINE!AM$333,AK369,AM40+AM243)</f>
        <v>0</v>
      </c>
      <c r="AN369" s="229">
        <f>IF(UPGRADEYEAR&lt;&gt;ENGINE!AN$333,AC369,AN40+AN243)</f>
        <v>0</v>
      </c>
      <c r="AO369" s="229">
        <f>IF(UPGRADEYEAR&lt;&gt;ENGINE!AO$333,AD369,AO40+AO243)</f>
        <v>0</v>
      </c>
      <c r="AP369" s="229">
        <f>IF(UPGRADEYEAR&lt;&gt;ENGINE!AP$333,AE369,AP40+AP243)</f>
        <v>0</v>
      </c>
      <c r="AQ369" s="229">
        <f>IF(UPGRADEYEAR&lt;&gt;ENGINE!AQ$333,AF369,AQ40+AQ243)</f>
        <v>0</v>
      </c>
      <c r="AR369" s="229">
        <f>IF(UPGRADEYEAR&lt;&gt;ENGINE!AR$333,AG369,AR40+AR243)</f>
        <v>0</v>
      </c>
      <c r="AS369" s="229">
        <f>IF(UPGRADEYEAR&lt;&gt;ENGINE!AS$333,AH369,AS40+AS243)</f>
        <v>0</v>
      </c>
      <c r="AT369" s="229">
        <f>IF(UPGRADEYEAR&lt;&gt;ENGINE!AT$333,AI369,AT40+AT243)</f>
        <v>0</v>
      </c>
      <c r="AU369" s="231"/>
    </row>
    <row r="370" spans="1:47" ht="9" customHeight="1">
      <c r="A370" s="599"/>
      <c r="B370" s="227">
        <f t="shared" ref="B370:D370" si="347">B41</f>
        <v>150</v>
      </c>
      <c r="C370" s="227">
        <f t="shared" si="347"/>
        <v>190</v>
      </c>
      <c r="D370" s="228" t="str">
        <f t="shared" si="347"/>
        <v>CDO</v>
      </c>
      <c r="E370" s="229">
        <f t="shared" si="325"/>
        <v>4138</v>
      </c>
      <c r="F370" s="229">
        <f t="shared" si="325"/>
        <v>786220</v>
      </c>
      <c r="G370" s="229">
        <f t="shared" si="328"/>
        <v>4138</v>
      </c>
      <c r="H370" s="229">
        <f t="shared" si="329"/>
        <v>786220</v>
      </c>
      <c r="I370" s="229">
        <f t="shared" si="329"/>
        <v>0</v>
      </c>
      <c r="J370" s="229">
        <f>IF(UPGRADEYEAR&lt;&gt;ENGINE!J$333,I370,J41+J244)</f>
        <v>0</v>
      </c>
      <c r="K370" s="229">
        <f>IF(UPGRADEYEAR&lt;&gt;ENGINE!K$333,J370,K41+K244)</f>
        <v>0</v>
      </c>
      <c r="L370" s="229">
        <f>IF(UPGRADEYEAR&lt;&gt;ENGINE!L$333,K370,L41+L244)</f>
        <v>0</v>
      </c>
      <c r="M370" s="229">
        <f>IF(UPGRADEYEAR&lt;&gt;ENGINE!M$333,L370,M41+M244)</f>
        <v>0</v>
      </c>
      <c r="N370" s="229">
        <f>IF(UPGRADEYEAR&lt;&gt;ENGINE!N$333,M370,N41+N244)</f>
        <v>0</v>
      </c>
      <c r="O370" s="229">
        <f>IF(UPGRADEYEAR&lt;&gt;ENGINE!O$333,N370,O41+O244)</f>
        <v>0</v>
      </c>
      <c r="P370" s="229">
        <f>IF(UPGRADEYEAR&lt;&gt;ENGINE!P$333,O370,P41+P244)</f>
        <v>0</v>
      </c>
      <c r="Q370" s="229">
        <f>IF(UPGRADEYEAR&lt;&gt;ENGINE!Q$333,P370,Q41+Q244)</f>
        <v>0</v>
      </c>
      <c r="R370" s="229">
        <f>IF(UPGRADEYEAR&lt;&gt;ENGINE!R$333,Q370,R41+R244)</f>
        <v>0</v>
      </c>
      <c r="S370" s="229">
        <f>IF(UPGRADEYEAR&lt;&gt;ENGINE!S$333,R370,S41+S244)</f>
        <v>0</v>
      </c>
      <c r="T370" s="229">
        <f>IF(UPGRADEYEAR&lt;&gt;ENGINE!T$333,S370,T41+T244)</f>
        <v>0</v>
      </c>
      <c r="U370" s="229">
        <f>IF(UPGRADEYEAR&lt;&gt;ENGINE!U$333,T370,U41+U244)</f>
        <v>0</v>
      </c>
      <c r="V370" s="229">
        <f>IF(UPGRADEYEAR&lt;&gt;ENGINE!V$333,U370,V41+V244)</f>
        <v>0</v>
      </c>
      <c r="W370" s="229">
        <f>IF(UPGRADEYEAR&lt;&gt;ENGINE!W$333,V370,W41+W244)</f>
        <v>0</v>
      </c>
      <c r="X370" s="229">
        <f>IF(UPGRADEYEAR&lt;&gt;ENGINE!X$333,W370,X41+X244)</f>
        <v>0</v>
      </c>
      <c r="Y370" s="229">
        <f>IF(UPGRADEYEAR&lt;&gt;ENGINE!Y$333,X370,Y41+Y244)</f>
        <v>0</v>
      </c>
      <c r="Z370" s="229">
        <f>IF(UPGRADEYEAR&lt;&gt;ENGINE!Z$333,Y370,Z41+Z244)</f>
        <v>0</v>
      </c>
      <c r="AA370" s="229">
        <f>IF(UPGRADEYEAR&lt;&gt;ENGINE!AA$333,Z370,AA41+AA244)</f>
        <v>0</v>
      </c>
      <c r="AB370" s="229">
        <f>IF(UPGRADEYEAR&lt;&gt;ENGINE!AB$333,AA370,AB41+AB244)</f>
        <v>0</v>
      </c>
      <c r="AC370" s="229">
        <f>IF(UPGRADEYEAR&lt;&gt;ENGINE!AC$333,AB370,AC41+AC244)</f>
        <v>0</v>
      </c>
      <c r="AD370" s="229">
        <f>IF(UPGRADEYEAR&lt;&gt;ENGINE!AD$333,AC370,AD41+AD244)</f>
        <v>0</v>
      </c>
      <c r="AE370" s="229">
        <f>IF(UPGRADEYEAR&lt;&gt;ENGINE!AE$333,AD370,AE41+AE244)</f>
        <v>0</v>
      </c>
      <c r="AF370" s="229">
        <f>IF(UPGRADEYEAR&lt;&gt;ENGINE!AF$333,AE370,AF41+AF244)</f>
        <v>0</v>
      </c>
      <c r="AG370" s="229">
        <f>IF(UPGRADEYEAR&lt;&gt;ENGINE!AG$333,AF370,AG41+AG244)</f>
        <v>0</v>
      </c>
      <c r="AH370" s="229">
        <f>IF(UPGRADEYEAR&lt;&gt;ENGINE!AH$333,AG370,AH41+AH244)</f>
        <v>0</v>
      </c>
      <c r="AI370" s="229">
        <f>IF(UPGRADEYEAR&lt;&gt;ENGINE!AI$333,AH370,AI41+AI244)</f>
        <v>0</v>
      </c>
      <c r="AJ370" s="229">
        <f>IF(UPGRADEYEAR&lt;&gt;ENGINE!AJ$333,AH370,AJ41+AJ244)</f>
        <v>0</v>
      </c>
      <c r="AK370" s="229">
        <f>IF(UPGRADEYEAR&lt;&gt;ENGINE!AK$333,AI370,AK41+AK244)</f>
        <v>0</v>
      </c>
      <c r="AL370" s="229">
        <f>IF(UPGRADEYEAR&lt;&gt;ENGINE!AL$333,AJ370,AL41+AL244)</f>
        <v>0</v>
      </c>
      <c r="AM370" s="229">
        <f>IF(UPGRADEYEAR&lt;&gt;ENGINE!AM$333,AK370,AM41+AM244)</f>
        <v>0</v>
      </c>
      <c r="AN370" s="229">
        <f>IF(UPGRADEYEAR&lt;&gt;ENGINE!AN$333,AC370,AN41+AN244)</f>
        <v>0</v>
      </c>
      <c r="AO370" s="229">
        <f>IF(UPGRADEYEAR&lt;&gt;ENGINE!AO$333,AD370,AO41+AO244)</f>
        <v>0</v>
      </c>
      <c r="AP370" s="229">
        <f>IF(UPGRADEYEAR&lt;&gt;ENGINE!AP$333,AE370,AP41+AP244)</f>
        <v>0</v>
      </c>
      <c r="AQ370" s="229">
        <f>IF(UPGRADEYEAR&lt;&gt;ENGINE!AQ$333,AF370,AQ41+AQ244)</f>
        <v>0</v>
      </c>
      <c r="AR370" s="229">
        <f>IF(UPGRADEYEAR&lt;&gt;ENGINE!AR$333,AG370,AR41+AR244)</f>
        <v>0</v>
      </c>
      <c r="AS370" s="229">
        <f>IF(UPGRADEYEAR&lt;&gt;ENGINE!AS$333,AH370,AS41+AS244)</f>
        <v>0</v>
      </c>
      <c r="AT370" s="229">
        <f>IF(UPGRADEYEAR&lt;&gt;ENGINE!AT$333,AI370,AT41+AT244)</f>
        <v>0</v>
      </c>
      <c r="AU370" s="231"/>
    </row>
    <row r="371" spans="1:47" ht="9" customHeight="1">
      <c r="A371" s="599"/>
      <c r="B371" s="227">
        <f t="shared" ref="B371:D371" si="348">B42</f>
        <v>250</v>
      </c>
      <c r="C371" s="227">
        <f t="shared" si="348"/>
        <v>301</v>
      </c>
      <c r="D371" s="228" t="str">
        <f t="shared" si="348"/>
        <v>CDO</v>
      </c>
      <c r="E371" s="229">
        <f t="shared" si="325"/>
        <v>4138</v>
      </c>
      <c r="F371" s="229">
        <f t="shared" si="325"/>
        <v>1245538</v>
      </c>
      <c r="G371" s="229">
        <f t="shared" si="328"/>
        <v>4138</v>
      </c>
      <c r="H371" s="229">
        <f t="shared" si="329"/>
        <v>1245538</v>
      </c>
      <c r="I371" s="229">
        <f t="shared" si="329"/>
        <v>0</v>
      </c>
      <c r="J371" s="229">
        <f>IF(UPGRADEYEAR&lt;&gt;ENGINE!J$333,I371,J42+J245)</f>
        <v>0</v>
      </c>
      <c r="K371" s="229">
        <f>IF(UPGRADEYEAR&lt;&gt;ENGINE!K$333,J371,K42+K245)</f>
        <v>0</v>
      </c>
      <c r="L371" s="229">
        <f>IF(UPGRADEYEAR&lt;&gt;ENGINE!L$333,K371,L42+L245)</f>
        <v>0</v>
      </c>
      <c r="M371" s="229">
        <f>IF(UPGRADEYEAR&lt;&gt;ENGINE!M$333,L371,M42+M245)</f>
        <v>0</v>
      </c>
      <c r="N371" s="229">
        <f>IF(UPGRADEYEAR&lt;&gt;ENGINE!N$333,M371,N42+N245)</f>
        <v>0</v>
      </c>
      <c r="O371" s="229">
        <f>IF(UPGRADEYEAR&lt;&gt;ENGINE!O$333,N371,O42+O245)</f>
        <v>0</v>
      </c>
      <c r="P371" s="229">
        <f>IF(UPGRADEYEAR&lt;&gt;ENGINE!P$333,O371,P42+P245)</f>
        <v>0</v>
      </c>
      <c r="Q371" s="229">
        <f>IF(UPGRADEYEAR&lt;&gt;ENGINE!Q$333,P371,Q42+Q245)</f>
        <v>0</v>
      </c>
      <c r="R371" s="229">
        <f>IF(UPGRADEYEAR&lt;&gt;ENGINE!R$333,Q371,R42+R245)</f>
        <v>0</v>
      </c>
      <c r="S371" s="229">
        <f>IF(UPGRADEYEAR&lt;&gt;ENGINE!S$333,R371,S42+S245)</f>
        <v>0</v>
      </c>
      <c r="T371" s="229">
        <f>IF(UPGRADEYEAR&lt;&gt;ENGINE!T$333,S371,T42+T245)</f>
        <v>0</v>
      </c>
      <c r="U371" s="229">
        <f>IF(UPGRADEYEAR&lt;&gt;ENGINE!U$333,T371,U42+U245)</f>
        <v>0</v>
      </c>
      <c r="V371" s="229">
        <f>IF(UPGRADEYEAR&lt;&gt;ENGINE!V$333,U371,V42+V245)</f>
        <v>0</v>
      </c>
      <c r="W371" s="229">
        <f>IF(UPGRADEYEAR&lt;&gt;ENGINE!W$333,V371,W42+W245)</f>
        <v>0</v>
      </c>
      <c r="X371" s="229">
        <f>IF(UPGRADEYEAR&lt;&gt;ENGINE!X$333,W371,X42+X245)</f>
        <v>0</v>
      </c>
      <c r="Y371" s="229">
        <f>IF(UPGRADEYEAR&lt;&gt;ENGINE!Y$333,X371,Y42+Y245)</f>
        <v>0</v>
      </c>
      <c r="Z371" s="229">
        <f>IF(UPGRADEYEAR&lt;&gt;ENGINE!Z$333,Y371,Z42+Z245)</f>
        <v>0</v>
      </c>
      <c r="AA371" s="229">
        <f>IF(UPGRADEYEAR&lt;&gt;ENGINE!AA$333,Z371,AA42+AA245)</f>
        <v>0</v>
      </c>
      <c r="AB371" s="229">
        <f>IF(UPGRADEYEAR&lt;&gt;ENGINE!AB$333,AA371,AB42+AB245)</f>
        <v>0</v>
      </c>
      <c r="AC371" s="229">
        <f>IF(UPGRADEYEAR&lt;&gt;ENGINE!AC$333,AB371,AC42+AC245)</f>
        <v>0</v>
      </c>
      <c r="AD371" s="229">
        <f>IF(UPGRADEYEAR&lt;&gt;ENGINE!AD$333,AC371,AD42+AD245)</f>
        <v>0</v>
      </c>
      <c r="AE371" s="229">
        <f>IF(UPGRADEYEAR&lt;&gt;ENGINE!AE$333,AD371,AE42+AE245)</f>
        <v>0</v>
      </c>
      <c r="AF371" s="229">
        <f>IF(UPGRADEYEAR&lt;&gt;ENGINE!AF$333,AE371,AF42+AF245)</f>
        <v>0</v>
      </c>
      <c r="AG371" s="229">
        <f>IF(UPGRADEYEAR&lt;&gt;ENGINE!AG$333,AF371,AG42+AG245)</f>
        <v>0</v>
      </c>
      <c r="AH371" s="229">
        <f>IF(UPGRADEYEAR&lt;&gt;ENGINE!AH$333,AG371,AH42+AH245)</f>
        <v>0</v>
      </c>
      <c r="AI371" s="229">
        <f>IF(UPGRADEYEAR&lt;&gt;ENGINE!AI$333,AH371,AI42+AI245)</f>
        <v>0</v>
      </c>
      <c r="AJ371" s="229">
        <f>IF(UPGRADEYEAR&lt;&gt;ENGINE!AJ$333,AH371,AJ42+AJ245)</f>
        <v>0</v>
      </c>
      <c r="AK371" s="229">
        <f>IF(UPGRADEYEAR&lt;&gt;ENGINE!AK$333,AI371,AK42+AK245)</f>
        <v>0</v>
      </c>
      <c r="AL371" s="229">
        <f>IF(UPGRADEYEAR&lt;&gt;ENGINE!AL$333,AJ371,AL42+AL245)</f>
        <v>0</v>
      </c>
      <c r="AM371" s="229">
        <f>IF(UPGRADEYEAR&lt;&gt;ENGINE!AM$333,AK371,AM42+AM245)</f>
        <v>0</v>
      </c>
      <c r="AN371" s="229">
        <f>IF(UPGRADEYEAR&lt;&gt;ENGINE!AN$333,AC371,AN42+AN245)</f>
        <v>0</v>
      </c>
      <c r="AO371" s="229">
        <f>IF(UPGRADEYEAR&lt;&gt;ENGINE!AO$333,AD371,AO42+AO245)</f>
        <v>0</v>
      </c>
      <c r="AP371" s="229">
        <f>IF(UPGRADEYEAR&lt;&gt;ENGINE!AP$333,AE371,AP42+AP245)</f>
        <v>0</v>
      </c>
      <c r="AQ371" s="229">
        <f>IF(UPGRADEYEAR&lt;&gt;ENGINE!AQ$333,AF371,AQ42+AQ245)</f>
        <v>0</v>
      </c>
      <c r="AR371" s="229">
        <f>IF(UPGRADEYEAR&lt;&gt;ENGINE!AR$333,AG371,AR42+AR245)</f>
        <v>0</v>
      </c>
      <c r="AS371" s="229">
        <f>IF(UPGRADEYEAR&lt;&gt;ENGINE!AS$333,AH371,AS42+AS245)</f>
        <v>0</v>
      </c>
      <c r="AT371" s="229">
        <f>IF(UPGRADEYEAR&lt;&gt;ENGINE!AT$333,AI371,AT42+AT245)</f>
        <v>0</v>
      </c>
      <c r="AU371" s="231"/>
    </row>
    <row r="372" spans="1:47" ht="9" customHeight="1">
      <c r="A372" s="599"/>
      <c r="B372" s="227">
        <f t="shared" ref="B372:D372" si="349">B43</f>
        <v>70</v>
      </c>
      <c r="C372" s="227">
        <f t="shared" si="349"/>
        <v>79</v>
      </c>
      <c r="D372" s="228" t="str">
        <f t="shared" si="349"/>
        <v>CDO</v>
      </c>
      <c r="E372" s="229">
        <f t="shared" si="325"/>
        <v>4138</v>
      </c>
      <c r="F372" s="229">
        <f t="shared" si="325"/>
        <v>326902</v>
      </c>
      <c r="G372" s="229">
        <f t="shared" si="328"/>
        <v>4138</v>
      </c>
      <c r="H372" s="229">
        <f t="shared" si="329"/>
        <v>326902</v>
      </c>
      <c r="I372" s="229">
        <f t="shared" si="329"/>
        <v>0</v>
      </c>
      <c r="J372" s="229">
        <f>IF(UPGRADEYEAR&lt;&gt;ENGINE!J$333,I372,J43+J246)</f>
        <v>0</v>
      </c>
      <c r="K372" s="229">
        <f>IF(UPGRADEYEAR&lt;&gt;ENGINE!K$333,J372,K43+K246)</f>
        <v>0</v>
      </c>
      <c r="L372" s="229">
        <f>IF(UPGRADEYEAR&lt;&gt;ENGINE!L$333,K372,L43+L246)</f>
        <v>0</v>
      </c>
      <c r="M372" s="229">
        <f>IF(UPGRADEYEAR&lt;&gt;ENGINE!M$333,L372,M43+M246)</f>
        <v>0</v>
      </c>
      <c r="N372" s="229">
        <f>IF(UPGRADEYEAR&lt;&gt;ENGINE!N$333,M372,N43+N246)</f>
        <v>0</v>
      </c>
      <c r="O372" s="229">
        <f>IF(UPGRADEYEAR&lt;&gt;ENGINE!O$333,N372,O43+O246)</f>
        <v>0</v>
      </c>
      <c r="P372" s="229">
        <f>IF(UPGRADEYEAR&lt;&gt;ENGINE!P$333,O372,P43+P246)</f>
        <v>0</v>
      </c>
      <c r="Q372" s="229">
        <f>IF(UPGRADEYEAR&lt;&gt;ENGINE!Q$333,P372,Q43+Q246)</f>
        <v>0</v>
      </c>
      <c r="R372" s="229">
        <f>IF(UPGRADEYEAR&lt;&gt;ENGINE!R$333,Q372,R43+R246)</f>
        <v>0</v>
      </c>
      <c r="S372" s="229">
        <f>IF(UPGRADEYEAR&lt;&gt;ENGINE!S$333,R372,S43+S246)</f>
        <v>0</v>
      </c>
      <c r="T372" s="229">
        <f>IF(UPGRADEYEAR&lt;&gt;ENGINE!T$333,S372,T43+T246)</f>
        <v>0</v>
      </c>
      <c r="U372" s="229">
        <f>IF(UPGRADEYEAR&lt;&gt;ENGINE!U$333,T372,U43+U246)</f>
        <v>0</v>
      </c>
      <c r="V372" s="229">
        <f>IF(UPGRADEYEAR&lt;&gt;ENGINE!V$333,U372,V43+V246)</f>
        <v>0</v>
      </c>
      <c r="W372" s="229">
        <f>IF(UPGRADEYEAR&lt;&gt;ENGINE!W$333,V372,W43+W246)</f>
        <v>0</v>
      </c>
      <c r="X372" s="229">
        <f>IF(UPGRADEYEAR&lt;&gt;ENGINE!X$333,W372,X43+X246)</f>
        <v>0</v>
      </c>
      <c r="Y372" s="229">
        <f>IF(UPGRADEYEAR&lt;&gt;ENGINE!Y$333,X372,Y43+Y246)</f>
        <v>0</v>
      </c>
      <c r="Z372" s="229">
        <f>IF(UPGRADEYEAR&lt;&gt;ENGINE!Z$333,Y372,Z43+Z246)</f>
        <v>0</v>
      </c>
      <c r="AA372" s="229">
        <f>IF(UPGRADEYEAR&lt;&gt;ENGINE!AA$333,Z372,AA43+AA246)</f>
        <v>0</v>
      </c>
      <c r="AB372" s="229">
        <f>IF(UPGRADEYEAR&lt;&gt;ENGINE!AB$333,AA372,AB43+AB246)</f>
        <v>0</v>
      </c>
      <c r="AC372" s="229">
        <f>IF(UPGRADEYEAR&lt;&gt;ENGINE!AC$333,AB372,AC43+AC246)</f>
        <v>0</v>
      </c>
      <c r="AD372" s="229">
        <f>IF(UPGRADEYEAR&lt;&gt;ENGINE!AD$333,AC372,AD43+AD246)</f>
        <v>0</v>
      </c>
      <c r="AE372" s="229">
        <f>IF(UPGRADEYEAR&lt;&gt;ENGINE!AE$333,AD372,AE43+AE246)</f>
        <v>0</v>
      </c>
      <c r="AF372" s="229">
        <f>IF(UPGRADEYEAR&lt;&gt;ENGINE!AF$333,AE372,AF43+AF246)</f>
        <v>0</v>
      </c>
      <c r="AG372" s="229">
        <f>IF(UPGRADEYEAR&lt;&gt;ENGINE!AG$333,AF372,AG43+AG246)</f>
        <v>0</v>
      </c>
      <c r="AH372" s="229">
        <f>IF(UPGRADEYEAR&lt;&gt;ENGINE!AH$333,AG372,AH43+AH246)</f>
        <v>0</v>
      </c>
      <c r="AI372" s="229">
        <f>IF(UPGRADEYEAR&lt;&gt;ENGINE!AI$333,AH372,AI43+AI246)</f>
        <v>0</v>
      </c>
      <c r="AJ372" s="229">
        <f>IF(UPGRADEYEAR&lt;&gt;ENGINE!AJ$333,AH372,AJ43+AJ246)</f>
        <v>0</v>
      </c>
      <c r="AK372" s="229">
        <f>IF(UPGRADEYEAR&lt;&gt;ENGINE!AK$333,AI372,AK43+AK246)</f>
        <v>0</v>
      </c>
      <c r="AL372" s="229">
        <f>IF(UPGRADEYEAR&lt;&gt;ENGINE!AL$333,AJ372,AL43+AL246)</f>
        <v>0</v>
      </c>
      <c r="AM372" s="229">
        <f>IF(UPGRADEYEAR&lt;&gt;ENGINE!AM$333,AK372,AM43+AM246)</f>
        <v>0</v>
      </c>
      <c r="AN372" s="229">
        <f>IF(UPGRADEYEAR&lt;&gt;ENGINE!AN$333,AC372,AN43+AN246)</f>
        <v>0</v>
      </c>
      <c r="AO372" s="229">
        <f>IF(UPGRADEYEAR&lt;&gt;ENGINE!AO$333,AD372,AO43+AO246)</f>
        <v>0</v>
      </c>
      <c r="AP372" s="229">
        <f>IF(UPGRADEYEAR&lt;&gt;ENGINE!AP$333,AE372,AP43+AP246)</f>
        <v>0</v>
      </c>
      <c r="AQ372" s="229">
        <f>IF(UPGRADEYEAR&lt;&gt;ENGINE!AQ$333,AF372,AQ43+AQ246)</f>
        <v>0</v>
      </c>
      <c r="AR372" s="229">
        <f>IF(UPGRADEYEAR&lt;&gt;ENGINE!AR$333,AG372,AR43+AR246)</f>
        <v>0</v>
      </c>
      <c r="AS372" s="229">
        <f>IF(UPGRADEYEAR&lt;&gt;ENGINE!AS$333,AH372,AS43+AS246)</f>
        <v>0</v>
      </c>
      <c r="AT372" s="229">
        <f>IF(UPGRADEYEAR&lt;&gt;ENGINE!AT$333,AI372,AT43+AT246)</f>
        <v>0</v>
      </c>
      <c r="AU372" s="231"/>
    </row>
    <row r="373" spans="1:47" ht="9" customHeight="1">
      <c r="A373" s="599"/>
      <c r="B373" s="227">
        <f t="shared" ref="B373:D373" si="350">B44</f>
        <v>100</v>
      </c>
      <c r="C373" s="227">
        <f t="shared" si="350"/>
        <v>106</v>
      </c>
      <c r="D373" s="228" t="str">
        <f t="shared" si="350"/>
        <v>CDO</v>
      </c>
      <c r="E373" s="229">
        <f t="shared" si="325"/>
        <v>4138</v>
      </c>
      <c r="F373" s="229">
        <f t="shared" si="325"/>
        <v>438628</v>
      </c>
      <c r="G373" s="229">
        <f t="shared" si="328"/>
        <v>4138</v>
      </c>
      <c r="H373" s="229">
        <f t="shared" si="329"/>
        <v>438628</v>
      </c>
      <c r="I373" s="229">
        <f t="shared" si="329"/>
        <v>0</v>
      </c>
      <c r="J373" s="229">
        <f>IF(UPGRADEYEAR&lt;&gt;ENGINE!J$333,I373,J44+J247)</f>
        <v>0</v>
      </c>
      <c r="K373" s="229">
        <f>IF(UPGRADEYEAR&lt;&gt;ENGINE!K$333,J373,K44+K247)</f>
        <v>0</v>
      </c>
      <c r="L373" s="229">
        <f>IF(UPGRADEYEAR&lt;&gt;ENGINE!L$333,K373,L44+L247)</f>
        <v>0</v>
      </c>
      <c r="M373" s="229">
        <f>IF(UPGRADEYEAR&lt;&gt;ENGINE!M$333,L373,M44+M247)</f>
        <v>0</v>
      </c>
      <c r="N373" s="229">
        <f>IF(UPGRADEYEAR&lt;&gt;ENGINE!N$333,M373,N44+N247)</f>
        <v>0</v>
      </c>
      <c r="O373" s="229">
        <f>IF(UPGRADEYEAR&lt;&gt;ENGINE!O$333,N373,O44+O247)</f>
        <v>0</v>
      </c>
      <c r="P373" s="229">
        <f>IF(UPGRADEYEAR&lt;&gt;ENGINE!P$333,O373,P44+P247)</f>
        <v>0</v>
      </c>
      <c r="Q373" s="229">
        <f>IF(UPGRADEYEAR&lt;&gt;ENGINE!Q$333,P373,Q44+Q247)</f>
        <v>0</v>
      </c>
      <c r="R373" s="229">
        <f>IF(UPGRADEYEAR&lt;&gt;ENGINE!R$333,Q373,R44+R247)</f>
        <v>0</v>
      </c>
      <c r="S373" s="229">
        <f>IF(UPGRADEYEAR&lt;&gt;ENGINE!S$333,R373,S44+S247)</f>
        <v>0</v>
      </c>
      <c r="T373" s="229">
        <f>IF(UPGRADEYEAR&lt;&gt;ENGINE!T$333,S373,T44+T247)</f>
        <v>0</v>
      </c>
      <c r="U373" s="229">
        <f>IF(UPGRADEYEAR&lt;&gt;ENGINE!U$333,T373,U44+U247)</f>
        <v>0</v>
      </c>
      <c r="V373" s="229">
        <f>IF(UPGRADEYEAR&lt;&gt;ENGINE!V$333,U373,V44+V247)</f>
        <v>0</v>
      </c>
      <c r="W373" s="229">
        <f>IF(UPGRADEYEAR&lt;&gt;ENGINE!W$333,V373,W44+W247)</f>
        <v>0</v>
      </c>
      <c r="X373" s="229">
        <f>IF(UPGRADEYEAR&lt;&gt;ENGINE!X$333,W373,X44+X247)</f>
        <v>0</v>
      </c>
      <c r="Y373" s="229">
        <f>IF(UPGRADEYEAR&lt;&gt;ENGINE!Y$333,X373,Y44+Y247)</f>
        <v>0</v>
      </c>
      <c r="Z373" s="229">
        <f>IF(UPGRADEYEAR&lt;&gt;ENGINE!Z$333,Y373,Z44+Z247)</f>
        <v>0</v>
      </c>
      <c r="AA373" s="229">
        <f>IF(UPGRADEYEAR&lt;&gt;ENGINE!AA$333,Z373,AA44+AA247)</f>
        <v>0</v>
      </c>
      <c r="AB373" s="229">
        <f>IF(UPGRADEYEAR&lt;&gt;ENGINE!AB$333,AA373,AB44+AB247)</f>
        <v>0</v>
      </c>
      <c r="AC373" s="229">
        <f>IF(UPGRADEYEAR&lt;&gt;ENGINE!AC$333,AB373,AC44+AC247)</f>
        <v>0</v>
      </c>
      <c r="AD373" s="229">
        <f>IF(UPGRADEYEAR&lt;&gt;ENGINE!AD$333,AC373,AD44+AD247)</f>
        <v>0</v>
      </c>
      <c r="AE373" s="229">
        <f>IF(UPGRADEYEAR&lt;&gt;ENGINE!AE$333,AD373,AE44+AE247)</f>
        <v>0</v>
      </c>
      <c r="AF373" s="229">
        <f>IF(UPGRADEYEAR&lt;&gt;ENGINE!AF$333,AE373,AF44+AF247)</f>
        <v>0</v>
      </c>
      <c r="AG373" s="229">
        <f>IF(UPGRADEYEAR&lt;&gt;ENGINE!AG$333,AF373,AG44+AG247)</f>
        <v>0</v>
      </c>
      <c r="AH373" s="229">
        <f>IF(UPGRADEYEAR&lt;&gt;ENGINE!AH$333,AG373,AH44+AH247)</f>
        <v>0</v>
      </c>
      <c r="AI373" s="229">
        <f>IF(UPGRADEYEAR&lt;&gt;ENGINE!AI$333,AH373,AI44+AI247)</f>
        <v>0</v>
      </c>
      <c r="AJ373" s="229">
        <f>IF(UPGRADEYEAR&lt;&gt;ENGINE!AJ$333,AH373,AJ44+AJ247)</f>
        <v>0</v>
      </c>
      <c r="AK373" s="229">
        <f>IF(UPGRADEYEAR&lt;&gt;ENGINE!AK$333,AI373,AK44+AK247)</f>
        <v>0</v>
      </c>
      <c r="AL373" s="229">
        <f>IF(UPGRADEYEAR&lt;&gt;ENGINE!AL$333,AJ373,AL44+AL247)</f>
        <v>0</v>
      </c>
      <c r="AM373" s="229">
        <f>IF(UPGRADEYEAR&lt;&gt;ENGINE!AM$333,AK373,AM44+AM247)</f>
        <v>0</v>
      </c>
      <c r="AN373" s="229">
        <f>IF(UPGRADEYEAR&lt;&gt;ENGINE!AN$333,AC373,AN44+AN247)</f>
        <v>0</v>
      </c>
      <c r="AO373" s="229">
        <f>IF(UPGRADEYEAR&lt;&gt;ENGINE!AO$333,AD373,AO44+AO247)</f>
        <v>0</v>
      </c>
      <c r="AP373" s="229">
        <f>IF(UPGRADEYEAR&lt;&gt;ENGINE!AP$333,AE373,AP44+AP247)</f>
        <v>0</v>
      </c>
      <c r="AQ373" s="229">
        <f>IF(UPGRADEYEAR&lt;&gt;ENGINE!AQ$333,AF373,AQ44+AQ247)</f>
        <v>0</v>
      </c>
      <c r="AR373" s="229">
        <f>IF(UPGRADEYEAR&lt;&gt;ENGINE!AR$333,AG373,AR44+AR247)</f>
        <v>0</v>
      </c>
      <c r="AS373" s="229">
        <f>IF(UPGRADEYEAR&lt;&gt;ENGINE!AS$333,AH373,AS44+AS247)</f>
        <v>0</v>
      </c>
      <c r="AT373" s="229">
        <f>IF(UPGRADEYEAR&lt;&gt;ENGINE!AT$333,AI373,AT44+AT247)</f>
        <v>0</v>
      </c>
      <c r="AU373" s="231"/>
    </row>
    <row r="374" spans="1:47" ht="9" customHeight="1">
      <c r="A374" s="599"/>
      <c r="B374" s="227">
        <f t="shared" ref="B374:D374" si="351">B45</f>
        <v>150</v>
      </c>
      <c r="C374" s="227">
        <f t="shared" si="351"/>
        <v>158</v>
      </c>
      <c r="D374" s="228" t="str">
        <f t="shared" si="351"/>
        <v>CDO</v>
      </c>
      <c r="E374" s="229">
        <f t="shared" si="325"/>
        <v>4138</v>
      </c>
      <c r="F374" s="229">
        <f t="shared" si="325"/>
        <v>653804</v>
      </c>
      <c r="G374" s="229">
        <f t="shared" si="328"/>
        <v>4138</v>
      </c>
      <c r="H374" s="229">
        <f t="shared" si="329"/>
        <v>653804</v>
      </c>
      <c r="I374" s="229">
        <f t="shared" si="329"/>
        <v>0</v>
      </c>
      <c r="J374" s="229">
        <f>IF(UPGRADEYEAR&lt;&gt;ENGINE!J$333,I374,J45+J248)</f>
        <v>0</v>
      </c>
      <c r="K374" s="229">
        <f>IF(UPGRADEYEAR&lt;&gt;ENGINE!K$333,J374,K45+K248)</f>
        <v>0</v>
      </c>
      <c r="L374" s="229">
        <f>IF(UPGRADEYEAR&lt;&gt;ENGINE!L$333,K374,L45+L248)</f>
        <v>0</v>
      </c>
      <c r="M374" s="229">
        <f>IF(UPGRADEYEAR&lt;&gt;ENGINE!M$333,L374,M45+M248)</f>
        <v>0</v>
      </c>
      <c r="N374" s="229">
        <f>IF(UPGRADEYEAR&lt;&gt;ENGINE!N$333,M374,N45+N248)</f>
        <v>0</v>
      </c>
      <c r="O374" s="229">
        <f>IF(UPGRADEYEAR&lt;&gt;ENGINE!O$333,N374,O45+O248)</f>
        <v>0</v>
      </c>
      <c r="P374" s="229">
        <f>IF(UPGRADEYEAR&lt;&gt;ENGINE!P$333,O374,P45+P248)</f>
        <v>0</v>
      </c>
      <c r="Q374" s="229">
        <f>IF(UPGRADEYEAR&lt;&gt;ENGINE!Q$333,P374,Q45+Q248)</f>
        <v>0</v>
      </c>
      <c r="R374" s="229">
        <f>IF(UPGRADEYEAR&lt;&gt;ENGINE!R$333,Q374,R45+R248)</f>
        <v>0</v>
      </c>
      <c r="S374" s="229">
        <f>IF(UPGRADEYEAR&lt;&gt;ENGINE!S$333,R374,S45+S248)</f>
        <v>0</v>
      </c>
      <c r="T374" s="229">
        <f>IF(UPGRADEYEAR&lt;&gt;ENGINE!T$333,S374,T45+T248)</f>
        <v>0</v>
      </c>
      <c r="U374" s="229">
        <f>IF(UPGRADEYEAR&lt;&gt;ENGINE!U$333,T374,U45+U248)</f>
        <v>0</v>
      </c>
      <c r="V374" s="229">
        <f>IF(UPGRADEYEAR&lt;&gt;ENGINE!V$333,U374,V45+V248)</f>
        <v>0</v>
      </c>
      <c r="W374" s="229">
        <f>IF(UPGRADEYEAR&lt;&gt;ENGINE!W$333,V374,W45+W248)</f>
        <v>0</v>
      </c>
      <c r="X374" s="229">
        <f>IF(UPGRADEYEAR&lt;&gt;ENGINE!X$333,W374,X45+X248)</f>
        <v>0</v>
      </c>
      <c r="Y374" s="229">
        <f>IF(UPGRADEYEAR&lt;&gt;ENGINE!Y$333,X374,Y45+Y248)</f>
        <v>0</v>
      </c>
      <c r="Z374" s="229">
        <f>IF(UPGRADEYEAR&lt;&gt;ENGINE!Z$333,Y374,Z45+Z248)</f>
        <v>0</v>
      </c>
      <c r="AA374" s="229">
        <f>IF(UPGRADEYEAR&lt;&gt;ENGINE!AA$333,Z374,AA45+AA248)</f>
        <v>0</v>
      </c>
      <c r="AB374" s="229">
        <f>IF(UPGRADEYEAR&lt;&gt;ENGINE!AB$333,AA374,AB45+AB248)</f>
        <v>0</v>
      </c>
      <c r="AC374" s="229">
        <f>IF(UPGRADEYEAR&lt;&gt;ENGINE!AC$333,AB374,AC45+AC248)</f>
        <v>0</v>
      </c>
      <c r="AD374" s="229">
        <f>IF(UPGRADEYEAR&lt;&gt;ENGINE!AD$333,AC374,AD45+AD248)</f>
        <v>0</v>
      </c>
      <c r="AE374" s="229">
        <f>IF(UPGRADEYEAR&lt;&gt;ENGINE!AE$333,AD374,AE45+AE248)</f>
        <v>0</v>
      </c>
      <c r="AF374" s="229">
        <f>IF(UPGRADEYEAR&lt;&gt;ENGINE!AF$333,AE374,AF45+AF248)</f>
        <v>0</v>
      </c>
      <c r="AG374" s="229">
        <f>IF(UPGRADEYEAR&lt;&gt;ENGINE!AG$333,AF374,AG45+AG248)</f>
        <v>0</v>
      </c>
      <c r="AH374" s="229">
        <f>IF(UPGRADEYEAR&lt;&gt;ENGINE!AH$333,AG374,AH45+AH248)</f>
        <v>0</v>
      </c>
      <c r="AI374" s="229">
        <f>IF(UPGRADEYEAR&lt;&gt;ENGINE!AI$333,AH374,AI45+AI248)</f>
        <v>0</v>
      </c>
      <c r="AJ374" s="229">
        <f>IF(UPGRADEYEAR&lt;&gt;ENGINE!AJ$333,AH374,AJ45+AJ248)</f>
        <v>0</v>
      </c>
      <c r="AK374" s="229">
        <f>IF(UPGRADEYEAR&lt;&gt;ENGINE!AK$333,AI374,AK45+AK248)</f>
        <v>0</v>
      </c>
      <c r="AL374" s="229">
        <f>IF(UPGRADEYEAR&lt;&gt;ENGINE!AL$333,AJ374,AL45+AL248)</f>
        <v>0</v>
      </c>
      <c r="AM374" s="229">
        <f>IF(UPGRADEYEAR&lt;&gt;ENGINE!AM$333,AK374,AM45+AM248)</f>
        <v>0</v>
      </c>
      <c r="AN374" s="229">
        <f>IF(UPGRADEYEAR&lt;&gt;ENGINE!AN$333,AC374,AN45+AN248)</f>
        <v>0</v>
      </c>
      <c r="AO374" s="229">
        <f>IF(UPGRADEYEAR&lt;&gt;ENGINE!AO$333,AD374,AO45+AO248)</f>
        <v>0</v>
      </c>
      <c r="AP374" s="229">
        <f>IF(UPGRADEYEAR&lt;&gt;ENGINE!AP$333,AE374,AP45+AP248)</f>
        <v>0</v>
      </c>
      <c r="AQ374" s="229">
        <f>IF(UPGRADEYEAR&lt;&gt;ENGINE!AQ$333,AF374,AQ45+AQ248)</f>
        <v>0</v>
      </c>
      <c r="AR374" s="229">
        <f>IF(UPGRADEYEAR&lt;&gt;ENGINE!AR$333,AG374,AR45+AR248)</f>
        <v>0</v>
      </c>
      <c r="AS374" s="229">
        <f>IF(UPGRADEYEAR&lt;&gt;ENGINE!AS$333,AH374,AS45+AS248)</f>
        <v>0</v>
      </c>
      <c r="AT374" s="229">
        <f>IF(UPGRADEYEAR&lt;&gt;ENGINE!AT$333,AI374,AT45+AT248)</f>
        <v>0</v>
      </c>
      <c r="AU374" s="231"/>
    </row>
    <row r="375" spans="1:47" ht="9" customHeight="1">
      <c r="A375" s="600"/>
      <c r="B375" s="227">
        <f t="shared" ref="B375:D375" si="352">B46</f>
        <v>250</v>
      </c>
      <c r="C375" s="227">
        <f t="shared" si="352"/>
        <v>267</v>
      </c>
      <c r="D375" s="228" t="str">
        <f t="shared" si="352"/>
        <v>CDO</v>
      </c>
      <c r="E375" s="229">
        <f t="shared" si="325"/>
        <v>4138</v>
      </c>
      <c r="F375" s="229">
        <f t="shared" si="325"/>
        <v>1104846</v>
      </c>
      <c r="G375" s="229">
        <f t="shared" si="328"/>
        <v>4138</v>
      </c>
      <c r="H375" s="229">
        <f t="shared" si="329"/>
        <v>1104846</v>
      </c>
      <c r="I375" s="229">
        <f t="shared" si="329"/>
        <v>0</v>
      </c>
      <c r="J375" s="229">
        <f>IF(UPGRADEYEAR&lt;&gt;ENGINE!J$333,I375,J46+J249)</f>
        <v>0</v>
      </c>
      <c r="K375" s="229">
        <f>IF(UPGRADEYEAR&lt;&gt;ENGINE!K$333,J375,K46+K249)</f>
        <v>0</v>
      </c>
      <c r="L375" s="229">
        <f>IF(UPGRADEYEAR&lt;&gt;ENGINE!L$333,K375,L46+L249)</f>
        <v>0</v>
      </c>
      <c r="M375" s="229">
        <f>IF(UPGRADEYEAR&lt;&gt;ENGINE!M$333,L375,M46+M249)</f>
        <v>0</v>
      </c>
      <c r="N375" s="229">
        <f>IF(UPGRADEYEAR&lt;&gt;ENGINE!N$333,M375,N46+N249)</f>
        <v>0</v>
      </c>
      <c r="O375" s="229">
        <f>IF(UPGRADEYEAR&lt;&gt;ENGINE!O$333,N375,O46+O249)</f>
        <v>0</v>
      </c>
      <c r="P375" s="229">
        <f>IF(UPGRADEYEAR&lt;&gt;ENGINE!P$333,O375,P46+P249)</f>
        <v>0</v>
      </c>
      <c r="Q375" s="229">
        <f>IF(UPGRADEYEAR&lt;&gt;ENGINE!Q$333,P375,Q46+Q249)</f>
        <v>0</v>
      </c>
      <c r="R375" s="229">
        <f>IF(UPGRADEYEAR&lt;&gt;ENGINE!R$333,Q375,R46+R249)</f>
        <v>0</v>
      </c>
      <c r="S375" s="229">
        <f>IF(UPGRADEYEAR&lt;&gt;ENGINE!S$333,R375,S46+S249)</f>
        <v>0</v>
      </c>
      <c r="T375" s="229">
        <f>IF(UPGRADEYEAR&lt;&gt;ENGINE!T$333,S375,T46+T249)</f>
        <v>0</v>
      </c>
      <c r="U375" s="229">
        <f>IF(UPGRADEYEAR&lt;&gt;ENGINE!U$333,T375,U46+U249)</f>
        <v>0</v>
      </c>
      <c r="V375" s="229">
        <f>IF(UPGRADEYEAR&lt;&gt;ENGINE!V$333,U375,V46+V249)</f>
        <v>0</v>
      </c>
      <c r="W375" s="229">
        <f>IF(UPGRADEYEAR&lt;&gt;ENGINE!W$333,V375,W46+W249)</f>
        <v>0</v>
      </c>
      <c r="X375" s="229">
        <f>IF(UPGRADEYEAR&lt;&gt;ENGINE!X$333,W375,X46+X249)</f>
        <v>0</v>
      </c>
      <c r="Y375" s="229">
        <f>IF(UPGRADEYEAR&lt;&gt;ENGINE!Y$333,X375,Y46+Y249)</f>
        <v>0</v>
      </c>
      <c r="Z375" s="229">
        <f>IF(UPGRADEYEAR&lt;&gt;ENGINE!Z$333,Y375,Z46+Z249)</f>
        <v>0</v>
      </c>
      <c r="AA375" s="229">
        <f>IF(UPGRADEYEAR&lt;&gt;ENGINE!AA$333,Z375,AA46+AA249)</f>
        <v>0</v>
      </c>
      <c r="AB375" s="229">
        <f>IF(UPGRADEYEAR&lt;&gt;ENGINE!AB$333,AA375,AB46+AB249)</f>
        <v>0</v>
      </c>
      <c r="AC375" s="229">
        <f>IF(UPGRADEYEAR&lt;&gt;ENGINE!AC$333,AB375,AC46+AC249)</f>
        <v>0</v>
      </c>
      <c r="AD375" s="229">
        <f>IF(UPGRADEYEAR&lt;&gt;ENGINE!AD$333,AC375,AD46+AD249)</f>
        <v>0</v>
      </c>
      <c r="AE375" s="229">
        <f>IF(UPGRADEYEAR&lt;&gt;ENGINE!AE$333,AD375,AE46+AE249)</f>
        <v>0</v>
      </c>
      <c r="AF375" s="229">
        <f>IF(UPGRADEYEAR&lt;&gt;ENGINE!AF$333,AE375,AF46+AF249)</f>
        <v>0</v>
      </c>
      <c r="AG375" s="229">
        <f>IF(UPGRADEYEAR&lt;&gt;ENGINE!AG$333,AF375,AG46+AG249)</f>
        <v>0</v>
      </c>
      <c r="AH375" s="229">
        <f>IF(UPGRADEYEAR&lt;&gt;ENGINE!AH$333,AG375,AH46+AH249)</f>
        <v>0</v>
      </c>
      <c r="AI375" s="229">
        <f>IF(UPGRADEYEAR&lt;&gt;ENGINE!AI$333,AH375,AI46+AI249)</f>
        <v>0</v>
      </c>
      <c r="AJ375" s="229">
        <f>IF(UPGRADEYEAR&lt;&gt;ENGINE!AJ$333,AH375,AJ46+AJ249)</f>
        <v>0</v>
      </c>
      <c r="AK375" s="229">
        <f>IF(UPGRADEYEAR&lt;&gt;ENGINE!AK$333,AI375,AK46+AK249)</f>
        <v>0</v>
      </c>
      <c r="AL375" s="229">
        <f>IF(UPGRADEYEAR&lt;&gt;ENGINE!AL$333,AJ375,AL46+AL249)</f>
        <v>0</v>
      </c>
      <c r="AM375" s="229">
        <f>IF(UPGRADEYEAR&lt;&gt;ENGINE!AM$333,AK375,AM46+AM249)</f>
        <v>0</v>
      </c>
      <c r="AN375" s="229">
        <f>IF(UPGRADEYEAR&lt;&gt;ENGINE!AN$333,AC375,AN46+AN249)</f>
        <v>0</v>
      </c>
      <c r="AO375" s="229">
        <f>IF(UPGRADEYEAR&lt;&gt;ENGINE!AO$333,AD375,AO46+AO249)</f>
        <v>0</v>
      </c>
      <c r="AP375" s="229">
        <f>IF(UPGRADEYEAR&lt;&gt;ENGINE!AP$333,AE375,AP46+AP249)</f>
        <v>0</v>
      </c>
      <c r="AQ375" s="229">
        <f>IF(UPGRADEYEAR&lt;&gt;ENGINE!AQ$333,AF375,AQ46+AQ249)</f>
        <v>0</v>
      </c>
      <c r="AR375" s="229">
        <f>IF(UPGRADEYEAR&lt;&gt;ENGINE!AR$333,AG375,AR46+AR249)</f>
        <v>0</v>
      </c>
      <c r="AS375" s="229">
        <f>IF(UPGRADEYEAR&lt;&gt;ENGINE!AS$333,AH375,AS46+AS249)</f>
        <v>0</v>
      </c>
      <c r="AT375" s="229">
        <f>IF(UPGRADEYEAR&lt;&gt;ENGINE!AT$333,AI375,AT46+AT249)</f>
        <v>0</v>
      </c>
      <c r="AU375" s="231"/>
    </row>
    <row r="376" spans="1:47" ht="9" customHeight="1">
      <c r="A376" s="233"/>
      <c r="B376" s="234"/>
      <c r="C376" s="234"/>
      <c r="D376" s="234"/>
      <c r="E376" s="234"/>
      <c r="F376" s="234"/>
      <c r="G376" s="234"/>
      <c r="H376" s="235"/>
      <c r="I376" s="234"/>
      <c r="J376" s="234"/>
      <c r="K376" s="234"/>
      <c r="L376" s="234"/>
      <c r="M376" s="234"/>
      <c r="N376" s="234"/>
      <c r="O376" s="234"/>
      <c r="P376" s="234"/>
      <c r="Q376" s="234"/>
      <c r="R376" s="234"/>
      <c r="S376" s="234"/>
      <c r="T376" s="234"/>
      <c r="U376" s="234"/>
      <c r="V376" s="234"/>
      <c r="W376" s="234"/>
      <c r="X376" s="234"/>
      <c r="Y376" s="234"/>
      <c r="Z376" s="234"/>
      <c r="AA376" s="234"/>
      <c r="AB376" s="234"/>
      <c r="AC376" s="234"/>
      <c r="AD376" s="234"/>
      <c r="AE376" s="234"/>
      <c r="AF376" s="234"/>
      <c r="AG376" s="234"/>
      <c r="AH376" s="234"/>
      <c r="AI376" s="234"/>
      <c r="AJ376" s="234"/>
      <c r="AK376" s="234"/>
      <c r="AL376" s="234"/>
      <c r="AM376" s="234"/>
      <c r="AN376" s="234"/>
      <c r="AO376" s="234"/>
      <c r="AP376" s="234"/>
      <c r="AQ376" s="234"/>
      <c r="AR376" s="234"/>
      <c r="AS376" s="234"/>
      <c r="AT376" s="234"/>
      <c r="AU376" s="236"/>
    </row>
    <row r="377" spans="1:47" ht="9" customHeight="1">
      <c r="A377" s="598" t="s">
        <v>95</v>
      </c>
      <c r="B377" s="227">
        <f t="shared" ref="B377:D377" si="353">B48</f>
        <v>50</v>
      </c>
      <c r="C377" s="227">
        <f t="shared" si="353"/>
        <v>57</v>
      </c>
      <c r="D377" s="228" t="str">
        <f t="shared" si="353"/>
        <v>MH</v>
      </c>
      <c r="E377" s="229">
        <f t="shared" si="325"/>
        <v>4138</v>
      </c>
      <c r="F377" s="229">
        <f t="shared" si="325"/>
        <v>235866</v>
      </c>
      <c r="G377" s="229">
        <f t="shared" ref="G377:G411" si="354">ANNUAL_OP_HOURS_AFTER</f>
        <v>4138</v>
      </c>
      <c r="H377" s="229">
        <f t="shared" ref="H377:I411" si="355">H48</f>
        <v>235866</v>
      </c>
      <c r="I377" s="229">
        <f t="shared" si="355"/>
        <v>0</v>
      </c>
      <c r="J377" s="229">
        <f>IF(UPGRADEYEAR&lt;&gt;ENGINE!J$333,I377,J48+J251)</f>
        <v>0</v>
      </c>
      <c r="K377" s="229">
        <f>IF(UPGRADEYEAR&lt;&gt;ENGINE!K$333,J377,K48+K251)</f>
        <v>0</v>
      </c>
      <c r="L377" s="229">
        <f>IF(UPGRADEYEAR&lt;&gt;ENGINE!L$333,K377,L48+L251)</f>
        <v>0</v>
      </c>
      <c r="M377" s="229">
        <f>IF(UPGRADEYEAR&lt;&gt;ENGINE!M$333,L377,M48+M251)</f>
        <v>0</v>
      </c>
      <c r="N377" s="229">
        <f>IF(UPGRADEYEAR&lt;&gt;ENGINE!N$333,M377,N48+N251)</f>
        <v>0</v>
      </c>
      <c r="O377" s="229">
        <f>IF(UPGRADEYEAR&lt;&gt;ENGINE!O$333,N377,O48+O251)</f>
        <v>0</v>
      </c>
      <c r="P377" s="229">
        <f>IF(UPGRADEYEAR&lt;&gt;ENGINE!P$333,O377,P48+P251)</f>
        <v>0</v>
      </c>
      <c r="Q377" s="229">
        <f>IF(UPGRADEYEAR&lt;&gt;ENGINE!Q$333,P377,Q48+Q251)</f>
        <v>0</v>
      </c>
      <c r="R377" s="229">
        <f>IF(UPGRADEYEAR&lt;&gt;ENGINE!R$333,Q377,R48+R251)</f>
        <v>0</v>
      </c>
      <c r="S377" s="229">
        <f>IF(UPGRADEYEAR&lt;&gt;ENGINE!S$333,R377,S48+S251)</f>
        <v>0</v>
      </c>
      <c r="T377" s="229">
        <f>IF(UPGRADEYEAR&lt;&gt;ENGINE!T$333,S377,T48+T251)</f>
        <v>0</v>
      </c>
      <c r="U377" s="229">
        <f>IF(UPGRADEYEAR&lt;&gt;ENGINE!U$333,T377,U48+U251)</f>
        <v>0</v>
      </c>
      <c r="V377" s="229">
        <f>IF(UPGRADEYEAR&lt;&gt;ENGINE!V$333,U377,V48+V251)</f>
        <v>0</v>
      </c>
      <c r="W377" s="229">
        <f>IF(UPGRADEYEAR&lt;&gt;ENGINE!W$333,V377,W48+W251)</f>
        <v>0</v>
      </c>
      <c r="X377" s="229">
        <f>IF(UPGRADEYEAR&lt;&gt;ENGINE!X$333,W377,X48+X251)</f>
        <v>0</v>
      </c>
      <c r="Y377" s="229">
        <f>IF(UPGRADEYEAR&lt;&gt;ENGINE!Y$333,X377,Y48+Y251)</f>
        <v>0</v>
      </c>
      <c r="Z377" s="229">
        <f>IF(UPGRADEYEAR&lt;&gt;ENGINE!Z$333,Y377,Z48+Z251)</f>
        <v>0</v>
      </c>
      <c r="AA377" s="229">
        <f>IF(UPGRADEYEAR&lt;&gt;ENGINE!AA$333,Z377,AA48+AA251)</f>
        <v>0</v>
      </c>
      <c r="AB377" s="229">
        <f>IF(UPGRADEYEAR&lt;&gt;ENGINE!AB$333,AA377,AB48+AB251)</f>
        <v>0</v>
      </c>
      <c r="AC377" s="229">
        <f>IF(UPGRADEYEAR&lt;&gt;ENGINE!AC$333,AB377,AC48+AC251)</f>
        <v>0</v>
      </c>
      <c r="AD377" s="229">
        <f>IF(UPGRADEYEAR&lt;&gt;ENGINE!AD$333,AC377,AD48+AD251)</f>
        <v>0</v>
      </c>
      <c r="AE377" s="229">
        <f>IF(UPGRADEYEAR&lt;&gt;ENGINE!AE$333,AD377,AE48+AE251)</f>
        <v>0</v>
      </c>
      <c r="AF377" s="229">
        <f>IF(UPGRADEYEAR&lt;&gt;ENGINE!AF$333,AE377,AF48+AF251)</f>
        <v>0</v>
      </c>
      <c r="AG377" s="229">
        <f>IF(UPGRADEYEAR&lt;&gt;ENGINE!AG$333,AF377,AG48+AG251)</f>
        <v>0</v>
      </c>
      <c r="AH377" s="229">
        <f>IF(UPGRADEYEAR&lt;&gt;ENGINE!AH$333,AG377,AH48+AH251)</f>
        <v>0</v>
      </c>
      <c r="AI377" s="229">
        <f>IF(UPGRADEYEAR&lt;&gt;ENGINE!AI$333,AH377,AI48+AI251)</f>
        <v>0</v>
      </c>
      <c r="AJ377" s="229">
        <f>IF(UPGRADEYEAR&lt;&gt;ENGINE!AJ$333,AH377,AJ48+AJ251)</f>
        <v>0</v>
      </c>
      <c r="AK377" s="229">
        <f>IF(UPGRADEYEAR&lt;&gt;ENGINE!AK$333,AI377,AK48+AK251)</f>
        <v>0</v>
      </c>
      <c r="AL377" s="229">
        <f>IF(UPGRADEYEAR&lt;&gt;ENGINE!AL$333,AJ377,AL48+AL251)</f>
        <v>0</v>
      </c>
      <c r="AM377" s="229">
        <f>IF(UPGRADEYEAR&lt;&gt;ENGINE!AM$333,AK377,AM48+AM251)</f>
        <v>0</v>
      </c>
      <c r="AN377" s="229">
        <f>IF(UPGRADEYEAR&lt;&gt;ENGINE!AN$333,AC377,AN48+AN251)</f>
        <v>0</v>
      </c>
      <c r="AO377" s="229">
        <f>IF(UPGRADEYEAR&lt;&gt;ENGINE!AO$333,AD377,AO48+AO251)</f>
        <v>0</v>
      </c>
      <c r="AP377" s="229">
        <f>IF(UPGRADEYEAR&lt;&gt;ENGINE!AP$333,AE377,AP48+AP251)</f>
        <v>0</v>
      </c>
      <c r="AQ377" s="229">
        <f>IF(UPGRADEYEAR&lt;&gt;ENGINE!AQ$333,AF377,AQ48+AQ251)</f>
        <v>0</v>
      </c>
      <c r="AR377" s="229">
        <f>IF(UPGRADEYEAR&lt;&gt;ENGINE!AR$333,AG377,AR48+AR251)</f>
        <v>0</v>
      </c>
      <c r="AS377" s="229">
        <f>IF(UPGRADEYEAR&lt;&gt;ENGINE!AS$333,AH377,AS48+AS251)</f>
        <v>0</v>
      </c>
      <c r="AT377" s="229">
        <f>IF(UPGRADEYEAR&lt;&gt;ENGINE!AT$333,AI377,AT48+AT251)</f>
        <v>0</v>
      </c>
      <c r="AU377" s="231"/>
    </row>
    <row r="378" spans="1:47" ht="9" customHeight="1">
      <c r="A378" s="599"/>
      <c r="B378" s="227">
        <f t="shared" ref="B378:D378" si="356">B49</f>
        <v>70</v>
      </c>
      <c r="C378" s="227">
        <f t="shared" si="356"/>
        <v>76</v>
      </c>
      <c r="D378" s="228" t="str">
        <f t="shared" si="356"/>
        <v>MH</v>
      </c>
      <c r="E378" s="229">
        <f t="shared" si="325"/>
        <v>4138</v>
      </c>
      <c r="F378" s="229">
        <f t="shared" si="325"/>
        <v>314488</v>
      </c>
      <c r="G378" s="229">
        <f t="shared" si="354"/>
        <v>4138</v>
      </c>
      <c r="H378" s="229">
        <f t="shared" si="355"/>
        <v>314488</v>
      </c>
      <c r="I378" s="229">
        <f t="shared" si="355"/>
        <v>0</v>
      </c>
      <c r="J378" s="229">
        <f>IF(UPGRADEYEAR&lt;&gt;ENGINE!J$333,I378,J49+J252)</f>
        <v>0</v>
      </c>
      <c r="K378" s="229">
        <f>IF(UPGRADEYEAR&lt;&gt;ENGINE!K$333,J378,K49+K252)</f>
        <v>0</v>
      </c>
      <c r="L378" s="229">
        <f>IF(UPGRADEYEAR&lt;&gt;ENGINE!L$333,K378,L49+L252)</f>
        <v>0</v>
      </c>
      <c r="M378" s="229">
        <f>IF(UPGRADEYEAR&lt;&gt;ENGINE!M$333,L378,M49+M252)</f>
        <v>0</v>
      </c>
      <c r="N378" s="229">
        <f>IF(UPGRADEYEAR&lt;&gt;ENGINE!N$333,M378,N49+N252)</f>
        <v>0</v>
      </c>
      <c r="O378" s="229">
        <f>IF(UPGRADEYEAR&lt;&gt;ENGINE!O$333,N378,O49+O252)</f>
        <v>0</v>
      </c>
      <c r="P378" s="229">
        <f>IF(UPGRADEYEAR&lt;&gt;ENGINE!P$333,O378,P49+P252)</f>
        <v>0</v>
      </c>
      <c r="Q378" s="229">
        <f>IF(UPGRADEYEAR&lt;&gt;ENGINE!Q$333,P378,Q49+Q252)</f>
        <v>0</v>
      </c>
      <c r="R378" s="229">
        <f>IF(UPGRADEYEAR&lt;&gt;ENGINE!R$333,Q378,R49+R252)</f>
        <v>0</v>
      </c>
      <c r="S378" s="229">
        <f>IF(UPGRADEYEAR&lt;&gt;ENGINE!S$333,R378,S49+S252)</f>
        <v>0</v>
      </c>
      <c r="T378" s="229">
        <f>IF(UPGRADEYEAR&lt;&gt;ENGINE!T$333,S378,T49+T252)</f>
        <v>0</v>
      </c>
      <c r="U378" s="229">
        <f>IF(UPGRADEYEAR&lt;&gt;ENGINE!U$333,T378,U49+U252)</f>
        <v>0</v>
      </c>
      <c r="V378" s="229">
        <f>IF(UPGRADEYEAR&lt;&gt;ENGINE!V$333,U378,V49+V252)</f>
        <v>0</v>
      </c>
      <c r="W378" s="229">
        <f>IF(UPGRADEYEAR&lt;&gt;ENGINE!W$333,V378,W49+W252)</f>
        <v>0</v>
      </c>
      <c r="X378" s="229">
        <f>IF(UPGRADEYEAR&lt;&gt;ENGINE!X$333,W378,X49+X252)</f>
        <v>0</v>
      </c>
      <c r="Y378" s="229">
        <f>IF(UPGRADEYEAR&lt;&gt;ENGINE!Y$333,X378,Y49+Y252)</f>
        <v>0</v>
      </c>
      <c r="Z378" s="229">
        <f>IF(UPGRADEYEAR&lt;&gt;ENGINE!Z$333,Y378,Z49+Z252)</f>
        <v>0</v>
      </c>
      <c r="AA378" s="229">
        <f>IF(UPGRADEYEAR&lt;&gt;ENGINE!AA$333,Z378,AA49+AA252)</f>
        <v>0</v>
      </c>
      <c r="AB378" s="229">
        <f>IF(UPGRADEYEAR&lt;&gt;ENGINE!AB$333,AA378,AB49+AB252)</f>
        <v>0</v>
      </c>
      <c r="AC378" s="229">
        <f>IF(UPGRADEYEAR&lt;&gt;ENGINE!AC$333,AB378,AC49+AC252)</f>
        <v>0</v>
      </c>
      <c r="AD378" s="229">
        <f>IF(UPGRADEYEAR&lt;&gt;ENGINE!AD$333,AC378,AD49+AD252)</f>
        <v>0</v>
      </c>
      <c r="AE378" s="229">
        <f>IF(UPGRADEYEAR&lt;&gt;ENGINE!AE$333,AD378,AE49+AE252)</f>
        <v>0</v>
      </c>
      <c r="AF378" s="229">
        <f>IF(UPGRADEYEAR&lt;&gt;ENGINE!AF$333,AE378,AF49+AF252)</f>
        <v>0</v>
      </c>
      <c r="AG378" s="229">
        <f>IF(UPGRADEYEAR&lt;&gt;ENGINE!AG$333,AF378,AG49+AG252)</f>
        <v>0</v>
      </c>
      <c r="AH378" s="229">
        <f>IF(UPGRADEYEAR&lt;&gt;ENGINE!AH$333,AG378,AH49+AH252)</f>
        <v>0</v>
      </c>
      <c r="AI378" s="229">
        <f>IF(UPGRADEYEAR&lt;&gt;ENGINE!AI$333,AH378,AI49+AI252)</f>
        <v>0</v>
      </c>
      <c r="AJ378" s="229">
        <f>IF(UPGRADEYEAR&lt;&gt;ENGINE!AJ$333,AH378,AJ49+AJ252)</f>
        <v>0</v>
      </c>
      <c r="AK378" s="229">
        <f>IF(UPGRADEYEAR&lt;&gt;ENGINE!AK$333,AI378,AK49+AK252)</f>
        <v>0</v>
      </c>
      <c r="AL378" s="229">
        <f>IF(UPGRADEYEAR&lt;&gt;ENGINE!AL$333,AJ378,AL49+AL252)</f>
        <v>0</v>
      </c>
      <c r="AM378" s="229">
        <f>IF(UPGRADEYEAR&lt;&gt;ENGINE!AM$333,AK378,AM49+AM252)</f>
        <v>0</v>
      </c>
      <c r="AN378" s="229">
        <f>IF(UPGRADEYEAR&lt;&gt;ENGINE!AN$333,AC378,AN49+AN252)</f>
        <v>0</v>
      </c>
      <c r="AO378" s="229">
        <f>IF(UPGRADEYEAR&lt;&gt;ENGINE!AO$333,AD378,AO49+AO252)</f>
        <v>0</v>
      </c>
      <c r="AP378" s="229">
        <f>IF(UPGRADEYEAR&lt;&gt;ENGINE!AP$333,AE378,AP49+AP252)</f>
        <v>0</v>
      </c>
      <c r="AQ378" s="229">
        <f>IF(UPGRADEYEAR&lt;&gt;ENGINE!AQ$333,AF378,AQ49+AQ252)</f>
        <v>0</v>
      </c>
      <c r="AR378" s="229">
        <f>IF(UPGRADEYEAR&lt;&gt;ENGINE!AR$333,AG378,AR49+AR252)</f>
        <v>0</v>
      </c>
      <c r="AS378" s="229">
        <f>IF(UPGRADEYEAR&lt;&gt;ENGINE!AS$333,AH378,AS49+AS252)</f>
        <v>0</v>
      </c>
      <c r="AT378" s="229">
        <f>IF(UPGRADEYEAR&lt;&gt;ENGINE!AT$333,AI378,AT49+AT252)</f>
        <v>0</v>
      </c>
      <c r="AU378" s="231"/>
    </row>
    <row r="379" spans="1:47" ht="9" customHeight="1">
      <c r="A379" s="599"/>
      <c r="B379" s="227">
        <f t="shared" ref="B379:D379" si="357">B50</f>
        <v>100</v>
      </c>
      <c r="C379" s="227">
        <f t="shared" si="357"/>
        <v>114</v>
      </c>
      <c r="D379" s="228" t="str">
        <f t="shared" si="357"/>
        <v>MH</v>
      </c>
      <c r="E379" s="229">
        <f t="shared" si="325"/>
        <v>4138</v>
      </c>
      <c r="F379" s="229">
        <f t="shared" si="325"/>
        <v>471732</v>
      </c>
      <c r="G379" s="229">
        <f t="shared" si="354"/>
        <v>4138</v>
      </c>
      <c r="H379" s="229">
        <f t="shared" si="355"/>
        <v>471732</v>
      </c>
      <c r="I379" s="229">
        <f t="shared" si="355"/>
        <v>0</v>
      </c>
      <c r="J379" s="229">
        <f>IF(UPGRADEYEAR&lt;&gt;ENGINE!J$333,I379,J50+J253)</f>
        <v>0</v>
      </c>
      <c r="K379" s="229">
        <f>IF(UPGRADEYEAR&lt;&gt;ENGINE!K$333,J379,K50+K253)</f>
        <v>0</v>
      </c>
      <c r="L379" s="229">
        <f>IF(UPGRADEYEAR&lt;&gt;ENGINE!L$333,K379,L50+L253)</f>
        <v>0</v>
      </c>
      <c r="M379" s="229">
        <f>IF(UPGRADEYEAR&lt;&gt;ENGINE!M$333,L379,M50+M253)</f>
        <v>0</v>
      </c>
      <c r="N379" s="229">
        <f>IF(UPGRADEYEAR&lt;&gt;ENGINE!N$333,M379,N50+N253)</f>
        <v>0</v>
      </c>
      <c r="O379" s="229">
        <f>IF(UPGRADEYEAR&lt;&gt;ENGINE!O$333,N379,O50+O253)</f>
        <v>0</v>
      </c>
      <c r="P379" s="229">
        <f>IF(UPGRADEYEAR&lt;&gt;ENGINE!P$333,O379,P50+P253)</f>
        <v>0</v>
      </c>
      <c r="Q379" s="229">
        <f>IF(UPGRADEYEAR&lt;&gt;ENGINE!Q$333,P379,Q50+Q253)</f>
        <v>0</v>
      </c>
      <c r="R379" s="229">
        <f>IF(UPGRADEYEAR&lt;&gt;ENGINE!R$333,Q379,R50+R253)</f>
        <v>0</v>
      </c>
      <c r="S379" s="229">
        <f>IF(UPGRADEYEAR&lt;&gt;ENGINE!S$333,R379,S50+S253)</f>
        <v>0</v>
      </c>
      <c r="T379" s="229">
        <f>IF(UPGRADEYEAR&lt;&gt;ENGINE!T$333,S379,T50+T253)</f>
        <v>0</v>
      </c>
      <c r="U379" s="229">
        <f>IF(UPGRADEYEAR&lt;&gt;ENGINE!U$333,T379,U50+U253)</f>
        <v>0</v>
      </c>
      <c r="V379" s="229">
        <f>IF(UPGRADEYEAR&lt;&gt;ENGINE!V$333,U379,V50+V253)</f>
        <v>0</v>
      </c>
      <c r="W379" s="229">
        <f>IF(UPGRADEYEAR&lt;&gt;ENGINE!W$333,V379,W50+W253)</f>
        <v>0</v>
      </c>
      <c r="X379" s="229">
        <f>IF(UPGRADEYEAR&lt;&gt;ENGINE!X$333,W379,X50+X253)</f>
        <v>0</v>
      </c>
      <c r="Y379" s="229">
        <f>IF(UPGRADEYEAR&lt;&gt;ENGINE!Y$333,X379,Y50+Y253)</f>
        <v>0</v>
      </c>
      <c r="Z379" s="229">
        <f>IF(UPGRADEYEAR&lt;&gt;ENGINE!Z$333,Y379,Z50+Z253)</f>
        <v>0</v>
      </c>
      <c r="AA379" s="229">
        <f>IF(UPGRADEYEAR&lt;&gt;ENGINE!AA$333,Z379,AA50+AA253)</f>
        <v>0</v>
      </c>
      <c r="AB379" s="229">
        <f>IF(UPGRADEYEAR&lt;&gt;ENGINE!AB$333,AA379,AB50+AB253)</f>
        <v>0</v>
      </c>
      <c r="AC379" s="229">
        <f>IF(UPGRADEYEAR&lt;&gt;ENGINE!AC$333,AB379,AC50+AC253)</f>
        <v>0</v>
      </c>
      <c r="AD379" s="229">
        <f>IF(UPGRADEYEAR&lt;&gt;ENGINE!AD$333,AC379,AD50+AD253)</f>
        <v>0</v>
      </c>
      <c r="AE379" s="229">
        <f>IF(UPGRADEYEAR&lt;&gt;ENGINE!AE$333,AD379,AE50+AE253)</f>
        <v>0</v>
      </c>
      <c r="AF379" s="229">
        <f>IF(UPGRADEYEAR&lt;&gt;ENGINE!AF$333,AE379,AF50+AF253)</f>
        <v>0</v>
      </c>
      <c r="AG379" s="229">
        <f>IF(UPGRADEYEAR&lt;&gt;ENGINE!AG$333,AF379,AG50+AG253)</f>
        <v>0</v>
      </c>
      <c r="AH379" s="229">
        <f>IF(UPGRADEYEAR&lt;&gt;ENGINE!AH$333,AG379,AH50+AH253)</f>
        <v>0</v>
      </c>
      <c r="AI379" s="229">
        <f>IF(UPGRADEYEAR&lt;&gt;ENGINE!AI$333,AH379,AI50+AI253)</f>
        <v>0</v>
      </c>
      <c r="AJ379" s="229">
        <f>IF(UPGRADEYEAR&lt;&gt;ENGINE!AJ$333,AH379,AJ50+AJ253)</f>
        <v>0</v>
      </c>
      <c r="AK379" s="229">
        <f>IF(UPGRADEYEAR&lt;&gt;ENGINE!AK$333,AI379,AK50+AK253)</f>
        <v>0</v>
      </c>
      <c r="AL379" s="229">
        <f>IF(UPGRADEYEAR&lt;&gt;ENGINE!AL$333,AJ379,AL50+AL253)</f>
        <v>0</v>
      </c>
      <c r="AM379" s="229">
        <f>IF(UPGRADEYEAR&lt;&gt;ENGINE!AM$333,AK379,AM50+AM253)</f>
        <v>0</v>
      </c>
      <c r="AN379" s="229">
        <f>IF(UPGRADEYEAR&lt;&gt;ENGINE!AN$333,AC379,AN50+AN253)</f>
        <v>0</v>
      </c>
      <c r="AO379" s="229">
        <f>IF(UPGRADEYEAR&lt;&gt;ENGINE!AO$333,AD379,AO50+AO253)</f>
        <v>0</v>
      </c>
      <c r="AP379" s="229">
        <f>IF(UPGRADEYEAR&lt;&gt;ENGINE!AP$333,AE379,AP50+AP253)</f>
        <v>0</v>
      </c>
      <c r="AQ379" s="229">
        <f>IF(UPGRADEYEAR&lt;&gt;ENGINE!AQ$333,AF379,AQ50+AQ253)</f>
        <v>0</v>
      </c>
      <c r="AR379" s="229">
        <f>IF(UPGRADEYEAR&lt;&gt;ENGINE!AR$333,AG379,AR50+AR253)</f>
        <v>0</v>
      </c>
      <c r="AS379" s="229">
        <f>IF(UPGRADEYEAR&lt;&gt;ENGINE!AS$333,AH379,AS50+AS253)</f>
        <v>0</v>
      </c>
      <c r="AT379" s="229">
        <f>IF(UPGRADEYEAR&lt;&gt;ENGINE!AT$333,AI379,AT50+AT253)</f>
        <v>0</v>
      </c>
      <c r="AU379" s="231"/>
    </row>
    <row r="380" spans="1:47" ht="9" customHeight="1">
      <c r="A380" s="599"/>
      <c r="B380" s="227">
        <f t="shared" ref="B380:D380" si="358">B51</f>
        <v>150</v>
      </c>
      <c r="C380" s="227">
        <f t="shared" si="358"/>
        <v>163</v>
      </c>
      <c r="D380" s="228" t="str">
        <f t="shared" si="358"/>
        <v>MH</v>
      </c>
      <c r="E380" s="229">
        <f t="shared" si="325"/>
        <v>4138</v>
      </c>
      <c r="F380" s="229">
        <f t="shared" si="325"/>
        <v>674494</v>
      </c>
      <c r="G380" s="229">
        <f t="shared" si="354"/>
        <v>4138</v>
      </c>
      <c r="H380" s="229">
        <f t="shared" si="355"/>
        <v>674494</v>
      </c>
      <c r="I380" s="229">
        <f t="shared" si="355"/>
        <v>0</v>
      </c>
      <c r="J380" s="229">
        <f>IF(UPGRADEYEAR&lt;&gt;ENGINE!J$333,I380,J51+J254)</f>
        <v>0</v>
      </c>
      <c r="K380" s="229">
        <f>IF(UPGRADEYEAR&lt;&gt;ENGINE!K$333,J380,K51+K254)</f>
        <v>0</v>
      </c>
      <c r="L380" s="229">
        <f>IF(UPGRADEYEAR&lt;&gt;ENGINE!L$333,K380,L51+L254)</f>
        <v>0</v>
      </c>
      <c r="M380" s="229">
        <f>IF(UPGRADEYEAR&lt;&gt;ENGINE!M$333,L380,M51+M254)</f>
        <v>0</v>
      </c>
      <c r="N380" s="229">
        <f>IF(UPGRADEYEAR&lt;&gt;ENGINE!N$333,M380,N51+N254)</f>
        <v>0</v>
      </c>
      <c r="O380" s="229">
        <f>IF(UPGRADEYEAR&lt;&gt;ENGINE!O$333,N380,O51+O254)</f>
        <v>0</v>
      </c>
      <c r="P380" s="229">
        <f>IF(UPGRADEYEAR&lt;&gt;ENGINE!P$333,O380,P51+P254)</f>
        <v>0</v>
      </c>
      <c r="Q380" s="229">
        <f>IF(UPGRADEYEAR&lt;&gt;ENGINE!Q$333,P380,Q51+Q254)</f>
        <v>0</v>
      </c>
      <c r="R380" s="229">
        <f>IF(UPGRADEYEAR&lt;&gt;ENGINE!R$333,Q380,R51+R254)</f>
        <v>0</v>
      </c>
      <c r="S380" s="229">
        <f>IF(UPGRADEYEAR&lt;&gt;ENGINE!S$333,R380,S51+S254)</f>
        <v>0</v>
      </c>
      <c r="T380" s="229">
        <f>IF(UPGRADEYEAR&lt;&gt;ENGINE!T$333,S380,T51+T254)</f>
        <v>0</v>
      </c>
      <c r="U380" s="229">
        <f>IF(UPGRADEYEAR&lt;&gt;ENGINE!U$333,T380,U51+U254)</f>
        <v>0</v>
      </c>
      <c r="V380" s="229">
        <f>IF(UPGRADEYEAR&lt;&gt;ENGINE!V$333,U380,V51+V254)</f>
        <v>0</v>
      </c>
      <c r="W380" s="229">
        <f>IF(UPGRADEYEAR&lt;&gt;ENGINE!W$333,V380,W51+W254)</f>
        <v>0</v>
      </c>
      <c r="X380" s="229">
        <f>IF(UPGRADEYEAR&lt;&gt;ENGINE!X$333,W380,X51+X254)</f>
        <v>0</v>
      </c>
      <c r="Y380" s="229">
        <f>IF(UPGRADEYEAR&lt;&gt;ENGINE!Y$333,X380,Y51+Y254)</f>
        <v>0</v>
      </c>
      <c r="Z380" s="229">
        <f>IF(UPGRADEYEAR&lt;&gt;ENGINE!Z$333,Y380,Z51+Z254)</f>
        <v>0</v>
      </c>
      <c r="AA380" s="229">
        <f>IF(UPGRADEYEAR&lt;&gt;ENGINE!AA$333,Z380,AA51+AA254)</f>
        <v>0</v>
      </c>
      <c r="AB380" s="229">
        <f>IF(UPGRADEYEAR&lt;&gt;ENGINE!AB$333,AA380,AB51+AB254)</f>
        <v>0</v>
      </c>
      <c r="AC380" s="229">
        <f>IF(UPGRADEYEAR&lt;&gt;ENGINE!AC$333,AB380,AC51+AC254)</f>
        <v>0</v>
      </c>
      <c r="AD380" s="229">
        <f>IF(UPGRADEYEAR&lt;&gt;ENGINE!AD$333,AC380,AD51+AD254)</f>
        <v>0</v>
      </c>
      <c r="AE380" s="229">
        <f>IF(UPGRADEYEAR&lt;&gt;ENGINE!AE$333,AD380,AE51+AE254)</f>
        <v>0</v>
      </c>
      <c r="AF380" s="229">
        <f>IF(UPGRADEYEAR&lt;&gt;ENGINE!AF$333,AE380,AF51+AF254)</f>
        <v>0</v>
      </c>
      <c r="AG380" s="229">
        <f>IF(UPGRADEYEAR&lt;&gt;ENGINE!AG$333,AF380,AG51+AG254)</f>
        <v>0</v>
      </c>
      <c r="AH380" s="229">
        <f>IF(UPGRADEYEAR&lt;&gt;ENGINE!AH$333,AG380,AH51+AH254)</f>
        <v>0</v>
      </c>
      <c r="AI380" s="229">
        <f>IF(UPGRADEYEAR&lt;&gt;ENGINE!AI$333,AH380,AI51+AI254)</f>
        <v>0</v>
      </c>
      <c r="AJ380" s="229">
        <f>IF(UPGRADEYEAR&lt;&gt;ENGINE!AJ$333,AH380,AJ51+AJ254)</f>
        <v>0</v>
      </c>
      <c r="AK380" s="229">
        <f>IF(UPGRADEYEAR&lt;&gt;ENGINE!AK$333,AI380,AK51+AK254)</f>
        <v>0</v>
      </c>
      <c r="AL380" s="229">
        <f>IF(UPGRADEYEAR&lt;&gt;ENGINE!AL$333,AJ380,AL51+AL254)</f>
        <v>0</v>
      </c>
      <c r="AM380" s="229">
        <f>IF(UPGRADEYEAR&lt;&gt;ENGINE!AM$333,AK380,AM51+AM254)</f>
        <v>0</v>
      </c>
      <c r="AN380" s="229">
        <f>IF(UPGRADEYEAR&lt;&gt;ENGINE!AN$333,AC380,AN51+AN254)</f>
        <v>0</v>
      </c>
      <c r="AO380" s="229">
        <f>IF(UPGRADEYEAR&lt;&gt;ENGINE!AO$333,AD380,AO51+AO254)</f>
        <v>0</v>
      </c>
      <c r="AP380" s="229">
        <f>IF(UPGRADEYEAR&lt;&gt;ENGINE!AP$333,AE380,AP51+AP254)</f>
        <v>0</v>
      </c>
      <c r="AQ380" s="229">
        <f>IF(UPGRADEYEAR&lt;&gt;ENGINE!AQ$333,AF380,AQ51+AQ254)</f>
        <v>0</v>
      </c>
      <c r="AR380" s="229">
        <f>IF(UPGRADEYEAR&lt;&gt;ENGINE!AR$333,AG380,AR51+AR254)</f>
        <v>0</v>
      </c>
      <c r="AS380" s="229">
        <f>IF(UPGRADEYEAR&lt;&gt;ENGINE!AS$333,AH380,AS51+AS254)</f>
        <v>0</v>
      </c>
      <c r="AT380" s="229">
        <f>IF(UPGRADEYEAR&lt;&gt;ENGINE!AT$333,AI380,AT51+AT254)</f>
        <v>0</v>
      </c>
      <c r="AU380" s="231"/>
    </row>
    <row r="381" spans="1:47" ht="9" customHeight="1">
      <c r="A381" s="599"/>
      <c r="B381" s="227">
        <f t="shared" ref="B381:D381" si="359">B52</f>
        <v>250</v>
      </c>
      <c r="C381" s="227">
        <f t="shared" si="359"/>
        <v>261</v>
      </c>
      <c r="D381" s="228" t="str">
        <f t="shared" si="359"/>
        <v>MH</v>
      </c>
      <c r="E381" s="229">
        <f t="shared" si="325"/>
        <v>4138</v>
      </c>
      <c r="F381" s="229">
        <f t="shared" si="325"/>
        <v>1080018</v>
      </c>
      <c r="G381" s="229">
        <f t="shared" si="354"/>
        <v>4138</v>
      </c>
      <c r="H381" s="229">
        <f t="shared" si="355"/>
        <v>1080018</v>
      </c>
      <c r="I381" s="229">
        <f t="shared" si="355"/>
        <v>0</v>
      </c>
      <c r="J381" s="229">
        <f>IF(UPGRADEYEAR&lt;&gt;ENGINE!J$333,I381,J52+J255)</f>
        <v>0</v>
      </c>
      <c r="K381" s="229">
        <f>IF(UPGRADEYEAR&lt;&gt;ENGINE!K$333,J381,K52+K255)</f>
        <v>0</v>
      </c>
      <c r="L381" s="229">
        <f>IF(UPGRADEYEAR&lt;&gt;ENGINE!L$333,K381,L52+L255)</f>
        <v>0</v>
      </c>
      <c r="M381" s="229">
        <f>IF(UPGRADEYEAR&lt;&gt;ENGINE!M$333,L381,M52+M255)</f>
        <v>0</v>
      </c>
      <c r="N381" s="229">
        <f>IF(UPGRADEYEAR&lt;&gt;ENGINE!N$333,M381,N52+N255)</f>
        <v>0</v>
      </c>
      <c r="O381" s="229">
        <f>IF(UPGRADEYEAR&lt;&gt;ENGINE!O$333,N381,O52+O255)</f>
        <v>0</v>
      </c>
      <c r="P381" s="229">
        <f>IF(UPGRADEYEAR&lt;&gt;ENGINE!P$333,O381,P52+P255)</f>
        <v>0</v>
      </c>
      <c r="Q381" s="229">
        <f>IF(UPGRADEYEAR&lt;&gt;ENGINE!Q$333,P381,Q52+Q255)</f>
        <v>0</v>
      </c>
      <c r="R381" s="229">
        <f>IF(UPGRADEYEAR&lt;&gt;ENGINE!R$333,Q381,R52+R255)</f>
        <v>0</v>
      </c>
      <c r="S381" s="229">
        <f>IF(UPGRADEYEAR&lt;&gt;ENGINE!S$333,R381,S52+S255)</f>
        <v>0</v>
      </c>
      <c r="T381" s="229">
        <f>IF(UPGRADEYEAR&lt;&gt;ENGINE!T$333,S381,T52+T255)</f>
        <v>0</v>
      </c>
      <c r="U381" s="229">
        <f>IF(UPGRADEYEAR&lt;&gt;ENGINE!U$333,T381,U52+U255)</f>
        <v>0</v>
      </c>
      <c r="V381" s="229">
        <f>IF(UPGRADEYEAR&lt;&gt;ENGINE!V$333,U381,V52+V255)</f>
        <v>0</v>
      </c>
      <c r="W381" s="229">
        <f>IF(UPGRADEYEAR&lt;&gt;ENGINE!W$333,V381,W52+W255)</f>
        <v>0</v>
      </c>
      <c r="X381" s="229">
        <f>IF(UPGRADEYEAR&lt;&gt;ENGINE!X$333,W381,X52+X255)</f>
        <v>0</v>
      </c>
      <c r="Y381" s="229">
        <f>IF(UPGRADEYEAR&lt;&gt;ENGINE!Y$333,X381,Y52+Y255)</f>
        <v>0</v>
      </c>
      <c r="Z381" s="229">
        <f>IF(UPGRADEYEAR&lt;&gt;ENGINE!Z$333,Y381,Z52+Z255)</f>
        <v>0</v>
      </c>
      <c r="AA381" s="229">
        <f>IF(UPGRADEYEAR&lt;&gt;ENGINE!AA$333,Z381,AA52+AA255)</f>
        <v>0</v>
      </c>
      <c r="AB381" s="229">
        <f>IF(UPGRADEYEAR&lt;&gt;ENGINE!AB$333,AA381,AB52+AB255)</f>
        <v>0</v>
      </c>
      <c r="AC381" s="229">
        <f>IF(UPGRADEYEAR&lt;&gt;ENGINE!AC$333,AB381,AC52+AC255)</f>
        <v>0</v>
      </c>
      <c r="AD381" s="229">
        <f>IF(UPGRADEYEAR&lt;&gt;ENGINE!AD$333,AC381,AD52+AD255)</f>
        <v>0</v>
      </c>
      <c r="AE381" s="229">
        <f>IF(UPGRADEYEAR&lt;&gt;ENGINE!AE$333,AD381,AE52+AE255)</f>
        <v>0</v>
      </c>
      <c r="AF381" s="229">
        <f>IF(UPGRADEYEAR&lt;&gt;ENGINE!AF$333,AE381,AF52+AF255)</f>
        <v>0</v>
      </c>
      <c r="AG381" s="229">
        <f>IF(UPGRADEYEAR&lt;&gt;ENGINE!AG$333,AF381,AG52+AG255)</f>
        <v>0</v>
      </c>
      <c r="AH381" s="229">
        <f>IF(UPGRADEYEAR&lt;&gt;ENGINE!AH$333,AG381,AH52+AH255)</f>
        <v>0</v>
      </c>
      <c r="AI381" s="229">
        <f>IF(UPGRADEYEAR&lt;&gt;ENGINE!AI$333,AH381,AI52+AI255)</f>
        <v>0</v>
      </c>
      <c r="AJ381" s="229">
        <f>IF(UPGRADEYEAR&lt;&gt;ENGINE!AJ$333,AH381,AJ52+AJ255)</f>
        <v>0</v>
      </c>
      <c r="AK381" s="229">
        <f>IF(UPGRADEYEAR&lt;&gt;ENGINE!AK$333,AI381,AK52+AK255)</f>
        <v>0</v>
      </c>
      <c r="AL381" s="229">
        <f>IF(UPGRADEYEAR&lt;&gt;ENGINE!AL$333,AJ381,AL52+AL255)</f>
        <v>0</v>
      </c>
      <c r="AM381" s="229">
        <f>IF(UPGRADEYEAR&lt;&gt;ENGINE!AM$333,AK381,AM52+AM255)</f>
        <v>0</v>
      </c>
      <c r="AN381" s="229">
        <f>IF(UPGRADEYEAR&lt;&gt;ENGINE!AN$333,AC381,AN52+AN255)</f>
        <v>0</v>
      </c>
      <c r="AO381" s="229">
        <f>IF(UPGRADEYEAR&lt;&gt;ENGINE!AO$333,AD381,AO52+AO255)</f>
        <v>0</v>
      </c>
      <c r="AP381" s="229">
        <f>IF(UPGRADEYEAR&lt;&gt;ENGINE!AP$333,AE381,AP52+AP255)</f>
        <v>0</v>
      </c>
      <c r="AQ381" s="229">
        <f>IF(UPGRADEYEAR&lt;&gt;ENGINE!AQ$333,AF381,AQ52+AQ255)</f>
        <v>0</v>
      </c>
      <c r="AR381" s="229">
        <f>IF(UPGRADEYEAR&lt;&gt;ENGINE!AR$333,AG381,AR52+AR255)</f>
        <v>0</v>
      </c>
      <c r="AS381" s="229">
        <f>IF(UPGRADEYEAR&lt;&gt;ENGINE!AS$333,AH381,AS52+AS255)</f>
        <v>0</v>
      </c>
      <c r="AT381" s="229">
        <f>IF(UPGRADEYEAR&lt;&gt;ENGINE!AT$333,AI381,AT52+AT255)</f>
        <v>0</v>
      </c>
      <c r="AU381" s="231"/>
    </row>
    <row r="382" spans="1:47" ht="9" customHeight="1">
      <c r="A382" s="599"/>
      <c r="B382" s="227">
        <f t="shared" ref="B382:D382" si="360">B53</f>
        <v>400</v>
      </c>
      <c r="C382" s="227">
        <f t="shared" si="360"/>
        <v>424</v>
      </c>
      <c r="D382" s="228" t="str">
        <f t="shared" si="360"/>
        <v>MH</v>
      </c>
      <c r="E382" s="229">
        <f t="shared" si="325"/>
        <v>4138</v>
      </c>
      <c r="F382" s="229">
        <f t="shared" si="325"/>
        <v>1754512</v>
      </c>
      <c r="G382" s="229">
        <f t="shared" si="354"/>
        <v>4138</v>
      </c>
      <c r="H382" s="229">
        <f t="shared" si="355"/>
        <v>1754512</v>
      </c>
      <c r="I382" s="229">
        <f t="shared" si="355"/>
        <v>0</v>
      </c>
      <c r="J382" s="229">
        <f>IF(UPGRADEYEAR&lt;&gt;ENGINE!J$333,I382,J53+J256)</f>
        <v>0</v>
      </c>
      <c r="K382" s="229">
        <f>IF(UPGRADEYEAR&lt;&gt;ENGINE!K$333,J382,K53+K256)</f>
        <v>0</v>
      </c>
      <c r="L382" s="229">
        <f>IF(UPGRADEYEAR&lt;&gt;ENGINE!L$333,K382,L53+L256)</f>
        <v>0</v>
      </c>
      <c r="M382" s="229">
        <f>IF(UPGRADEYEAR&lt;&gt;ENGINE!M$333,L382,M53+M256)</f>
        <v>0</v>
      </c>
      <c r="N382" s="229">
        <f>IF(UPGRADEYEAR&lt;&gt;ENGINE!N$333,M382,N53+N256)</f>
        <v>0</v>
      </c>
      <c r="O382" s="229">
        <f>IF(UPGRADEYEAR&lt;&gt;ENGINE!O$333,N382,O53+O256)</f>
        <v>0</v>
      </c>
      <c r="P382" s="229">
        <f>IF(UPGRADEYEAR&lt;&gt;ENGINE!P$333,O382,P53+P256)</f>
        <v>0</v>
      </c>
      <c r="Q382" s="229">
        <f>IF(UPGRADEYEAR&lt;&gt;ENGINE!Q$333,P382,Q53+Q256)</f>
        <v>0</v>
      </c>
      <c r="R382" s="229">
        <f>IF(UPGRADEYEAR&lt;&gt;ENGINE!R$333,Q382,R53+R256)</f>
        <v>0</v>
      </c>
      <c r="S382" s="229">
        <f>IF(UPGRADEYEAR&lt;&gt;ENGINE!S$333,R382,S53+S256)</f>
        <v>0</v>
      </c>
      <c r="T382" s="229">
        <f>IF(UPGRADEYEAR&lt;&gt;ENGINE!T$333,S382,T53+T256)</f>
        <v>0</v>
      </c>
      <c r="U382" s="229">
        <f>IF(UPGRADEYEAR&lt;&gt;ENGINE!U$333,T382,U53+U256)</f>
        <v>0</v>
      </c>
      <c r="V382" s="229">
        <f>IF(UPGRADEYEAR&lt;&gt;ENGINE!V$333,U382,V53+V256)</f>
        <v>0</v>
      </c>
      <c r="W382" s="229">
        <f>IF(UPGRADEYEAR&lt;&gt;ENGINE!W$333,V382,W53+W256)</f>
        <v>0</v>
      </c>
      <c r="X382" s="229">
        <f>IF(UPGRADEYEAR&lt;&gt;ENGINE!X$333,W382,X53+X256)</f>
        <v>0</v>
      </c>
      <c r="Y382" s="229">
        <f>IF(UPGRADEYEAR&lt;&gt;ENGINE!Y$333,X382,Y53+Y256)</f>
        <v>0</v>
      </c>
      <c r="Z382" s="229">
        <f>IF(UPGRADEYEAR&lt;&gt;ENGINE!Z$333,Y382,Z53+Z256)</f>
        <v>0</v>
      </c>
      <c r="AA382" s="229">
        <f>IF(UPGRADEYEAR&lt;&gt;ENGINE!AA$333,Z382,AA53+AA256)</f>
        <v>0</v>
      </c>
      <c r="AB382" s="229">
        <f>IF(UPGRADEYEAR&lt;&gt;ENGINE!AB$333,AA382,AB53+AB256)</f>
        <v>0</v>
      </c>
      <c r="AC382" s="229">
        <f>IF(UPGRADEYEAR&lt;&gt;ENGINE!AC$333,AB382,AC53+AC256)</f>
        <v>0</v>
      </c>
      <c r="AD382" s="229">
        <f>IF(UPGRADEYEAR&lt;&gt;ENGINE!AD$333,AC382,AD53+AD256)</f>
        <v>0</v>
      </c>
      <c r="AE382" s="229">
        <f>IF(UPGRADEYEAR&lt;&gt;ENGINE!AE$333,AD382,AE53+AE256)</f>
        <v>0</v>
      </c>
      <c r="AF382" s="229">
        <f>IF(UPGRADEYEAR&lt;&gt;ENGINE!AF$333,AE382,AF53+AF256)</f>
        <v>0</v>
      </c>
      <c r="AG382" s="229">
        <f>IF(UPGRADEYEAR&lt;&gt;ENGINE!AG$333,AF382,AG53+AG256)</f>
        <v>0</v>
      </c>
      <c r="AH382" s="229">
        <f>IF(UPGRADEYEAR&lt;&gt;ENGINE!AH$333,AG382,AH53+AH256)</f>
        <v>0</v>
      </c>
      <c r="AI382" s="229">
        <f>IF(UPGRADEYEAR&lt;&gt;ENGINE!AI$333,AH382,AI53+AI256)</f>
        <v>0</v>
      </c>
      <c r="AJ382" s="229">
        <f>IF(UPGRADEYEAR&lt;&gt;ENGINE!AJ$333,AH382,AJ53+AJ256)</f>
        <v>0</v>
      </c>
      <c r="AK382" s="229">
        <f>IF(UPGRADEYEAR&lt;&gt;ENGINE!AK$333,AI382,AK53+AK256)</f>
        <v>0</v>
      </c>
      <c r="AL382" s="229">
        <f>IF(UPGRADEYEAR&lt;&gt;ENGINE!AL$333,AJ382,AL53+AL256)</f>
        <v>0</v>
      </c>
      <c r="AM382" s="229">
        <f>IF(UPGRADEYEAR&lt;&gt;ENGINE!AM$333,AK382,AM53+AM256)</f>
        <v>0</v>
      </c>
      <c r="AN382" s="229">
        <f>IF(UPGRADEYEAR&lt;&gt;ENGINE!AN$333,AC382,AN53+AN256)</f>
        <v>0</v>
      </c>
      <c r="AO382" s="229">
        <f>IF(UPGRADEYEAR&lt;&gt;ENGINE!AO$333,AD382,AO53+AO256)</f>
        <v>0</v>
      </c>
      <c r="AP382" s="229">
        <f>IF(UPGRADEYEAR&lt;&gt;ENGINE!AP$333,AE382,AP53+AP256)</f>
        <v>0</v>
      </c>
      <c r="AQ382" s="229">
        <f>IF(UPGRADEYEAR&lt;&gt;ENGINE!AQ$333,AF382,AQ53+AQ256)</f>
        <v>0</v>
      </c>
      <c r="AR382" s="229">
        <f>IF(UPGRADEYEAR&lt;&gt;ENGINE!AR$333,AG382,AR53+AR256)</f>
        <v>0</v>
      </c>
      <c r="AS382" s="229">
        <f>IF(UPGRADEYEAR&lt;&gt;ENGINE!AS$333,AH382,AS53+AS256)</f>
        <v>0</v>
      </c>
      <c r="AT382" s="229">
        <f>IF(UPGRADEYEAR&lt;&gt;ENGINE!AT$333,AI382,AT53+AT256)</f>
        <v>0</v>
      </c>
      <c r="AU382" s="231"/>
    </row>
    <row r="383" spans="1:47" ht="9" customHeight="1">
      <c r="A383" s="599"/>
      <c r="B383" s="227">
        <f t="shared" ref="B383:D383" si="361">B54</f>
        <v>0</v>
      </c>
      <c r="C383" s="227">
        <f t="shared" si="361"/>
        <v>0</v>
      </c>
      <c r="D383" s="228" t="str">
        <f t="shared" si="361"/>
        <v>MH</v>
      </c>
      <c r="E383" s="229">
        <f t="shared" si="325"/>
        <v>4138</v>
      </c>
      <c r="F383" s="229">
        <f t="shared" si="325"/>
        <v>0</v>
      </c>
      <c r="G383" s="229">
        <f t="shared" si="354"/>
        <v>4138</v>
      </c>
      <c r="H383" s="229">
        <f t="shared" si="355"/>
        <v>0</v>
      </c>
      <c r="I383" s="229">
        <f t="shared" si="355"/>
        <v>0</v>
      </c>
      <c r="J383" s="229">
        <f>IF(UPGRADEYEAR&lt;&gt;ENGINE!J$333,I383,J54+J257)</f>
        <v>0</v>
      </c>
      <c r="K383" s="229">
        <f>IF(UPGRADEYEAR&lt;&gt;ENGINE!K$333,J383,K54+K257)</f>
        <v>0</v>
      </c>
      <c r="L383" s="229">
        <f>IF(UPGRADEYEAR&lt;&gt;ENGINE!L$333,K383,L54+L257)</f>
        <v>0</v>
      </c>
      <c r="M383" s="229">
        <f>IF(UPGRADEYEAR&lt;&gt;ENGINE!M$333,L383,M54+M257)</f>
        <v>0</v>
      </c>
      <c r="N383" s="229">
        <f>IF(UPGRADEYEAR&lt;&gt;ENGINE!N$333,M383,N54+N257)</f>
        <v>0</v>
      </c>
      <c r="O383" s="229">
        <f>IF(UPGRADEYEAR&lt;&gt;ENGINE!O$333,N383,O54+O257)</f>
        <v>0</v>
      </c>
      <c r="P383" s="229">
        <f>IF(UPGRADEYEAR&lt;&gt;ENGINE!P$333,O383,P54+P257)</f>
        <v>0</v>
      </c>
      <c r="Q383" s="229">
        <f>IF(UPGRADEYEAR&lt;&gt;ENGINE!Q$333,P383,Q54+Q257)</f>
        <v>0</v>
      </c>
      <c r="R383" s="229">
        <f>IF(UPGRADEYEAR&lt;&gt;ENGINE!R$333,Q383,R54+R257)</f>
        <v>0</v>
      </c>
      <c r="S383" s="229">
        <f>IF(UPGRADEYEAR&lt;&gt;ENGINE!S$333,R383,S54+S257)</f>
        <v>0</v>
      </c>
      <c r="T383" s="229">
        <f>IF(UPGRADEYEAR&lt;&gt;ENGINE!T$333,S383,T54+T257)</f>
        <v>0</v>
      </c>
      <c r="U383" s="229">
        <f>IF(UPGRADEYEAR&lt;&gt;ENGINE!U$333,T383,U54+U257)</f>
        <v>0</v>
      </c>
      <c r="V383" s="229">
        <f>IF(UPGRADEYEAR&lt;&gt;ENGINE!V$333,U383,V54+V257)</f>
        <v>0</v>
      </c>
      <c r="W383" s="229">
        <f>IF(UPGRADEYEAR&lt;&gt;ENGINE!W$333,V383,W54+W257)</f>
        <v>0</v>
      </c>
      <c r="X383" s="229">
        <f>IF(UPGRADEYEAR&lt;&gt;ENGINE!X$333,W383,X54+X257)</f>
        <v>0</v>
      </c>
      <c r="Y383" s="229">
        <f>IF(UPGRADEYEAR&lt;&gt;ENGINE!Y$333,X383,Y54+Y257)</f>
        <v>0</v>
      </c>
      <c r="Z383" s="229">
        <f>IF(UPGRADEYEAR&lt;&gt;ENGINE!Z$333,Y383,Z54+Z257)</f>
        <v>0</v>
      </c>
      <c r="AA383" s="229">
        <f>IF(UPGRADEYEAR&lt;&gt;ENGINE!AA$333,Z383,AA54+AA257)</f>
        <v>0</v>
      </c>
      <c r="AB383" s="229">
        <f>IF(UPGRADEYEAR&lt;&gt;ENGINE!AB$333,AA383,AB54+AB257)</f>
        <v>0</v>
      </c>
      <c r="AC383" s="229">
        <f>IF(UPGRADEYEAR&lt;&gt;ENGINE!AC$333,AB383,AC54+AC257)</f>
        <v>0</v>
      </c>
      <c r="AD383" s="229">
        <f>IF(UPGRADEYEAR&lt;&gt;ENGINE!AD$333,AC383,AD54+AD257)</f>
        <v>0</v>
      </c>
      <c r="AE383" s="229">
        <f>IF(UPGRADEYEAR&lt;&gt;ENGINE!AE$333,AD383,AE54+AE257)</f>
        <v>0</v>
      </c>
      <c r="AF383" s="229">
        <f>IF(UPGRADEYEAR&lt;&gt;ENGINE!AF$333,AE383,AF54+AF257)</f>
        <v>0</v>
      </c>
      <c r="AG383" s="229">
        <f>IF(UPGRADEYEAR&lt;&gt;ENGINE!AG$333,AF383,AG54+AG257)</f>
        <v>0</v>
      </c>
      <c r="AH383" s="229">
        <f>IF(UPGRADEYEAR&lt;&gt;ENGINE!AH$333,AG383,AH54+AH257)</f>
        <v>0</v>
      </c>
      <c r="AI383" s="229">
        <f>IF(UPGRADEYEAR&lt;&gt;ENGINE!AI$333,AH383,AI54+AI257)</f>
        <v>0</v>
      </c>
      <c r="AJ383" s="229">
        <f>IF(UPGRADEYEAR&lt;&gt;ENGINE!AJ$333,AH383,AJ54+AJ257)</f>
        <v>0</v>
      </c>
      <c r="AK383" s="229">
        <f>IF(UPGRADEYEAR&lt;&gt;ENGINE!AK$333,AI383,AK54+AK257)</f>
        <v>0</v>
      </c>
      <c r="AL383" s="229">
        <f>IF(UPGRADEYEAR&lt;&gt;ENGINE!AL$333,AJ383,AL54+AL257)</f>
        <v>0</v>
      </c>
      <c r="AM383" s="229">
        <f>IF(UPGRADEYEAR&lt;&gt;ENGINE!AM$333,AK383,AM54+AM257)</f>
        <v>0</v>
      </c>
      <c r="AN383" s="229">
        <f>IF(UPGRADEYEAR&lt;&gt;ENGINE!AN$333,AC383,AN54+AN257)</f>
        <v>0</v>
      </c>
      <c r="AO383" s="229">
        <f>IF(UPGRADEYEAR&lt;&gt;ENGINE!AO$333,AD383,AO54+AO257)</f>
        <v>0</v>
      </c>
      <c r="AP383" s="229">
        <f>IF(UPGRADEYEAR&lt;&gt;ENGINE!AP$333,AE383,AP54+AP257)</f>
        <v>0</v>
      </c>
      <c r="AQ383" s="229">
        <f>IF(UPGRADEYEAR&lt;&gt;ENGINE!AQ$333,AF383,AQ54+AQ257)</f>
        <v>0</v>
      </c>
      <c r="AR383" s="229">
        <f>IF(UPGRADEYEAR&lt;&gt;ENGINE!AR$333,AG383,AR54+AR257)</f>
        <v>0</v>
      </c>
      <c r="AS383" s="229">
        <f>IF(UPGRADEYEAR&lt;&gt;ENGINE!AS$333,AH383,AS54+AS257)</f>
        <v>0</v>
      </c>
      <c r="AT383" s="229">
        <f>IF(UPGRADEYEAR&lt;&gt;ENGINE!AT$333,AI383,AT54+AT257)</f>
        <v>0</v>
      </c>
      <c r="AU383" s="231"/>
    </row>
    <row r="384" spans="1:47" ht="9" customHeight="1">
      <c r="A384" s="600"/>
      <c r="B384" s="227">
        <f t="shared" ref="B384:D384" si="362">B55</f>
        <v>0</v>
      </c>
      <c r="C384" s="227">
        <f t="shared" si="362"/>
        <v>0</v>
      </c>
      <c r="D384" s="228" t="str">
        <f t="shared" si="362"/>
        <v>MH</v>
      </c>
      <c r="E384" s="229">
        <f t="shared" si="325"/>
        <v>4138</v>
      </c>
      <c r="F384" s="229">
        <f t="shared" si="325"/>
        <v>0</v>
      </c>
      <c r="G384" s="229">
        <f t="shared" si="354"/>
        <v>4138</v>
      </c>
      <c r="H384" s="229">
        <f t="shared" si="355"/>
        <v>0</v>
      </c>
      <c r="I384" s="229">
        <f t="shared" si="355"/>
        <v>0</v>
      </c>
      <c r="J384" s="229">
        <f>IF(UPGRADEYEAR&lt;&gt;ENGINE!J$333,I384,J55+J258)</f>
        <v>0</v>
      </c>
      <c r="K384" s="229">
        <f>IF(UPGRADEYEAR&lt;&gt;ENGINE!K$333,J384,K55+K258)</f>
        <v>0</v>
      </c>
      <c r="L384" s="229">
        <f>IF(UPGRADEYEAR&lt;&gt;ENGINE!L$333,K384,L55+L258)</f>
        <v>0</v>
      </c>
      <c r="M384" s="229">
        <f>IF(UPGRADEYEAR&lt;&gt;ENGINE!M$333,L384,M55+M258)</f>
        <v>0</v>
      </c>
      <c r="N384" s="229">
        <f>IF(UPGRADEYEAR&lt;&gt;ENGINE!N$333,M384,N55+N258)</f>
        <v>0</v>
      </c>
      <c r="O384" s="229">
        <f>IF(UPGRADEYEAR&lt;&gt;ENGINE!O$333,N384,O55+O258)</f>
        <v>0</v>
      </c>
      <c r="P384" s="229">
        <f>IF(UPGRADEYEAR&lt;&gt;ENGINE!P$333,O384,P55+P258)</f>
        <v>0</v>
      </c>
      <c r="Q384" s="229">
        <f>IF(UPGRADEYEAR&lt;&gt;ENGINE!Q$333,P384,Q55+Q258)</f>
        <v>0</v>
      </c>
      <c r="R384" s="229">
        <f>IF(UPGRADEYEAR&lt;&gt;ENGINE!R$333,Q384,R55+R258)</f>
        <v>0</v>
      </c>
      <c r="S384" s="229">
        <f>IF(UPGRADEYEAR&lt;&gt;ENGINE!S$333,R384,S55+S258)</f>
        <v>0</v>
      </c>
      <c r="T384" s="229">
        <f>IF(UPGRADEYEAR&lt;&gt;ENGINE!T$333,S384,T55+T258)</f>
        <v>0</v>
      </c>
      <c r="U384" s="229">
        <f>IF(UPGRADEYEAR&lt;&gt;ENGINE!U$333,T384,U55+U258)</f>
        <v>0</v>
      </c>
      <c r="V384" s="229">
        <f>IF(UPGRADEYEAR&lt;&gt;ENGINE!V$333,U384,V55+V258)</f>
        <v>0</v>
      </c>
      <c r="W384" s="229">
        <f>IF(UPGRADEYEAR&lt;&gt;ENGINE!W$333,V384,W55+W258)</f>
        <v>0</v>
      </c>
      <c r="X384" s="229">
        <f>IF(UPGRADEYEAR&lt;&gt;ENGINE!X$333,W384,X55+X258)</f>
        <v>0</v>
      </c>
      <c r="Y384" s="229">
        <f>IF(UPGRADEYEAR&lt;&gt;ENGINE!Y$333,X384,Y55+Y258)</f>
        <v>0</v>
      </c>
      <c r="Z384" s="229">
        <f>IF(UPGRADEYEAR&lt;&gt;ENGINE!Z$333,Y384,Z55+Z258)</f>
        <v>0</v>
      </c>
      <c r="AA384" s="229">
        <f>IF(UPGRADEYEAR&lt;&gt;ENGINE!AA$333,Z384,AA55+AA258)</f>
        <v>0</v>
      </c>
      <c r="AB384" s="229">
        <f>IF(UPGRADEYEAR&lt;&gt;ENGINE!AB$333,AA384,AB55+AB258)</f>
        <v>0</v>
      </c>
      <c r="AC384" s="229">
        <f>IF(UPGRADEYEAR&lt;&gt;ENGINE!AC$333,AB384,AC55+AC258)</f>
        <v>0</v>
      </c>
      <c r="AD384" s="229">
        <f>IF(UPGRADEYEAR&lt;&gt;ENGINE!AD$333,AC384,AD55+AD258)</f>
        <v>0</v>
      </c>
      <c r="AE384" s="229">
        <f>IF(UPGRADEYEAR&lt;&gt;ENGINE!AE$333,AD384,AE55+AE258)</f>
        <v>0</v>
      </c>
      <c r="AF384" s="229">
        <f>IF(UPGRADEYEAR&lt;&gt;ENGINE!AF$333,AE384,AF55+AF258)</f>
        <v>0</v>
      </c>
      <c r="AG384" s="229">
        <f>IF(UPGRADEYEAR&lt;&gt;ENGINE!AG$333,AF384,AG55+AG258)</f>
        <v>0</v>
      </c>
      <c r="AH384" s="229">
        <f>IF(UPGRADEYEAR&lt;&gt;ENGINE!AH$333,AG384,AH55+AH258)</f>
        <v>0</v>
      </c>
      <c r="AI384" s="229">
        <f>IF(UPGRADEYEAR&lt;&gt;ENGINE!AI$333,AH384,AI55+AI258)</f>
        <v>0</v>
      </c>
      <c r="AJ384" s="229">
        <f>IF(UPGRADEYEAR&lt;&gt;ENGINE!AJ$333,AH384,AJ55+AJ258)</f>
        <v>0</v>
      </c>
      <c r="AK384" s="229">
        <f>IF(UPGRADEYEAR&lt;&gt;ENGINE!AK$333,AI384,AK55+AK258)</f>
        <v>0</v>
      </c>
      <c r="AL384" s="229">
        <f>IF(UPGRADEYEAR&lt;&gt;ENGINE!AL$333,AJ384,AL55+AL258)</f>
        <v>0</v>
      </c>
      <c r="AM384" s="229">
        <f>IF(UPGRADEYEAR&lt;&gt;ENGINE!AM$333,AK384,AM55+AM258)</f>
        <v>0</v>
      </c>
      <c r="AN384" s="229">
        <f>IF(UPGRADEYEAR&lt;&gt;ENGINE!AN$333,AC384,AN55+AN258)</f>
        <v>0</v>
      </c>
      <c r="AO384" s="229">
        <f>IF(UPGRADEYEAR&lt;&gt;ENGINE!AO$333,AD384,AO55+AO258)</f>
        <v>0</v>
      </c>
      <c r="AP384" s="229">
        <f>IF(UPGRADEYEAR&lt;&gt;ENGINE!AP$333,AE384,AP55+AP258)</f>
        <v>0</v>
      </c>
      <c r="AQ384" s="229">
        <f>IF(UPGRADEYEAR&lt;&gt;ENGINE!AQ$333,AF384,AQ55+AQ258)</f>
        <v>0</v>
      </c>
      <c r="AR384" s="229">
        <f>IF(UPGRADEYEAR&lt;&gt;ENGINE!AR$333,AG384,AR55+AR258)</f>
        <v>0</v>
      </c>
      <c r="AS384" s="229">
        <f>IF(UPGRADEYEAR&lt;&gt;ENGINE!AS$333,AH384,AS55+AS258)</f>
        <v>0</v>
      </c>
      <c r="AT384" s="229">
        <f>IF(UPGRADEYEAR&lt;&gt;ENGINE!AT$333,AI384,AT55+AT258)</f>
        <v>0</v>
      </c>
      <c r="AU384" s="231"/>
    </row>
    <row r="385" spans="1:47" ht="9" customHeight="1">
      <c r="A385" s="598" t="s">
        <v>95</v>
      </c>
      <c r="B385" s="227">
        <f t="shared" ref="B385:D385" si="363">B56</f>
        <v>70</v>
      </c>
      <c r="C385" s="227">
        <f t="shared" si="363"/>
        <v>89</v>
      </c>
      <c r="D385" s="228" t="str">
        <f t="shared" si="363"/>
        <v>MH</v>
      </c>
      <c r="E385" s="229">
        <f t="shared" si="325"/>
        <v>4138</v>
      </c>
      <c r="F385" s="229">
        <f t="shared" si="325"/>
        <v>368282</v>
      </c>
      <c r="G385" s="229">
        <f t="shared" si="354"/>
        <v>4138</v>
      </c>
      <c r="H385" s="229">
        <f t="shared" si="355"/>
        <v>368282</v>
      </c>
      <c r="I385" s="229">
        <f t="shared" si="355"/>
        <v>0</v>
      </c>
      <c r="J385" s="229">
        <f>IF(UPGRADEYEAR&lt;&gt;ENGINE!J$333,I385,J56+J259)</f>
        <v>0</v>
      </c>
      <c r="K385" s="229">
        <f>IF(UPGRADEYEAR&lt;&gt;ENGINE!K$333,J385,K56+K259)</f>
        <v>0</v>
      </c>
      <c r="L385" s="229">
        <f>IF(UPGRADEYEAR&lt;&gt;ENGINE!L$333,K385,L56+L259)</f>
        <v>0</v>
      </c>
      <c r="M385" s="229">
        <f>IF(UPGRADEYEAR&lt;&gt;ENGINE!M$333,L385,M56+M259)</f>
        <v>0</v>
      </c>
      <c r="N385" s="229">
        <f>IF(UPGRADEYEAR&lt;&gt;ENGINE!N$333,M385,N56+N259)</f>
        <v>0</v>
      </c>
      <c r="O385" s="229">
        <f>IF(UPGRADEYEAR&lt;&gt;ENGINE!O$333,N385,O56+O259)</f>
        <v>0</v>
      </c>
      <c r="P385" s="229">
        <f>IF(UPGRADEYEAR&lt;&gt;ENGINE!P$333,O385,P56+P259)</f>
        <v>0</v>
      </c>
      <c r="Q385" s="229">
        <f>IF(UPGRADEYEAR&lt;&gt;ENGINE!Q$333,P385,Q56+Q259)</f>
        <v>0</v>
      </c>
      <c r="R385" s="229">
        <f>IF(UPGRADEYEAR&lt;&gt;ENGINE!R$333,Q385,R56+R259)</f>
        <v>0</v>
      </c>
      <c r="S385" s="229">
        <f>IF(UPGRADEYEAR&lt;&gt;ENGINE!S$333,R385,S56+S259)</f>
        <v>0</v>
      </c>
      <c r="T385" s="229">
        <f>IF(UPGRADEYEAR&lt;&gt;ENGINE!T$333,S385,T56+T259)</f>
        <v>0</v>
      </c>
      <c r="U385" s="229">
        <f>IF(UPGRADEYEAR&lt;&gt;ENGINE!U$333,T385,U56+U259)</f>
        <v>0</v>
      </c>
      <c r="V385" s="229">
        <f>IF(UPGRADEYEAR&lt;&gt;ENGINE!V$333,U385,V56+V259)</f>
        <v>0</v>
      </c>
      <c r="W385" s="229">
        <f>IF(UPGRADEYEAR&lt;&gt;ENGINE!W$333,V385,W56+W259)</f>
        <v>0</v>
      </c>
      <c r="X385" s="229">
        <f>IF(UPGRADEYEAR&lt;&gt;ENGINE!X$333,W385,X56+X259)</f>
        <v>0</v>
      </c>
      <c r="Y385" s="229">
        <f>IF(UPGRADEYEAR&lt;&gt;ENGINE!Y$333,X385,Y56+Y259)</f>
        <v>0</v>
      </c>
      <c r="Z385" s="229">
        <f>IF(UPGRADEYEAR&lt;&gt;ENGINE!Z$333,Y385,Z56+Z259)</f>
        <v>0</v>
      </c>
      <c r="AA385" s="229">
        <f>IF(UPGRADEYEAR&lt;&gt;ENGINE!AA$333,Z385,AA56+AA259)</f>
        <v>0</v>
      </c>
      <c r="AB385" s="229">
        <f>IF(UPGRADEYEAR&lt;&gt;ENGINE!AB$333,AA385,AB56+AB259)</f>
        <v>0</v>
      </c>
      <c r="AC385" s="229">
        <f>IF(UPGRADEYEAR&lt;&gt;ENGINE!AC$333,AB385,AC56+AC259)</f>
        <v>0</v>
      </c>
      <c r="AD385" s="229">
        <f>IF(UPGRADEYEAR&lt;&gt;ENGINE!AD$333,AC385,AD56+AD259)</f>
        <v>0</v>
      </c>
      <c r="AE385" s="229">
        <f>IF(UPGRADEYEAR&lt;&gt;ENGINE!AE$333,AD385,AE56+AE259)</f>
        <v>0</v>
      </c>
      <c r="AF385" s="229">
        <f>IF(UPGRADEYEAR&lt;&gt;ENGINE!AF$333,AE385,AF56+AF259)</f>
        <v>0</v>
      </c>
      <c r="AG385" s="229">
        <f>IF(UPGRADEYEAR&lt;&gt;ENGINE!AG$333,AF385,AG56+AG259)</f>
        <v>0</v>
      </c>
      <c r="AH385" s="229">
        <f>IF(UPGRADEYEAR&lt;&gt;ENGINE!AH$333,AG385,AH56+AH259)</f>
        <v>0</v>
      </c>
      <c r="AI385" s="229">
        <f>IF(UPGRADEYEAR&lt;&gt;ENGINE!AI$333,AH385,AI56+AI259)</f>
        <v>0</v>
      </c>
      <c r="AJ385" s="229">
        <f>IF(UPGRADEYEAR&lt;&gt;ENGINE!AJ$333,AH385,AJ56+AJ259)</f>
        <v>0</v>
      </c>
      <c r="AK385" s="229">
        <f>IF(UPGRADEYEAR&lt;&gt;ENGINE!AK$333,AI385,AK56+AK259)</f>
        <v>0</v>
      </c>
      <c r="AL385" s="229">
        <f>IF(UPGRADEYEAR&lt;&gt;ENGINE!AL$333,AJ385,AL56+AL259)</f>
        <v>0</v>
      </c>
      <c r="AM385" s="229">
        <f>IF(UPGRADEYEAR&lt;&gt;ENGINE!AM$333,AK385,AM56+AM259)</f>
        <v>0</v>
      </c>
      <c r="AN385" s="229">
        <f>IF(UPGRADEYEAR&lt;&gt;ENGINE!AN$333,AC385,AN56+AN259)</f>
        <v>0</v>
      </c>
      <c r="AO385" s="229">
        <f>IF(UPGRADEYEAR&lt;&gt;ENGINE!AO$333,AD385,AO56+AO259)</f>
        <v>0</v>
      </c>
      <c r="AP385" s="229">
        <f>IF(UPGRADEYEAR&lt;&gt;ENGINE!AP$333,AE385,AP56+AP259)</f>
        <v>0</v>
      </c>
      <c r="AQ385" s="229">
        <f>IF(UPGRADEYEAR&lt;&gt;ENGINE!AQ$333,AF385,AQ56+AQ259)</f>
        <v>0</v>
      </c>
      <c r="AR385" s="229">
        <f>IF(UPGRADEYEAR&lt;&gt;ENGINE!AR$333,AG385,AR56+AR259)</f>
        <v>0</v>
      </c>
      <c r="AS385" s="229">
        <f>IF(UPGRADEYEAR&lt;&gt;ENGINE!AS$333,AH385,AS56+AS259)</f>
        <v>0</v>
      </c>
      <c r="AT385" s="229">
        <f>IF(UPGRADEYEAR&lt;&gt;ENGINE!AT$333,AI385,AT56+AT259)</f>
        <v>0</v>
      </c>
      <c r="AU385" s="231"/>
    </row>
    <row r="386" spans="1:47" ht="9" customHeight="1">
      <c r="A386" s="599"/>
      <c r="B386" s="227">
        <f t="shared" ref="B386:D386" si="364">B57</f>
        <v>100</v>
      </c>
      <c r="C386" s="227">
        <f t="shared" si="364"/>
        <v>118</v>
      </c>
      <c r="D386" s="228" t="str">
        <f t="shared" si="364"/>
        <v>MH</v>
      </c>
      <c r="E386" s="229">
        <f t="shared" si="325"/>
        <v>4138</v>
      </c>
      <c r="F386" s="229">
        <f t="shared" si="325"/>
        <v>488284</v>
      </c>
      <c r="G386" s="229">
        <f t="shared" si="354"/>
        <v>4138</v>
      </c>
      <c r="H386" s="229">
        <f t="shared" si="355"/>
        <v>488284</v>
      </c>
      <c r="I386" s="229">
        <f t="shared" si="355"/>
        <v>0</v>
      </c>
      <c r="J386" s="229">
        <f>IF(UPGRADEYEAR&lt;&gt;ENGINE!J$333,I386,J57+J260)</f>
        <v>0</v>
      </c>
      <c r="K386" s="229">
        <f>IF(UPGRADEYEAR&lt;&gt;ENGINE!K$333,J386,K57+K260)</f>
        <v>0</v>
      </c>
      <c r="L386" s="229">
        <f>IF(UPGRADEYEAR&lt;&gt;ENGINE!L$333,K386,L57+L260)</f>
        <v>0</v>
      </c>
      <c r="M386" s="229">
        <f>IF(UPGRADEYEAR&lt;&gt;ENGINE!M$333,L386,M57+M260)</f>
        <v>0</v>
      </c>
      <c r="N386" s="229">
        <f>IF(UPGRADEYEAR&lt;&gt;ENGINE!N$333,M386,N57+N260)</f>
        <v>0</v>
      </c>
      <c r="O386" s="229">
        <f>IF(UPGRADEYEAR&lt;&gt;ENGINE!O$333,N386,O57+O260)</f>
        <v>0</v>
      </c>
      <c r="P386" s="229">
        <f>IF(UPGRADEYEAR&lt;&gt;ENGINE!P$333,O386,P57+P260)</f>
        <v>0</v>
      </c>
      <c r="Q386" s="229">
        <f>IF(UPGRADEYEAR&lt;&gt;ENGINE!Q$333,P386,Q57+Q260)</f>
        <v>0</v>
      </c>
      <c r="R386" s="229">
        <f>IF(UPGRADEYEAR&lt;&gt;ENGINE!R$333,Q386,R57+R260)</f>
        <v>0</v>
      </c>
      <c r="S386" s="229">
        <f>IF(UPGRADEYEAR&lt;&gt;ENGINE!S$333,R386,S57+S260)</f>
        <v>0</v>
      </c>
      <c r="T386" s="229">
        <f>IF(UPGRADEYEAR&lt;&gt;ENGINE!T$333,S386,T57+T260)</f>
        <v>0</v>
      </c>
      <c r="U386" s="229">
        <f>IF(UPGRADEYEAR&lt;&gt;ENGINE!U$333,T386,U57+U260)</f>
        <v>0</v>
      </c>
      <c r="V386" s="229">
        <f>IF(UPGRADEYEAR&lt;&gt;ENGINE!V$333,U386,V57+V260)</f>
        <v>0</v>
      </c>
      <c r="W386" s="229">
        <f>IF(UPGRADEYEAR&lt;&gt;ENGINE!W$333,V386,W57+W260)</f>
        <v>0</v>
      </c>
      <c r="X386" s="229">
        <f>IF(UPGRADEYEAR&lt;&gt;ENGINE!X$333,W386,X57+X260)</f>
        <v>0</v>
      </c>
      <c r="Y386" s="229">
        <f>IF(UPGRADEYEAR&lt;&gt;ENGINE!Y$333,X386,Y57+Y260)</f>
        <v>0</v>
      </c>
      <c r="Z386" s="229">
        <f>IF(UPGRADEYEAR&lt;&gt;ENGINE!Z$333,Y386,Z57+Z260)</f>
        <v>0</v>
      </c>
      <c r="AA386" s="229">
        <f>IF(UPGRADEYEAR&lt;&gt;ENGINE!AA$333,Z386,AA57+AA260)</f>
        <v>0</v>
      </c>
      <c r="AB386" s="229">
        <f>IF(UPGRADEYEAR&lt;&gt;ENGINE!AB$333,AA386,AB57+AB260)</f>
        <v>0</v>
      </c>
      <c r="AC386" s="229">
        <f>IF(UPGRADEYEAR&lt;&gt;ENGINE!AC$333,AB386,AC57+AC260)</f>
        <v>0</v>
      </c>
      <c r="AD386" s="229">
        <f>IF(UPGRADEYEAR&lt;&gt;ENGINE!AD$333,AC386,AD57+AD260)</f>
        <v>0</v>
      </c>
      <c r="AE386" s="229">
        <f>IF(UPGRADEYEAR&lt;&gt;ENGINE!AE$333,AD386,AE57+AE260)</f>
        <v>0</v>
      </c>
      <c r="AF386" s="229">
        <f>IF(UPGRADEYEAR&lt;&gt;ENGINE!AF$333,AE386,AF57+AF260)</f>
        <v>0</v>
      </c>
      <c r="AG386" s="229">
        <f>IF(UPGRADEYEAR&lt;&gt;ENGINE!AG$333,AF386,AG57+AG260)</f>
        <v>0</v>
      </c>
      <c r="AH386" s="229">
        <f>IF(UPGRADEYEAR&lt;&gt;ENGINE!AH$333,AG386,AH57+AH260)</f>
        <v>0</v>
      </c>
      <c r="AI386" s="229">
        <f>IF(UPGRADEYEAR&lt;&gt;ENGINE!AI$333,AH386,AI57+AI260)</f>
        <v>0</v>
      </c>
      <c r="AJ386" s="229">
        <f>IF(UPGRADEYEAR&lt;&gt;ENGINE!AJ$333,AH386,AJ57+AJ260)</f>
        <v>0</v>
      </c>
      <c r="AK386" s="229">
        <f>IF(UPGRADEYEAR&lt;&gt;ENGINE!AK$333,AI386,AK57+AK260)</f>
        <v>0</v>
      </c>
      <c r="AL386" s="229">
        <f>IF(UPGRADEYEAR&lt;&gt;ENGINE!AL$333,AJ386,AL57+AL260)</f>
        <v>0</v>
      </c>
      <c r="AM386" s="229">
        <f>IF(UPGRADEYEAR&lt;&gt;ENGINE!AM$333,AK386,AM57+AM260)</f>
        <v>0</v>
      </c>
      <c r="AN386" s="229">
        <f>IF(UPGRADEYEAR&lt;&gt;ENGINE!AN$333,AC386,AN57+AN260)</f>
        <v>0</v>
      </c>
      <c r="AO386" s="229">
        <f>IF(UPGRADEYEAR&lt;&gt;ENGINE!AO$333,AD386,AO57+AO260)</f>
        <v>0</v>
      </c>
      <c r="AP386" s="229">
        <f>IF(UPGRADEYEAR&lt;&gt;ENGINE!AP$333,AE386,AP57+AP260)</f>
        <v>0</v>
      </c>
      <c r="AQ386" s="229">
        <f>IF(UPGRADEYEAR&lt;&gt;ENGINE!AQ$333,AF386,AQ57+AQ260)</f>
        <v>0</v>
      </c>
      <c r="AR386" s="229">
        <f>IF(UPGRADEYEAR&lt;&gt;ENGINE!AR$333,AG386,AR57+AR260)</f>
        <v>0</v>
      </c>
      <c r="AS386" s="229">
        <f>IF(UPGRADEYEAR&lt;&gt;ENGINE!AS$333,AH386,AS57+AS260)</f>
        <v>0</v>
      </c>
      <c r="AT386" s="229">
        <f>IF(UPGRADEYEAR&lt;&gt;ENGINE!AT$333,AI386,AT57+AT260)</f>
        <v>0</v>
      </c>
      <c r="AU386" s="231"/>
    </row>
    <row r="387" spans="1:47" ht="9" customHeight="1">
      <c r="A387" s="599"/>
      <c r="B387" s="227">
        <f t="shared" ref="B387:D387" si="365">B58</f>
        <v>150</v>
      </c>
      <c r="C387" s="227">
        <f t="shared" si="365"/>
        <v>179</v>
      </c>
      <c r="D387" s="228" t="str">
        <f t="shared" si="365"/>
        <v>MH</v>
      </c>
      <c r="E387" s="229">
        <f t="shared" si="325"/>
        <v>4138</v>
      </c>
      <c r="F387" s="229">
        <f t="shared" si="325"/>
        <v>740702</v>
      </c>
      <c r="G387" s="229">
        <f t="shared" si="354"/>
        <v>4138</v>
      </c>
      <c r="H387" s="229">
        <f t="shared" si="355"/>
        <v>740702</v>
      </c>
      <c r="I387" s="229">
        <f t="shared" si="355"/>
        <v>0</v>
      </c>
      <c r="J387" s="229">
        <f>IF(UPGRADEYEAR&lt;&gt;ENGINE!J$333,I387,J58+J261)</f>
        <v>0</v>
      </c>
      <c r="K387" s="229">
        <f>IF(UPGRADEYEAR&lt;&gt;ENGINE!K$333,J387,K58+K261)</f>
        <v>0</v>
      </c>
      <c r="L387" s="229">
        <f>IF(UPGRADEYEAR&lt;&gt;ENGINE!L$333,K387,L58+L261)</f>
        <v>0</v>
      </c>
      <c r="M387" s="229">
        <f>IF(UPGRADEYEAR&lt;&gt;ENGINE!M$333,L387,M58+M261)</f>
        <v>0</v>
      </c>
      <c r="N387" s="229">
        <f>IF(UPGRADEYEAR&lt;&gt;ENGINE!N$333,M387,N58+N261)</f>
        <v>0</v>
      </c>
      <c r="O387" s="229">
        <f>IF(UPGRADEYEAR&lt;&gt;ENGINE!O$333,N387,O58+O261)</f>
        <v>0</v>
      </c>
      <c r="P387" s="229">
        <f>IF(UPGRADEYEAR&lt;&gt;ENGINE!P$333,O387,P58+P261)</f>
        <v>0</v>
      </c>
      <c r="Q387" s="229">
        <f>IF(UPGRADEYEAR&lt;&gt;ENGINE!Q$333,P387,Q58+Q261)</f>
        <v>0</v>
      </c>
      <c r="R387" s="229">
        <f>IF(UPGRADEYEAR&lt;&gt;ENGINE!R$333,Q387,R58+R261)</f>
        <v>0</v>
      </c>
      <c r="S387" s="229">
        <f>IF(UPGRADEYEAR&lt;&gt;ENGINE!S$333,R387,S58+S261)</f>
        <v>0</v>
      </c>
      <c r="T387" s="229">
        <f>IF(UPGRADEYEAR&lt;&gt;ENGINE!T$333,S387,T58+T261)</f>
        <v>0</v>
      </c>
      <c r="U387" s="229">
        <f>IF(UPGRADEYEAR&lt;&gt;ENGINE!U$333,T387,U58+U261)</f>
        <v>0</v>
      </c>
      <c r="V387" s="229">
        <f>IF(UPGRADEYEAR&lt;&gt;ENGINE!V$333,U387,V58+V261)</f>
        <v>0</v>
      </c>
      <c r="W387" s="229">
        <f>IF(UPGRADEYEAR&lt;&gt;ENGINE!W$333,V387,W58+W261)</f>
        <v>0</v>
      </c>
      <c r="X387" s="229">
        <f>IF(UPGRADEYEAR&lt;&gt;ENGINE!X$333,W387,X58+X261)</f>
        <v>0</v>
      </c>
      <c r="Y387" s="229">
        <f>IF(UPGRADEYEAR&lt;&gt;ENGINE!Y$333,X387,Y58+Y261)</f>
        <v>0</v>
      </c>
      <c r="Z387" s="229">
        <f>IF(UPGRADEYEAR&lt;&gt;ENGINE!Z$333,Y387,Z58+Z261)</f>
        <v>0</v>
      </c>
      <c r="AA387" s="229">
        <f>IF(UPGRADEYEAR&lt;&gt;ENGINE!AA$333,Z387,AA58+AA261)</f>
        <v>0</v>
      </c>
      <c r="AB387" s="229">
        <f>IF(UPGRADEYEAR&lt;&gt;ENGINE!AB$333,AA387,AB58+AB261)</f>
        <v>0</v>
      </c>
      <c r="AC387" s="229">
        <f>IF(UPGRADEYEAR&lt;&gt;ENGINE!AC$333,AB387,AC58+AC261)</f>
        <v>0</v>
      </c>
      <c r="AD387" s="229">
        <f>IF(UPGRADEYEAR&lt;&gt;ENGINE!AD$333,AC387,AD58+AD261)</f>
        <v>0</v>
      </c>
      <c r="AE387" s="229">
        <f>IF(UPGRADEYEAR&lt;&gt;ENGINE!AE$333,AD387,AE58+AE261)</f>
        <v>0</v>
      </c>
      <c r="AF387" s="229">
        <f>IF(UPGRADEYEAR&lt;&gt;ENGINE!AF$333,AE387,AF58+AF261)</f>
        <v>0</v>
      </c>
      <c r="AG387" s="229">
        <f>IF(UPGRADEYEAR&lt;&gt;ENGINE!AG$333,AF387,AG58+AG261)</f>
        <v>0</v>
      </c>
      <c r="AH387" s="229">
        <f>IF(UPGRADEYEAR&lt;&gt;ENGINE!AH$333,AG387,AH58+AH261)</f>
        <v>0</v>
      </c>
      <c r="AI387" s="229">
        <f>IF(UPGRADEYEAR&lt;&gt;ENGINE!AI$333,AH387,AI58+AI261)</f>
        <v>0</v>
      </c>
      <c r="AJ387" s="229">
        <f>IF(UPGRADEYEAR&lt;&gt;ENGINE!AJ$333,AH387,AJ58+AJ261)</f>
        <v>0</v>
      </c>
      <c r="AK387" s="229">
        <f>IF(UPGRADEYEAR&lt;&gt;ENGINE!AK$333,AI387,AK58+AK261)</f>
        <v>0</v>
      </c>
      <c r="AL387" s="229">
        <f>IF(UPGRADEYEAR&lt;&gt;ENGINE!AL$333,AJ387,AL58+AL261)</f>
        <v>0</v>
      </c>
      <c r="AM387" s="229">
        <f>IF(UPGRADEYEAR&lt;&gt;ENGINE!AM$333,AK387,AM58+AM261)</f>
        <v>0</v>
      </c>
      <c r="AN387" s="229">
        <f>IF(UPGRADEYEAR&lt;&gt;ENGINE!AN$333,AC387,AN58+AN261)</f>
        <v>0</v>
      </c>
      <c r="AO387" s="229">
        <f>IF(UPGRADEYEAR&lt;&gt;ENGINE!AO$333,AD387,AO58+AO261)</f>
        <v>0</v>
      </c>
      <c r="AP387" s="229">
        <f>IF(UPGRADEYEAR&lt;&gt;ENGINE!AP$333,AE387,AP58+AP261)</f>
        <v>0</v>
      </c>
      <c r="AQ387" s="229">
        <f>IF(UPGRADEYEAR&lt;&gt;ENGINE!AQ$333,AF387,AQ58+AQ261)</f>
        <v>0</v>
      </c>
      <c r="AR387" s="229">
        <f>IF(UPGRADEYEAR&lt;&gt;ENGINE!AR$333,AG387,AR58+AR261)</f>
        <v>0</v>
      </c>
      <c r="AS387" s="229">
        <f>IF(UPGRADEYEAR&lt;&gt;ENGINE!AS$333,AH387,AS58+AS261)</f>
        <v>0</v>
      </c>
      <c r="AT387" s="229">
        <f>IF(UPGRADEYEAR&lt;&gt;ENGINE!AT$333,AI387,AT58+AT261)</f>
        <v>0</v>
      </c>
      <c r="AU387" s="231"/>
    </row>
    <row r="388" spans="1:47" ht="9" customHeight="1">
      <c r="A388" s="599"/>
      <c r="B388" s="227">
        <f t="shared" ref="B388:D388" si="366">B59</f>
        <v>250</v>
      </c>
      <c r="C388" s="227">
        <f t="shared" si="366"/>
        <v>301</v>
      </c>
      <c r="D388" s="228" t="str">
        <f t="shared" si="366"/>
        <v>MH</v>
      </c>
      <c r="E388" s="229">
        <f t="shared" si="325"/>
        <v>4138</v>
      </c>
      <c r="F388" s="229">
        <f t="shared" si="325"/>
        <v>1245538</v>
      </c>
      <c r="G388" s="229">
        <f t="shared" si="354"/>
        <v>4138</v>
      </c>
      <c r="H388" s="229">
        <f t="shared" si="355"/>
        <v>1245538</v>
      </c>
      <c r="I388" s="229">
        <f t="shared" si="355"/>
        <v>0</v>
      </c>
      <c r="J388" s="229">
        <f>IF(UPGRADEYEAR&lt;&gt;ENGINE!J$333,I388,J59+J262)</f>
        <v>0</v>
      </c>
      <c r="K388" s="229">
        <f>IF(UPGRADEYEAR&lt;&gt;ENGINE!K$333,J388,K59+K262)</f>
        <v>0</v>
      </c>
      <c r="L388" s="229">
        <f>IF(UPGRADEYEAR&lt;&gt;ENGINE!L$333,K388,L59+L262)</f>
        <v>0</v>
      </c>
      <c r="M388" s="229">
        <f>IF(UPGRADEYEAR&lt;&gt;ENGINE!M$333,L388,M59+M262)</f>
        <v>0</v>
      </c>
      <c r="N388" s="229">
        <f>IF(UPGRADEYEAR&lt;&gt;ENGINE!N$333,M388,N59+N262)</f>
        <v>0</v>
      </c>
      <c r="O388" s="229">
        <f>IF(UPGRADEYEAR&lt;&gt;ENGINE!O$333,N388,O59+O262)</f>
        <v>0</v>
      </c>
      <c r="P388" s="229">
        <f>IF(UPGRADEYEAR&lt;&gt;ENGINE!P$333,O388,P59+P262)</f>
        <v>0</v>
      </c>
      <c r="Q388" s="229">
        <f>IF(UPGRADEYEAR&lt;&gt;ENGINE!Q$333,P388,Q59+Q262)</f>
        <v>0</v>
      </c>
      <c r="R388" s="229">
        <f>IF(UPGRADEYEAR&lt;&gt;ENGINE!R$333,Q388,R59+R262)</f>
        <v>0</v>
      </c>
      <c r="S388" s="229">
        <f>IF(UPGRADEYEAR&lt;&gt;ENGINE!S$333,R388,S59+S262)</f>
        <v>0</v>
      </c>
      <c r="T388" s="229">
        <f>IF(UPGRADEYEAR&lt;&gt;ENGINE!T$333,S388,T59+T262)</f>
        <v>0</v>
      </c>
      <c r="U388" s="229">
        <f>IF(UPGRADEYEAR&lt;&gt;ENGINE!U$333,T388,U59+U262)</f>
        <v>0</v>
      </c>
      <c r="V388" s="229">
        <f>IF(UPGRADEYEAR&lt;&gt;ENGINE!V$333,U388,V59+V262)</f>
        <v>0</v>
      </c>
      <c r="W388" s="229">
        <f>IF(UPGRADEYEAR&lt;&gt;ENGINE!W$333,V388,W59+W262)</f>
        <v>0</v>
      </c>
      <c r="X388" s="229">
        <f>IF(UPGRADEYEAR&lt;&gt;ENGINE!X$333,W388,X59+X262)</f>
        <v>0</v>
      </c>
      <c r="Y388" s="229">
        <f>IF(UPGRADEYEAR&lt;&gt;ENGINE!Y$333,X388,Y59+Y262)</f>
        <v>0</v>
      </c>
      <c r="Z388" s="229">
        <f>IF(UPGRADEYEAR&lt;&gt;ENGINE!Z$333,Y388,Z59+Z262)</f>
        <v>0</v>
      </c>
      <c r="AA388" s="229">
        <f>IF(UPGRADEYEAR&lt;&gt;ENGINE!AA$333,Z388,AA59+AA262)</f>
        <v>0</v>
      </c>
      <c r="AB388" s="229">
        <f>IF(UPGRADEYEAR&lt;&gt;ENGINE!AB$333,AA388,AB59+AB262)</f>
        <v>0</v>
      </c>
      <c r="AC388" s="229">
        <f>IF(UPGRADEYEAR&lt;&gt;ENGINE!AC$333,AB388,AC59+AC262)</f>
        <v>0</v>
      </c>
      <c r="AD388" s="229">
        <f>IF(UPGRADEYEAR&lt;&gt;ENGINE!AD$333,AC388,AD59+AD262)</f>
        <v>0</v>
      </c>
      <c r="AE388" s="229">
        <f>IF(UPGRADEYEAR&lt;&gt;ENGINE!AE$333,AD388,AE59+AE262)</f>
        <v>0</v>
      </c>
      <c r="AF388" s="229">
        <f>IF(UPGRADEYEAR&lt;&gt;ENGINE!AF$333,AE388,AF59+AF262)</f>
        <v>0</v>
      </c>
      <c r="AG388" s="229">
        <f>IF(UPGRADEYEAR&lt;&gt;ENGINE!AG$333,AF388,AG59+AG262)</f>
        <v>0</v>
      </c>
      <c r="AH388" s="229">
        <f>IF(UPGRADEYEAR&lt;&gt;ENGINE!AH$333,AG388,AH59+AH262)</f>
        <v>0</v>
      </c>
      <c r="AI388" s="229">
        <f>IF(UPGRADEYEAR&lt;&gt;ENGINE!AI$333,AH388,AI59+AI262)</f>
        <v>0</v>
      </c>
      <c r="AJ388" s="229">
        <f>IF(UPGRADEYEAR&lt;&gt;ENGINE!AJ$333,AH388,AJ59+AJ262)</f>
        <v>0</v>
      </c>
      <c r="AK388" s="229">
        <f>IF(UPGRADEYEAR&lt;&gt;ENGINE!AK$333,AI388,AK59+AK262)</f>
        <v>0</v>
      </c>
      <c r="AL388" s="229">
        <f>IF(UPGRADEYEAR&lt;&gt;ENGINE!AL$333,AJ388,AL59+AL262)</f>
        <v>0</v>
      </c>
      <c r="AM388" s="229">
        <f>IF(UPGRADEYEAR&lt;&gt;ENGINE!AM$333,AK388,AM59+AM262)</f>
        <v>0</v>
      </c>
      <c r="AN388" s="229">
        <f>IF(UPGRADEYEAR&lt;&gt;ENGINE!AN$333,AC388,AN59+AN262)</f>
        <v>0</v>
      </c>
      <c r="AO388" s="229">
        <f>IF(UPGRADEYEAR&lt;&gt;ENGINE!AO$333,AD388,AO59+AO262)</f>
        <v>0</v>
      </c>
      <c r="AP388" s="229">
        <f>IF(UPGRADEYEAR&lt;&gt;ENGINE!AP$333,AE388,AP59+AP262)</f>
        <v>0</v>
      </c>
      <c r="AQ388" s="229">
        <f>IF(UPGRADEYEAR&lt;&gt;ENGINE!AQ$333,AF388,AQ59+AQ262)</f>
        <v>0</v>
      </c>
      <c r="AR388" s="229">
        <f>IF(UPGRADEYEAR&lt;&gt;ENGINE!AR$333,AG388,AR59+AR262)</f>
        <v>0</v>
      </c>
      <c r="AS388" s="229">
        <f>IF(UPGRADEYEAR&lt;&gt;ENGINE!AS$333,AH388,AS59+AS262)</f>
        <v>0</v>
      </c>
      <c r="AT388" s="229">
        <f>IF(UPGRADEYEAR&lt;&gt;ENGINE!AT$333,AI388,AT59+AT262)</f>
        <v>0</v>
      </c>
      <c r="AU388" s="231"/>
    </row>
    <row r="389" spans="1:47" ht="9" customHeight="1">
      <c r="A389" s="599"/>
      <c r="B389" s="227">
        <f t="shared" ref="B389:D389" si="367">B60</f>
        <v>400</v>
      </c>
      <c r="C389" s="227">
        <f t="shared" si="367"/>
        <v>471</v>
      </c>
      <c r="D389" s="228" t="str">
        <f t="shared" si="367"/>
        <v>MH</v>
      </c>
      <c r="E389" s="229">
        <f t="shared" si="325"/>
        <v>4138</v>
      </c>
      <c r="F389" s="229">
        <f t="shared" si="325"/>
        <v>1948998</v>
      </c>
      <c r="G389" s="229">
        <f t="shared" si="354"/>
        <v>4138</v>
      </c>
      <c r="H389" s="229">
        <f t="shared" si="355"/>
        <v>1948998</v>
      </c>
      <c r="I389" s="229">
        <f t="shared" si="355"/>
        <v>0</v>
      </c>
      <c r="J389" s="229">
        <f>IF(UPGRADEYEAR&lt;&gt;ENGINE!J$333,I389,J60+J263)</f>
        <v>0</v>
      </c>
      <c r="K389" s="229">
        <f>IF(UPGRADEYEAR&lt;&gt;ENGINE!K$333,J389,K60+K263)</f>
        <v>0</v>
      </c>
      <c r="L389" s="229">
        <f>IF(UPGRADEYEAR&lt;&gt;ENGINE!L$333,K389,L60+L263)</f>
        <v>0</v>
      </c>
      <c r="M389" s="229">
        <f>IF(UPGRADEYEAR&lt;&gt;ENGINE!M$333,L389,M60+M263)</f>
        <v>0</v>
      </c>
      <c r="N389" s="229">
        <f>IF(UPGRADEYEAR&lt;&gt;ENGINE!N$333,M389,N60+N263)</f>
        <v>0</v>
      </c>
      <c r="O389" s="229">
        <f>IF(UPGRADEYEAR&lt;&gt;ENGINE!O$333,N389,O60+O263)</f>
        <v>0</v>
      </c>
      <c r="P389" s="229">
        <f>IF(UPGRADEYEAR&lt;&gt;ENGINE!P$333,O389,P60+P263)</f>
        <v>0</v>
      </c>
      <c r="Q389" s="229">
        <f>IF(UPGRADEYEAR&lt;&gt;ENGINE!Q$333,P389,Q60+Q263)</f>
        <v>0</v>
      </c>
      <c r="R389" s="229">
        <f>IF(UPGRADEYEAR&lt;&gt;ENGINE!R$333,Q389,R60+R263)</f>
        <v>0</v>
      </c>
      <c r="S389" s="229">
        <f>IF(UPGRADEYEAR&lt;&gt;ENGINE!S$333,R389,S60+S263)</f>
        <v>0</v>
      </c>
      <c r="T389" s="229">
        <f>IF(UPGRADEYEAR&lt;&gt;ENGINE!T$333,S389,T60+T263)</f>
        <v>0</v>
      </c>
      <c r="U389" s="229">
        <f>IF(UPGRADEYEAR&lt;&gt;ENGINE!U$333,T389,U60+U263)</f>
        <v>0</v>
      </c>
      <c r="V389" s="229">
        <f>IF(UPGRADEYEAR&lt;&gt;ENGINE!V$333,U389,V60+V263)</f>
        <v>0</v>
      </c>
      <c r="W389" s="229">
        <f>IF(UPGRADEYEAR&lt;&gt;ENGINE!W$333,V389,W60+W263)</f>
        <v>0</v>
      </c>
      <c r="X389" s="229">
        <f>IF(UPGRADEYEAR&lt;&gt;ENGINE!X$333,W389,X60+X263)</f>
        <v>0</v>
      </c>
      <c r="Y389" s="229">
        <f>IF(UPGRADEYEAR&lt;&gt;ENGINE!Y$333,X389,Y60+Y263)</f>
        <v>0</v>
      </c>
      <c r="Z389" s="229">
        <f>IF(UPGRADEYEAR&lt;&gt;ENGINE!Z$333,Y389,Z60+Z263)</f>
        <v>0</v>
      </c>
      <c r="AA389" s="229">
        <f>IF(UPGRADEYEAR&lt;&gt;ENGINE!AA$333,Z389,AA60+AA263)</f>
        <v>0</v>
      </c>
      <c r="AB389" s="229">
        <f>IF(UPGRADEYEAR&lt;&gt;ENGINE!AB$333,AA389,AB60+AB263)</f>
        <v>0</v>
      </c>
      <c r="AC389" s="229">
        <f>IF(UPGRADEYEAR&lt;&gt;ENGINE!AC$333,AB389,AC60+AC263)</f>
        <v>0</v>
      </c>
      <c r="AD389" s="229">
        <f>IF(UPGRADEYEAR&lt;&gt;ENGINE!AD$333,AC389,AD60+AD263)</f>
        <v>0</v>
      </c>
      <c r="AE389" s="229">
        <f>IF(UPGRADEYEAR&lt;&gt;ENGINE!AE$333,AD389,AE60+AE263)</f>
        <v>0</v>
      </c>
      <c r="AF389" s="229">
        <f>IF(UPGRADEYEAR&lt;&gt;ENGINE!AF$333,AE389,AF60+AF263)</f>
        <v>0</v>
      </c>
      <c r="AG389" s="229">
        <f>IF(UPGRADEYEAR&lt;&gt;ENGINE!AG$333,AF389,AG60+AG263)</f>
        <v>0</v>
      </c>
      <c r="AH389" s="229">
        <f>IF(UPGRADEYEAR&lt;&gt;ENGINE!AH$333,AG389,AH60+AH263)</f>
        <v>0</v>
      </c>
      <c r="AI389" s="229">
        <f>IF(UPGRADEYEAR&lt;&gt;ENGINE!AI$333,AH389,AI60+AI263)</f>
        <v>0</v>
      </c>
      <c r="AJ389" s="229">
        <f>IF(UPGRADEYEAR&lt;&gt;ENGINE!AJ$333,AH389,AJ60+AJ263)</f>
        <v>0</v>
      </c>
      <c r="AK389" s="229">
        <f>IF(UPGRADEYEAR&lt;&gt;ENGINE!AK$333,AI389,AK60+AK263)</f>
        <v>0</v>
      </c>
      <c r="AL389" s="229">
        <f>IF(UPGRADEYEAR&lt;&gt;ENGINE!AL$333,AJ389,AL60+AL263)</f>
        <v>0</v>
      </c>
      <c r="AM389" s="229">
        <f>IF(UPGRADEYEAR&lt;&gt;ENGINE!AM$333,AK389,AM60+AM263)</f>
        <v>0</v>
      </c>
      <c r="AN389" s="229">
        <f>IF(UPGRADEYEAR&lt;&gt;ENGINE!AN$333,AC389,AN60+AN263)</f>
        <v>0</v>
      </c>
      <c r="AO389" s="229">
        <f>IF(UPGRADEYEAR&lt;&gt;ENGINE!AO$333,AD389,AO60+AO263)</f>
        <v>0</v>
      </c>
      <c r="AP389" s="229">
        <f>IF(UPGRADEYEAR&lt;&gt;ENGINE!AP$333,AE389,AP60+AP263)</f>
        <v>0</v>
      </c>
      <c r="AQ389" s="229">
        <f>IF(UPGRADEYEAR&lt;&gt;ENGINE!AQ$333,AF389,AQ60+AQ263)</f>
        <v>0</v>
      </c>
      <c r="AR389" s="229">
        <f>IF(UPGRADEYEAR&lt;&gt;ENGINE!AR$333,AG389,AR60+AR263)</f>
        <v>0</v>
      </c>
      <c r="AS389" s="229">
        <f>IF(UPGRADEYEAR&lt;&gt;ENGINE!AS$333,AH389,AS60+AS263)</f>
        <v>0</v>
      </c>
      <c r="AT389" s="229">
        <f>IF(UPGRADEYEAR&lt;&gt;ENGINE!AT$333,AI389,AT60+AT263)</f>
        <v>0</v>
      </c>
      <c r="AU389" s="231"/>
    </row>
    <row r="390" spans="1:47" ht="9" customHeight="1">
      <c r="A390" s="599"/>
      <c r="B390" s="227">
        <f t="shared" ref="B390:D390" si="368">B61</f>
        <v>0</v>
      </c>
      <c r="C390" s="227">
        <f t="shared" si="368"/>
        <v>0</v>
      </c>
      <c r="D390" s="228" t="str">
        <f t="shared" si="368"/>
        <v>MH</v>
      </c>
      <c r="E390" s="229">
        <f t="shared" si="325"/>
        <v>4138</v>
      </c>
      <c r="F390" s="229">
        <f t="shared" si="325"/>
        <v>0</v>
      </c>
      <c r="G390" s="229">
        <f t="shared" si="354"/>
        <v>4138</v>
      </c>
      <c r="H390" s="229">
        <f t="shared" si="355"/>
        <v>0</v>
      </c>
      <c r="I390" s="229">
        <f t="shared" si="355"/>
        <v>0</v>
      </c>
      <c r="J390" s="229">
        <f>IF(UPGRADEYEAR&lt;&gt;ENGINE!J$333,I390,J61+J264)</f>
        <v>0</v>
      </c>
      <c r="K390" s="229">
        <f>IF(UPGRADEYEAR&lt;&gt;ENGINE!K$333,J390,K61+K264)</f>
        <v>0</v>
      </c>
      <c r="L390" s="229">
        <f>IF(UPGRADEYEAR&lt;&gt;ENGINE!L$333,K390,L61+L264)</f>
        <v>0</v>
      </c>
      <c r="M390" s="229">
        <f>IF(UPGRADEYEAR&lt;&gt;ENGINE!M$333,L390,M61+M264)</f>
        <v>0</v>
      </c>
      <c r="N390" s="229">
        <f>IF(UPGRADEYEAR&lt;&gt;ENGINE!N$333,M390,N61+N264)</f>
        <v>0</v>
      </c>
      <c r="O390" s="229">
        <f>IF(UPGRADEYEAR&lt;&gt;ENGINE!O$333,N390,O61+O264)</f>
        <v>0</v>
      </c>
      <c r="P390" s="229">
        <f>IF(UPGRADEYEAR&lt;&gt;ENGINE!P$333,O390,P61+P264)</f>
        <v>0</v>
      </c>
      <c r="Q390" s="229">
        <f>IF(UPGRADEYEAR&lt;&gt;ENGINE!Q$333,P390,Q61+Q264)</f>
        <v>0</v>
      </c>
      <c r="R390" s="229">
        <f>IF(UPGRADEYEAR&lt;&gt;ENGINE!R$333,Q390,R61+R264)</f>
        <v>0</v>
      </c>
      <c r="S390" s="229">
        <f>IF(UPGRADEYEAR&lt;&gt;ENGINE!S$333,R390,S61+S264)</f>
        <v>0</v>
      </c>
      <c r="T390" s="229">
        <f>IF(UPGRADEYEAR&lt;&gt;ENGINE!T$333,S390,T61+T264)</f>
        <v>0</v>
      </c>
      <c r="U390" s="229">
        <f>IF(UPGRADEYEAR&lt;&gt;ENGINE!U$333,T390,U61+U264)</f>
        <v>0</v>
      </c>
      <c r="V390" s="229">
        <f>IF(UPGRADEYEAR&lt;&gt;ENGINE!V$333,U390,V61+V264)</f>
        <v>0</v>
      </c>
      <c r="W390" s="229">
        <f>IF(UPGRADEYEAR&lt;&gt;ENGINE!W$333,V390,W61+W264)</f>
        <v>0</v>
      </c>
      <c r="X390" s="229">
        <f>IF(UPGRADEYEAR&lt;&gt;ENGINE!X$333,W390,X61+X264)</f>
        <v>0</v>
      </c>
      <c r="Y390" s="229">
        <f>IF(UPGRADEYEAR&lt;&gt;ENGINE!Y$333,X390,Y61+Y264)</f>
        <v>0</v>
      </c>
      <c r="Z390" s="229">
        <f>IF(UPGRADEYEAR&lt;&gt;ENGINE!Z$333,Y390,Z61+Z264)</f>
        <v>0</v>
      </c>
      <c r="AA390" s="229">
        <f>IF(UPGRADEYEAR&lt;&gt;ENGINE!AA$333,Z390,AA61+AA264)</f>
        <v>0</v>
      </c>
      <c r="AB390" s="229">
        <f>IF(UPGRADEYEAR&lt;&gt;ENGINE!AB$333,AA390,AB61+AB264)</f>
        <v>0</v>
      </c>
      <c r="AC390" s="229">
        <f>IF(UPGRADEYEAR&lt;&gt;ENGINE!AC$333,AB390,AC61+AC264)</f>
        <v>0</v>
      </c>
      <c r="AD390" s="229">
        <f>IF(UPGRADEYEAR&lt;&gt;ENGINE!AD$333,AC390,AD61+AD264)</f>
        <v>0</v>
      </c>
      <c r="AE390" s="229">
        <f>IF(UPGRADEYEAR&lt;&gt;ENGINE!AE$333,AD390,AE61+AE264)</f>
        <v>0</v>
      </c>
      <c r="AF390" s="229">
        <f>IF(UPGRADEYEAR&lt;&gt;ENGINE!AF$333,AE390,AF61+AF264)</f>
        <v>0</v>
      </c>
      <c r="AG390" s="229">
        <f>IF(UPGRADEYEAR&lt;&gt;ENGINE!AG$333,AF390,AG61+AG264)</f>
        <v>0</v>
      </c>
      <c r="AH390" s="229">
        <f>IF(UPGRADEYEAR&lt;&gt;ENGINE!AH$333,AG390,AH61+AH264)</f>
        <v>0</v>
      </c>
      <c r="AI390" s="229">
        <f>IF(UPGRADEYEAR&lt;&gt;ENGINE!AI$333,AH390,AI61+AI264)</f>
        <v>0</v>
      </c>
      <c r="AJ390" s="229">
        <f>IF(UPGRADEYEAR&lt;&gt;ENGINE!AJ$333,AH390,AJ61+AJ264)</f>
        <v>0</v>
      </c>
      <c r="AK390" s="229">
        <f>IF(UPGRADEYEAR&lt;&gt;ENGINE!AK$333,AI390,AK61+AK264)</f>
        <v>0</v>
      </c>
      <c r="AL390" s="229">
        <f>IF(UPGRADEYEAR&lt;&gt;ENGINE!AL$333,AJ390,AL61+AL264)</f>
        <v>0</v>
      </c>
      <c r="AM390" s="229">
        <f>IF(UPGRADEYEAR&lt;&gt;ENGINE!AM$333,AK390,AM61+AM264)</f>
        <v>0</v>
      </c>
      <c r="AN390" s="229">
        <f>IF(UPGRADEYEAR&lt;&gt;ENGINE!AN$333,AC390,AN61+AN264)</f>
        <v>0</v>
      </c>
      <c r="AO390" s="229">
        <f>IF(UPGRADEYEAR&lt;&gt;ENGINE!AO$333,AD390,AO61+AO264)</f>
        <v>0</v>
      </c>
      <c r="AP390" s="229">
        <f>IF(UPGRADEYEAR&lt;&gt;ENGINE!AP$333,AE390,AP61+AP264)</f>
        <v>0</v>
      </c>
      <c r="AQ390" s="229">
        <f>IF(UPGRADEYEAR&lt;&gt;ENGINE!AQ$333,AF390,AQ61+AQ264)</f>
        <v>0</v>
      </c>
      <c r="AR390" s="229">
        <f>IF(UPGRADEYEAR&lt;&gt;ENGINE!AR$333,AG390,AR61+AR264)</f>
        <v>0</v>
      </c>
      <c r="AS390" s="229">
        <f>IF(UPGRADEYEAR&lt;&gt;ENGINE!AS$333,AH390,AS61+AS264)</f>
        <v>0</v>
      </c>
      <c r="AT390" s="229">
        <f>IF(UPGRADEYEAR&lt;&gt;ENGINE!AT$333,AI390,AT61+AT264)</f>
        <v>0</v>
      </c>
      <c r="AU390" s="231"/>
    </row>
    <row r="391" spans="1:47" ht="9" customHeight="1">
      <c r="A391" s="599"/>
      <c r="B391" s="227">
        <f t="shared" ref="B391:D391" si="369">B62</f>
        <v>0</v>
      </c>
      <c r="C391" s="227">
        <f t="shared" si="369"/>
        <v>0</v>
      </c>
      <c r="D391" s="228" t="str">
        <f t="shared" si="369"/>
        <v>MH</v>
      </c>
      <c r="E391" s="229">
        <f t="shared" si="325"/>
        <v>4138</v>
      </c>
      <c r="F391" s="229">
        <f t="shared" si="325"/>
        <v>0</v>
      </c>
      <c r="G391" s="229">
        <f t="shared" si="354"/>
        <v>4138</v>
      </c>
      <c r="H391" s="229">
        <f t="shared" si="355"/>
        <v>0</v>
      </c>
      <c r="I391" s="229">
        <f t="shared" si="355"/>
        <v>0</v>
      </c>
      <c r="J391" s="229">
        <f>IF(UPGRADEYEAR&lt;&gt;ENGINE!J$333,I391,J62+J265)</f>
        <v>0</v>
      </c>
      <c r="K391" s="229">
        <f>IF(UPGRADEYEAR&lt;&gt;ENGINE!K$333,J391,K62+K265)</f>
        <v>0</v>
      </c>
      <c r="L391" s="229">
        <f>IF(UPGRADEYEAR&lt;&gt;ENGINE!L$333,K391,L62+L265)</f>
        <v>0</v>
      </c>
      <c r="M391" s="229">
        <f>IF(UPGRADEYEAR&lt;&gt;ENGINE!M$333,L391,M62+M265)</f>
        <v>0</v>
      </c>
      <c r="N391" s="229">
        <f>IF(UPGRADEYEAR&lt;&gt;ENGINE!N$333,M391,N62+N265)</f>
        <v>0</v>
      </c>
      <c r="O391" s="229">
        <f>IF(UPGRADEYEAR&lt;&gt;ENGINE!O$333,N391,O62+O265)</f>
        <v>0</v>
      </c>
      <c r="P391" s="229">
        <f>IF(UPGRADEYEAR&lt;&gt;ENGINE!P$333,O391,P62+P265)</f>
        <v>0</v>
      </c>
      <c r="Q391" s="229">
        <f>IF(UPGRADEYEAR&lt;&gt;ENGINE!Q$333,P391,Q62+Q265)</f>
        <v>0</v>
      </c>
      <c r="R391" s="229">
        <f>IF(UPGRADEYEAR&lt;&gt;ENGINE!R$333,Q391,R62+R265)</f>
        <v>0</v>
      </c>
      <c r="S391" s="229">
        <f>IF(UPGRADEYEAR&lt;&gt;ENGINE!S$333,R391,S62+S265)</f>
        <v>0</v>
      </c>
      <c r="T391" s="229">
        <f>IF(UPGRADEYEAR&lt;&gt;ENGINE!T$333,S391,T62+T265)</f>
        <v>0</v>
      </c>
      <c r="U391" s="229">
        <f>IF(UPGRADEYEAR&lt;&gt;ENGINE!U$333,T391,U62+U265)</f>
        <v>0</v>
      </c>
      <c r="V391" s="229">
        <f>IF(UPGRADEYEAR&lt;&gt;ENGINE!V$333,U391,V62+V265)</f>
        <v>0</v>
      </c>
      <c r="W391" s="229">
        <f>IF(UPGRADEYEAR&lt;&gt;ENGINE!W$333,V391,W62+W265)</f>
        <v>0</v>
      </c>
      <c r="X391" s="229">
        <f>IF(UPGRADEYEAR&lt;&gt;ENGINE!X$333,W391,X62+X265)</f>
        <v>0</v>
      </c>
      <c r="Y391" s="229">
        <f>IF(UPGRADEYEAR&lt;&gt;ENGINE!Y$333,X391,Y62+Y265)</f>
        <v>0</v>
      </c>
      <c r="Z391" s="229">
        <f>IF(UPGRADEYEAR&lt;&gt;ENGINE!Z$333,Y391,Z62+Z265)</f>
        <v>0</v>
      </c>
      <c r="AA391" s="229">
        <f>IF(UPGRADEYEAR&lt;&gt;ENGINE!AA$333,Z391,AA62+AA265)</f>
        <v>0</v>
      </c>
      <c r="AB391" s="229">
        <f>IF(UPGRADEYEAR&lt;&gt;ENGINE!AB$333,AA391,AB62+AB265)</f>
        <v>0</v>
      </c>
      <c r="AC391" s="229">
        <f>IF(UPGRADEYEAR&lt;&gt;ENGINE!AC$333,AB391,AC62+AC265)</f>
        <v>0</v>
      </c>
      <c r="AD391" s="229">
        <f>IF(UPGRADEYEAR&lt;&gt;ENGINE!AD$333,AC391,AD62+AD265)</f>
        <v>0</v>
      </c>
      <c r="AE391" s="229">
        <f>IF(UPGRADEYEAR&lt;&gt;ENGINE!AE$333,AD391,AE62+AE265)</f>
        <v>0</v>
      </c>
      <c r="AF391" s="229">
        <f>IF(UPGRADEYEAR&lt;&gt;ENGINE!AF$333,AE391,AF62+AF265)</f>
        <v>0</v>
      </c>
      <c r="AG391" s="229">
        <f>IF(UPGRADEYEAR&lt;&gt;ENGINE!AG$333,AF391,AG62+AG265)</f>
        <v>0</v>
      </c>
      <c r="AH391" s="229">
        <f>IF(UPGRADEYEAR&lt;&gt;ENGINE!AH$333,AG391,AH62+AH265)</f>
        <v>0</v>
      </c>
      <c r="AI391" s="229">
        <f>IF(UPGRADEYEAR&lt;&gt;ENGINE!AI$333,AH391,AI62+AI265)</f>
        <v>0</v>
      </c>
      <c r="AJ391" s="229">
        <f>IF(UPGRADEYEAR&lt;&gt;ENGINE!AJ$333,AH391,AJ62+AJ265)</f>
        <v>0</v>
      </c>
      <c r="AK391" s="229">
        <f>IF(UPGRADEYEAR&lt;&gt;ENGINE!AK$333,AI391,AK62+AK265)</f>
        <v>0</v>
      </c>
      <c r="AL391" s="229">
        <f>IF(UPGRADEYEAR&lt;&gt;ENGINE!AL$333,AJ391,AL62+AL265)</f>
        <v>0</v>
      </c>
      <c r="AM391" s="229">
        <f>IF(UPGRADEYEAR&lt;&gt;ENGINE!AM$333,AK391,AM62+AM265)</f>
        <v>0</v>
      </c>
      <c r="AN391" s="229">
        <f>IF(UPGRADEYEAR&lt;&gt;ENGINE!AN$333,AC391,AN62+AN265)</f>
        <v>0</v>
      </c>
      <c r="AO391" s="229">
        <f>IF(UPGRADEYEAR&lt;&gt;ENGINE!AO$333,AD391,AO62+AO265)</f>
        <v>0</v>
      </c>
      <c r="AP391" s="229">
        <f>IF(UPGRADEYEAR&lt;&gt;ENGINE!AP$333,AE391,AP62+AP265)</f>
        <v>0</v>
      </c>
      <c r="AQ391" s="229">
        <f>IF(UPGRADEYEAR&lt;&gt;ENGINE!AQ$333,AF391,AQ62+AQ265)</f>
        <v>0</v>
      </c>
      <c r="AR391" s="229">
        <f>IF(UPGRADEYEAR&lt;&gt;ENGINE!AR$333,AG391,AR62+AR265)</f>
        <v>0</v>
      </c>
      <c r="AS391" s="229">
        <f>IF(UPGRADEYEAR&lt;&gt;ENGINE!AS$333,AH391,AS62+AS265)</f>
        <v>0</v>
      </c>
      <c r="AT391" s="229">
        <f>IF(UPGRADEYEAR&lt;&gt;ENGINE!AT$333,AI391,AT62+AT265)</f>
        <v>0</v>
      </c>
      <c r="AU391" s="231"/>
    </row>
    <row r="392" spans="1:47" ht="9" customHeight="1">
      <c r="A392" s="600"/>
      <c r="B392" s="227">
        <f t="shared" ref="B392:D392" si="370">B63</f>
        <v>0</v>
      </c>
      <c r="C392" s="227">
        <f t="shared" si="370"/>
        <v>0</v>
      </c>
      <c r="D392" s="228" t="str">
        <f t="shared" si="370"/>
        <v>MH</v>
      </c>
      <c r="E392" s="229">
        <f t="shared" si="325"/>
        <v>4138</v>
      </c>
      <c r="F392" s="229">
        <f t="shared" si="325"/>
        <v>0</v>
      </c>
      <c r="G392" s="229">
        <f t="shared" si="354"/>
        <v>4138</v>
      </c>
      <c r="H392" s="229">
        <f t="shared" si="355"/>
        <v>0</v>
      </c>
      <c r="I392" s="229">
        <f t="shared" si="355"/>
        <v>0</v>
      </c>
      <c r="J392" s="229">
        <f>IF(UPGRADEYEAR&lt;&gt;ENGINE!J$333,I392,J63+J266)</f>
        <v>0</v>
      </c>
      <c r="K392" s="229">
        <f>IF(UPGRADEYEAR&lt;&gt;ENGINE!K$333,J392,K63+K266)</f>
        <v>0</v>
      </c>
      <c r="L392" s="229">
        <f>IF(UPGRADEYEAR&lt;&gt;ENGINE!L$333,K392,L63+L266)</f>
        <v>0</v>
      </c>
      <c r="M392" s="229">
        <f>IF(UPGRADEYEAR&lt;&gt;ENGINE!M$333,L392,M63+M266)</f>
        <v>0</v>
      </c>
      <c r="N392" s="229">
        <f>IF(UPGRADEYEAR&lt;&gt;ENGINE!N$333,M392,N63+N266)</f>
        <v>0</v>
      </c>
      <c r="O392" s="229">
        <f>IF(UPGRADEYEAR&lt;&gt;ENGINE!O$333,N392,O63+O266)</f>
        <v>0</v>
      </c>
      <c r="P392" s="229">
        <f>IF(UPGRADEYEAR&lt;&gt;ENGINE!P$333,O392,P63+P266)</f>
        <v>0</v>
      </c>
      <c r="Q392" s="229">
        <f>IF(UPGRADEYEAR&lt;&gt;ENGINE!Q$333,P392,Q63+Q266)</f>
        <v>0</v>
      </c>
      <c r="R392" s="229">
        <f>IF(UPGRADEYEAR&lt;&gt;ENGINE!R$333,Q392,R63+R266)</f>
        <v>0</v>
      </c>
      <c r="S392" s="229">
        <f>IF(UPGRADEYEAR&lt;&gt;ENGINE!S$333,R392,S63+S266)</f>
        <v>0</v>
      </c>
      <c r="T392" s="229">
        <f>IF(UPGRADEYEAR&lt;&gt;ENGINE!T$333,S392,T63+T266)</f>
        <v>0</v>
      </c>
      <c r="U392" s="229">
        <f>IF(UPGRADEYEAR&lt;&gt;ENGINE!U$333,T392,U63+U266)</f>
        <v>0</v>
      </c>
      <c r="V392" s="229">
        <f>IF(UPGRADEYEAR&lt;&gt;ENGINE!V$333,U392,V63+V266)</f>
        <v>0</v>
      </c>
      <c r="W392" s="229">
        <f>IF(UPGRADEYEAR&lt;&gt;ENGINE!W$333,V392,W63+W266)</f>
        <v>0</v>
      </c>
      <c r="X392" s="229">
        <f>IF(UPGRADEYEAR&lt;&gt;ENGINE!X$333,W392,X63+X266)</f>
        <v>0</v>
      </c>
      <c r="Y392" s="229">
        <f>IF(UPGRADEYEAR&lt;&gt;ENGINE!Y$333,X392,Y63+Y266)</f>
        <v>0</v>
      </c>
      <c r="Z392" s="229">
        <f>IF(UPGRADEYEAR&lt;&gt;ENGINE!Z$333,Y392,Z63+Z266)</f>
        <v>0</v>
      </c>
      <c r="AA392" s="229">
        <f>IF(UPGRADEYEAR&lt;&gt;ENGINE!AA$333,Z392,AA63+AA266)</f>
        <v>0</v>
      </c>
      <c r="AB392" s="229">
        <f>IF(UPGRADEYEAR&lt;&gt;ENGINE!AB$333,AA392,AB63+AB266)</f>
        <v>0</v>
      </c>
      <c r="AC392" s="229">
        <f>IF(UPGRADEYEAR&lt;&gt;ENGINE!AC$333,AB392,AC63+AC266)</f>
        <v>0</v>
      </c>
      <c r="AD392" s="229">
        <f>IF(UPGRADEYEAR&lt;&gt;ENGINE!AD$333,AC392,AD63+AD266)</f>
        <v>0</v>
      </c>
      <c r="AE392" s="229">
        <f>IF(UPGRADEYEAR&lt;&gt;ENGINE!AE$333,AD392,AE63+AE266)</f>
        <v>0</v>
      </c>
      <c r="AF392" s="229">
        <f>IF(UPGRADEYEAR&lt;&gt;ENGINE!AF$333,AE392,AF63+AF266)</f>
        <v>0</v>
      </c>
      <c r="AG392" s="229">
        <f>IF(UPGRADEYEAR&lt;&gt;ENGINE!AG$333,AF392,AG63+AG266)</f>
        <v>0</v>
      </c>
      <c r="AH392" s="229">
        <f>IF(UPGRADEYEAR&lt;&gt;ENGINE!AH$333,AG392,AH63+AH266)</f>
        <v>0</v>
      </c>
      <c r="AI392" s="229">
        <f>IF(UPGRADEYEAR&lt;&gt;ENGINE!AI$333,AH392,AI63+AI266)</f>
        <v>0</v>
      </c>
      <c r="AJ392" s="229">
        <f>IF(UPGRADEYEAR&lt;&gt;ENGINE!AJ$333,AH392,AJ63+AJ266)</f>
        <v>0</v>
      </c>
      <c r="AK392" s="229">
        <f>IF(UPGRADEYEAR&lt;&gt;ENGINE!AK$333,AI392,AK63+AK266)</f>
        <v>0</v>
      </c>
      <c r="AL392" s="229">
        <f>IF(UPGRADEYEAR&lt;&gt;ENGINE!AL$333,AJ392,AL63+AL266)</f>
        <v>0</v>
      </c>
      <c r="AM392" s="229">
        <f>IF(UPGRADEYEAR&lt;&gt;ENGINE!AM$333,AK392,AM63+AM266)</f>
        <v>0</v>
      </c>
      <c r="AN392" s="229">
        <f>IF(UPGRADEYEAR&lt;&gt;ENGINE!AN$333,AC392,AN63+AN266)</f>
        <v>0</v>
      </c>
      <c r="AO392" s="229">
        <f>IF(UPGRADEYEAR&lt;&gt;ENGINE!AO$333,AD392,AO63+AO266)</f>
        <v>0</v>
      </c>
      <c r="AP392" s="229">
        <f>IF(UPGRADEYEAR&lt;&gt;ENGINE!AP$333,AE392,AP63+AP266)</f>
        <v>0</v>
      </c>
      <c r="AQ392" s="229">
        <f>IF(UPGRADEYEAR&lt;&gt;ENGINE!AQ$333,AF392,AQ63+AQ266)</f>
        <v>0</v>
      </c>
      <c r="AR392" s="229">
        <f>IF(UPGRADEYEAR&lt;&gt;ENGINE!AR$333,AG392,AR63+AR266)</f>
        <v>0</v>
      </c>
      <c r="AS392" s="229">
        <f>IF(UPGRADEYEAR&lt;&gt;ENGINE!AS$333,AH392,AS63+AS266)</f>
        <v>0</v>
      </c>
      <c r="AT392" s="229">
        <f>IF(UPGRADEYEAR&lt;&gt;ENGINE!AT$333,AI392,AT63+AT266)</f>
        <v>0</v>
      </c>
      <c r="AU392" s="231"/>
    </row>
    <row r="393" spans="1:47" ht="9" customHeight="1">
      <c r="A393" s="598" t="s">
        <v>267</v>
      </c>
      <c r="B393" s="227">
        <f t="shared" ref="B393:D393" si="371">B64</f>
        <v>35</v>
      </c>
      <c r="C393" s="227">
        <f t="shared" si="371"/>
        <v>47</v>
      </c>
      <c r="D393" s="228" t="str">
        <f t="shared" si="371"/>
        <v>MH</v>
      </c>
      <c r="E393" s="229">
        <f t="shared" si="325"/>
        <v>4138</v>
      </c>
      <c r="F393" s="229">
        <f t="shared" si="325"/>
        <v>194486</v>
      </c>
      <c r="G393" s="229">
        <f t="shared" si="354"/>
        <v>4138</v>
      </c>
      <c r="H393" s="229">
        <f t="shared" si="355"/>
        <v>194486</v>
      </c>
      <c r="I393" s="229">
        <f t="shared" si="355"/>
        <v>0</v>
      </c>
      <c r="J393" s="229">
        <f>IF(UPGRADEYEAR&lt;&gt;ENGINE!J$333,I393,J64+J267)</f>
        <v>0</v>
      </c>
      <c r="K393" s="229">
        <f>IF(UPGRADEYEAR&lt;&gt;ENGINE!K$333,J393,K64+K267)</f>
        <v>0</v>
      </c>
      <c r="L393" s="229">
        <f>IF(UPGRADEYEAR&lt;&gt;ENGINE!L$333,K393,L64+L267)</f>
        <v>0</v>
      </c>
      <c r="M393" s="229">
        <f>IF(UPGRADEYEAR&lt;&gt;ENGINE!M$333,L393,M64+M267)</f>
        <v>0</v>
      </c>
      <c r="N393" s="229">
        <f>IF(UPGRADEYEAR&lt;&gt;ENGINE!N$333,M393,N64+N267)</f>
        <v>0</v>
      </c>
      <c r="O393" s="229">
        <f>IF(UPGRADEYEAR&lt;&gt;ENGINE!O$333,N393,O64+O267)</f>
        <v>0</v>
      </c>
      <c r="P393" s="229">
        <f>IF(UPGRADEYEAR&lt;&gt;ENGINE!P$333,O393,P64+P267)</f>
        <v>0</v>
      </c>
      <c r="Q393" s="229">
        <f>IF(UPGRADEYEAR&lt;&gt;ENGINE!Q$333,P393,Q64+Q267)</f>
        <v>0</v>
      </c>
      <c r="R393" s="229">
        <f>IF(UPGRADEYEAR&lt;&gt;ENGINE!R$333,Q393,R64+R267)</f>
        <v>0</v>
      </c>
      <c r="S393" s="229">
        <f>IF(UPGRADEYEAR&lt;&gt;ENGINE!S$333,R393,S64+S267)</f>
        <v>0</v>
      </c>
      <c r="T393" s="229">
        <f>IF(UPGRADEYEAR&lt;&gt;ENGINE!T$333,S393,T64+T267)</f>
        <v>0</v>
      </c>
      <c r="U393" s="229">
        <f>IF(UPGRADEYEAR&lt;&gt;ENGINE!U$333,T393,U64+U267)</f>
        <v>0</v>
      </c>
      <c r="V393" s="229">
        <f>IF(UPGRADEYEAR&lt;&gt;ENGINE!V$333,U393,V64+V267)</f>
        <v>0</v>
      </c>
      <c r="W393" s="229">
        <f>IF(UPGRADEYEAR&lt;&gt;ENGINE!W$333,V393,W64+W267)</f>
        <v>0</v>
      </c>
      <c r="X393" s="229">
        <f>IF(UPGRADEYEAR&lt;&gt;ENGINE!X$333,W393,X64+X267)</f>
        <v>0</v>
      </c>
      <c r="Y393" s="229">
        <f>IF(UPGRADEYEAR&lt;&gt;ENGINE!Y$333,X393,Y64+Y267)</f>
        <v>0</v>
      </c>
      <c r="Z393" s="229">
        <f>IF(UPGRADEYEAR&lt;&gt;ENGINE!Z$333,Y393,Z64+Z267)</f>
        <v>0</v>
      </c>
      <c r="AA393" s="229">
        <f>IF(UPGRADEYEAR&lt;&gt;ENGINE!AA$333,Z393,AA64+AA267)</f>
        <v>0</v>
      </c>
      <c r="AB393" s="229">
        <f>IF(UPGRADEYEAR&lt;&gt;ENGINE!AB$333,AA393,AB64+AB267)</f>
        <v>0</v>
      </c>
      <c r="AC393" s="229">
        <f>IF(UPGRADEYEAR&lt;&gt;ENGINE!AC$333,AB393,AC64+AC267)</f>
        <v>0</v>
      </c>
      <c r="AD393" s="229">
        <f>IF(UPGRADEYEAR&lt;&gt;ENGINE!AD$333,AC393,AD64+AD267)</f>
        <v>0</v>
      </c>
      <c r="AE393" s="229">
        <f>IF(UPGRADEYEAR&lt;&gt;ENGINE!AE$333,AD393,AE64+AE267)</f>
        <v>0</v>
      </c>
      <c r="AF393" s="229">
        <f>IF(UPGRADEYEAR&lt;&gt;ENGINE!AF$333,AE393,AF64+AF267)</f>
        <v>0</v>
      </c>
      <c r="AG393" s="229">
        <f>IF(UPGRADEYEAR&lt;&gt;ENGINE!AG$333,AF393,AG64+AG267)</f>
        <v>0</v>
      </c>
      <c r="AH393" s="229">
        <f>IF(UPGRADEYEAR&lt;&gt;ENGINE!AH$333,AG393,AH64+AH267)</f>
        <v>0</v>
      </c>
      <c r="AI393" s="229">
        <f>IF(UPGRADEYEAR&lt;&gt;ENGINE!AI$333,AH393,AI64+AI267)</f>
        <v>0</v>
      </c>
      <c r="AJ393" s="229">
        <f>IF(UPGRADEYEAR&lt;&gt;ENGINE!AJ$333,AH393,AJ64+AJ267)</f>
        <v>0</v>
      </c>
      <c r="AK393" s="229">
        <f>IF(UPGRADEYEAR&lt;&gt;ENGINE!AK$333,AI393,AK64+AK267)</f>
        <v>0</v>
      </c>
      <c r="AL393" s="229">
        <f>IF(UPGRADEYEAR&lt;&gt;ENGINE!AL$333,AJ393,AL64+AL267)</f>
        <v>0</v>
      </c>
      <c r="AM393" s="229">
        <f>IF(UPGRADEYEAR&lt;&gt;ENGINE!AM$333,AK393,AM64+AM267)</f>
        <v>0</v>
      </c>
      <c r="AN393" s="229">
        <f>IF(UPGRADEYEAR&lt;&gt;ENGINE!AN$333,AC393,AN64+AN267)</f>
        <v>0</v>
      </c>
      <c r="AO393" s="229">
        <f>IF(UPGRADEYEAR&lt;&gt;ENGINE!AO$333,AD393,AO64+AO267)</f>
        <v>0</v>
      </c>
      <c r="AP393" s="229">
        <f>IF(UPGRADEYEAR&lt;&gt;ENGINE!AP$333,AE393,AP64+AP267)</f>
        <v>0</v>
      </c>
      <c r="AQ393" s="229">
        <f>IF(UPGRADEYEAR&lt;&gt;ENGINE!AQ$333,AF393,AQ64+AQ267)</f>
        <v>0</v>
      </c>
      <c r="AR393" s="229">
        <f>IF(UPGRADEYEAR&lt;&gt;ENGINE!AR$333,AG393,AR64+AR267)</f>
        <v>0</v>
      </c>
      <c r="AS393" s="229">
        <f>IF(UPGRADEYEAR&lt;&gt;ENGINE!AS$333,AH393,AS64+AS267)</f>
        <v>0</v>
      </c>
      <c r="AT393" s="229">
        <f>IF(UPGRADEYEAR&lt;&gt;ENGINE!AT$333,AI393,AT64+AT267)</f>
        <v>0</v>
      </c>
      <c r="AU393" s="231"/>
    </row>
    <row r="394" spans="1:47" ht="9" customHeight="1">
      <c r="A394" s="599"/>
      <c r="B394" s="227">
        <f t="shared" ref="B394:D394" si="372">B65</f>
        <v>70</v>
      </c>
      <c r="C394" s="227">
        <f t="shared" si="372"/>
        <v>86</v>
      </c>
      <c r="D394" s="228" t="str">
        <f t="shared" si="372"/>
        <v>MH</v>
      </c>
      <c r="E394" s="229">
        <f t="shared" si="325"/>
        <v>4138</v>
      </c>
      <c r="F394" s="229">
        <f t="shared" si="325"/>
        <v>355868</v>
      </c>
      <c r="G394" s="229">
        <f t="shared" si="354"/>
        <v>4138</v>
      </c>
      <c r="H394" s="229">
        <f t="shared" si="355"/>
        <v>355868</v>
      </c>
      <c r="I394" s="229">
        <f t="shared" si="355"/>
        <v>0</v>
      </c>
      <c r="J394" s="229">
        <f>IF(UPGRADEYEAR&lt;&gt;ENGINE!J$333,I394,J65+J268)</f>
        <v>0</v>
      </c>
      <c r="K394" s="229">
        <f>IF(UPGRADEYEAR&lt;&gt;ENGINE!K$333,J394,K65+K268)</f>
        <v>0</v>
      </c>
      <c r="L394" s="229">
        <f>IF(UPGRADEYEAR&lt;&gt;ENGINE!L$333,K394,L65+L268)</f>
        <v>0</v>
      </c>
      <c r="M394" s="229">
        <f>IF(UPGRADEYEAR&lt;&gt;ENGINE!M$333,L394,M65+M268)</f>
        <v>0</v>
      </c>
      <c r="N394" s="229">
        <f>IF(UPGRADEYEAR&lt;&gt;ENGINE!N$333,M394,N65+N268)</f>
        <v>0</v>
      </c>
      <c r="O394" s="229">
        <f>IF(UPGRADEYEAR&lt;&gt;ENGINE!O$333,N394,O65+O268)</f>
        <v>0</v>
      </c>
      <c r="P394" s="229">
        <f>IF(UPGRADEYEAR&lt;&gt;ENGINE!P$333,O394,P65+P268)</f>
        <v>0</v>
      </c>
      <c r="Q394" s="229">
        <f>IF(UPGRADEYEAR&lt;&gt;ENGINE!Q$333,P394,Q65+Q268)</f>
        <v>0</v>
      </c>
      <c r="R394" s="229">
        <f>IF(UPGRADEYEAR&lt;&gt;ENGINE!R$333,Q394,R65+R268)</f>
        <v>0</v>
      </c>
      <c r="S394" s="229">
        <f>IF(UPGRADEYEAR&lt;&gt;ENGINE!S$333,R394,S65+S268)</f>
        <v>0</v>
      </c>
      <c r="T394" s="229">
        <f>IF(UPGRADEYEAR&lt;&gt;ENGINE!T$333,S394,T65+T268)</f>
        <v>0</v>
      </c>
      <c r="U394" s="229">
        <f>IF(UPGRADEYEAR&lt;&gt;ENGINE!U$333,T394,U65+U268)</f>
        <v>0</v>
      </c>
      <c r="V394" s="229">
        <f>IF(UPGRADEYEAR&lt;&gt;ENGINE!V$333,U394,V65+V268)</f>
        <v>0</v>
      </c>
      <c r="W394" s="229">
        <f>IF(UPGRADEYEAR&lt;&gt;ENGINE!W$333,V394,W65+W268)</f>
        <v>0</v>
      </c>
      <c r="X394" s="229">
        <f>IF(UPGRADEYEAR&lt;&gt;ENGINE!X$333,W394,X65+X268)</f>
        <v>0</v>
      </c>
      <c r="Y394" s="229">
        <f>IF(UPGRADEYEAR&lt;&gt;ENGINE!Y$333,X394,Y65+Y268)</f>
        <v>0</v>
      </c>
      <c r="Z394" s="229">
        <f>IF(UPGRADEYEAR&lt;&gt;ENGINE!Z$333,Y394,Z65+Z268)</f>
        <v>0</v>
      </c>
      <c r="AA394" s="229">
        <f>IF(UPGRADEYEAR&lt;&gt;ENGINE!AA$333,Z394,AA65+AA268)</f>
        <v>0</v>
      </c>
      <c r="AB394" s="229">
        <f>IF(UPGRADEYEAR&lt;&gt;ENGINE!AB$333,AA394,AB65+AB268)</f>
        <v>0</v>
      </c>
      <c r="AC394" s="229">
        <f>IF(UPGRADEYEAR&lt;&gt;ENGINE!AC$333,AB394,AC65+AC268)</f>
        <v>0</v>
      </c>
      <c r="AD394" s="229">
        <f>IF(UPGRADEYEAR&lt;&gt;ENGINE!AD$333,AC394,AD65+AD268)</f>
        <v>0</v>
      </c>
      <c r="AE394" s="229">
        <f>IF(UPGRADEYEAR&lt;&gt;ENGINE!AE$333,AD394,AE65+AE268)</f>
        <v>0</v>
      </c>
      <c r="AF394" s="229">
        <f>IF(UPGRADEYEAR&lt;&gt;ENGINE!AF$333,AE394,AF65+AF268)</f>
        <v>0</v>
      </c>
      <c r="AG394" s="229">
        <f>IF(UPGRADEYEAR&lt;&gt;ENGINE!AG$333,AF394,AG65+AG268)</f>
        <v>0</v>
      </c>
      <c r="AH394" s="229">
        <f>IF(UPGRADEYEAR&lt;&gt;ENGINE!AH$333,AG394,AH65+AH268)</f>
        <v>0</v>
      </c>
      <c r="AI394" s="229">
        <f>IF(UPGRADEYEAR&lt;&gt;ENGINE!AI$333,AH394,AI65+AI268)</f>
        <v>0</v>
      </c>
      <c r="AJ394" s="229">
        <f>IF(UPGRADEYEAR&lt;&gt;ENGINE!AJ$333,AH394,AJ65+AJ268)</f>
        <v>0</v>
      </c>
      <c r="AK394" s="229">
        <f>IF(UPGRADEYEAR&lt;&gt;ENGINE!AK$333,AI394,AK65+AK268)</f>
        <v>0</v>
      </c>
      <c r="AL394" s="229">
        <f>IF(UPGRADEYEAR&lt;&gt;ENGINE!AL$333,AJ394,AL65+AL268)</f>
        <v>0</v>
      </c>
      <c r="AM394" s="229">
        <f>IF(UPGRADEYEAR&lt;&gt;ENGINE!AM$333,AK394,AM65+AM268)</f>
        <v>0</v>
      </c>
      <c r="AN394" s="229">
        <f>IF(UPGRADEYEAR&lt;&gt;ENGINE!AN$333,AC394,AN65+AN268)</f>
        <v>0</v>
      </c>
      <c r="AO394" s="229">
        <f>IF(UPGRADEYEAR&lt;&gt;ENGINE!AO$333,AD394,AO65+AO268)</f>
        <v>0</v>
      </c>
      <c r="AP394" s="229">
        <f>IF(UPGRADEYEAR&lt;&gt;ENGINE!AP$333,AE394,AP65+AP268)</f>
        <v>0</v>
      </c>
      <c r="AQ394" s="229">
        <f>IF(UPGRADEYEAR&lt;&gt;ENGINE!AQ$333,AF394,AQ65+AQ268)</f>
        <v>0</v>
      </c>
      <c r="AR394" s="229">
        <f>IF(UPGRADEYEAR&lt;&gt;ENGINE!AR$333,AG394,AR65+AR268)</f>
        <v>0</v>
      </c>
      <c r="AS394" s="229">
        <f>IF(UPGRADEYEAR&lt;&gt;ENGINE!AS$333,AH394,AS65+AS268)</f>
        <v>0</v>
      </c>
      <c r="AT394" s="229">
        <f>IF(UPGRADEYEAR&lt;&gt;ENGINE!AT$333,AI394,AT65+AT268)</f>
        <v>0</v>
      </c>
      <c r="AU394" s="231"/>
    </row>
    <row r="395" spans="1:47" ht="9" customHeight="1">
      <c r="A395" s="599"/>
      <c r="B395" s="227">
        <f t="shared" ref="B395:D395" si="373">B66</f>
        <v>150</v>
      </c>
      <c r="C395" s="227">
        <f t="shared" si="373"/>
        <v>167</v>
      </c>
      <c r="D395" s="228" t="str">
        <f t="shared" si="373"/>
        <v>MH</v>
      </c>
      <c r="E395" s="229">
        <f t="shared" si="325"/>
        <v>4138</v>
      </c>
      <c r="F395" s="229">
        <f t="shared" si="325"/>
        <v>691046</v>
      </c>
      <c r="G395" s="229">
        <f t="shared" si="354"/>
        <v>4138</v>
      </c>
      <c r="H395" s="229">
        <f t="shared" si="355"/>
        <v>691046</v>
      </c>
      <c r="I395" s="229">
        <f t="shared" si="355"/>
        <v>0</v>
      </c>
      <c r="J395" s="229">
        <f>IF(UPGRADEYEAR&lt;&gt;ENGINE!J$333,I395,J66+J269)</f>
        <v>0</v>
      </c>
      <c r="K395" s="229">
        <f>IF(UPGRADEYEAR&lt;&gt;ENGINE!K$333,J395,K66+K269)</f>
        <v>0</v>
      </c>
      <c r="L395" s="229">
        <f>IF(UPGRADEYEAR&lt;&gt;ENGINE!L$333,K395,L66+L269)</f>
        <v>0</v>
      </c>
      <c r="M395" s="229">
        <f>IF(UPGRADEYEAR&lt;&gt;ENGINE!M$333,L395,M66+M269)</f>
        <v>0</v>
      </c>
      <c r="N395" s="229">
        <f>IF(UPGRADEYEAR&lt;&gt;ENGINE!N$333,M395,N66+N269)</f>
        <v>0</v>
      </c>
      <c r="O395" s="229">
        <f>IF(UPGRADEYEAR&lt;&gt;ENGINE!O$333,N395,O66+O269)</f>
        <v>0</v>
      </c>
      <c r="P395" s="229">
        <f>IF(UPGRADEYEAR&lt;&gt;ENGINE!P$333,O395,P66+P269)</f>
        <v>0</v>
      </c>
      <c r="Q395" s="229">
        <f>IF(UPGRADEYEAR&lt;&gt;ENGINE!Q$333,P395,Q66+Q269)</f>
        <v>0</v>
      </c>
      <c r="R395" s="229">
        <f>IF(UPGRADEYEAR&lt;&gt;ENGINE!R$333,Q395,R66+R269)</f>
        <v>0</v>
      </c>
      <c r="S395" s="229">
        <f>IF(UPGRADEYEAR&lt;&gt;ENGINE!S$333,R395,S66+S269)</f>
        <v>0</v>
      </c>
      <c r="T395" s="229">
        <f>IF(UPGRADEYEAR&lt;&gt;ENGINE!T$333,S395,T66+T269)</f>
        <v>0</v>
      </c>
      <c r="U395" s="229">
        <f>IF(UPGRADEYEAR&lt;&gt;ENGINE!U$333,T395,U66+U269)</f>
        <v>0</v>
      </c>
      <c r="V395" s="229">
        <f>IF(UPGRADEYEAR&lt;&gt;ENGINE!V$333,U395,V66+V269)</f>
        <v>0</v>
      </c>
      <c r="W395" s="229">
        <f>IF(UPGRADEYEAR&lt;&gt;ENGINE!W$333,V395,W66+W269)</f>
        <v>0</v>
      </c>
      <c r="X395" s="229">
        <f>IF(UPGRADEYEAR&lt;&gt;ENGINE!X$333,W395,X66+X269)</f>
        <v>0</v>
      </c>
      <c r="Y395" s="229">
        <f>IF(UPGRADEYEAR&lt;&gt;ENGINE!Y$333,X395,Y66+Y269)</f>
        <v>0</v>
      </c>
      <c r="Z395" s="229">
        <f>IF(UPGRADEYEAR&lt;&gt;ENGINE!Z$333,Y395,Z66+Z269)</f>
        <v>0</v>
      </c>
      <c r="AA395" s="229">
        <f>IF(UPGRADEYEAR&lt;&gt;ENGINE!AA$333,Z395,AA66+AA269)</f>
        <v>0</v>
      </c>
      <c r="AB395" s="229">
        <f>IF(UPGRADEYEAR&lt;&gt;ENGINE!AB$333,AA395,AB66+AB269)</f>
        <v>0</v>
      </c>
      <c r="AC395" s="229">
        <f>IF(UPGRADEYEAR&lt;&gt;ENGINE!AC$333,AB395,AC66+AC269)</f>
        <v>0</v>
      </c>
      <c r="AD395" s="229">
        <f>IF(UPGRADEYEAR&lt;&gt;ENGINE!AD$333,AC395,AD66+AD269)</f>
        <v>0</v>
      </c>
      <c r="AE395" s="229">
        <f>IF(UPGRADEYEAR&lt;&gt;ENGINE!AE$333,AD395,AE66+AE269)</f>
        <v>0</v>
      </c>
      <c r="AF395" s="229">
        <f>IF(UPGRADEYEAR&lt;&gt;ENGINE!AF$333,AE395,AF66+AF269)</f>
        <v>0</v>
      </c>
      <c r="AG395" s="229">
        <f>IF(UPGRADEYEAR&lt;&gt;ENGINE!AG$333,AF395,AG66+AG269)</f>
        <v>0</v>
      </c>
      <c r="AH395" s="229">
        <f>IF(UPGRADEYEAR&lt;&gt;ENGINE!AH$333,AG395,AH66+AH269)</f>
        <v>0</v>
      </c>
      <c r="AI395" s="229">
        <f>IF(UPGRADEYEAR&lt;&gt;ENGINE!AI$333,AH395,AI66+AI269)</f>
        <v>0</v>
      </c>
      <c r="AJ395" s="229">
        <f>IF(UPGRADEYEAR&lt;&gt;ENGINE!AJ$333,AH395,AJ66+AJ269)</f>
        <v>0</v>
      </c>
      <c r="AK395" s="229">
        <f>IF(UPGRADEYEAR&lt;&gt;ENGINE!AK$333,AI395,AK66+AK269)</f>
        <v>0</v>
      </c>
      <c r="AL395" s="229">
        <f>IF(UPGRADEYEAR&lt;&gt;ENGINE!AL$333,AJ395,AL66+AL269)</f>
        <v>0</v>
      </c>
      <c r="AM395" s="229">
        <f>IF(UPGRADEYEAR&lt;&gt;ENGINE!AM$333,AK395,AM66+AM269)</f>
        <v>0</v>
      </c>
      <c r="AN395" s="229">
        <f>IF(UPGRADEYEAR&lt;&gt;ENGINE!AN$333,AC395,AN66+AN269)</f>
        <v>0</v>
      </c>
      <c r="AO395" s="229">
        <f>IF(UPGRADEYEAR&lt;&gt;ENGINE!AO$333,AD395,AO66+AO269)</f>
        <v>0</v>
      </c>
      <c r="AP395" s="229">
        <f>IF(UPGRADEYEAR&lt;&gt;ENGINE!AP$333,AE395,AP66+AP269)</f>
        <v>0</v>
      </c>
      <c r="AQ395" s="229">
        <f>IF(UPGRADEYEAR&lt;&gt;ENGINE!AQ$333,AF395,AQ66+AQ269)</f>
        <v>0</v>
      </c>
      <c r="AR395" s="229">
        <f>IF(UPGRADEYEAR&lt;&gt;ENGINE!AR$333,AG395,AR66+AR269)</f>
        <v>0</v>
      </c>
      <c r="AS395" s="229">
        <f>IF(UPGRADEYEAR&lt;&gt;ENGINE!AS$333,AH395,AS66+AS269)</f>
        <v>0</v>
      </c>
      <c r="AT395" s="229">
        <f>IF(UPGRADEYEAR&lt;&gt;ENGINE!AT$333,AI395,AT66+AT269)</f>
        <v>0</v>
      </c>
      <c r="AU395" s="231"/>
    </row>
    <row r="396" spans="1:47" ht="9" customHeight="1">
      <c r="A396" s="599"/>
      <c r="B396" s="227">
        <f t="shared" ref="B396:D396" si="374">B67</f>
        <v>210</v>
      </c>
      <c r="C396" s="227">
        <f t="shared" si="374"/>
        <v>225</v>
      </c>
      <c r="D396" s="228" t="str">
        <f t="shared" si="374"/>
        <v>MH</v>
      </c>
      <c r="E396" s="229">
        <f t="shared" si="325"/>
        <v>4138</v>
      </c>
      <c r="F396" s="229">
        <f t="shared" si="325"/>
        <v>931050</v>
      </c>
      <c r="G396" s="229">
        <f t="shared" si="354"/>
        <v>4138</v>
      </c>
      <c r="H396" s="229">
        <f t="shared" si="355"/>
        <v>931050</v>
      </c>
      <c r="I396" s="229">
        <f t="shared" si="355"/>
        <v>0</v>
      </c>
      <c r="J396" s="229">
        <f>IF(UPGRADEYEAR&lt;&gt;ENGINE!J$333,I396,J67+J270)</f>
        <v>0</v>
      </c>
      <c r="K396" s="229">
        <f>IF(UPGRADEYEAR&lt;&gt;ENGINE!K$333,J396,K67+K270)</f>
        <v>0</v>
      </c>
      <c r="L396" s="229">
        <f>IF(UPGRADEYEAR&lt;&gt;ENGINE!L$333,K396,L67+L270)</f>
        <v>0</v>
      </c>
      <c r="M396" s="229">
        <f>IF(UPGRADEYEAR&lt;&gt;ENGINE!M$333,L396,M67+M270)</f>
        <v>0</v>
      </c>
      <c r="N396" s="229">
        <f>IF(UPGRADEYEAR&lt;&gt;ENGINE!N$333,M396,N67+N270)</f>
        <v>0</v>
      </c>
      <c r="O396" s="229">
        <f>IF(UPGRADEYEAR&lt;&gt;ENGINE!O$333,N396,O67+O270)</f>
        <v>0</v>
      </c>
      <c r="P396" s="229">
        <f>IF(UPGRADEYEAR&lt;&gt;ENGINE!P$333,O396,P67+P270)</f>
        <v>0</v>
      </c>
      <c r="Q396" s="229">
        <f>IF(UPGRADEYEAR&lt;&gt;ENGINE!Q$333,P396,Q67+Q270)</f>
        <v>0</v>
      </c>
      <c r="R396" s="229">
        <f>IF(UPGRADEYEAR&lt;&gt;ENGINE!R$333,Q396,R67+R270)</f>
        <v>0</v>
      </c>
      <c r="S396" s="229">
        <f>IF(UPGRADEYEAR&lt;&gt;ENGINE!S$333,R396,S67+S270)</f>
        <v>0</v>
      </c>
      <c r="T396" s="229">
        <f>IF(UPGRADEYEAR&lt;&gt;ENGINE!T$333,S396,T67+T270)</f>
        <v>0</v>
      </c>
      <c r="U396" s="229">
        <f>IF(UPGRADEYEAR&lt;&gt;ENGINE!U$333,T396,U67+U270)</f>
        <v>0</v>
      </c>
      <c r="V396" s="229">
        <f>IF(UPGRADEYEAR&lt;&gt;ENGINE!V$333,U396,V67+V270)</f>
        <v>0</v>
      </c>
      <c r="W396" s="229">
        <f>IF(UPGRADEYEAR&lt;&gt;ENGINE!W$333,V396,W67+W270)</f>
        <v>0</v>
      </c>
      <c r="X396" s="229">
        <f>IF(UPGRADEYEAR&lt;&gt;ENGINE!X$333,W396,X67+X270)</f>
        <v>0</v>
      </c>
      <c r="Y396" s="229">
        <f>IF(UPGRADEYEAR&lt;&gt;ENGINE!Y$333,X396,Y67+Y270)</f>
        <v>0</v>
      </c>
      <c r="Z396" s="229">
        <f>IF(UPGRADEYEAR&lt;&gt;ENGINE!Z$333,Y396,Z67+Z270)</f>
        <v>0</v>
      </c>
      <c r="AA396" s="229">
        <f>IF(UPGRADEYEAR&lt;&gt;ENGINE!AA$333,Z396,AA67+AA270)</f>
        <v>0</v>
      </c>
      <c r="AB396" s="229">
        <f>IF(UPGRADEYEAR&lt;&gt;ENGINE!AB$333,AA396,AB67+AB270)</f>
        <v>0</v>
      </c>
      <c r="AC396" s="229">
        <f>IF(UPGRADEYEAR&lt;&gt;ENGINE!AC$333,AB396,AC67+AC270)</f>
        <v>0</v>
      </c>
      <c r="AD396" s="229">
        <f>IF(UPGRADEYEAR&lt;&gt;ENGINE!AD$333,AC396,AD67+AD270)</f>
        <v>0</v>
      </c>
      <c r="AE396" s="229">
        <f>IF(UPGRADEYEAR&lt;&gt;ENGINE!AE$333,AD396,AE67+AE270)</f>
        <v>0</v>
      </c>
      <c r="AF396" s="229">
        <f>IF(UPGRADEYEAR&lt;&gt;ENGINE!AF$333,AE396,AF67+AF270)</f>
        <v>0</v>
      </c>
      <c r="AG396" s="229">
        <f>IF(UPGRADEYEAR&lt;&gt;ENGINE!AG$333,AF396,AG67+AG270)</f>
        <v>0</v>
      </c>
      <c r="AH396" s="229">
        <f>IF(UPGRADEYEAR&lt;&gt;ENGINE!AH$333,AG396,AH67+AH270)</f>
        <v>0</v>
      </c>
      <c r="AI396" s="229">
        <f>IF(UPGRADEYEAR&lt;&gt;ENGINE!AI$333,AH396,AI67+AI270)</f>
        <v>0</v>
      </c>
      <c r="AJ396" s="229">
        <f>IF(UPGRADEYEAR&lt;&gt;ENGINE!AJ$333,AH396,AJ67+AJ270)</f>
        <v>0</v>
      </c>
      <c r="AK396" s="229">
        <f>IF(UPGRADEYEAR&lt;&gt;ENGINE!AK$333,AI396,AK67+AK270)</f>
        <v>0</v>
      </c>
      <c r="AL396" s="229">
        <f>IF(UPGRADEYEAR&lt;&gt;ENGINE!AL$333,AJ396,AL67+AL270)</f>
        <v>0</v>
      </c>
      <c r="AM396" s="229">
        <f>IF(UPGRADEYEAR&lt;&gt;ENGINE!AM$333,AK396,AM67+AM270)</f>
        <v>0</v>
      </c>
      <c r="AN396" s="229">
        <f>IF(UPGRADEYEAR&lt;&gt;ENGINE!AN$333,AC396,AN67+AN270)</f>
        <v>0</v>
      </c>
      <c r="AO396" s="229">
        <f>IF(UPGRADEYEAR&lt;&gt;ENGINE!AO$333,AD396,AO67+AO270)</f>
        <v>0</v>
      </c>
      <c r="AP396" s="229">
        <f>IF(UPGRADEYEAR&lt;&gt;ENGINE!AP$333,AE396,AP67+AP270)</f>
        <v>0</v>
      </c>
      <c r="AQ396" s="229">
        <f>IF(UPGRADEYEAR&lt;&gt;ENGINE!AQ$333,AF396,AQ67+AQ270)</f>
        <v>0</v>
      </c>
      <c r="AR396" s="229">
        <f>IF(UPGRADEYEAR&lt;&gt;ENGINE!AR$333,AG396,AR67+AR270)</f>
        <v>0</v>
      </c>
      <c r="AS396" s="229">
        <f>IF(UPGRADEYEAR&lt;&gt;ENGINE!AS$333,AH396,AS67+AS270)</f>
        <v>0</v>
      </c>
      <c r="AT396" s="229">
        <f>IF(UPGRADEYEAR&lt;&gt;ENGINE!AT$333,AI396,AT67+AT270)</f>
        <v>0</v>
      </c>
      <c r="AU396" s="231"/>
    </row>
    <row r="397" spans="1:47" ht="9" customHeight="1">
      <c r="A397" s="599"/>
      <c r="B397" s="227">
        <f t="shared" ref="B397:D397" si="375">B68</f>
        <v>0</v>
      </c>
      <c r="C397" s="227">
        <f t="shared" si="375"/>
        <v>0</v>
      </c>
      <c r="D397" s="228" t="str">
        <f t="shared" si="375"/>
        <v>MH</v>
      </c>
      <c r="E397" s="229">
        <f t="shared" si="325"/>
        <v>4138</v>
      </c>
      <c r="F397" s="229">
        <f t="shared" si="325"/>
        <v>0</v>
      </c>
      <c r="G397" s="229">
        <f t="shared" si="354"/>
        <v>4138</v>
      </c>
      <c r="H397" s="229">
        <f t="shared" si="355"/>
        <v>0</v>
      </c>
      <c r="I397" s="229">
        <f t="shared" si="355"/>
        <v>0</v>
      </c>
      <c r="J397" s="229">
        <f>IF(UPGRADEYEAR&lt;&gt;ENGINE!J$333,I397,J68+J271)</f>
        <v>0</v>
      </c>
      <c r="K397" s="229">
        <f>IF(UPGRADEYEAR&lt;&gt;ENGINE!K$333,J397,K68+K271)</f>
        <v>0</v>
      </c>
      <c r="L397" s="229">
        <f>IF(UPGRADEYEAR&lt;&gt;ENGINE!L$333,K397,L68+L271)</f>
        <v>0</v>
      </c>
      <c r="M397" s="229">
        <f>IF(UPGRADEYEAR&lt;&gt;ENGINE!M$333,L397,M68+M271)</f>
        <v>0</v>
      </c>
      <c r="N397" s="229">
        <f>IF(UPGRADEYEAR&lt;&gt;ENGINE!N$333,M397,N68+N271)</f>
        <v>0</v>
      </c>
      <c r="O397" s="229">
        <f>IF(UPGRADEYEAR&lt;&gt;ENGINE!O$333,N397,O68+O271)</f>
        <v>0</v>
      </c>
      <c r="P397" s="229">
        <f>IF(UPGRADEYEAR&lt;&gt;ENGINE!P$333,O397,P68+P271)</f>
        <v>0</v>
      </c>
      <c r="Q397" s="229">
        <f>IF(UPGRADEYEAR&lt;&gt;ENGINE!Q$333,P397,Q68+Q271)</f>
        <v>0</v>
      </c>
      <c r="R397" s="229">
        <f>IF(UPGRADEYEAR&lt;&gt;ENGINE!R$333,Q397,R68+R271)</f>
        <v>0</v>
      </c>
      <c r="S397" s="229">
        <f>IF(UPGRADEYEAR&lt;&gt;ENGINE!S$333,R397,S68+S271)</f>
        <v>0</v>
      </c>
      <c r="T397" s="229">
        <f>IF(UPGRADEYEAR&lt;&gt;ENGINE!T$333,S397,T68+T271)</f>
        <v>0</v>
      </c>
      <c r="U397" s="229">
        <f>IF(UPGRADEYEAR&lt;&gt;ENGINE!U$333,T397,U68+U271)</f>
        <v>0</v>
      </c>
      <c r="V397" s="229">
        <f>IF(UPGRADEYEAR&lt;&gt;ENGINE!V$333,U397,V68+V271)</f>
        <v>0</v>
      </c>
      <c r="W397" s="229">
        <f>IF(UPGRADEYEAR&lt;&gt;ENGINE!W$333,V397,W68+W271)</f>
        <v>0</v>
      </c>
      <c r="X397" s="229">
        <f>IF(UPGRADEYEAR&lt;&gt;ENGINE!X$333,W397,X68+X271)</f>
        <v>0</v>
      </c>
      <c r="Y397" s="229">
        <f>IF(UPGRADEYEAR&lt;&gt;ENGINE!Y$333,X397,Y68+Y271)</f>
        <v>0</v>
      </c>
      <c r="Z397" s="229">
        <f>IF(UPGRADEYEAR&lt;&gt;ENGINE!Z$333,Y397,Z68+Z271)</f>
        <v>0</v>
      </c>
      <c r="AA397" s="229">
        <f>IF(UPGRADEYEAR&lt;&gt;ENGINE!AA$333,Z397,AA68+AA271)</f>
        <v>0</v>
      </c>
      <c r="AB397" s="229">
        <f>IF(UPGRADEYEAR&lt;&gt;ENGINE!AB$333,AA397,AB68+AB271)</f>
        <v>0</v>
      </c>
      <c r="AC397" s="229">
        <f>IF(UPGRADEYEAR&lt;&gt;ENGINE!AC$333,AB397,AC68+AC271)</f>
        <v>0</v>
      </c>
      <c r="AD397" s="229">
        <f>IF(UPGRADEYEAR&lt;&gt;ENGINE!AD$333,AC397,AD68+AD271)</f>
        <v>0</v>
      </c>
      <c r="AE397" s="229">
        <f>IF(UPGRADEYEAR&lt;&gt;ENGINE!AE$333,AD397,AE68+AE271)</f>
        <v>0</v>
      </c>
      <c r="AF397" s="229">
        <f>IF(UPGRADEYEAR&lt;&gt;ENGINE!AF$333,AE397,AF68+AF271)</f>
        <v>0</v>
      </c>
      <c r="AG397" s="229">
        <f>IF(UPGRADEYEAR&lt;&gt;ENGINE!AG$333,AF397,AG68+AG271)</f>
        <v>0</v>
      </c>
      <c r="AH397" s="229">
        <f>IF(UPGRADEYEAR&lt;&gt;ENGINE!AH$333,AG397,AH68+AH271)</f>
        <v>0</v>
      </c>
      <c r="AI397" s="229">
        <f>IF(UPGRADEYEAR&lt;&gt;ENGINE!AI$333,AH397,AI68+AI271)</f>
        <v>0</v>
      </c>
      <c r="AJ397" s="229">
        <f>IF(UPGRADEYEAR&lt;&gt;ENGINE!AJ$333,AH397,AJ68+AJ271)</f>
        <v>0</v>
      </c>
      <c r="AK397" s="229">
        <f>IF(UPGRADEYEAR&lt;&gt;ENGINE!AK$333,AI397,AK68+AK271)</f>
        <v>0</v>
      </c>
      <c r="AL397" s="229">
        <f>IF(UPGRADEYEAR&lt;&gt;ENGINE!AL$333,AJ397,AL68+AL271)</f>
        <v>0</v>
      </c>
      <c r="AM397" s="229">
        <f>IF(UPGRADEYEAR&lt;&gt;ENGINE!AM$333,AK397,AM68+AM271)</f>
        <v>0</v>
      </c>
      <c r="AN397" s="229">
        <f>IF(UPGRADEYEAR&lt;&gt;ENGINE!AN$333,AC397,AN68+AN271)</f>
        <v>0</v>
      </c>
      <c r="AO397" s="229">
        <f>IF(UPGRADEYEAR&lt;&gt;ENGINE!AO$333,AD397,AO68+AO271)</f>
        <v>0</v>
      </c>
      <c r="AP397" s="229">
        <f>IF(UPGRADEYEAR&lt;&gt;ENGINE!AP$333,AE397,AP68+AP271)</f>
        <v>0</v>
      </c>
      <c r="AQ397" s="229">
        <f>IF(UPGRADEYEAR&lt;&gt;ENGINE!AQ$333,AF397,AQ68+AQ271)</f>
        <v>0</v>
      </c>
      <c r="AR397" s="229">
        <f>IF(UPGRADEYEAR&lt;&gt;ENGINE!AR$333,AG397,AR68+AR271)</f>
        <v>0</v>
      </c>
      <c r="AS397" s="229">
        <f>IF(UPGRADEYEAR&lt;&gt;ENGINE!AS$333,AH397,AS68+AS271)</f>
        <v>0</v>
      </c>
      <c r="AT397" s="229">
        <f>IF(UPGRADEYEAR&lt;&gt;ENGINE!AT$333,AI397,AT68+AT271)</f>
        <v>0</v>
      </c>
      <c r="AU397" s="231"/>
    </row>
    <row r="398" spans="1:47" ht="9" customHeight="1">
      <c r="A398" s="599"/>
      <c r="B398" s="227">
        <f t="shared" ref="B398:D398" si="376">B69</f>
        <v>0</v>
      </c>
      <c r="C398" s="227">
        <f t="shared" si="376"/>
        <v>0</v>
      </c>
      <c r="D398" s="228" t="str">
        <f t="shared" si="376"/>
        <v>MH</v>
      </c>
      <c r="E398" s="229">
        <f t="shared" si="325"/>
        <v>4138</v>
      </c>
      <c r="F398" s="229">
        <f t="shared" si="325"/>
        <v>0</v>
      </c>
      <c r="G398" s="229">
        <f t="shared" si="354"/>
        <v>4138</v>
      </c>
      <c r="H398" s="229">
        <f t="shared" si="355"/>
        <v>0</v>
      </c>
      <c r="I398" s="229">
        <f t="shared" si="355"/>
        <v>0</v>
      </c>
      <c r="J398" s="229">
        <f>IF(UPGRADEYEAR&lt;&gt;ENGINE!J$333,I398,J69+J272)</f>
        <v>0</v>
      </c>
      <c r="K398" s="229">
        <f>IF(UPGRADEYEAR&lt;&gt;ENGINE!K$333,J398,K69+K272)</f>
        <v>0</v>
      </c>
      <c r="L398" s="229">
        <f>IF(UPGRADEYEAR&lt;&gt;ENGINE!L$333,K398,L69+L272)</f>
        <v>0</v>
      </c>
      <c r="M398" s="229">
        <f>IF(UPGRADEYEAR&lt;&gt;ENGINE!M$333,L398,M69+M272)</f>
        <v>0</v>
      </c>
      <c r="N398" s="229">
        <f>IF(UPGRADEYEAR&lt;&gt;ENGINE!N$333,M398,N69+N272)</f>
        <v>0</v>
      </c>
      <c r="O398" s="229">
        <f>IF(UPGRADEYEAR&lt;&gt;ENGINE!O$333,N398,O69+O272)</f>
        <v>0</v>
      </c>
      <c r="P398" s="229">
        <f>IF(UPGRADEYEAR&lt;&gt;ENGINE!P$333,O398,P69+P272)</f>
        <v>0</v>
      </c>
      <c r="Q398" s="229">
        <f>IF(UPGRADEYEAR&lt;&gt;ENGINE!Q$333,P398,Q69+Q272)</f>
        <v>0</v>
      </c>
      <c r="R398" s="229">
        <f>IF(UPGRADEYEAR&lt;&gt;ENGINE!R$333,Q398,R69+R272)</f>
        <v>0</v>
      </c>
      <c r="S398" s="229">
        <f>IF(UPGRADEYEAR&lt;&gt;ENGINE!S$333,R398,S69+S272)</f>
        <v>0</v>
      </c>
      <c r="T398" s="229">
        <f>IF(UPGRADEYEAR&lt;&gt;ENGINE!T$333,S398,T69+T272)</f>
        <v>0</v>
      </c>
      <c r="U398" s="229">
        <f>IF(UPGRADEYEAR&lt;&gt;ENGINE!U$333,T398,U69+U272)</f>
        <v>0</v>
      </c>
      <c r="V398" s="229">
        <f>IF(UPGRADEYEAR&lt;&gt;ENGINE!V$333,U398,V69+V272)</f>
        <v>0</v>
      </c>
      <c r="W398" s="229">
        <f>IF(UPGRADEYEAR&lt;&gt;ENGINE!W$333,V398,W69+W272)</f>
        <v>0</v>
      </c>
      <c r="X398" s="229">
        <f>IF(UPGRADEYEAR&lt;&gt;ENGINE!X$333,W398,X69+X272)</f>
        <v>0</v>
      </c>
      <c r="Y398" s="229">
        <f>IF(UPGRADEYEAR&lt;&gt;ENGINE!Y$333,X398,Y69+Y272)</f>
        <v>0</v>
      </c>
      <c r="Z398" s="229">
        <f>IF(UPGRADEYEAR&lt;&gt;ENGINE!Z$333,Y398,Z69+Z272)</f>
        <v>0</v>
      </c>
      <c r="AA398" s="229">
        <f>IF(UPGRADEYEAR&lt;&gt;ENGINE!AA$333,Z398,AA69+AA272)</f>
        <v>0</v>
      </c>
      <c r="AB398" s="229">
        <f>IF(UPGRADEYEAR&lt;&gt;ENGINE!AB$333,AA398,AB69+AB272)</f>
        <v>0</v>
      </c>
      <c r="AC398" s="229">
        <f>IF(UPGRADEYEAR&lt;&gt;ENGINE!AC$333,AB398,AC69+AC272)</f>
        <v>0</v>
      </c>
      <c r="AD398" s="229">
        <f>IF(UPGRADEYEAR&lt;&gt;ENGINE!AD$333,AC398,AD69+AD272)</f>
        <v>0</v>
      </c>
      <c r="AE398" s="229">
        <f>IF(UPGRADEYEAR&lt;&gt;ENGINE!AE$333,AD398,AE69+AE272)</f>
        <v>0</v>
      </c>
      <c r="AF398" s="229">
        <f>IF(UPGRADEYEAR&lt;&gt;ENGINE!AF$333,AE398,AF69+AF272)</f>
        <v>0</v>
      </c>
      <c r="AG398" s="229">
        <f>IF(UPGRADEYEAR&lt;&gt;ENGINE!AG$333,AF398,AG69+AG272)</f>
        <v>0</v>
      </c>
      <c r="AH398" s="229">
        <f>IF(UPGRADEYEAR&lt;&gt;ENGINE!AH$333,AG398,AH69+AH272)</f>
        <v>0</v>
      </c>
      <c r="AI398" s="229">
        <f>IF(UPGRADEYEAR&lt;&gt;ENGINE!AI$333,AH398,AI69+AI272)</f>
        <v>0</v>
      </c>
      <c r="AJ398" s="229">
        <f>IF(UPGRADEYEAR&lt;&gt;ENGINE!AJ$333,AH398,AJ69+AJ272)</f>
        <v>0</v>
      </c>
      <c r="AK398" s="229">
        <f>IF(UPGRADEYEAR&lt;&gt;ENGINE!AK$333,AI398,AK69+AK272)</f>
        <v>0</v>
      </c>
      <c r="AL398" s="229">
        <f>IF(UPGRADEYEAR&lt;&gt;ENGINE!AL$333,AJ398,AL69+AL272)</f>
        <v>0</v>
      </c>
      <c r="AM398" s="229">
        <f>IF(UPGRADEYEAR&lt;&gt;ENGINE!AM$333,AK398,AM69+AM272)</f>
        <v>0</v>
      </c>
      <c r="AN398" s="229">
        <f>IF(UPGRADEYEAR&lt;&gt;ENGINE!AN$333,AC398,AN69+AN272)</f>
        <v>0</v>
      </c>
      <c r="AO398" s="229">
        <f>IF(UPGRADEYEAR&lt;&gt;ENGINE!AO$333,AD398,AO69+AO272)</f>
        <v>0</v>
      </c>
      <c r="AP398" s="229">
        <f>IF(UPGRADEYEAR&lt;&gt;ENGINE!AP$333,AE398,AP69+AP272)</f>
        <v>0</v>
      </c>
      <c r="AQ398" s="229">
        <f>IF(UPGRADEYEAR&lt;&gt;ENGINE!AQ$333,AF398,AQ69+AQ272)</f>
        <v>0</v>
      </c>
      <c r="AR398" s="229">
        <f>IF(UPGRADEYEAR&lt;&gt;ENGINE!AR$333,AG398,AR69+AR272)</f>
        <v>0</v>
      </c>
      <c r="AS398" s="229">
        <f>IF(UPGRADEYEAR&lt;&gt;ENGINE!AS$333,AH398,AS69+AS272)</f>
        <v>0</v>
      </c>
      <c r="AT398" s="229">
        <f>IF(UPGRADEYEAR&lt;&gt;ENGINE!AT$333,AI398,AT69+AT272)</f>
        <v>0</v>
      </c>
      <c r="AU398" s="231"/>
    </row>
    <row r="399" spans="1:47" ht="9" customHeight="1">
      <c r="A399" s="599"/>
      <c r="B399" s="227">
        <f t="shared" ref="B399:D399" si="377">B70</f>
        <v>0</v>
      </c>
      <c r="C399" s="227">
        <f t="shared" si="377"/>
        <v>0</v>
      </c>
      <c r="D399" s="228" t="str">
        <f t="shared" si="377"/>
        <v>MH</v>
      </c>
      <c r="E399" s="229">
        <f t="shared" si="325"/>
        <v>4138</v>
      </c>
      <c r="F399" s="229">
        <f t="shared" si="325"/>
        <v>0</v>
      </c>
      <c r="G399" s="229">
        <f t="shared" si="354"/>
        <v>4138</v>
      </c>
      <c r="H399" s="229">
        <f t="shared" si="355"/>
        <v>0</v>
      </c>
      <c r="I399" s="229">
        <f t="shared" si="355"/>
        <v>0</v>
      </c>
      <c r="J399" s="229">
        <f>IF(UPGRADEYEAR&lt;&gt;ENGINE!J$333,I399,J70+J273)</f>
        <v>0</v>
      </c>
      <c r="K399" s="229">
        <f>IF(UPGRADEYEAR&lt;&gt;ENGINE!K$333,J399,K70+K273)</f>
        <v>0</v>
      </c>
      <c r="L399" s="229">
        <f>IF(UPGRADEYEAR&lt;&gt;ENGINE!L$333,K399,L70+L273)</f>
        <v>0</v>
      </c>
      <c r="M399" s="229">
        <f>IF(UPGRADEYEAR&lt;&gt;ENGINE!M$333,L399,M70+M273)</f>
        <v>0</v>
      </c>
      <c r="N399" s="229">
        <f>IF(UPGRADEYEAR&lt;&gt;ENGINE!N$333,M399,N70+N273)</f>
        <v>0</v>
      </c>
      <c r="O399" s="229">
        <f>IF(UPGRADEYEAR&lt;&gt;ENGINE!O$333,N399,O70+O273)</f>
        <v>0</v>
      </c>
      <c r="P399" s="229">
        <f>IF(UPGRADEYEAR&lt;&gt;ENGINE!P$333,O399,P70+P273)</f>
        <v>0</v>
      </c>
      <c r="Q399" s="229">
        <f>IF(UPGRADEYEAR&lt;&gt;ENGINE!Q$333,P399,Q70+Q273)</f>
        <v>0</v>
      </c>
      <c r="R399" s="229">
        <f>IF(UPGRADEYEAR&lt;&gt;ENGINE!R$333,Q399,R70+R273)</f>
        <v>0</v>
      </c>
      <c r="S399" s="229">
        <f>IF(UPGRADEYEAR&lt;&gt;ENGINE!S$333,R399,S70+S273)</f>
        <v>0</v>
      </c>
      <c r="T399" s="229">
        <f>IF(UPGRADEYEAR&lt;&gt;ENGINE!T$333,S399,T70+T273)</f>
        <v>0</v>
      </c>
      <c r="U399" s="229">
        <f>IF(UPGRADEYEAR&lt;&gt;ENGINE!U$333,T399,U70+U273)</f>
        <v>0</v>
      </c>
      <c r="V399" s="229">
        <f>IF(UPGRADEYEAR&lt;&gt;ENGINE!V$333,U399,V70+V273)</f>
        <v>0</v>
      </c>
      <c r="W399" s="229">
        <f>IF(UPGRADEYEAR&lt;&gt;ENGINE!W$333,V399,W70+W273)</f>
        <v>0</v>
      </c>
      <c r="X399" s="229">
        <f>IF(UPGRADEYEAR&lt;&gt;ENGINE!X$333,W399,X70+X273)</f>
        <v>0</v>
      </c>
      <c r="Y399" s="229">
        <f>IF(UPGRADEYEAR&lt;&gt;ENGINE!Y$333,X399,Y70+Y273)</f>
        <v>0</v>
      </c>
      <c r="Z399" s="229">
        <f>IF(UPGRADEYEAR&lt;&gt;ENGINE!Z$333,Y399,Z70+Z273)</f>
        <v>0</v>
      </c>
      <c r="AA399" s="229">
        <f>IF(UPGRADEYEAR&lt;&gt;ENGINE!AA$333,Z399,AA70+AA273)</f>
        <v>0</v>
      </c>
      <c r="AB399" s="229">
        <f>IF(UPGRADEYEAR&lt;&gt;ENGINE!AB$333,AA399,AB70+AB273)</f>
        <v>0</v>
      </c>
      <c r="AC399" s="229">
        <f>IF(UPGRADEYEAR&lt;&gt;ENGINE!AC$333,AB399,AC70+AC273)</f>
        <v>0</v>
      </c>
      <c r="AD399" s="229">
        <f>IF(UPGRADEYEAR&lt;&gt;ENGINE!AD$333,AC399,AD70+AD273)</f>
        <v>0</v>
      </c>
      <c r="AE399" s="229">
        <f>IF(UPGRADEYEAR&lt;&gt;ENGINE!AE$333,AD399,AE70+AE273)</f>
        <v>0</v>
      </c>
      <c r="AF399" s="229">
        <f>IF(UPGRADEYEAR&lt;&gt;ENGINE!AF$333,AE399,AF70+AF273)</f>
        <v>0</v>
      </c>
      <c r="AG399" s="229">
        <f>IF(UPGRADEYEAR&lt;&gt;ENGINE!AG$333,AF399,AG70+AG273)</f>
        <v>0</v>
      </c>
      <c r="AH399" s="229">
        <f>IF(UPGRADEYEAR&lt;&gt;ENGINE!AH$333,AG399,AH70+AH273)</f>
        <v>0</v>
      </c>
      <c r="AI399" s="229">
        <f>IF(UPGRADEYEAR&lt;&gt;ENGINE!AI$333,AH399,AI70+AI273)</f>
        <v>0</v>
      </c>
      <c r="AJ399" s="229">
        <f>IF(UPGRADEYEAR&lt;&gt;ENGINE!AJ$333,AH399,AJ70+AJ273)</f>
        <v>0</v>
      </c>
      <c r="AK399" s="229">
        <f>IF(UPGRADEYEAR&lt;&gt;ENGINE!AK$333,AI399,AK70+AK273)</f>
        <v>0</v>
      </c>
      <c r="AL399" s="229">
        <f>IF(UPGRADEYEAR&lt;&gt;ENGINE!AL$333,AJ399,AL70+AL273)</f>
        <v>0</v>
      </c>
      <c r="AM399" s="229">
        <f>IF(UPGRADEYEAR&lt;&gt;ENGINE!AM$333,AK399,AM70+AM273)</f>
        <v>0</v>
      </c>
      <c r="AN399" s="229">
        <f>IF(UPGRADEYEAR&lt;&gt;ENGINE!AN$333,AC399,AN70+AN273)</f>
        <v>0</v>
      </c>
      <c r="AO399" s="229">
        <f>IF(UPGRADEYEAR&lt;&gt;ENGINE!AO$333,AD399,AO70+AO273)</f>
        <v>0</v>
      </c>
      <c r="AP399" s="229">
        <f>IF(UPGRADEYEAR&lt;&gt;ENGINE!AP$333,AE399,AP70+AP273)</f>
        <v>0</v>
      </c>
      <c r="AQ399" s="229">
        <f>IF(UPGRADEYEAR&lt;&gt;ENGINE!AQ$333,AF399,AQ70+AQ273)</f>
        <v>0</v>
      </c>
      <c r="AR399" s="229">
        <f>IF(UPGRADEYEAR&lt;&gt;ENGINE!AR$333,AG399,AR70+AR273)</f>
        <v>0</v>
      </c>
      <c r="AS399" s="229">
        <f>IF(UPGRADEYEAR&lt;&gt;ENGINE!AS$333,AH399,AS70+AS273)</f>
        <v>0</v>
      </c>
      <c r="AT399" s="229">
        <f>IF(UPGRADEYEAR&lt;&gt;ENGINE!AT$333,AI399,AT70+AT273)</f>
        <v>0</v>
      </c>
      <c r="AU399" s="231"/>
    </row>
    <row r="400" spans="1:47" ht="9" customHeight="1">
      <c r="A400" s="600"/>
      <c r="B400" s="227">
        <f t="shared" ref="B400:D400" si="378">B71</f>
        <v>0</v>
      </c>
      <c r="C400" s="227">
        <f t="shared" si="378"/>
        <v>0</v>
      </c>
      <c r="D400" s="228" t="str">
        <f t="shared" si="378"/>
        <v>MH</v>
      </c>
      <c r="E400" s="229">
        <f t="shared" ref="E400:F400" si="379">E71</f>
        <v>4138</v>
      </c>
      <c r="F400" s="229">
        <f t="shared" si="379"/>
        <v>0</v>
      </c>
      <c r="G400" s="229">
        <f t="shared" si="354"/>
        <v>4138</v>
      </c>
      <c r="H400" s="229">
        <f t="shared" si="355"/>
        <v>0</v>
      </c>
      <c r="I400" s="229">
        <f t="shared" si="355"/>
        <v>0</v>
      </c>
      <c r="J400" s="229">
        <f>IF(UPGRADEYEAR&lt;&gt;ENGINE!J$333,I400,J71+J274)</f>
        <v>0</v>
      </c>
      <c r="K400" s="229">
        <f>IF(UPGRADEYEAR&lt;&gt;ENGINE!K$333,J400,K71+K274)</f>
        <v>0</v>
      </c>
      <c r="L400" s="229">
        <f>IF(UPGRADEYEAR&lt;&gt;ENGINE!L$333,K400,L71+L274)</f>
        <v>0</v>
      </c>
      <c r="M400" s="229">
        <f>IF(UPGRADEYEAR&lt;&gt;ENGINE!M$333,L400,M71+M274)</f>
        <v>0</v>
      </c>
      <c r="N400" s="229">
        <f>IF(UPGRADEYEAR&lt;&gt;ENGINE!N$333,M400,N71+N274)</f>
        <v>0</v>
      </c>
      <c r="O400" s="229">
        <f>IF(UPGRADEYEAR&lt;&gt;ENGINE!O$333,N400,O71+O274)</f>
        <v>0</v>
      </c>
      <c r="P400" s="229">
        <f>IF(UPGRADEYEAR&lt;&gt;ENGINE!P$333,O400,P71+P274)</f>
        <v>0</v>
      </c>
      <c r="Q400" s="229">
        <f>IF(UPGRADEYEAR&lt;&gt;ENGINE!Q$333,P400,Q71+Q274)</f>
        <v>0</v>
      </c>
      <c r="R400" s="229">
        <f>IF(UPGRADEYEAR&lt;&gt;ENGINE!R$333,Q400,R71+R274)</f>
        <v>0</v>
      </c>
      <c r="S400" s="229">
        <f>IF(UPGRADEYEAR&lt;&gt;ENGINE!S$333,R400,S71+S274)</f>
        <v>0</v>
      </c>
      <c r="T400" s="229">
        <f>IF(UPGRADEYEAR&lt;&gt;ENGINE!T$333,S400,T71+T274)</f>
        <v>0</v>
      </c>
      <c r="U400" s="229">
        <f>IF(UPGRADEYEAR&lt;&gt;ENGINE!U$333,T400,U71+U274)</f>
        <v>0</v>
      </c>
      <c r="V400" s="229">
        <f>IF(UPGRADEYEAR&lt;&gt;ENGINE!V$333,U400,V71+V274)</f>
        <v>0</v>
      </c>
      <c r="W400" s="229">
        <f>IF(UPGRADEYEAR&lt;&gt;ENGINE!W$333,V400,W71+W274)</f>
        <v>0</v>
      </c>
      <c r="X400" s="229">
        <f>IF(UPGRADEYEAR&lt;&gt;ENGINE!X$333,W400,X71+X274)</f>
        <v>0</v>
      </c>
      <c r="Y400" s="229">
        <f>IF(UPGRADEYEAR&lt;&gt;ENGINE!Y$333,X400,Y71+Y274)</f>
        <v>0</v>
      </c>
      <c r="Z400" s="229">
        <f>IF(UPGRADEYEAR&lt;&gt;ENGINE!Z$333,Y400,Z71+Z274)</f>
        <v>0</v>
      </c>
      <c r="AA400" s="229">
        <f>IF(UPGRADEYEAR&lt;&gt;ENGINE!AA$333,Z400,AA71+AA274)</f>
        <v>0</v>
      </c>
      <c r="AB400" s="229">
        <f>IF(UPGRADEYEAR&lt;&gt;ENGINE!AB$333,AA400,AB71+AB274)</f>
        <v>0</v>
      </c>
      <c r="AC400" s="229">
        <f>IF(UPGRADEYEAR&lt;&gt;ENGINE!AC$333,AB400,AC71+AC274)</f>
        <v>0</v>
      </c>
      <c r="AD400" s="229">
        <f>IF(UPGRADEYEAR&lt;&gt;ENGINE!AD$333,AC400,AD71+AD274)</f>
        <v>0</v>
      </c>
      <c r="AE400" s="229">
        <f>IF(UPGRADEYEAR&lt;&gt;ENGINE!AE$333,AD400,AE71+AE274)</f>
        <v>0</v>
      </c>
      <c r="AF400" s="229">
        <f>IF(UPGRADEYEAR&lt;&gt;ENGINE!AF$333,AE400,AF71+AF274)</f>
        <v>0</v>
      </c>
      <c r="AG400" s="229">
        <f>IF(UPGRADEYEAR&lt;&gt;ENGINE!AG$333,AF400,AG71+AG274)</f>
        <v>0</v>
      </c>
      <c r="AH400" s="229">
        <f>IF(UPGRADEYEAR&lt;&gt;ENGINE!AH$333,AG400,AH71+AH274)</f>
        <v>0</v>
      </c>
      <c r="AI400" s="229">
        <f>IF(UPGRADEYEAR&lt;&gt;ENGINE!AI$333,AH400,AI71+AI274)</f>
        <v>0</v>
      </c>
      <c r="AJ400" s="229">
        <f>IF(UPGRADEYEAR&lt;&gt;ENGINE!AJ$333,AH400,AJ71+AJ274)</f>
        <v>0</v>
      </c>
      <c r="AK400" s="229">
        <f>IF(UPGRADEYEAR&lt;&gt;ENGINE!AK$333,AI400,AK71+AK274)</f>
        <v>0</v>
      </c>
      <c r="AL400" s="229">
        <f>IF(UPGRADEYEAR&lt;&gt;ENGINE!AL$333,AJ400,AL71+AL274)</f>
        <v>0</v>
      </c>
      <c r="AM400" s="229">
        <f>IF(UPGRADEYEAR&lt;&gt;ENGINE!AM$333,AK400,AM71+AM274)</f>
        <v>0</v>
      </c>
      <c r="AN400" s="229">
        <f>IF(UPGRADEYEAR&lt;&gt;ENGINE!AN$333,AC400,AN71+AN274)</f>
        <v>0</v>
      </c>
      <c r="AO400" s="229">
        <f>IF(UPGRADEYEAR&lt;&gt;ENGINE!AO$333,AD400,AO71+AO274)</f>
        <v>0</v>
      </c>
      <c r="AP400" s="229">
        <f>IF(UPGRADEYEAR&lt;&gt;ENGINE!AP$333,AE400,AP71+AP274)</f>
        <v>0</v>
      </c>
      <c r="AQ400" s="229">
        <f>IF(UPGRADEYEAR&lt;&gt;ENGINE!AQ$333,AF400,AQ71+AQ274)</f>
        <v>0</v>
      </c>
      <c r="AR400" s="229">
        <f>IF(UPGRADEYEAR&lt;&gt;ENGINE!AR$333,AG400,AR71+AR274)</f>
        <v>0</v>
      </c>
      <c r="AS400" s="229">
        <f>IF(UPGRADEYEAR&lt;&gt;ENGINE!AS$333,AH400,AS71+AS274)</f>
        <v>0</v>
      </c>
      <c r="AT400" s="229">
        <f>IF(UPGRADEYEAR&lt;&gt;ENGINE!AT$333,AI400,AT71+AT274)</f>
        <v>0</v>
      </c>
      <c r="AU400" s="231"/>
    </row>
    <row r="401" spans="1:47" ht="9" customHeight="1">
      <c r="A401" s="598" t="s">
        <v>57</v>
      </c>
      <c r="B401" s="227">
        <f t="shared" ref="B401:D401" si="380">B72</f>
        <v>45</v>
      </c>
      <c r="C401" s="227">
        <f t="shared" si="380"/>
        <v>50</v>
      </c>
      <c r="D401" s="228" t="str">
        <f t="shared" si="380"/>
        <v>CPO</v>
      </c>
      <c r="E401" s="229">
        <f t="shared" si="325"/>
        <v>4138</v>
      </c>
      <c r="F401" s="229">
        <f t="shared" si="325"/>
        <v>206900</v>
      </c>
      <c r="G401" s="229">
        <f t="shared" si="354"/>
        <v>4138</v>
      </c>
      <c r="H401" s="229">
        <f t="shared" si="355"/>
        <v>206900</v>
      </c>
      <c r="I401" s="229">
        <f t="shared" si="355"/>
        <v>0</v>
      </c>
      <c r="J401" s="229">
        <f>IF(UPGRADEYEAR&lt;&gt;ENGINE!J$333,I401,J72+J275)</f>
        <v>0</v>
      </c>
      <c r="K401" s="229">
        <f>IF(UPGRADEYEAR&lt;&gt;ENGINE!K$333,J401,K72+K275)</f>
        <v>0</v>
      </c>
      <c r="L401" s="229">
        <f>IF(UPGRADEYEAR&lt;&gt;ENGINE!L$333,K401,L72+L275)</f>
        <v>0</v>
      </c>
      <c r="M401" s="229">
        <f>IF(UPGRADEYEAR&lt;&gt;ENGINE!M$333,L401,M72+M275)</f>
        <v>0</v>
      </c>
      <c r="N401" s="229">
        <f>IF(UPGRADEYEAR&lt;&gt;ENGINE!N$333,M401,N72+N275)</f>
        <v>0</v>
      </c>
      <c r="O401" s="229">
        <f>IF(UPGRADEYEAR&lt;&gt;ENGINE!O$333,N401,O72+O275)</f>
        <v>0</v>
      </c>
      <c r="P401" s="229">
        <f>IF(UPGRADEYEAR&lt;&gt;ENGINE!P$333,O401,P72+P275)</f>
        <v>0</v>
      </c>
      <c r="Q401" s="229">
        <f>IF(UPGRADEYEAR&lt;&gt;ENGINE!Q$333,P401,Q72+Q275)</f>
        <v>0</v>
      </c>
      <c r="R401" s="229">
        <f>IF(UPGRADEYEAR&lt;&gt;ENGINE!R$333,Q401,R72+R275)</f>
        <v>0</v>
      </c>
      <c r="S401" s="229">
        <f>IF(UPGRADEYEAR&lt;&gt;ENGINE!S$333,R401,S72+S275)</f>
        <v>0</v>
      </c>
      <c r="T401" s="229">
        <f>IF(UPGRADEYEAR&lt;&gt;ENGINE!T$333,S401,T72+T275)</f>
        <v>0</v>
      </c>
      <c r="U401" s="229">
        <f>IF(UPGRADEYEAR&lt;&gt;ENGINE!U$333,T401,U72+U275)</f>
        <v>0</v>
      </c>
      <c r="V401" s="229">
        <f>IF(UPGRADEYEAR&lt;&gt;ENGINE!V$333,U401,V72+V275)</f>
        <v>0</v>
      </c>
      <c r="W401" s="229">
        <f>IF(UPGRADEYEAR&lt;&gt;ENGINE!W$333,V401,W72+W275)</f>
        <v>0</v>
      </c>
      <c r="X401" s="229">
        <f>IF(UPGRADEYEAR&lt;&gt;ENGINE!X$333,W401,X72+X275)</f>
        <v>0</v>
      </c>
      <c r="Y401" s="229">
        <f>IF(UPGRADEYEAR&lt;&gt;ENGINE!Y$333,X401,Y72+Y275)</f>
        <v>0</v>
      </c>
      <c r="Z401" s="229">
        <f>IF(UPGRADEYEAR&lt;&gt;ENGINE!Z$333,Y401,Z72+Z275)</f>
        <v>0</v>
      </c>
      <c r="AA401" s="229">
        <f>IF(UPGRADEYEAR&lt;&gt;ENGINE!AA$333,Z401,AA72+AA275)</f>
        <v>0</v>
      </c>
      <c r="AB401" s="229">
        <f>IF(UPGRADEYEAR&lt;&gt;ENGINE!AB$333,AA401,AB72+AB275)</f>
        <v>0</v>
      </c>
      <c r="AC401" s="229">
        <f>IF(UPGRADEYEAR&lt;&gt;ENGINE!AC$333,AB401,AC72+AC275)</f>
        <v>0</v>
      </c>
      <c r="AD401" s="229">
        <f>IF(UPGRADEYEAR&lt;&gt;ENGINE!AD$333,AC401,AD72+AD275)</f>
        <v>0</v>
      </c>
      <c r="AE401" s="229">
        <f>IF(UPGRADEYEAR&lt;&gt;ENGINE!AE$333,AD401,AE72+AE275)</f>
        <v>0</v>
      </c>
      <c r="AF401" s="229">
        <f>IF(UPGRADEYEAR&lt;&gt;ENGINE!AF$333,AE401,AF72+AF275)</f>
        <v>0</v>
      </c>
      <c r="AG401" s="229">
        <f>IF(UPGRADEYEAR&lt;&gt;ENGINE!AG$333,AF401,AG72+AG275)</f>
        <v>0</v>
      </c>
      <c r="AH401" s="229">
        <f>IF(UPGRADEYEAR&lt;&gt;ENGINE!AH$333,AG401,AH72+AH275)</f>
        <v>0</v>
      </c>
      <c r="AI401" s="229">
        <f>IF(UPGRADEYEAR&lt;&gt;ENGINE!AI$333,AH401,AI72+AI275)</f>
        <v>0</v>
      </c>
      <c r="AJ401" s="229">
        <f>IF(UPGRADEYEAR&lt;&gt;ENGINE!AJ$333,AH401,AJ72+AJ275)</f>
        <v>0</v>
      </c>
      <c r="AK401" s="229">
        <f>IF(UPGRADEYEAR&lt;&gt;ENGINE!AK$333,AI401,AK72+AK275)</f>
        <v>0</v>
      </c>
      <c r="AL401" s="229">
        <f>IF(UPGRADEYEAR&lt;&gt;ENGINE!AL$333,AJ401,AL72+AL275)</f>
        <v>0</v>
      </c>
      <c r="AM401" s="229">
        <f>IF(UPGRADEYEAR&lt;&gt;ENGINE!AM$333,AK401,AM72+AM275)</f>
        <v>0</v>
      </c>
      <c r="AN401" s="229">
        <f>IF(UPGRADEYEAR&lt;&gt;ENGINE!AN$333,AC401,AN72+AN275)</f>
        <v>0</v>
      </c>
      <c r="AO401" s="229">
        <f>IF(UPGRADEYEAR&lt;&gt;ENGINE!AO$333,AD401,AO72+AO275)</f>
        <v>0</v>
      </c>
      <c r="AP401" s="229">
        <f>IF(UPGRADEYEAR&lt;&gt;ENGINE!AP$333,AE401,AP72+AP275)</f>
        <v>0</v>
      </c>
      <c r="AQ401" s="229">
        <f>IF(UPGRADEYEAR&lt;&gt;ENGINE!AQ$333,AF401,AQ72+AQ275)</f>
        <v>0</v>
      </c>
      <c r="AR401" s="229">
        <f>IF(UPGRADEYEAR&lt;&gt;ENGINE!AR$333,AG401,AR72+AR275)</f>
        <v>0</v>
      </c>
      <c r="AS401" s="229">
        <f>IF(UPGRADEYEAR&lt;&gt;ENGINE!AS$333,AH401,AS72+AS275)</f>
        <v>0</v>
      </c>
      <c r="AT401" s="229">
        <f>IF(UPGRADEYEAR&lt;&gt;ENGINE!AT$333,AI401,AT72+AT275)</f>
        <v>0</v>
      </c>
      <c r="AU401" s="231"/>
    </row>
    <row r="402" spans="1:47" ht="9" customHeight="1">
      <c r="A402" s="599"/>
      <c r="B402" s="227">
        <f t="shared" ref="B402:D402" si="381">B73</f>
        <v>60</v>
      </c>
      <c r="C402" s="227">
        <f t="shared" si="381"/>
        <v>66</v>
      </c>
      <c r="D402" s="228" t="str">
        <f t="shared" si="381"/>
        <v>CPO</v>
      </c>
      <c r="E402" s="229">
        <f t="shared" ref="E402:F411" si="382">E73</f>
        <v>4138</v>
      </c>
      <c r="F402" s="229">
        <f t="shared" si="382"/>
        <v>273108</v>
      </c>
      <c r="G402" s="229">
        <f t="shared" si="354"/>
        <v>4138</v>
      </c>
      <c r="H402" s="229">
        <f t="shared" si="355"/>
        <v>273108</v>
      </c>
      <c r="I402" s="229">
        <f t="shared" si="355"/>
        <v>0</v>
      </c>
      <c r="J402" s="229">
        <f>IF(UPGRADEYEAR&lt;&gt;ENGINE!J$333,I402,J73+J276)</f>
        <v>0</v>
      </c>
      <c r="K402" s="229">
        <f>IF(UPGRADEYEAR&lt;&gt;ENGINE!K$333,J402,K73+K276)</f>
        <v>0</v>
      </c>
      <c r="L402" s="229">
        <f>IF(UPGRADEYEAR&lt;&gt;ENGINE!L$333,K402,L73+L276)</f>
        <v>0</v>
      </c>
      <c r="M402" s="229">
        <f>IF(UPGRADEYEAR&lt;&gt;ENGINE!M$333,L402,M73+M276)</f>
        <v>0</v>
      </c>
      <c r="N402" s="229">
        <f>IF(UPGRADEYEAR&lt;&gt;ENGINE!N$333,M402,N73+N276)</f>
        <v>0</v>
      </c>
      <c r="O402" s="229">
        <f>IF(UPGRADEYEAR&lt;&gt;ENGINE!O$333,N402,O73+O276)</f>
        <v>0</v>
      </c>
      <c r="P402" s="229">
        <f>IF(UPGRADEYEAR&lt;&gt;ENGINE!P$333,O402,P73+P276)</f>
        <v>0</v>
      </c>
      <c r="Q402" s="229">
        <f>IF(UPGRADEYEAR&lt;&gt;ENGINE!Q$333,P402,Q73+Q276)</f>
        <v>0</v>
      </c>
      <c r="R402" s="229">
        <f>IF(UPGRADEYEAR&lt;&gt;ENGINE!R$333,Q402,R73+R276)</f>
        <v>0</v>
      </c>
      <c r="S402" s="229">
        <f>IF(UPGRADEYEAR&lt;&gt;ENGINE!S$333,R402,S73+S276)</f>
        <v>0</v>
      </c>
      <c r="T402" s="229">
        <f>IF(UPGRADEYEAR&lt;&gt;ENGINE!T$333,S402,T73+T276)</f>
        <v>0</v>
      </c>
      <c r="U402" s="229">
        <f>IF(UPGRADEYEAR&lt;&gt;ENGINE!U$333,T402,U73+U276)</f>
        <v>0</v>
      </c>
      <c r="V402" s="229">
        <f>IF(UPGRADEYEAR&lt;&gt;ENGINE!V$333,U402,V73+V276)</f>
        <v>0</v>
      </c>
      <c r="W402" s="229">
        <f>IF(UPGRADEYEAR&lt;&gt;ENGINE!W$333,V402,W73+W276)</f>
        <v>0</v>
      </c>
      <c r="X402" s="229">
        <f>IF(UPGRADEYEAR&lt;&gt;ENGINE!X$333,W402,X73+X276)</f>
        <v>0</v>
      </c>
      <c r="Y402" s="229">
        <f>IF(UPGRADEYEAR&lt;&gt;ENGINE!Y$333,X402,Y73+Y276)</f>
        <v>0</v>
      </c>
      <c r="Z402" s="229">
        <f>IF(UPGRADEYEAR&lt;&gt;ENGINE!Z$333,Y402,Z73+Z276)</f>
        <v>0</v>
      </c>
      <c r="AA402" s="229">
        <f>IF(UPGRADEYEAR&lt;&gt;ENGINE!AA$333,Z402,AA73+AA276)</f>
        <v>0</v>
      </c>
      <c r="AB402" s="229">
        <f>IF(UPGRADEYEAR&lt;&gt;ENGINE!AB$333,AA402,AB73+AB276)</f>
        <v>0</v>
      </c>
      <c r="AC402" s="229">
        <f>IF(UPGRADEYEAR&lt;&gt;ENGINE!AC$333,AB402,AC73+AC276)</f>
        <v>0</v>
      </c>
      <c r="AD402" s="229">
        <f>IF(UPGRADEYEAR&lt;&gt;ENGINE!AD$333,AC402,AD73+AD276)</f>
        <v>0</v>
      </c>
      <c r="AE402" s="229">
        <f>IF(UPGRADEYEAR&lt;&gt;ENGINE!AE$333,AD402,AE73+AE276)</f>
        <v>0</v>
      </c>
      <c r="AF402" s="229">
        <f>IF(UPGRADEYEAR&lt;&gt;ENGINE!AF$333,AE402,AF73+AF276)</f>
        <v>0</v>
      </c>
      <c r="AG402" s="229">
        <f>IF(UPGRADEYEAR&lt;&gt;ENGINE!AG$333,AF402,AG73+AG276)</f>
        <v>0</v>
      </c>
      <c r="AH402" s="229">
        <f>IF(UPGRADEYEAR&lt;&gt;ENGINE!AH$333,AG402,AH73+AH276)</f>
        <v>0</v>
      </c>
      <c r="AI402" s="229">
        <f>IF(UPGRADEYEAR&lt;&gt;ENGINE!AI$333,AH402,AI73+AI276)</f>
        <v>0</v>
      </c>
      <c r="AJ402" s="229">
        <f>IF(UPGRADEYEAR&lt;&gt;ENGINE!AJ$333,AH402,AJ73+AJ276)</f>
        <v>0</v>
      </c>
      <c r="AK402" s="229">
        <f>IF(UPGRADEYEAR&lt;&gt;ENGINE!AK$333,AI402,AK73+AK276)</f>
        <v>0</v>
      </c>
      <c r="AL402" s="229">
        <f>IF(UPGRADEYEAR&lt;&gt;ENGINE!AL$333,AJ402,AL73+AL276)</f>
        <v>0</v>
      </c>
      <c r="AM402" s="229">
        <f>IF(UPGRADEYEAR&lt;&gt;ENGINE!AM$333,AK402,AM73+AM276)</f>
        <v>0</v>
      </c>
      <c r="AN402" s="229">
        <f>IF(UPGRADEYEAR&lt;&gt;ENGINE!AN$333,AC402,AN73+AN276)</f>
        <v>0</v>
      </c>
      <c r="AO402" s="229">
        <f>IF(UPGRADEYEAR&lt;&gt;ENGINE!AO$333,AD402,AO73+AO276)</f>
        <v>0</v>
      </c>
      <c r="AP402" s="229">
        <f>IF(UPGRADEYEAR&lt;&gt;ENGINE!AP$333,AE402,AP73+AP276)</f>
        <v>0</v>
      </c>
      <c r="AQ402" s="229">
        <f>IF(UPGRADEYEAR&lt;&gt;ENGINE!AQ$333,AF402,AQ73+AQ276)</f>
        <v>0</v>
      </c>
      <c r="AR402" s="229">
        <f>IF(UPGRADEYEAR&lt;&gt;ENGINE!AR$333,AG402,AR73+AR276)</f>
        <v>0</v>
      </c>
      <c r="AS402" s="229">
        <f>IF(UPGRADEYEAR&lt;&gt;ENGINE!AS$333,AH402,AS73+AS276)</f>
        <v>0</v>
      </c>
      <c r="AT402" s="229">
        <f>IF(UPGRADEYEAR&lt;&gt;ENGINE!AT$333,AI402,AT73+AT276)</f>
        <v>0</v>
      </c>
      <c r="AU402" s="231"/>
    </row>
    <row r="403" spans="1:47" ht="9" customHeight="1">
      <c r="A403" s="599"/>
      <c r="B403" s="227">
        <f t="shared" ref="B403:D403" si="383">B74</f>
        <v>90</v>
      </c>
      <c r="C403" s="227">
        <f t="shared" si="383"/>
        <v>98</v>
      </c>
      <c r="D403" s="228" t="str">
        <f t="shared" si="383"/>
        <v>CPO</v>
      </c>
      <c r="E403" s="229">
        <f t="shared" si="382"/>
        <v>4138</v>
      </c>
      <c r="F403" s="229">
        <f t="shared" si="382"/>
        <v>405524</v>
      </c>
      <c r="G403" s="229">
        <f t="shared" si="354"/>
        <v>4138</v>
      </c>
      <c r="H403" s="229">
        <f t="shared" si="355"/>
        <v>405524</v>
      </c>
      <c r="I403" s="229">
        <f t="shared" si="355"/>
        <v>0</v>
      </c>
      <c r="J403" s="229">
        <f>IF(UPGRADEYEAR&lt;&gt;ENGINE!J$333,I403,J74+J277)</f>
        <v>0</v>
      </c>
      <c r="K403" s="229">
        <f>IF(UPGRADEYEAR&lt;&gt;ENGINE!K$333,J403,K74+K277)</f>
        <v>0</v>
      </c>
      <c r="L403" s="229">
        <f>IF(UPGRADEYEAR&lt;&gt;ENGINE!L$333,K403,L74+L277)</f>
        <v>0</v>
      </c>
      <c r="M403" s="229">
        <f>IF(UPGRADEYEAR&lt;&gt;ENGINE!M$333,L403,M74+M277)</f>
        <v>0</v>
      </c>
      <c r="N403" s="229">
        <f>IF(UPGRADEYEAR&lt;&gt;ENGINE!N$333,M403,N74+N277)</f>
        <v>0</v>
      </c>
      <c r="O403" s="229">
        <f>IF(UPGRADEYEAR&lt;&gt;ENGINE!O$333,N403,O74+O277)</f>
        <v>0</v>
      </c>
      <c r="P403" s="229">
        <f>IF(UPGRADEYEAR&lt;&gt;ENGINE!P$333,O403,P74+P277)</f>
        <v>0</v>
      </c>
      <c r="Q403" s="229">
        <f>IF(UPGRADEYEAR&lt;&gt;ENGINE!Q$333,P403,Q74+Q277)</f>
        <v>0</v>
      </c>
      <c r="R403" s="229">
        <f>IF(UPGRADEYEAR&lt;&gt;ENGINE!R$333,Q403,R74+R277)</f>
        <v>0</v>
      </c>
      <c r="S403" s="229">
        <f>IF(UPGRADEYEAR&lt;&gt;ENGINE!S$333,R403,S74+S277)</f>
        <v>0</v>
      </c>
      <c r="T403" s="229">
        <f>IF(UPGRADEYEAR&lt;&gt;ENGINE!T$333,S403,T74+T277)</f>
        <v>0</v>
      </c>
      <c r="U403" s="229">
        <f>IF(UPGRADEYEAR&lt;&gt;ENGINE!U$333,T403,U74+U277)</f>
        <v>0</v>
      </c>
      <c r="V403" s="229">
        <f>IF(UPGRADEYEAR&lt;&gt;ENGINE!V$333,U403,V74+V277)</f>
        <v>0</v>
      </c>
      <c r="W403" s="229">
        <f>IF(UPGRADEYEAR&lt;&gt;ENGINE!W$333,V403,W74+W277)</f>
        <v>0</v>
      </c>
      <c r="X403" s="229">
        <f>IF(UPGRADEYEAR&lt;&gt;ENGINE!X$333,W403,X74+X277)</f>
        <v>0</v>
      </c>
      <c r="Y403" s="229">
        <f>IF(UPGRADEYEAR&lt;&gt;ENGINE!Y$333,X403,Y74+Y277)</f>
        <v>0</v>
      </c>
      <c r="Z403" s="229">
        <f>IF(UPGRADEYEAR&lt;&gt;ENGINE!Z$333,Y403,Z74+Z277)</f>
        <v>0</v>
      </c>
      <c r="AA403" s="229">
        <f>IF(UPGRADEYEAR&lt;&gt;ENGINE!AA$333,Z403,AA74+AA277)</f>
        <v>0</v>
      </c>
      <c r="AB403" s="229">
        <f>IF(UPGRADEYEAR&lt;&gt;ENGINE!AB$333,AA403,AB74+AB277)</f>
        <v>0</v>
      </c>
      <c r="AC403" s="229">
        <f>IF(UPGRADEYEAR&lt;&gt;ENGINE!AC$333,AB403,AC74+AC277)</f>
        <v>0</v>
      </c>
      <c r="AD403" s="229">
        <f>IF(UPGRADEYEAR&lt;&gt;ENGINE!AD$333,AC403,AD74+AD277)</f>
        <v>0</v>
      </c>
      <c r="AE403" s="229">
        <f>IF(UPGRADEYEAR&lt;&gt;ENGINE!AE$333,AD403,AE74+AE277)</f>
        <v>0</v>
      </c>
      <c r="AF403" s="229">
        <f>IF(UPGRADEYEAR&lt;&gt;ENGINE!AF$333,AE403,AF74+AF277)</f>
        <v>0</v>
      </c>
      <c r="AG403" s="229">
        <f>IF(UPGRADEYEAR&lt;&gt;ENGINE!AG$333,AF403,AG74+AG277)</f>
        <v>0</v>
      </c>
      <c r="AH403" s="229">
        <f>IF(UPGRADEYEAR&lt;&gt;ENGINE!AH$333,AG403,AH74+AH277)</f>
        <v>0</v>
      </c>
      <c r="AI403" s="229">
        <f>IF(UPGRADEYEAR&lt;&gt;ENGINE!AI$333,AH403,AI74+AI277)</f>
        <v>0</v>
      </c>
      <c r="AJ403" s="229">
        <f>IF(UPGRADEYEAR&lt;&gt;ENGINE!AJ$333,AH403,AJ74+AJ277)</f>
        <v>0</v>
      </c>
      <c r="AK403" s="229">
        <f>IF(UPGRADEYEAR&lt;&gt;ENGINE!AK$333,AI403,AK74+AK277)</f>
        <v>0</v>
      </c>
      <c r="AL403" s="229">
        <f>IF(UPGRADEYEAR&lt;&gt;ENGINE!AL$333,AJ403,AL74+AL277)</f>
        <v>0</v>
      </c>
      <c r="AM403" s="229">
        <f>IF(UPGRADEYEAR&lt;&gt;ENGINE!AM$333,AK403,AM74+AM277)</f>
        <v>0</v>
      </c>
      <c r="AN403" s="229">
        <f>IF(UPGRADEYEAR&lt;&gt;ENGINE!AN$333,AC403,AN74+AN277)</f>
        <v>0</v>
      </c>
      <c r="AO403" s="229">
        <f>IF(UPGRADEYEAR&lt;&gt;ENGINE!AO$333,AD403,AO74+AO277)</f>
        <v>0</v>
      </c>
      <c r="AP403" s="229">
        <f>IF(UPGRADEYEAR&lt;&gt;ENGINE!AP$333,AE403,AP74+AP277)</f>
        <v>0</v>
      </c>
      <c r="AQ403" s="229">
        <f>IF(UPGRADEYEAR&lt;&gt;ENGINE!AQ$333,AF403,AQ74+AQ277)</f>
        <v>0</v>
      </c>
      <c r="AR403" s="229">
        <f>IF(UPGRADEYEAR&lt;&gt;ENGINE!AR$333,AG403,AR74+AR277)</f>
        <v>0</v>
      </c>
      <c r="AS403" s="229">
        <f>IF(UPGRADEYEAR&lt;&gt;ENGINE!AS$333,AH403,AS74+AS277)</f>
        <v>0</v>
      </c>
      <c r="AT403" s="229">
        <f>IF(UPGRADEYEAR&lt;&gt;ENGINE!AT$333,AI403,AT74+AT277)</f>
        <v>0</v>
      </c>
      <c r="AU403" s="231"/>
    </row>
    <row r="404" spans="1:47" ht="9" customHeight="1">
      <c r="A404" s="599"/>
      <c r="B404" s="227">
        <f t="shared" ref="B404:D404" si="384">B75</f>
        <v>140</v>
      </c>
      <c r="C404" s="227">
        <f t="shared" si="384"/>
        <v>153</v>
      </c>
      <c r="D404" s="228" t="str">
        <f t="shared" si="384"/>
        <v>CPO</v>
      </c>
      <c r="E404" s="229">
        <f t="shared" si="382"/>
        <v>4138</v>
      </c>
      <c r="F404" s="229">
        <f t="shared" si="382"/>
        <v>633114</v>
      </c>
      <c r="G404" s="229">
        <f t="shared" si="354"/>
        <v>4138</v>
      </c>
      <c r="H404" s="229">
        <f t="shared" si="355"/>
        <v>633114</v>
      </c>
      <c r="I404" s="229">
        <f t="shared" si="355"/>
        <v>0</v>
      </c>
      <c r="J404" s="229">
        <f>IF(UPGRADEYEAR&lt;&gt;ENGINE!J$333,I404,J75+J278)</f>
        <v>0</v>
      </c>
      <c r="K404" s="229">
        <f>IF(UPGRADEYEAR&lt;&gt;ENGINE!K$333,J404,K75+K278)</f>
        <v>0</v>
      </c>
      <c r="L404" s="229">
        <f>IF(UPGRADEYEAR&lt;&gt;ENGINE!L$333,K404,L75+L278)</f>
        <v>0</v>
      </c>
      <c r="M404" s="229">
        <f>IF(UPGRADEYEAR&lt;&gt;ENGINE!M$333,L404,M75+M278)</f>
        <v>0</v>
      </c>
      <c r="N404" s="229">
        <f>IF(UPGRADEYEAR&lt;&gt;ENGINE!N$333,M404,N75+N278)</f>
        <v>0</v>
      </c>
      <c r="O404" s="229">
        <f>IF(UPGRADEYEAR&lt;&gt;ENGINE!O$333,N404,O75+O278)</f>
        <v>0</v>
      </c>
      <c r="P404" s="229">
        <f>IF(UPGRADEYEAR&lt;&gt;ENGINE!P$333,O404,P75+P278)</f>
        <v>0</v>
      </c>
      <c r="Q404" s="229">
        <f>IF(UPGRADEYEAR&lt;&gt;ENGINE!Q$333,P404,Q75+Q278)</f>
        <v>0</v>
      </c>
      <c r="R404" s="229">
        <f>IF(UPGRADEYEAR&lt;&gt;ENGINE!R$333,Q404,R75+R278)</f>
        <v>0</v>
      </c>
      <c r="S404" s="229">
        <f>IF(UPGRADEYEAR&lt;&gt;ENGINE!S$333,R404,S75+S278)</f>
        <v>0</v>
      </c>
      <c r="T404" s="229">
        <f>IF(UPGRADEYEAR&lt;&gt;ENGINE!T$333,S404,T75+T278)</f>
        <v>0</v>
      </c>
      <c r="U404" s="229">
        <f>IF(UPGRADEYEAR&lt;&gt;ENGINE!U$333,T404,U75+U278)</f>
        <v>0</v>
      </c>
      <c r="V404" s="229">
        <f>IF(UPGRADEYEAR&lt;&gt;ENGINE!V$333,U404,V75+V278)</f>
        <v>0</v>
      </c>
      <c r="W404" s="229">
        <f>IF(UPGRADEYEAR&lt;&gt;ENGINE!W$333,V404,W75+W278)</f>
        <v>0</v>
      </c>
      <c r="X404" s="229">
        <f>IF(UPGRADEYEAR&lt;&gt;ENGINE!X$333,W404,X75+X278)</f>
        <v>0</v>
      </c>
      <c r="Y404" s="229">
        <f>IF(UPGRADEYEAR&lt;&gt;ENGINE!Y$333,X404,Y75+Y278)</f>
        <v>0</v>
      </c>
      <c r="Z404" s="229">
        <f>IF(UPGRADEYEAR&lt;&gt;ENGINE!Z$333,Y404,Z75+Z278)</f>
        <v>0</v>
      </c>
      <c r="AA404" s="229">
        <f>IF(UPGRADEYEAR&lt;&gt;ENGINE!AA$333,Z404,AA75+AA278)</f>
        <v>0</v>
      </c>
      <c r="AB404" s="229">
        <f>IF(UPGRADEYEAR&lt;&gt;ENGINE!AB$333,AA404,AB75+AB278)</f>
        <v>0</v>
      </c>
      <c r="AC404" s="229">
        <f>IF(UPGRADEYEAR&lt;&gt;ENGINE!AC$333,AB404,AC75+AC278)</f>
        <v>0</v>
      </c>
      <c r="AD404" s="229">
        <f>IF(UPGRADEYEAR&lt;&gt;ENGINE!AD$333,AC404,AD75+AD278)</f>
        <v>0</v>
      </c>
      <c r="AE404" s="229">
        <f>IF(UPGRADEYEAR&lt;&gt;ENGINE!AE$333,AD404,AE75+AE278)</f>
        <v>0</v>
      </c>
      <c r="AF404" s="229">
        <f>IF(UPGRADEYEAR&lt;&gt;ENGINE!AF$333,AE404,AF75+AF278)</f>
        <v>0</v>
      </c>
      <c r="AG404" s="229">
        <f>IF(UPGRADEYEAR&lt;&gt;ENGINE!AG$333,AF404,AG75+AG278)</f>
        <v>0</v>
      </c>
      <c r="AH404" s="229">
        <f>IF(UPGRADEYEAR&lt;&gt;ENGINE!AH$333,AG404,AH75+AH278)</f>
        <v>0</v>
      </c>
      <c r="AI404" s="229">
        <f>IF(UPGRADEYEAR&lt;&gt;ENGINE!AI$333,AH404,AI75+AI278)</f>
        <v>0</v>
      </c>
      <c r="AJ404" s="229">
        <f>IF(UPGRADEYEAR&lt;&gt;ENGINE!AJ$333,AH404,AJ75+AJ278)</f>
        <v>0</v>
      </c>
      <c r="AK404" s="229">
        <f>IF(UPGRADEYEAR&lt;&gt;ENGINE!AK$333,AI404,AK75+AK278)</f>
        <v>0</v>
      </c>
      <c r="AL404" s="229">
        <f>IF(UPGRADEYEAR&lt;&gt;ENGINE!AL$333,AJ404,AL75+AL278)</f>
        <v>0</v>
      </c>
      <c r="AM404" s="229">
        <f>IF(UPGRADEYEAR&lt;&gt;ENGINE!AM$333,AK404,AM75+AM278)</f>
        <v>0</v>
      </c>
      <c r="AN404" s="229">
        <f>IF(UPGRADEYEAR&lt;&gt;ENGINE!AN$333,AC404,AN75+AN278)</f>
        <v>0</v>
      </c>
      <c r="AO404" s="229">
        <f>IF(UPGRADEYEAR&lt;&gt;ENGINE!AO$333,AD404,AO75+AO278)</f>
        <v>0</v>
      </c>
      <c r="AP404" s="229">
        <f>IF(UPGRADEYEAR&lt;&gt;ENGINE!AP$333,AE404,AP75+AP278)</f>
        <v>0</v>
      </c>
      <c r="AQ404" s="229">
        <f>IF(UPGRADEYEAR&lt;&gt;ENGINE!AQ$333,AF404,AQ75+AQ278)</f>
        <v>0</v>
      </c>
      <c r="AR404" s="229">
        <f>IF(UPGRADEYEAR&lt;&gt;ENGINE!AR$333,AG404,AR75+AR278)</f>
        <v>0</v>
      </c>
      <c r="AS404" s="229">
        <f>IF(UPGRADEYEAR&lt;&gt;ENGINE!AS$333,AH404,AS75+AS278)</f>
        <v>0</v>
      </c>
      <c r="AT404" s="229">
        <f>IF(UPGRADEYEAR&lt;&gt;ENGINE!AT$333,AI404,AT75+AT278)</f>
        <v>0</v>
      </c>
      <c r="AU404" s="231"/>
    </row>
    <row r="405" spans="1:47" ht="9" customHeight="1">
      <c r="A405" s="599"/>
      <c r="B405" s="227">
        <f t="shared" ref="B405:D405" si="385">B76</f>
        <v>0</v>
      </c>
      <c r="C405" s="227">
        <f t="shared" si="385"/>
        <v>0</v>
      </c>
      <c r="D405" s="228">
        <f t="shared" si="385"/>
        <v>0</v>
      </c>
      <c r="E405" s="229">
        <f t="shared" si="382"/>
        <v>4138</v>
      </c>
      <c r="F405" s="229">
        <f t="shared" si="382"/>
        <v>0</v>
      </c>
      <c r="G405" s="229">
        <f t="shared" si="354"/>
        <v>4138</v>
      </c>
      <c r="H405" s="229">
        <f t="shared" si="355"/>
        <v>0</v>
      </c>
      <c r="I405" s="229">
        <f t="shared" si="355"/>
        <v>0</v>
      </c>
      <c r="J405" s="229">
        <f>IF(UPGRADEYEAR&lt;&gt;ENGINE!J$333,I405,J76+J279)</f>
        <v>0</v>
      </c>
      <c r="K405" s="229">
        <f>IF(UPGRADEYEAR&lt;&gt;ENGINE!K$333,J405,K76+K279)</f>
        <v>0</v>
      </c>
      <c r="L405" s="229">
        <f>IF(UPGRADEYEAR&lt;&gt;ENGINE!L$333,K405,L76+L279)</f>
        <v>0</v>
      </c>
      <c r="M405" s="229">
        <f>IF(UPGRADEYEAR&lt;&gt;ENGINE!M$333,L405,M76+M279)</f>
        <v>0</v>
      </c>
      <c r="N405" s="229">
        <f>IF(UPGRADEYEAR&lt;&gt;ENGINE!N$333,M405,N76+N279)</f>
        <v>0</v>
      </c>
      <c r="O405" s="229">
        <f>IF(UPGRADEYEAR&lt;&gt;ENGINE!O$333,N405,O76+O279)</f>
        <v>0</v>
      </c>
      <c r="P405" s="229">
        <f>IF(UPGRADEYEAR&lt;&gt;ENGINE!P$333,O405,P76+P279)</f>
        <v>0</v>
      </c>
      <c r="Q405" s="229">
        <f>IF(UPGRADEYEAR&lt;&gt;ENGINE!Q$333,P405,Q76+Q279)</f>
        <v>0</v>
      </c>
      <c r="R405" s="229">
        <f>IF(UPGRADEYEAR&lt;&gt;ENGINE!R$333,Q405,R76+R279)</f>
        <v>0</v>
      </c>
      <c r="S405" s="229">
        <f>IF(UPGRADEYEAR&lt;&gt;ENGINE!S$333,R405,S76+S279)</f>
        <v>0</v>
      </c>
      <c r="T405" s="229">
        <f>IF(UPGRADEYEAR&lt;&gt;ENGINE!T$333,S405,T76+T279)</f>
        <v>0</v>
      </c>
      <c r="U405" s="229">
        <f>IF(UPGRADEYEAR&lt;&gt;ENGINE!U$333,T405,U76+U279)</f>
        <v>0</v>
      </c>
      <c r="V405" s="229">
        <f>IF(UPGRADEYEAR&lt;&gt;ENGINE!V$333,U405,V76+V279)</f>
        <v>0</v>
      </c>
      <c r="W405" s="229">
        <f>IF(UPGRADEYEAR&lt;&gt;ENGINE!W$333,V405,W76+W279)</f>
        <v>0</v>
      </c>
      <c r="X405" s="229">
        <f>IF(UPGRADEYEAR&lt;&gt;ENGINE!X$333,W405,X76+X279)</f>
        <v>0</v>
      </c>
      <c r="Y405" s="229">
        <f>IF(UPGRADEYEAR&lt;&gt;ENGINE!Y$333,X405,Y76+Y279)</f>
        <v>0</v>
      </c>
      <c r="Z405" s="229">
        <f>IF(UPGRADEYEAR&lt;&gt;ENGINE!Z$333,Y405,Z76+Z279)</f>
        <v>0</v>
      </c>
      <c r="AA405" s="229">
        <f>IF(UPGRADEYEAR&lt;&gt;ENGINE!AA$333,Z405,AA76+AA279)</f>
        <v>0</v>
      </c>
      <c r="AB405" s="229">
        <f>IF(UPGRADEYEAR&lt;&gt;ENGINE!AB$333,AA405,AB76+AB279)</f>
        <v>0</v>
      </c>
      <c r="AC405" s="229">
        <f>IF(UPGRADEYEAR&lt;&gt;ENGINE!AC$333,AB405,AC76+AC279)</f>
        <v>0</v>
      </c>
      <c r="AD405" s="229">
        <f>IF(UPGRADEYEAR&lt;&gt;ENGINE!AD$333,AC405,AD76+AD279)</f>
        <v>0</v>
      </c>
      <c r="AE405" s="229">
        <f>IF(UPGRADEYEAR&lt;&gt;ENGINE!AE$333,AD405,AE76+AE279)</f>
        <v>0</v>
      </c>
      <c r="AF405" s="229">
        <f>IF(UPGRADEYEAR&lt;&gt;ENGINE!AF$333,AE405,AF76+AF279)</f>
        <v>0</v>
      </c>
      <c r="AG405" s="229">
        <f>IF(UPGRADEYEAR&lt;&gt;ENGINE!AG$333,AF405,AG76+AG279)</f>
        <v>0</v>
      </c>
      <c r="AH405" s="229">
        <f>IF(UPGRADEYEAR&lt;&gt;ENGINE!AH$333,AG405,AH76+AH279)</f>
        <v>0</v>
      </c>
      <c r="AI405" s="229">
        <f>IF(UPGRADEYEAR&lt;&gt;ENGINE!AI$333,AH405,AI76+AI279)</f>
        <v>0</v>
      </c>
      <c r="AJ405" s="229">
        <f>IF(UPGRADEYEAR&lt;&gt;ENGINE!AJ$333,AH405,AJ76+AJ279)</f>
        <v>0</v>
      </c>
      <c r="AK405" s="229">
        <f>IF(UPGRADEYEAR&lt;&gt;ENGINE!AK$333,AI405,AK76+AK279)</f>
        <v>0</v>
      </c>
      <c r="AL405" s="229">
        <f>IF(UPGRADEYEAR&lt;&gt;ENGINE!AL$333,AJ405,AL76+AL279)</f>
        <v>0</v>
      </c>
      <c r="AM405" s="229">
        <f>IF(UPGRADEYEAR&lt;&gt;ENGINE!AM$333,AK405,AM76+AM279)</f>
        <v>0</v>
      </c>
      <c r="AN405" s="229">
        <f>IF(UPGRADEYEAR&lt;&gt;ENGINE!AN$333,AC405,AN76+AN279)</f>
        <v>0</v>
      </c>
      <c r="AO405" s="229">
        <f>IF(UPGRADEYEAR&lt;&gt;ENGINE!AO$333,AD405,AO76+AO279)</f>
        <v>0</v>
      </c>
      <c r="AP405" s="229">
        <f>IF(UPGRADEYEAR&lt;&gt;ENGINE!AP$333,AE405,AP76+AP279)</f>
        <v>0</v>
      </c>
      <c r="AQ405" s="229">
        <f>IF(UPGRADEYEAR&lt;&gt;ENGINE!AQ$333,AF405,AQ76+AQ279)</f>
        <v>0</v>
      </c>
      <c r="AR405" s="229">
        <f>IF(UPGRADEYEAR&lt;&gt;ENGINE!AR$333,AG405,AR76+AR279)</f>
        <v>0</v>
      </c>
      <c r="AS405" s="229">
        <f>IF(UPGRADEYEAR&lt;&gt;ENGINE!AS$333,AH405,AS76+AS279)</f>
        <v>0</v>
      </c>
      <c r="AT405" s="229">
        <f>IF(UPGRADEYEAR&lt;&gt;ENGINE!AT$333,AI405,AT76+AT279)</f>
        <v>0</v>
      </c>
      <c r="AU405" s="231"/>
    </row>
    <row r="406" spans="1:47" ht="9" customHeight="1">
      <c r="A406" s="599"/>
      <c r="B406" s="227">
        <f t="shared" ref="B406:D406" si="386">B77</f>
        <v>0</v>
      </c>
      <c r="C406" s="227">
        <f t="shared" si="386"/>
        <v>0</v>
      </c>
      <c r="D406" s="228">
        <f t="shared" si="386"/>
        <v>0</v>
      </c>
      <c r="E406" s="229">
        <f t="shared" si="382"/>
        <v>4138</v>
      </c>
      <c r="F406" s="229">
        <f t="shared" si="382"/>
        <v>0</v>
      </c>
      <c r="G406" s="229">
        <f t="shared" si="354"/>
        <v>4138</v>
      </c>
      <c r="H406" s="229">
        <f t="shared" si="355"/>
        <v>0</v>
      </c>
      <c r="I406" s="229">
        <f t="shared" si="355"/>
        <v>0</v>
      </c>
      <c r="J406" s="229">
        <f>IF(UPGRADEYEAR&lt;&gt;ENGINE!J$333,I406,J77+J280)</f>
        <v>0</v>
      </c>
      <c r="K406" s="229">
        <f>IF(UPGRADEYEAR&lt;&gt;ENGINE!K$333,J406,K77+K280)</f>
        <v>0</v>
      </c>
      <c r="L406" s="229">
        <f>IF(UPGRADEYEAR&lt;&gt;ENGINE!L$333,K406,L77+L280)</f>
        <v>0</v>
      </c>
      <c r="M406" s="229">
        <f>IF(UPGRADEYEAR&lt;&gt;ENGINE!M$333,L406,M77+M280)</f>
        <v>0</v>
      </c>
      <c r="N406" s="229">
        <f>IF(UPGRADEYEAR&lt;&gt;ENGINE!N$333,M406,N77+N280)</f>
        <v>0</v>
      </c>
      <c r="O406" s="229">
        <f>IF(UPGRADEYEAR&lt;&gt;ENGINE!O$333,N406,O77+O280)</f>
        <v>0</v>
      </c>
      <c r="P406" s="229">
        <f>IF(UPGRADEYEAR&lt;&gt;ENGINE!P$333,O406,P77+P280)</f>
        <v>0</v>
      </c>
      <c r="Q406" s="229">
        <f>IF(UPGRADEYEAR&lt;&gt;ENGINE!Q$333,P406,Q77+Q280)</f>
        <v>0</v>
      </c>
      <c r="R406" s="229">
        <f>IF(UPGRADEYEAR&lt;&gt;ENGINE!R$333,Q406,R77+R280)</f>
        <v>0</v>
      </c>
      <c r="S406" s="229">
        <f>IF(UPGRADEYEAR&lt;&gt;ENGINE!S$333,R406,S77+S280)</f>
        <v>0</v>
      </c>
      <c r="T406" s="229">
        <f>IF(UPGRADEYEAR&lt;&gt;ENGINE!T$333,S406,T77+T280)</f>
        <v>0</v>
      </c>
      <c r="U406" s="229">
        <f>IF(UPGRADEYEAR&lt;&gt;ENGINE!U$333,T406,U77+U280)</f>
        <v>0</v>
      </c>
      <c r="V406" s="229">
        <f>IF(UPGRADEYEAR&lt;&gt;ENGINE!V$333,U406,V77+V280)</f>
        <v>0</v>
      </c>
      <c r="W406" s="229">
        <f>IF(UPGRADEYEAR&lt;&gt;ENGINE!W$333,V406,W77+W280)</f>
        <v>0</v>
      </c>
      <c r="X406" s="229">
        <f>IF(UPGRADEYEAR&lt;&gt;ENGINE!X$333,W406,X77+X280)</f>
        <v>0</v>
      </c>
      <c r="Y406" s="229">
        <f>IF(UPGRADEYEAR&lt;&gt;ENGINE!Y$333,X406,Y77+Y280)</f>
        <v>0</v>
      </c>
      <c r="Z406" s="229">
        <f>IF(UPGRADEYEAR&lt;&gt;ENGINE!Z$333,Y406,Z77+Z280)</f>
        <v>0</v>
      </c>
      <c r="AA406" s="229">
        <f>IF(UPGRADEYEAR&lt;&gt;ENGINE!AA$333,Z406,AA77+AA280)</f>
        <v>0</v>
      </c>
      <c r="AB406" s="229">
        <f>IF(UPGRADEYEAR&lt;&gt;ENGINE!AB$333,AA406,AB77+AB280)</f>
        <v>0</v>
      </c>
      <c r="AC406" s="229">
        <f>IF(UPGRADEYEAR&lt;&gt;ENGINE!AC$333,AB406,AC77+AC280)</f>
        <v>0</v>
      </c>
      <c r="AD406" s="229">
        <f>IF(UPGRADEYEAR&lt;&gt;ENGINE!AD$333,AC406,AD77+AD280)</f>
        <v>0</v>
      </c>
      <c r="AE406" s="229">
        <f>IF(UPGRADEYEAR&lt;&gt;ENGINE!AE$333,AD406,AE77+AE280)</f>
        <v>0</v>
      </c>
      <c r="AF406" s="229">
        <f>IF(UPGRADEYEAR&lt;&gt;ENGINE!AF$333,AE406,AF77+AF280)</f>
        <v>0</v>
      </c>
      <c r="AG406" s="229">
        <f>IF(UPGRADEYEAR&lt;&gt;ENGINE!AG$333,AF406,AG77+AG280)</f>
        <v>0</v>
      </c>
      <c r="AH406" s="229">
        <f>IF(UPGRADEYEAR&lt;&gt;ENGINE!AH$333,AG406,AH77+AH280)</f>
        <v>0</v>
      </c>
      <c r="AI406" s="229">
        <f>IF(UPGRADEYEAR&lt;&gt;ENGINE!AI$333,AH406,AI77+AI280)</f>
        <v>0</v>
      </c>
      <c r="AJ406" s="229">
        <f>IF(UPGRADEYEAR&lt;&gt;ENGINE!AJ$333,AH406,AJ77+AJ280)</f>
        <v>0</v>
      </c>
      <c r="AK406" s="229">
        <f>IF(UPGRADEYEAR&lt;&gt;ENGINE!AK$333,AI406,AK77+AK280)</f>
        <v>0</v>
      </c>
      <c r="AL406" s="229">
        <f>IF(UPGRADEYEAR&lt;&gt;ENGINE!AL$333,AJ406,AL77+AL280)</f>
        <v>0</v>
      </c>
      <c r="AM406" s="229">
        <f>IF(UPGRADEYEAR&lt;&gt;ENGINE!AM$333,AK406,AM77+AM280)</f>
        <v>0</v>
      </c>
      <c r="AN406" s="229">
        <f>IF(UPGRADEYEAR&lt;&gt;ENGINE!AN$333,AC406,AN77+AN280)</f>
        <v>0</v>
      </c>
      <c r="AO406" s="229">
        <f>IF(UPGRADEYEAR&lt;&gt;ENGINE!AO$333,AD406,AO77+AO280)</f>
        <v>0</v>
      </c>
      <c r="AP406" s="229">
        <f>IF(UPGRADEYEAR&lt;&gt;ENGINE!AP$333,AE406,AP77+AP280)</f>
        <v>0</v>
      </c>
      <c r="AQ406" s="229">
        <f>IF(UPGRADEYEAR&lt;&gt;ENGINE!AQ$333,AF406,AQ77+AQ280)</f>
        <v>0</v>
      </c>
      <c r="AR406" s="229">
        <f>IF(UPGRADEYEAR&lt;&gt;ENGINE!AR$333,AG406,AR77+AR280)</f>
        <v>0</v>
      </c>
      <c r="AS406" s="229">
        <f>IF(UPGRADEYEAR&lt;&gt;ENGINE!AS$333,AH406,AS77+AS280)</f>
        <v>0</v>
      </c>
      <c r="AT406" s="229">
        <f>IF(UPGRADEYEAR&lt;&gt;ENGINE!AT$333,AI406,AT77+AT280)</f>
        <v>0</v>
      </c>
      <c r="AU406" s="231"/>
    </row>
    <row r="407" spans="1:47" ht="9" customHeight="1">
      <c r="A407" s="599"/>
      <c r="B407" s="227">
        <f t="shared" ref="B407:D407" si="387">B78</f>
        <v>0</v>
      </c>
      <c r="C407" s="227">
        <f t="shared" si="387"/>
        <v>0</v>
      </c>
      <c r="D407" s="228">
        <f t="shared" si="387"/>
        <v>0</v>
      </c>
      <c r="E407" s="229">
        <f t="shared" si="382"/>
        <v>4138</v>
      </c>
      <c r="F407" s="229">
        <f t="shared" si="382"/>
        <v>0</v>
      </c>
      <c r="G407" s="229">
        <f t="shared" si="354"/>
        <v>4138</v>
      </c>
      <c r="H407" s="229">
        <f t="shared" si="355"/>
        <v>0</v>
      </c>
      <c r="I407" s="229">
        <f t="shared" si="355"/>
        <v>0</v>
      </c>
      <c r="J407" s="229">
        <f>IF(UPGRADEYEAR&lt;&gt;ENGINE!J$333,I407,J78+J281)</f>
        <v>0</v>
      </c>
      <c r="K407" s="229">
        <f>IF(UPGRADEYEAR&lt;&gt;ENGINE!K$333,J407,K78+K281)</f>
        <v>0</v>
      </c>
      <c r="L407" s="229">
        <f>IF(UPGRADEYEAR&lt;&gt;ENGINE!L$333,K407,L78+L281)</f>
        <v>0</v>
      </c>
      <c r="M407" s="229">
        <f>IF(UPGRADEYEAR&lt;&gt;ENGINE!M$333,L407,M78+M281)</f>
        <v>0</v>
      </c>
      <c r="N407" s="229">
        <f>IF(UPGRADEYEAR&lt;&gt;ENGINE!N$333,M407,N78+N281)</f>
        <v>0</v>
      </c>
      <c r="O407" s="229">
        <f>IF(UPGRADEYEAR&lt;&gt;ENGINE!O$333,N407,O78+O281)</f>
        <v>0</v>
      </c>
      <c r="P407" s="229">
        <f>IF(UPGRADEYEAR&lt;&gt;ENGINE!P$333,O407,P78+P281)</f>
        <v>0</v>
      </c>
      <c r="Q407" s="229">
        <f>IF(UPGRADEYEAR&lt;&gt;ENGINE!Q$333,P407,Q78+Q281)</f>
        <v>0</v>
      </c>
      <c r="R407" s="229">
        <f>IF(UPGRADEYEAR&lt;&gt;ENGINE!R$333,Q407,R78+R281)</f>
        <v>0</v>
      </c>
      <c r="S407" s="229">
        <f>IF(UPGRADEYEAR&lt;&gt;ENGINE!S$333,R407,S78+S281)</f>
        <v>0</v>
      </c>
      <c r="T407" s="229">
        <f>IF(UPGRADEYEAR&lt;&gt;ENGINE!T$333,S407,T78+T281)</f>
        <v>0</v>
      </c>
      <c r="U407" s="229">
        <f>IF(UPGRADEYEAR&lt;&gt;ENGINE!U$333,T407,U78+U281)</f>
        <v>0</v>
      </c>
      <c r="V407" s="229">
        <f>IF(UPGRADEYEAR&lt;&gt;ENGINE!V$333,U407,V78+V281)</f>
        <v>0</v>
      </c>
      <c r="W407" s="229">
        <f>IF(UPGRADEYEAR&lt;&gt;ENGINE!W$333,V407,W78+W281)</f>
        <v>0</v>
      </c>
      <c r="X407" s="229">
        <f>IF(UPGRADEYEAR&lt;&gt;ENGINE!X$333,W407,X78+X281)</f>
        <v>0</v>
      </c>
      <c r="Y407" s="229">
        <f>IF(UPGRADEYEAR&lt;&gt;ENGINE!Y$333,X407,Y78+Y281)</f>
        <v>0</v>
      </c>
      <c r="Z407" s="229">
        <f>IF(UPGRADEYEAR&lt;&gt;ENGINE!Z$333,Y407,Z78+Z281)</f>
        <v>0</v>
      </c>
      <c r="AA407" s="229">
        <f>IF(UPGRADEYEAR&lt;&gt;ENGINE!AA$333,Z407,AA78+AA281)</f>
        <v>0</v>
      </c>
      <c r="AB407" s="229">
        <f>IF(UPGRADEYEAR&lt;&gt;ENGINE!AB$333,AA407,AB78+AB281)</f>
        <v>0</v>
      </c>
      <c r="AC407" s="229">
        <f>IF(UPGRADEYEAR&lt;&gt;ENGINE!AC$333,AB407,AC78+AC281)</f>
        <v>0</v>
      </c>
      <c r="AD407" s="229">
        <f>IF(UPGRADEYEAR&lt;&gt;ENGINE!AD$333,AC407,AD78+AD281)</f>
        <v>0</v>
      </c>
      <c r="AE407" s="229">
        <f>IF(UPGRADEYEAR&lt;&gt;ENGINE!AE$333,AD407,AE78+AE281)</f>
        <v>0</v>
      </c>
      <c r="AF407" s="229">
        <f>IF(UPGRADEYEAR&lt;&gt;ENGINE!AF$333,AE407,AF78+AF281)</f>
        <v>0</v>
      </c>
      <c r="AG407" s="229">
        <f>IF(UPGRADEYEAR&lt;&gt;ENGINE!AG$333,AF407,AG78+AG281)</f>
        <v>0</v>
      </c>
      <c r="AH407" s="229">
        <f>IF(UPGRADEYEAR&lt;&gt;ENGINE!AH$333,AG407,AH78+AH281)</f>
        <v>0</v>
      </c>
      <c r="AI407" s="229">
        <f>IF(UPGRADEYEAR&lt;&gt;ENGINE!AI$333,AH407,AI78+AI281)</f>
        <v>0</v>
      </c>
      <c r="AJ407" s="229">
        <f>IF(UPGRADEYEAR&lt;&gt;ENGINE!AJ$333,AH407,AJ78+AJ281)</f>
        <v>0</v>
      </c>
      <c r="AK407" s="229">
        <f>IF(UPGRADEYEAR&lt;&gt;ENGINE!AK$333,AI407,AK78+AK281)</f>
        <v>0</v>
      </c>
      <c r="AL407" s="229">
        <f>IF(UPGRADEYEAR&lt;&gt;ENGINE!AL$333,AJ407,AL78+AL281)</f>
        <v>0</v>
      </c>
      <c r="AM407" s="229">
        <f>IF(UPGRADEYEAR&lt;&gt;ENGINE!AM$333,AK407,AM78+AM281)</f>
        <v>0</v>
      </c>
      <c r="AN407" s="229">
        <f>IF(UPGRADEYEAR&lt;&gt;ENGINE!AN$333,AC407,AN78+AN281)</f>
        <v>0</v>
      </c>
      <c r="AO407" s="229">
        <f>IF(UPGRADEYEAR&lt;&gt;ENGINE!AO$333,AD407,AO78+AO281)</f>
        <v>0</v>
      </c>
      <c r="AP407" s="229">
        <f>IF(UPGRADEYEAR&lt;&gt;ENGINE!AP$333,AE407,AP78+AP281)</f>
        <v>0</v>
      </c>
      <c r="AQ407" s="229">
        <f>IF(UPGRADEYEAR&lt;&gt;ENGINE!AQ$333,AF407,AQ78+AQ281)</f>
        <v>0</v>
      </c>
      <c r="AR407" s="229">
        <f>IF(UPGRADEYEAR&lt;&gt;ENGINE!AR$333,AG407,AR78+AR281)</f>
        <v>0</v>
      </c>
      <c r="AS407" s="229">
        <f>IF(UPGRADEYEAR&lt;&gt;ENGINE!AS$333,AH407,AS78+AS281)</f>
        <v>0</v>
      </c>
      <c r="AT407" s="229">
        <f>IF(UPGRADEYEAR&lt;&gt;ENGINE!AT$333,AI407,AT78+AT281)</f>
        <v>0</v>
      </c>
      <c r="AU407" s="231"/>
    </row>
    <row r="408" spans="1:47" ht="9" customHeight="1">
      <c r="A408" s="600"/>
      <c r="B408" s="227">
        <f t="shared" ref="B408:D408" si="388">B79</f>
        <v>0</v>
      </c>
      <c r="C408" s="227">
        <f t="shared" si="388"/>
        <v>0</v>
      </c>
      <c r="D408" s="228">
        <f t="shared" si="388"/>
        <v>0</v>
      </c>
      <c r="E408" s="229">
        <f t="shared" si="382"/>
        <v>4138</v>
      </c>
      <c r="F408" s="229">
        <f t="shared" si="382"/>
        <v>0</v>
      </c>
      <c r="G408" s="229">
        <f t="shared" si="354"/>
        <v>4138</v>
      </c>
      <c r="H408" s="229">
        <f t="shared" si="355"/>
        <v>0</v>
      </c>
      <c r="I408" s="229">
        <f t="shared" si="355"/>
        <v>0</v>
      </c>
      <c r="J408" s="229">
        <f>IF(UPGRADEYEAR&lt;&gt;ENGINE!J$333,I408,J79+J282)</f>
        <v>0</v>
      </c>
      <c r="K408" s="229">
        <f>IF(UPGRADEYEAR&lt;&gt;ENGINE!K$333,J408,K79+K282)</f>
        <v>0</v>
      </c>
      <c r="L408" s="229">
        <f>IF(UPGRADEYEAR&lt;&gt;ENGINE!L$333,K408,L79+L282)</f>
        <v>0</v>
      </c>
      <c r="M408" s="229">
        <f>IF(UPGRADEYEAR&lt;&gt;ENGINE!M$333,L408,M79+M282)</f>
        <v>0</v>
      </c>
      <c r="N408" s="229">
        <f>IF(UPGRADEYEAR&lt;&gt;ENGINE!N$333,M408,N79+N282)</f>
        <v>0</v>
      </c>
      <c r="O408" s="229">
        <f>IF(UPGRADEYEAR&lt;&gt;ENGINE!O$333,N408,O79+O282)</f>
        <v>0</v>
      </c>
      <c r="P408" s="229">
        <f>IF(UPGRADEYEAR&lt;&gt;ENGINE!P$333,O408,P79+P282)</f>
        <v>0</v>
      </c>
      <c r="Q408" s="229">
        <f>IF(UPGRADEYEAR&lt;&gt;ENGINE!Q$333,P408,Q79+Q282)</f>
        <v>0</v>
      </c>
      <c r="R408" s="229">
        <f>IF(UPGRADEYEAR&lt;&gt;ENGINE!R$333,Q408,R79+R282)</f>
        <v>0</v>
      </c>
      <c r="S408" s="229">
        <f>IF(UPGRADEYEAR&lt;&gt;ENGINE!S$333,R408,S79+S282)</f>
        <v>0</v>
      </c>
      <c r="T408" s="229">
        <f>IF(UPGRADEYEAR&lt;&gt;ENGINE!T$333,S408,T79+T282)</f>
        <v>0</v>
      </c>
      <c r="U408" s="229">
        <f>IF(UPGRADEYEAR&lt;&gt;ENGINE!U$333,T408,U79+U282)</f>
        <v>0</v>
      </c>
      <c r="V408" s="229">
        <f>IF(UPGRADEYEAR&lt;&gt;ENGINE!V$333,U408,V79+V282)</f>
        <v>0</v>
      </c>
      <c r="W408" s="229">
        <f>IF(UPGRADEYEAR&lt;&gt;ENGINE!W$333,V408,W79+W282)</f>
        <v>0</v>
      </c>
      <c r="X408" s="229">
        <f>IF(UPGRADEYEAR&lt;&gt;ENGINE!X$333,W408,X79+X282)</f>
        <v>0</v>
      </c>
      <c r="Y408" s="229">
        <f>IF(UPGRADEYEAR&lt;&gt;ENGINE!Y$333,X408,Y79+Y282)</f>
        <v>0</v>
      </c>
      <c r="Z408" s="229">
        <f>IF(UPGRADEYEAR&lt;&gt;ENGINE!Z$333,Y408,Z79+Z282)</f>
        <v>0</v>
      </c>
      <c r="AA408" s="229">
        <f>IF(UPGRADEYEAR&lt;&gt;ENGINE!AA$333,Z408,AA79+AA282)</f>
        <v>0</v>
      </c>
      <c r="AB408" s="229">
        <f>IF(UPGRADEYEAR&lt;&gt;ENGINE!AB$333,AA408,AB79+AB282)</f>
        <v>0</v>
      </c>
      <c r="AC408" s="229">
        <f>IF(UPGRADEYEAR&lt;&gt;ENGINE!AC$333,AB408,AC79+AC282)</f>
        <v>0</v>
      </c>
      <c r="AD408" s="229">
        <f>IF(UPGRADEYEAR&lt;&gt;ENGINE!AD$333,AC408,AD79+AD282)</f>
        <v>0</v>
      </c>
      <c r="AE408" s="229">
        <f>IF(UPGRADEYEAR&lt;&gt;ENGINE!AE$333,AD408,AE79+AE282)</f>
        <v>0</v>
      </c>
      <c r="AF408" s="229">
        <f>IF(UPGRADEYEAR&lt;&gt;ENGINE!AF$333,AE408,AF79+AF282)</f>
        <v>0</v>
      </c>
      <c r="AG408" s="229">
        <f>IF(UPGRADEYEAR&lt;&gt;ENGINE!AG$333,AF408,AG79+AG282)</f>
        <v>0</v>
      </c>
      <c r="AH408" s="229">
        <f>IF(UPGRADEYEAR&lt;&gt;ENGINE!AH$333,AG408,AH79+AH282)</f>
        <v>0</v>
      </c>
      <c r="AI408" s="229">
        <f>IF(UPGRADEYEAR&lt;&gt;ENGINE!AI$333,AH408,AI79+AI282)</f>
        <v>0</v>
      </c>
      <c r="AJ408" s="229">
        <f>IF(UPGRADEYEAR&lt;&gt;ENGINE!AJ$333,AH408,AJ79+AJ282)</f>
        <v>0</v>
      </c>
      <c r="AK408" s="229">
        <f>IF(UPGRADEYEAR&lt;&gt;ENGINE!AK$333,AI408,AK79+AK282)</f>
        <v>0</v>
      </c>
      <c r="AL408" s="229">
        <f>IF(UPGRADEYEAR&lt;&gt;ENGINE!AL$333,AJ408,AL79+AL282)</f>
        <v>0</v>
      </c>
      <c r="AM408" s="229">
        <f>IF(UPGRADEYEAR&lt;&gt;ENGINE!AM$333,AK408,AM79+AM282)</f>
        <v>0</v>
      </c>
      <c r="AN408" s="229">
        <f>IF(UPGRADEYEAR&lt;&gt;ENGINE!AN$333,AC408,AN79+AN282)</f>
        <v>0</v>
      </c>
      <c r="AO408" s="229">
        <f>IF(UPGRADEYEAR&lt;&gt;ENGINE!AO$333,AD408,AO79+AO282)</f>
        <v>0</v>
      </c>
      <c r="AP408" s="229">
        <f>IF(UPGRADEYEAR&lt;&gt;ENGINE!AP$333,AE408,AP79+AP282)</f>
        <v>0</v>
      </c>
      <c r="AQ408" s="229">
        <f>IF(UPGRADEYEAR&lt;&gt;ENGINE!AQ$333,AF408,AQ79+AQ282)</f>
        <v>0</v>
      </c>
      <c r="AR408" s="229">
        <f>IF(UPGRADEYEAR&lt;&gt;ENGINE!AR$333,AG408,AR79+AR282)</f>
        <v>0</v>
      </c>
      <c r="AS408" s="229">
        <f>IF(UPGRADEYEAR&lt;&gt;ENGINE!AS$333,AH408,AS79+AS282)</f>
        <v>0</v>
      </c>
      <c r="AT408" s="229">
        <f>IF(UPGRADEYEAR&lt;&gt;ENGINE!AT$333,AI408,AT79+AT282)</f>
        <v>0</v>
      </c>
      <c r="AU408" s="231"/>
    </row>
    <row r="409" spans="1:47" ht="9" customHeight="1">
      <c r="A409" s="601"/>
      <c r="B409" s="227">
        <f t="shared" ref="B409:D409" si="389">B80</f>
        <v>0</v>
      </c>
      <c r="C409" s="227">
        <f t="shared" si="389"/>
        <v>0</v>
      </c>
      <c r="D409" s="228">
        <f t="shared" si="389"/>
        <v>0</v>
      </c>
      <c r="E409" s="229">
        <f t="shared" si="382"/>
        <v>4138</v>
      </c>
      <c r="F409" s="229">
        <f t="shared" si="382"/>
        <v>0</v>
      </c>
      <c r="G409" s="229">
        <f t="shared" si="354"/>
        <v>4138</v>
      </c>
      <c r="H409" s="229">
        <f t="shared" si="355"/>
        <v>0</v>
      </c>
      <c r="I409" s="229">
        <f t="shared" si="355"/>
        <v>0</v>
      </c>
      <c r="J409" s="229">
        <f>IF(UPGRADEYEAR&lt;&gt;ENGINE!J$333,I409,J80+J283)</f>
        <v>0</v>
      </c>
      <c r="K409" s="229">
        <f>IF(UPGRADEYEAR&lt;&gt;ENGINE!K$333,J409,K80+K283)</f>
        <v>0</v>
      </c>
      <c r="L409" s="229">
        <f>IF(UPGRADEYEAR&lt;&gt;ENGINE!L$333,K409,L80+L283)</f>
        <v>0</v>
      </c>
      <c r="M409" s="229">
        <f>IF(UPGRADEYEAR&lt;&gt;ENGINE!M$333,L409,M80+M283)</f>
        <v>0</v>
      </c>
      <c r="N409" s="229">
        <f>IF(UPGRADEYEAR&lt;&gt;ENGINE!N$333,M409,N80+N283)</f>
        <v>0</v>
      </c>
      <c r="O409" s="229">
        <f>IF(UPGRADEYEAR&lt;&gt;ENGINE!O$333,N409,O80+O283)</f>
        <v>0</v>
      </c>
      <c r="P409" s="229">
        <f>IF(UPGRADEYEAR&lt;&gt;ENGINE!P$333,O409,P80+P283)</f>
        <v>0</v>
      </c>
      <c r="Q409" s="229">
        <f>IF(UPGRADEYEAR&lt;&gt;ENGINE!Q$333,P409,Q80+Q283)</f>
        <v>0</v>
      </c>
      <c r="R409" s="229">
        <f>IF(UPGRADEYEAR&lt;&gt;ENGINE!R$333,Q409,R80+R283)</f>
        <v>0</v>
      </c>
      <c r="S409" s="229">
        <f>IF(UPGRADEYEAR&lt;&gt;ENGINE!S$333,R409,S80+S283)</f>
        <v>0</v>
      </c>
      <c r="T409" s="229">
        <f>IF(UPGRADEYEAR&lt;&gt;ENGINE!T$333,S409,T80+T283)</f>
        <v>0</v>
      </c>
      <c r="U409" s="229">
        <f>IF(UPGRADEYEAR&lt;&gt;ENGINE!U$333,T409,U80+U283)</f>
        <v>0</v>
      </c>
      <c r="V409" s="229">
        <f>IF(UPGRADEYEAR&lt;&gt;ENGINE!V$333,U409,V80+V283)</f>
        <v>0</v>
      </c>
      <c r="W409" s="229">
        <f>IF(UPGRADEYEAR&lt;&gt;ENGINE!W$333,V409,W80+W283)</f>
        <v>0</v>
      </c>
      <c r="X409" s="229">
        <f>IF(UPGRADEYEAR&lt;&gt;ENGINE!X$333,W409,X80+X283)</f>
        <v>0</v>
      </c>
      <c r="Y409" s="229">
        <f>IF(UPGRADEYEAR&lt;&gt;ENGINE!Y$333,X409,Y80+Y283)</f>
        <v>0</v>
      </c>
      <c r="Z409" s="229">
        <f>IF(UPGRADEYEAR&lt;&gt;ENGINE!Z$333,Y409,Z80+Z283)</f>
        <v>0</v>
      </c>
      <c r="AA409" s="229">
        <f>IF(UPGRADEYEAR&lt;&gt;ENGINE!AA$333,Z409,AA80+AA283)</f>
        <v>0</v>
      </c>
      <c r="AB409" s="229">
        <f>IF(UPGRADEYEAR&lt;&gt;ENGINE!AB$333,AA409,AB80+AB283)</f>
        <v>0</v>
      </c>
      <c r="AC409" s="229">
        <f>IF(UPGRADEYEAR&lt;&gt;ENGINE!AC$333,AB409,AC80+AC283)</f>
        <v>0</v>
      </c>
      <c r="AD409" s="229">
        <f>IF(UPGRADEYEAR&lt;&gt;ENGINE!AD$333,AC409,AD80+AD283)</f>
        <v>0</v>
      </c>
      <c r="AE409" s="229">
        <f>IF(UPGRADEYEAR&lt;&gt;ENGINE!AE$333,AD409,AE80+AE283)</f>
        <v>0</v>
      </c>
      <c r="AF409" s="229">
        <f>IF(UPGRADEYEAR&lt;&gt;ENGINE!AF$333,AE409,AF80+AF283)</f>
        <v>0</v>
      </c>
      <c r="AG409" s="229">
        <f>IF(UPGRADEYEAR&lt;&gt;ENGINE!AG$333,AF409,AG80+AG283)</f>
        <v>0</v>
      </c>
      <c r="AH409" s="229">
        <f>IF(UPGRADEYEAR&lt;&gt;ENGINE!AH$333,AG409,AH80+AH283)</f>
        <v>0</v>
      </c>
      <c r="AI409" s="229">
        <f>IF(UPGRADEYEAR&lt;&gt;ENGINE!AI$333,AH409,AI80+AI283)</f>
        <v>0</v>
      </c>
      <c r="AJ409" s="229">
        <f>IF(UPGRADEYEAR&lt;&gt;ENGINE!AJ$333,AH409,AJ80+AJ283)</f>
        <v>0</v>
      </c>
      <c r="AK409" s="229">
        <f>IF(UPGRADEYEAR&lt;&gt;ENGINE!AK$333,AI409,AK80+AK283)</f>
        <v>0</v>
      </c>
      <c r="AL409" s="229">
        <f>IF(UPGRADEYEAR&lt;&gt;ENGINE!AL$333,AJ409,AL80+AL283)</f>
        <v>0</v>
      </c>
      <c r="AM409" s="229">
        <f>IF(UPGRADEYEAR&lt;&gt;ENGINE!AM$333,AK409,AM80+AM283)</f>
        <v>0</v>
      </c>
      <c r="AN409" s="229">
        <f>IF(UPGRADEYEAR&lt;&gt;ENGINE!AN$333,AC409,AN80+AN283)</f>
        <v>0</v>
      </c>
      <c r="AO409" s="229">
        <f>IF(UPGRADEYEAR&lt;&gt;ENGINE!AO$333,AD409,AO80+AO283)</f>
        <v>0</v>
      </c>
      <c r="AP409" s="229">
        <f>IF(UPGRADEYEAR&lt;&gt;ENGINE!AP$333,AE409,AP80+AP283)</f>
        <v>0</v>
      </c>
      <c r="AQ409" s="229">
        <f>IF(UPGRADEYEAR&lt;&gt;ENGINE!AQ$333,AF409,AQ80+AQ283)</f>
        <v>0</v>
      </c>
      <c r="AR409" s="229">
        <f>IF(UPGRADEYEAR&lt;&gt;ENGINE!AR$333,AG409,AR80+AR283)</f>
        <v>0</v>
      </c>
      <c r="AS409" s="229">
        <f>IF(UPGRADEYEAR&lt;&gt;ENGINE!AS$333,AH409,AS80+AS283)</f>
        <v>0</v>
      </c>
      <c r="AT409" s="229">
        <f>IF(UPGRADEYEAR&lt;&gt;ENGINE!AT$333,AI409,AT80+AT283)</f>
        <v>0</v>
      </c>
      <c r="AU409" s="231"/>
    </row>
    <row r="410" spans="1:47" ht="9" customHeight="1">
      <c r="A410" s="601"/>
      <c r="B410" s="227">
        <f t="shared" ref="B410:D410" si="390">B81</f>
        <v>0</v>
      </c>
      <c r="C410" s="227">
        <f t="shared" si="390"/>
        <v>0</v>
      </c>
      <c r="D410" s="228">
        <f t="shared" si="390"/>
        <v>0</v>
      </c>
      <c r="E410" s="229">
        <f t="shared" si="382"/>
        <v>4138</v>
      </c>
      <c r="F410" s="229">
        <f t="shared" si="382"/>
        <v>0</v>
      </c>
      <c r="G410" s="229">
        <f t="shared" si="354"/>
        <v>4138</v>
      </c>
      <c r="H410" s="229">
        <f t="shared" si="355"/>
        <v>0</v>
      </c>
      <c r="I410" s="229">
        <f t="shared" si="355"/>
        <v>0</v>
      </c>
      <c r="J410" s="229">
        <f>IF(UPGRADEYEAR&lt;&gt;ENGINE!J$333,I410,J81+J284)</f>
        <v>0</v>
      </c>
      <c r="K410" s="229">
        <f>IF(UPGRADEYEAR&lt;&gt;ENGINE!K$333,J410,K81+K284)</f>
        <v>0</v>
      </c>
      <c r="L410" s="229">
        <f>IF(UPGRADEYEAR&lt;&gt;ENGINE!L$333,K410,L81+L284)</f>
        <v>0</v>
      </c>
      <c r="M410" s="229">
        <f>IF(UPGRADEYEAR&lt;&gt;ENGINE!M$333,L410,M81+M284)</f>
        <v>0</v>
      </c>
      <c r="N410" s="229">
        <f>IF(UPGRADEYEAR&lt;&gt;ENGINE!N$333,M410,N81+N284)</f>
        <v>0</v>
      </c>
      <c r="O410" s="229">
        <f>IF(UPGRADEYEAR&lt;&gt;ENGINE!O$333,N410,O81+O284)</f>
        <v>0</v>
      </c>
      <c r="P410" s="229">
        <f>IF(UPGRADEYEAR&lt;&gt;ENGINE!P$333,O410,P81+P284)</f>
        <v>0</v>
      </c>
      <c r="Q410" s="229">
        <f>IF(UPGRADEYEAR&lt;&gt;ENGINE!Q$333,P410,Q81+Q284)</f>
        <v>0</v>
      </c>
      <c r="R410" s="229">
        <f>IF(UPGRADEYEAR&lt;&gt;ENGINE!R$333,Q410,R81+R284)</f>
        <v>0</v>
      </c>
      <c r="S410" s="229">
        <f>IF(UPGRADEYEAR&lt;&gt;ENGINE!S$333,R410,S81+S284)</f>
        <v>0</v>
      </c>
      <c r="T410" s="229">
        <f>IF(UPGRADEYEAR&lt;&gt;ENGINE!T$333,S410,T81+T284)</f>
        <v>0</v>
      </c>
      <c r="U410" s="229">
        <f>IF(UPGRADEYEAR&lt;&gt;ENGINE!U$333,T410,U81+U284)</f>
        <v>0</v>
      </c>
      <c r="V410" s="229">
        <f>IF(UPGRADEYEAR&lt;&gt;ENGINE!V$333,U410,V81+V284)</f>
        <v>0</v>
      </c>
      <c r="W410" s="229">
        <f>IF(UPGRADEYEAR&lt;&gt;ENGINE!W$333,V410,W81+W284)</f>
        <v>0</v>
      </c>
      <c r="X410" s="229">
        <f>IF(UPGRADEYEAR&lt;&gt;ENGINE!X$333,W410,X81+X284)</f>
        <v>0</v>
      </c>
      <c r="Y410" s="229">
        <f>IF(UPGRADEYEAR&lt;&gt;ENGINE!Y$333,X410,Y81+Y284)</f>
        <v>0</v>
      </c>
      <c r="Z410" s="229">
        <f>IF(UPGRADEYEAR&lt;&gt;ENGINE!Z$333,Y410,Z81+Z284)</f>
        <v>0</v>
      </c>
      <c r="AA410" s="229">
        <f>IF(UPGRADEYEAR&lt;&gt;ENGINE!AA$333,Z410,AA81+AA284)</f>
        <v>0</v>
      </c>
      <c r="AB410" s="229">
        <f>IF(UPGRADEYEAR&lt;&gt;ENGINE!AB$333,AA410,AB81+AB284)</f>
        <v>0</v>
      </c>
      <c r="AC410" s="229">
        <f>IF(UPGRADEYEAR&lt;&gt;ENGINE!AC$333,AB410,AC81+AC284)</f>
        <v>0</v>
      </c>
      <c r="AD410" s="229">
        <f>IF(UPGRADEYEAR&lt;&gt;ENGINE!AD$333,AC410,AD81+AD284)</f>
        <v>0</v>
      </c>
      <c r="AE410" s="229">
        <f>IF(UPGRADEYEAR&lt;&gt;ENGINE!AE$333,AD410,AE81+AE284)</f>
        <v>0</v>
      </c>
      <c r="AF410" s="229">
        <f>IF(UPGRADEYEAR&lt;&gt;ENGINE!AF$333,AE410,AF81+AF284)</f>
        <v>0</v>
      </c>
      <c r="AG410" s="229">
        <f>IF(UPGRADEYEAR&lt;&gt;ENGINE!AG$333,AF410,AG81+AG284)</f>
        <v>0</v>
      </c>
      <c r="AH410" s="229">
        <f>IF(UPGRADEYEAR&lt;&gt;ENGINE!AH$333,AG410,AH81+AH284)</f>
        <v>0</v>
      </c>
      <c r="AI410" s="229">
        <f>IF(UPGRADEYEAR&lt;&gt;ENGINE!AI$333,AH410,AI81+AI284)</f>
        <v>0</v>
      </c>
      <c r="AJ410" s="229">
        <f>IF(UPGRADEYEAR&lt;&gt;ENGINE!AJ$333,AH410,AJ81+AJ284)</f>
        <v>0</v>
      </c>
      <c r="AK410" s="229">
        <f>IF(UPGRADEYEAR&lt;&gt;ENGINE!AK$333,AI410,AK81+AK284)</f>
        <v>0</v>
      </c>
      <c r="AL410" s="229">
        <f>IF(UPGRADEYEAR&lt;&gt;ENGINE!AL$333,AJ410,AL81+AL284)</f>
        <v>0</v>
      </c>
      <c r="AM410" s="229">
        <f>IF(UPGRADEYEAR&lt;&gt;ENGINE!AM$333,AK410,AM81+AM284)</f>
        <v>0</v>
      </c>
      <c r="AN410" s="229">
        <f>IF(UPGRADEYEAR&lt;&gt;ENGINE!AN$333,AC410,AN81+AN284)</f>
        <v>0</v>
      </c>
      <c r="AO410" s="229">
        <f>IF(UPGRADEYEAR&lt;&gt;ENGINE!AO$333,AD410,AO81+AO284)</f>
        <v>0</v>
      </c>
      <c r="AP410" s="229">
        <f>IF(UPGRADEYEAR&lt;&gt;ENGINE!AP$333,AE410,AP81+AP284)</f>
        <v>0</v>
      </c>
      <c r="AQ410" s="229">
        <f>IF(UPGRADEYEAR&lt;&gt;ENGINE!AQ$333,AF410,AQ81+AQ284)</f>
        <v>0</v>
      </c>
      <c r="AR410" s="229">
        <f>IF(UPGRADEYEAR&lt;&gt;ENGINE!AR$333,AG410,AR81+AR284)</f>
        <v>0</v>
      </c>
      <c r="AS410" s="229">
        <f>IF(UPGRADEYEAR&lt;&gt;ENGINE!AS$333,AH410,AS81+AS284)</f>
        <v>0</v>
      </c>
      <c r="AT410" s="229">
        <f>IF(UPGRADEYEAR&lt;&gt;ENGINE!AT$333,AI410,AT81+AT284)</f>
        <v>0</v>
      </c>
      <c r="AU410" s="231"/>
    </row>
    <row r="411" spans="1:47" ht="9" customHeight="1">
      <c r="A411" s="601"/>
      <c r="B411" s="227">
        <f t="shared" ref="B411:D411" si="391">B82</f>
        <v>0</v>
      </c>
      <c r="C411" s="227">
        <f t="shared" si="391"/>
        <v>0</v>
      </c>
      <c r="D411" s="228">
        <f t="shared" si="391"/>
        <v>0</v>
      </c>
      <c r="E411" s="229">
        <f t="shared" si="382"/>
        <v>4138</v>
      </c>
      <c r="F411" s="229">
        <f t="shared" si="382"/>
        <v>0</v>
      </c>
      <c r="G411" s="229">
        <f t="shared" si="354"/>
        <v>4138</v>
      </c>
      <c r="H411" s="229">
        <f t="shared" si="355"/>
        <v>0</v>
      </c>
      <c r="I411" s="229">
        <f t="shared" si="355"/>
        <v>0</v>
      </c>
      <c r="J411" s="229">
        <f>IF(UPGRADEYEAR&lt;&gt;ENGINE!J$333,I411,J82+J285)</f>
        <v>0</v>
      </c>
      <c r="K411" s="229">
        <f>IF(UPGRADEYEAR&lt;&gt;ENGINE!K$333,J411,K82+K285)</f>
        <v>0</v>
      </c>
      <c r="L411" s="229">
        <f>IF(UPGRADEYEAR&lt;&gt;ENGINE!L$333,K411,L82+L285)</f>
        <v>0</v>
      </c>
      <c r="M411" s="229">
        <f>IF(UPGRADEYEAR&lt;&gt;ENGINE!M$333,L411,M82+M285)</f>
        <v>0</v>
      </c>
      <c r="N411" s="229">
        <f>IF(UPGRADEYEAR&lt;&gt;ENGINE!N$333,M411,N82+N285)</f>
        <v>0</v>
      </c>
      <c r="O411" s="229">
        <f>IF(UPGRADEYEAR&lt;&gt;ENGINE!O$333,N411,O82+O285)</f>
        <v>0</v>
      </c>
      <c r="P411" s="229">
        <f>IF(UPGRADEYEAR&lt;&gt;ENGINE!P$333,O411,P82+P285)</f>
        <v>0</v>
      </c>
      <c r="Q411" s="229">
        <f>IF(UPGRADEYEAR&lt;&gt;ENGINE!Q$333,P411,Q82+Q285)</f>
        <v>0</v>
      </c>
      <c r="R411" s="229">
        <f>IF(UPGRADEYEAR&lt;&gt;ENGINE!R$333,Q411,R82+R285)</f>
        <v>0</v>
      </c>
      <c r="S411" s="229">
        <f>IF(UPGRADEYEAR&lt;&gt;ENGINE!S$333,R411,S82+S285)</f>
        <v>0</v>
      </c>
      <c r="T411" s="229">
        <f>IF(UPGRADEYEAR&lt;&gt;ENGINE!T$333,S411,T82+T285)</f>
        <v>0</v>
      </c>
      <c r="U411" s="229">
        <f>IF(UPGRADEYEAR&lt;&gt;ENGINE!U$333,T411,U82+U285)</f>
        <v>0</v>
      </c>
      <c r="V411" s="229">
        <f>IF(UPGRADEYEAR&lt;&gt;ENGINE!V$333,U411,V82+V285)</f>
        <v>0</v>
      </c>
      <c r="W411" s="229">
        <f>IF(UPGRADEYEAR&lt;&gt;ENGINE!W$333,V411,W82+W285)</f>
        <v>0</v>
      </c>
      <c r="X411" s="229">
        <f>IF(UPGRADEYEAR&lt;&gt;ENGINE!X$333,W411,X82+X285)</f>
        <v>0</v>
      </c>
      <c r="Y411" s="229">
        <f>IF(UPGRADEYEAR&lt;&gt;ENGINE!Y$333,X411,Y82+Y285)</f>
        <v>0</v>
      </c>
      <c r="Z411" s="229">
        <f>IF(UPGRADEYEAR&lt;&gt;ENGINE!Z$333,Y411,Z82+Z285)</f>
        <v>0</v>
      </c>
      <c r="AA411" s="229">
        <f>IF(UPGRADEYEAR&lt;&gt;ENGINE!AA$333,Z411,AA82+AA285)</f>
        <v>0</v>
      </c>
      <c r="AB411" s="229">
        <f>IF(UPGRADEYEAR&lt;&gt;ENGINE!AB$333,AA411,AB82+AB285)</f>
        <v>0</v>
      </c>
      <c r="AC411" s="229">
        <f>IF(UPGRADEYEAR&lt;&gt;ENGINE!AC$333,AB411,AC82+AC285)</f>
        <v>0</v>
      </c>
      <c r="AD411" s="229">
        <f>IF(UPGRADEYEAR&lt;&gt;ENGINE!AD$333,AC411,AD82+AD285)</f>
        <v>0</v>
      </c>
      <c r="AE411" s="229">
        <f>IF(UPGRADEYEAR&lt;&gt;ENGINE!AE$333,AD411,AE82+AE285)</f>
        <v>0</v>
      </c>
      <c r="AF411" s="229">
        <f>IF(UPGRADEYEAR&lt;&gt;ENGINE!AF$333,AE411,AF82+AF285)</f>
        <v>0</v>
      </c>
      <c r="AG411" s="229">
        <f>IF(UPGRADEYEAR&lt;&gt;ENGINE!AG$333,AF411,AG82+AG285)</f>
        <v>0</v>
      </c>
      <c r="AH411" s="229">
        <f>IF(UPGRADEYEAR&lt;&gt;ENGINE!AH$333,AG411,AH82+AH285)</f>
        <v>0</v>
      </c>
      <c r="AI411" s="229">
        <f>IF(UPGRADEYEAR&lt;&gt;ENGINE!AI$333,AH411,AI82+AI285)</f>
        <v>0</v>
      </c>
      <c r="AJ411" s="229">
        <f>IF(UPGRADEYEAR&lt;&gt;ENGINE!AJ$333,AH411,AJ82+AJ285)</f>
        <v>0</v>
      </c>
      <c r="AK411" s="229">
        <f>IF(UPGRADEYEAR&lt;&gt;ENGINE!AK$333,AI411,AK82+AK285)</f>
        <v>0</v>
      </c>
      <c r="AL411" s="229">
        <f>IF(UPGRADEYEAR&lt;&gt;ENGINE!AL$333,AJ411,AL82+AL285)</f>
        <v>0</v>
      </c>
      <c r="AM411" s="229">
        <f>IF(UPGRADEYEAR&lt;&gt;ENGINE!AM$333,AK411,AM82+AM285)</f>
        <v>0</v>
      </c>
      <c r="AN411" s="229">
        <f>IF(UPGRADEYEAR&lt;&gt;ENGINE!AN$333,AC411,AN82+AN285)</f>
        <v>0</v>
      </c>
      <c r="AO411" s="229">
        <f>IF(UPGRADEYEAR&lt;&gt;ENGINE!AO$333,AD411,AO82+AO285)</f>
        <v>0</v>
      </c>
      <c r="AP411" s="229">
        <f>IF(UPGRADEYEAR&lt;&gt;ENGINE!AP$333,AE411,AP82+AP285)</f>
        <v>0</v>
      </c>
      <c r="AQ411" s="229">
        <f>IF(UPGRADEYEAR&lt;&gt;ENGINE!AQ$333,AF411,AQ82+AQ285)</f>
        <v>0</v>
      </c>
      <c r="AR411" s="229">
        <f>IF(UPGRADEYEAR&lt;&gt;ENGINE!AR$333,AG411,AR82+AR285)</f>
        <v>0</v>
      </c>
      <c r="AS411" s="229">
        <f>IF(UPGRADEYEAR&lt;&gt;ENGINE!AS$333,AH411,AS82+AS285)</f>
        <v>0</v>
      </c>
      <c r="AT411" s="229">
        <f>IF(UPGRADEYEAR&lt;&gt;ENGINE!AT$333,AI411,AT82+AT285)</f>
        <v>0</v>
      </c>
      <c r="AU411" s="231"/>
    </row>
    <row r="412" spans="1:47" ht="9" customHeight="1">
      <c r="A412" s="233"/>
      <c r="B412" s="234"/>
      <c r="C412" s="234"/>
      <c r="D412" s="234"/>
      <c r="E412" s="234"/>
      <c r="F412" s="234"/>
      <c r="G412" s="234"/>
      <c r="H412" s="235"/>
      <c r="I412" s="234"/>
      <c r="J412" s="234"/>
      <c r="K412" s="234"/>
      <c r="L412" s="234"/>
      <c r="M412" s="234"/>
      <c r="N412" s="234"/>
      <c r="O412" s="234"/>
      <c r="P412" s="234"/>
      <c r="Q412" s="234"/>
      <c r="R412" s="234"/>
      <c r="S412" s="234"/>
      <c r="T412" s="234"/>
      <c r="U412" s="234"/>
      <c r="V412" s="234"/>
      <c r="W412" s="234"/>
      <c r="X412" s="234"/>
      <c r="Y412" s="234"/>
      <c r="Z412" s="234"/>
      <c r="AA412" s="234"/>
      <c r="AB412" s="234"/>
      <c r="AC412" s="234"/>
      <c r="AD412" s="234"/>
      <c r="AE412" s="234"/>
      <c r="AF412" s="234"/>
      <c r="AG412" s="234"/>
      <c r="AH412" s="234"/>
      <c r="AI412" s="234"/>
      <c r="AJ412" s="234"/>
      <c r="AK412" s="234"/>
      <c r="AL412" s="234"/>
      <c r="AM412" s="234"/>
      <c r="AN412" s="234"/>
      <c r="AO412" s="234"/>
      <c r="AP412" s="234"/>
      <c r="AQ412" s="234"/>
      <c r="AR412" s="234"/>
      <c r="AS412" s="234"/>
      <c r="AT412" s="234"/>
      <c r="AU412" s="236"/>
    </row>
    <row r="413" spans="1:47" ht="9" customHeight="1">
      <c r="A413" s="601" t="s">
        <v>268</v>
      </c>
      <c r="B413" s="227">
        <f t="shared" ref="B413:D413" si="392">B84</f>
        <v>36</v>
      </c>
      <c r="C413" s="227">
        <f t="shared" si="392"/>
        <v>36</v>
      </c>
      <c r="D413" s="228" t="str">
        <f t="shared" si="392"/>
        <v>LPM</v>
      </c>
      <c r="E413" s="229">
        <f t="shared" ref="E413:F420" si="393">E84</f>
        <v>4138</v>
      </c>
      <c r="F413" s="229">
        <f t="shared" si="393"/>
        <v>148968</v>
      </c>
      <c r="G413" s="229">
        <f t="shared" ref="G413:G420" si="394">ANNUAL_OP_HOURS_AFTER</f>
        <v>4138</v>
      </c>
      <c r="H413" s="229">
        <f t="shared" ref="H413:I420" si="395">H84</f>
        <v>148968</v>
      </c>
      <c r="I413" s="229">
        <f t="shared" si="395"/>
        <v>0</v>
      </c>
      <c r="J413" s="229">
        <f>IF(UPGRADEYEAR&lt;&gt;ENGINE!J$333,I413,J84+J287)</f>
        <v>0</v>
      </c>
      <c r="K413" s="229">
        <f>IF(UPGRADEYEAR&lt;&gt;ENGINE!K$333,J413,K84+K287)</f>
        <v>0</v>
      </c>
      <c r="L413" s="229">
        <f>IF(UPGRADEYEAR&lt;&gt;ENGINE!L$333,K413,L84+L287)</f>
        <v>0</v>
      </c>
      <c r="M413" s="229">
        <f>IF(UPGRADEYEAR&lt;&gt;ENGINE!M$333,L413,M84+M287)</f>
        <v>0</v>
      </c>
      <c r="N413" s="229">
        <f>IF(UPGRADEYEAR&lt;&gt;ENGINE!N$333,M413,N84+N287)</f>
        <v>0</v>
      </c>
      <c r="O413" s="229">
        <f>IF(UPGRADEYEAR&lt;&gt;ENGINE!O$333,N413,O84+O287)</f>
        <v>0</v>
      </c>
      <c r="P413" s="229">
        <f>IF(UPGRADEYEAR&lt;&gt;ENGINE!P$333,O413,P84+P287)</f>
        <v>0</v>
      </c>
      <c r="Q413" s="229">
        <f>IF(UPGRADEYEAR&lt;&gt;ENGINE!Q$333,P413,Q84+Q287)</f>
        <v>0</v>
      </c>
      <c r="R413" s="229">
        <f>IF(UPGRADEYEAR&lt;&gt;ENGINE!R$333,Q413,R84+R287)</f>
        <v>0</v>
      </c>
      <c r="S413" s="229">
        <f>IF(UPGRADEYEAR&lt;&gt;ENGINE!S$333,R413,S84+S287)</f>
        <v>0</v>
      </c>
      <c r="T413" s="229">
        <f>IF(UPGRADEYEAR&lt;&gt;ENGINE!T$333,S413,T84+T287)</f>
        <v>0</v>
      </c>
      <c r="U413" s="229">
        <f>IF(UPGRADEYEAR&lt;&gt;ENGINE!U$333,T413,U84+U287)</f>
        <v>0</v>
      </c>
      <c r="V413" s="229">
        <f>IF(UPGRADEYEAR&lt;&gt;ENGINE!V$333,U413,V84+V287)</f>
        <v>0</v>
      </c>
      <c r="W413" s="229">
        <f>IF(UPGRADEYEAR&lt;&gt;ENGINE!W$333,V413,W84+W287)</f>
        <v>0</v>
      </c>
      <c r="X413" s="229">
        <f>IF(UPGRADEYEAR&lt;&gt;ENGINE!X$333,W413,X84+X287)</f>
        <v>0</v>
      </c>
      <c r="Y413" s="229">
        <f>IF(UPGRADEYEAR&lt;&gt;ENGINE!Y$333,X413,Y84+Y287)</f>
        <v>0</v>
      </c>
      <c r="Z413" s="229">
        <f>IF(UPGRADEYEAR&lt;&gt;ENGINE!Z$333,Y413,Z84+Z287)</f>
        <v>0</v>
      </c>
      <c r="AA413" s="229">
        <f>IF(UPGRADEYEAR&lt;&gt;ENGINE!AA$333,Z413,AA84+AA287)</f>
        <v>0</v>
      </c>
      <c r="AB413" s="229">
        <f>IF(UPGRADEYEAR&lt;&gt;ENGINE!AB$333,AA413,AB84+AB287)</f>
        <v>0</v>
      </c>
      <c r="AC413" s="229">
        <f>IF(UPGRADEYEAR&lt;&gt;ENGINE!AC$333,AB413,AC84+AC287)</f>
        <v>0</v>
      </c>
      <c r="AD413" s="229">
        <f>IF(UPGRADEYEAR&lt;&gt;ENGINE!AD$333,AC413,AD84+AD287)</f>
        <v>0</v>
      </c>
      <c r="AE413" s="229">
        <f>IF(UPGRADEYEAR&lt;&gt;ENGINE!AE$333,AD413,AE84+AE287)</f>
        <v>0</v>
      </c>
      <c r="AF413" s="229">
        <f>IF(UPGRADEYEAR&lt;&gt;ENGINE!AF$333,AE413,AF84+AF287)</f>
        <v>0</v>
      </c>
      <c r="AG413" s="229">
        <f>IF(UPGRADEYEAR&lt;&gt;ENGINE!AG$333,AF413,AG84+AG287)</f>
        <v>0</v>
      </c>
      <c r="AH413" s="229">
        <f>IF(UPGRADEYEAR&lt;&gt;ENGINE!AH$333,AG413,AH84+AH287)</f>
        <v>0</v>
      </c>
      <c r="AI413" s="229">
        <f>IF(UPGRADEYEAR&lt;&gt;ENGINE!AI$333,AH413,AI84+AI287)</f>
        <v>0</v>
      </c>
      <c r="AJ413" s="229">
        <f>IF(UPGRADEYEAR&lt;&gt;ENGINE!AJ$333,AH413,AJ84+AJ287)</f>
        <v>0</v>
      </c>
      <c r="AK413" s="229">
        <f>IF(UPGRADEYEAR&lt;&gt;ENGINE!AK$333,AI413,AK84+AK287)</f>
        <v>0</v>
      </c>
      <c r="AL413" s="229">
        <f>IF(UPGRADEYEAR&lt;&gt;ENGINE!AL$333,AJ413,AL84+AL287)</f>
        <v>0</v>
      </c>
      <c r="AM413" s="229">
        <f>IF(UPGRADEYEAR&lt;&gt;ENGINE!AM$333,AK413,AM84+AM287)</f>
        <v>0</v>
      </c>
      <c r="AN413" s="229">
        <f>IF(UPGRADEYEAR&lt;&gt;ENGINE!AN$333,AC413,AN84+AN287)</f>
        <v>0</v>
      </c>
      <c r="AO413" s="229">
        <f>IF(UPGRADEYEAR&lt;&gt;ENGINE!AO$333,AD413,AO84+AO287)</f>
        <v>0</v>
      </c>
      <c r="AP413" s="229">
        <f>IF(UPGRADEYEAR&lt;&gt;ENGINE!AP$333,AE413,AP84+AP287)</f>
        <v>0</v>
      </c>
      <c r="AQ413" s="229">
        <f>IF(UPGRADEYEAR&lt;&gt;ENGINE!AQ$333,AF413,AQ84+AQ287)</f>
        <v>0</v>
      </c>
      <c r="AR413" s="229">
        <f>IF(UPGRADEYEAR&lt;&gt;ENGINE!AR$333,AG413,AR84+AR287)</f>
        <v>0</v>
      </c>
      <c r="AS413" s="229">
        <f>IF(UPGRADEYEAR&lt;&gt;ENGINE!AS$333,AH413,AS84+AS287)</f>
        <v>0</v>
      </c>
      <c r="AT413" s="229">
        <f>IF(UPGRADEYEAR&lt;&gt;ENGINE!AT$333,AI413,AT84+AT287)</f>
        <v>0</v>
      </c>
      <c r="AU413" s="231"/>
    </row>
    <row r="414" spans="1:47" ht="9" customHeight="1">
      <c r="A414" s="601"/>
      <c r="B414" s="227">
        <f t="shared" ref="B414:D414" si="396">B85</f>
        <v>40</v>
      </c>
      <c r="C414" s="227">
        <f t="shared" si="396"/>
        <v>45</v>
      </c>
      <c r="D414" s="228" t="str">
        <f t="shared" si="396"/>
        <v>LPM</v>
      </c>
      <c r="E414" s="229">
        <f t="shared" si="393"/>
        <v>4138</v>
      </c>
      <c r="F414" s="229">
        <f t="shared" si="393"/>
        <v>186210</v>
      </c>
      <c r="G414" s="229">
        <f t="shared" si="394"/>
        <v>4138</v>
      </c>
      <c r="H414" s="229">
        <f t="shared" si="395"/>
        <v>186210</v>
      </c>
      <c r="I414" s="229">
        <f t="shared" si="395"/>
        <v>0</v>
      </c>
      <c r="J414" s="229">
        <f>IF(UPGRADEYEAR&lt;&gt;ENGINE!J$333,I414,J85+J288)</f>
        <v>0</v>
      </c>
      <c r="K414" s="229">
        <f>IF(UPGRADEYEAR&lt;&gt;ENGINE!K$333,J414,K85+K288)</f>
        <v>0</v>
      </c>
      <c r="L414" s="229">
        <f>IF(UPGRADEYEAR&lt;&gt;ENGINE!L$333,K414,L85+L288)</f>
        <v>0</v>
      </c>
      <c r="M414" s="229">
        <f>IF(UPGRADEYEAR&lt;&gt;ENGINE!M$333,L414,M85+M288)</f>
        <v>0</v>
      </c>
      <c r="N414" s="229">
        <f>IF(UPGRADEYEAR&lt;&gt;ENGINE!N$333,M414,N85+N288)</f>
        <v>0</v>
      </c>
      <c r="O414" s="229">
        <f>IF(UPGRADEYEAR&lt;&gt;ENGINE!O$333,N414,O85+O288)</f>
        <v>0</v>
      </c>
      <c r="P414" s="229">
        <f>IF(UPGRADEYEAR&lt;&gt;ENGINE!P$333,O414,P85+P288)</f>
        <v>0</v>
      </c>
      <c r="Q414" s="229">
        <f>IF(UPGRADEYEAR&lt;&gt;ENGINE!Q$333,P414,Q85+Q288)</f>
        <v>0</v>
      </c>
      <c r="R414" s="229">
        <f>IF(UPGRADEYEAR&lt;&gt;ENGINE!R$333,Q414,R85+R288)</f>
        <v>0</v>
      </c>
      <c r="S414" s="229">
        <f>IF(UPGRADEYEAR&lt;&gt;ENGINE!S$333,R414,S85+S288)</f>
        <v>0</v>
      </c>
      <c r="T414" s="229">
        <f>IF(UPGRADEYEAR&lt;&gt;ENGINE!T$333,S414,T85+T288)</f>
        <v>0</v>
      </c>
      <c r="U414" s="229">
        <f>IF(UPGRADEYEAR&lt;&gt;ENGINE!U$333,T414,U85+U288)</f>
        <v>0</v>
      </c>
      <c r="V414" s="229">
        <f>IF(UPGRADEYEAR&lt;&gt;ENGINE!V$333,U414,V85+V288)</f>
        <v>0</v>
      </c>
      <c r="W414" s="229">
        <f>IF(UPGRADEYEAR&lt;&gt;ENGINE!W$333,V414,W85+W288)</f>
        <v>0</v>
      </c>
      <c r="X414" s="229">
        <f>IF(UPGRADEYEAR&lt;&gt;ENGINE!X$333,W414,X85+X288)</f>
        <v>0</v>
      </c>
      <c r="Y414" s="229">
        <f>IF(UPGRADEYEAR&lt;&gt;ENGINE!Y$333,X414,Y85+Y288)</f>
        <v>0</v>
      </c>
      <c r="Z414" s="229">
        <f>IF(UPGRADEYEAR&lt;&gt;ENGINE!Z$333,Y414,Z85+Z288)</f>
        <v>0</v>
      </c>
      <c r="AA414" s="229">
        <f>IF(UPGRADEYEAR&lt;&gt;ENGINE!AA$333,Z414,AA85+AA288)</f>
        <v>0</v>
      </c>
      <c r="AB414" s="229">
        <f>IF(UPGRADEYEAR&lt;&gt;ENGINE!AB$333,AA414,AB85+AB288)</f>
        <v>0</v>
      </c>
      <c r="AC414" s="229">
        <f>IF(UPGRADEYEAR&lt;&gt;ENGINE!AC$333,AB414,AC85+AC288)</f>
        <v>0</v>
      </c>
      <c r="AD414" s="229">
        <f>IF(UPGRADEYEAR&lt;&gt;ENGINE!AD$333,AC414,AD85+AD288)</f>
        <v>0</v>
      </c>
      <c r="AE414" s="229">
        <f>IF(UPGRADEYEAR&lt;&gt;ENGINE!AE$333,AD414,AE85+AE288)</f>
        <v>0</v>
      </c>
      <c r="AF414" s="229">
        <f>IF(UPGRADEYEAR&lt;&gt;ENGINE!AF$333,AE414,AF85+AF288)</f>
        <v>0</v>
      </c>
      <c r="AG414" s="229">
        <f>IF(UPGRADEYEAR&lt;&gt;ENGINE!AG$333,AF414,AG85+AG288)</f>
        <v>0</v>
      </c>
      <c r="AH414" s="229">
        <f>IF(UPGRADEYEAR&lt;&gt;ENGINE!AH$333,AG414,AH85+AH288)</f>
        <v>0</v>
      </c>
      <c r="AI414" s="229">
        <f>IF(UPGRADEYEAR&lt;&gt;ENGINE!AI$333,AH414,AI85+AI288)</f>
        <v>0</v>
      </c>
      <c r="AJ414" s="229">
        <f>IF(UPGRADEYEAR&lt;&gt;ENGINE!AJ$333,AH414,AJ85+AJ288)</f>
        <v>0</v>
      </c>
      <c r="AK414" s="229">
        <f>IF(UPGRADEYEAR&lt;&gt;ENGINE!AK$333,AI414,AK85+AK288)</f>
        <v>0</v>
      </c>
      <c r="AL414" s="229">
        <f>IF(UPGRADEYEAR&lt;&gt;ENGINE!AL$333,AJ414,AL85+AL288)</f>
        <v>0</v>
      </c>
      <c r="AM414" s="229">
        <f>IF(UPGRADEYEAR&lt;&gt;ENGINE!AM$333,AK414,AM85+AM288)</f>
        <v>0</v>
      </c>
      <c r="AN414" s="229">
        <f>IF(UPGRADEYEAR&lt;&gt;ENGINE!AN$333,AC414,AN85+AN288)</f>
        <v>0</v>
      </c>
      <c r="AO414" s="229">
        <f>IF(UPGRADEYEAR&lt;&gt;ENGINE!AO$333,AD414,AO85+AO288)</f>
        <v>0</v>
      </c>
      <c r="AP414" s="229">
        <f>IF(UPGRADEYEAR&lt;&gt;ENGINE!AP$333,AE414,AP85+AP288)</f>
        <v>0</v>
      </c>
      <c r="AQ414" s="229">
        <f>IF(UPGRADEYEAR&lt;&gt;ENGINE!AQ$333,AF414,AQ85+AQ288)</f>
        <v>0</v>
      </c>
      <c r="AR414" s="229">
        <f>IF(UPGRADEYEAR&lt;&gt;ENGINE!AR$333,AG414,AR85+AR288)</f>
        <v>0</v>
      </c>
      <c r="AS414" s="229">
        <f>IF(UPGRADEYEAR&lt;&gt;ENGINE!AS$333,AH414,AS85+AS288)</f>
        <v>0</v>
      </c>
      <c r="AT414" s="229">
        <f>IF(UPGRADEYEAR&lt;&gt;ENGINE!AT$333,AI414,AT85+AT288)</f>
        <v>0</v>
      </c>
      <c r="AU414" s="231"/>
    </row>
    <row r="415" spans="1:47" ht="9" customHeight="1">
      <c r="A415" s="601"/>
      <c r="B415" s="227">
        <f t="shared" ref="B415:D415" si="397">B86</f>
        <v>55</v>
      </c>
      <c r="C415" s="227">
        <f t="shared" si="397"/>
        <v>62</v>
      </c>
      <c r="D415" s="228" t="str">
        <f t="shared" si="397"/>
        <v>LPM</v>
      </c>
      <c r="E415" s="229">
        <f t="shared" si="393"/>
        <v>4138</v>
      </c>
      <c r="F415" s="229">
        <f t="shared" si="393"/>
        <v>256556</v>
      </c>
      <c r="G415" s="229">
        <f t="shared" si="394"/>
        <v>4138</v>
      </c>
      <c r="H415" s="229">
        <f t="shared" si="395"/>
        <v>256556</v>
      </c>
      <c r="I415" s="229">
        <f t="shared" si="395"/>
        <v>0</v>
      </c>
      <c r="J415" s="229">
        <f>IF(UPGRADEYEAR&lt;&gt;ENGINE!J$333,I415,J86+J289)</f>
        <v>0</v>
      </c>
      <c r="K415" s="229">
        <f>IF(UPGRADEYEAR&lt;&gt;ENGINE!K$333,J415,K86+K289)</f>
        <v>0</v>
      </c>
      <c r="L415" s="229">
        <f>IF(UPGRADEYEAR&lt;&gt;ENGINE!L$333,K415,L86+L289)</f>
        <v>0</v>
      </c>
      <c r="M415" s="229">
        <f>IF(UPGRADEYEAR&lt;&gt;ENGINE!M$333,L415,M86+M289)</f>
        <v>0</v>
      </c>
      <c r="N415" s="229">
        <f>IF(UPGRADEYEAR&lt;&gt;ENGINE!N$333,M415,N86+N289)</f>
        <v>0</v>
      </c>
      <c r="O415" s="229">
        <f>IF(UPGRADEYEAR&lt;&gt;ENGINE!O$333,N415,O86+O289)</f>
        <v>0</v>
      </c>
      <c r="P415" s="229">
        <f>IF(UPGRADEYEAR&lt;&gt;ENGINE!P$333,O415,P86+P289)</f>
        <v>0</v>
      </c>
      <c r="Q415" s="229">
        <f>IF(UPGRADEYEAR&lt;&gt;ENGINE!Q$333,P415,Q86+Q289)</f>
        <v>0</v>
      </c>
      <c r="R415" s="229">
        <f>IF(UPGRADEYEAR&lt;&gt;ENGINE!R$333,Q415,R86+R289)</f>
        <v>0</v>
      </c>
      <c r="S415" s="229">
        <f>IF(UPGRADEYEAR&lt;&gt;ENGINE!S$333,R415,S86+S289)</f>
        <v>0</v>
      </c>
      <c r="T415" s="229">
        <f>IF(UPGRADEYEAR&lt;&gt;ENGINE!T$333,S415,T86+T289)</f>
        <v>0</v>
      </c>
      <c r="U415" s="229">
        <f>IF(UPGRADEYEAR&lt;&gt;ENGINE!U$333,T415,U86+U289)</f>
        <v>0</v>
      </c>
      <c r="V415" s="229">
        <f>IF(UPGRADEYEAR&lt;&gt;ENGINE!V$333,U415,V86+V289)</f>
        <v>0</v>
      </c>
      <c r="W415" s="229">
        <f>IF(UPGRADEYEAR&lt;&gt;ENGINE!W$333,V415,W86+W289)</f>
        <v>0</v>
      </c>
      <c r="X415" s="229">
        <f>IF(UPGRADEYEAR&lt;&gt;ENGINE!X$333,W415,X86+X289)</f>
        <v>0</v>
      </c>
      <c r="Y415" s="229">
        <f>IF(UPGRADEYEAR&lt;&gt;ENGINE!Y$333,X415,Y86+Y289)</f>
        <v>0</v>
      </c>
      <c r="Z415" s="229">
        <f>IF(UPGRADEYEAR&lt;&gt;ENGINE!Z$333,Y415,Z86+Z289)</f>
        <v>0</v>
      </c>
      <c r="AA415" s="229">
        <f>IF(UPGRADEYEAR&lt;&gt;ENGINE!AA$333,Z415,AA86+AA289)</f>
        <v>0</v>
      </c>
      <c r="AB415" s="229">
        <f>IF(UPGRADEYEAR&lt;&gt;ENGINE!AB$333,AA415,AB86+AB289)</f>
        <v>0</v>
      </c>
      <c r="AC415" s="229">
        <f>IF(UPGRADEYEAR&lt;&gt;ENGINE!AC$333,AB415,AC86+AC289)</f>
        <v>0</v>
      </c>
      <c r="AD415" s="229">
        <f>IF(UPGRADEYEAR&lt;&gt;ENGINE!AD$333,AC415,AD86+AD289)</f>
        <v>0</v>
      </c>
      <c r="AE415" s="229">
        <f>IF(UPGRADEYEAR&lt;&gt;ENGINE!AE$333,AD415,AE86+AE289)</f>
        <v>0</v>
      </c>
      <c r="AF415" s="229">
        <f>IF(UPGRADEYEAR&lt;&gt;ENGINE!AF$333,AE415,AF86+AF289)</f>
        <v>0</v>
      </c>
      <c r="AG415" s="229">
        <f>IF(UPGRADEYEAR&lt;&gt;ENGINE!AG$333,AF415,AG86+AG289)</f>
        <v>0</v>
      </c>
      <c r="AH415" s="229">
        <f>IF(UPGRADEYEAR&lt;&gt;ENGINE!AH$333,AG415,AH86+AH289)</f>
        <v>0</v>
      </c>
      <c r="AI415" s="229">
        <f>IF(UPGRADEYEAR&lt;&gt;ENGINE!AI$333,AH415,AI86+AI289)</f>
        <v>0</v>
      </c>
      <c r="AJ415" s="229">
        <f>IF(UPGRADEYEAR&lt;&gt;ENGINE!AJ$333,AH415,AJ86+AJ289)</f>
        <v>0</v>
      </c>
      <c r="AK415" s="229">
        <f>IF(UPGRADEYEAR&lt;&gt;ENGINE!AK$333,AI415,AK86+AK289)</f>
        <v>0</v>
      </c>
      <c r="AL415" s="229">
        <f>IF(UPGRADEYEAR&lt;&gt;ENGINE!AL$333,AJ415,AL86+AL289)</f>
        <v>0</v>
      </c>
      <c r="AM415" s="229">
        <f>IF(UPGRADEYEAR&lt;&gt;ENGINE!AM$333,AK415,AM86+AM289)</f>
        <v>0</v>
      </c>
      <c r="AN415" s="229">
        <f>IF(UPGRADEYEAR&lt;&gt;ENGINE!AN$333,AC415,AN86+AN289)</f>
        <v>0</v>
      </c>
      <c r="AO415" s="229">
        <f>IF(UPGRADEYEAR&lt;&gt;ENGINE!AO$333,AD415,AO86+AO289)</f>
        <v>0</v>
      </c>
      <c r="AP415" s="229">
        <f>IF(UPGRADEYEAR&lt;&gt;ENGINE!AP$333,AE415,AP86+AP289)</f>
        <v>0</v>
      </c>
      <c r="AQ415" s="229">
        <f>IF(UPGRADEYEAR&lt;&gt;ENGINE!AQ$333,AF415,AQ86+AQ289)</f>
        <v>0</v>
      </c>
      <c r="AR415" s="229">
        <f>IF(UPGRADEYEAR&lt;&gt;ENGINE!AR$333,AG415,AR86+AR289)</f>
        <v>0</v>
      </c>
      <c r="AS415" s="229">
        <f>IF(UPGRADEYEAR&lt;&gt;ENGINE!AS$333,AH415,AS86+AS289)</f>
        <v>0</v>
      </c>
      <c r="AT415" s="229">
        <f>IF(UPGRADEYEAR&lt;&gt;ENGINE!AT$333,AI415,AT86+AT289)</f>
        <v>0</v>
      </c>
      <c r="AU415" s="231"/>
    </row>
    <row r="416" spans="1:47" ht="9" customHeight="1">
      <c r="A416" s="601"/>
      <c r="B416" s="227">
        <f t="shared" ref="B416:D416" si="398">B87</f>
        <v>0</v>
      </c>
      <c r="C416" s="227">
        <f t="shared" si="398"/>
        <v>0</v>
      </c>
      <c r="D416" s="228" t="str">
        <f t="shared" si="398"/>
        <v>LPM</v>
      </c>
      <c r="E416" s="229">
        <f t="shared" si="393"/>
        <v>4138</v>
      </c>
      <c r="F416" s="229">
        <f t="shared" si="393"/>
        <v>0</v>
      </c>
      <c r="G416" s="229">
        <f t="shared" si="394"/>
        <v>4138</v>
      </c>
      <c r="H416" s="229">
        <f t="shared" si="395"/>
        <v>0</v>
      </c>
      <c r="I416" s="229">
        <f t="shared" si="395"/>
        <v>0</v>
      </c>
      <c r="J416" s="229">
        <f>IF(UPGRADEYEAR&lt;&gt;ENGINE!J$333,I416,J87+J290)</f>
        <v>0</v>
      </c>
      <c r="K416" s="229">
        <f>IF(UPGRADEYEAR&lt;&gt;ENGINE!K$333,J416,K87+K290)</f>
        <v>0</v>
      </c>
      <c r="L416" s="229">
        <f>IF(UPGRADEYEAR&lt;&gt;ENGINE!L$333,K416,L87+L290)</f>
        <v>0</v>
      </c>
      <c r="M416" s="229">
        <f>IF(UPGRADEYEAR&lt;&gt;ENGINE!M$333,L416,M87+M290)</f>
        <v>0</v>
      </c>
      <c r="N416" s="229">
        <f>IF(UPGRADEYEAR&lt;&gt;ENGINE!N$333,M416,N87+N290)</f>
        <v>0</v>
      </c>
      <c r="O416" s="229">
        <f>IF(UPGRADEYEAR&lt;&gt;ENGINE!O$333,N416,O87+O290)</f>
        <v>0</v>
      </c>
      <c r="P416" s="229">
        <f>IF(UPGRADEYEAR&lt;&gt;ENGINE!P$333,O416,P87+P290)</f>
        <v>0</v>
      </c>
      <c r="Q416" s="229">
        <f>IF(UPGRADEYEAR&lt;&gt;ENGINE!Q$333,P416,Q87+Q290)</f>
        <v>0</v>
      </c>
      <c r="R416" s="229">
        <f>IF(UPGRADEYEAR&lt;&gt;ENGINE!R$333,Q416,R87+R290)</f>
        <v>0</v>
      </c>
      <c r="S416" s="229">
        <f>IF(UPGRADEYEAR&lt;&gt;ENGINE!S$333,R416,S87+S290)</f>
        <v>0</v>
      </c>
      <c r="T416" s="229">
        <f>IF(UPGRADEYEAR&lt;&gt;ENGINE!T$333,S416,T87+T290)</f>
        <v>0</v>
      </c>
      <c r="U416" s="229">
        <f>IF(UPGRADEYEAR&lt;&gt;ENGINE!U$333,T416,U87+U290)</f>
        <v>0</v>
      </c>
      <c r="V416" s="229">
        <f>IF(UPGRADEYEAR&lt;&gt;ENGINE!V$333,U416,V87+V290)</f>
        <v>0</v>
      </c>
      <c r="W416" s="229">
        <f>IF(UPGRADEYEAR&lt;&gt;ENGINE!W$333,V416,W87+W290)</f>
        <v>0</v>
      </c>
      <c r="X416" s="229">
        <f>IF(UPGRADEYEAR&lt;&gt;ENGINE!X$333,W416,X87+X290)</f>
        <v>0</v>
      </c>
      <c r="Y416" s="229">
        <f>IF(UPGRADEYEAR&lt;&gt;ENGINE!Y$333,X416,Y87+Y290)</f>
        <v>0</v>
      </c>
      <c r="Z416" s="229">
        <f>IF(UPGRADEYEAR&lt;&gt;ENGINE!Z$333,Y416,Z87+Z290)</f>
        <v>0</v>
      </c>
      <c r="AA416" s="229">
        <f>IF(UPGRADEYEAR&lt;&gt;ENGINE!AA$333,Z416,AA87+AA290)</f>
        <v>0</v>
      </c>
      <c r="AB416" s="229">
        <f>IF(UPGRADEYEAR&lt;&gt;ENGINE!AB$333,AA416,AB87+AB290)</f>
        <v>0</v>
      </c>
      <c r="AC416" s="229">
        <f>IF(UPGRADEYEAR&lt;&gt;ENGINE!AC$333,AB416,AC87+AC290)</f>
        <v>0</v>
      </c>
      <c r="AD416" s="229">
        <f>IF(UPGRADEYEAR&lt;&gt;ENGINE!AD$333,AC416,AD87+AD290)</f>
        <v>0</v>
      </c>
      <c r="AE416" s="229">
        <f>IF(UPGRADEYEAR&lt;&gt;ENGINE!AE$333,AD416,AE87+AE290)</f>
        <v>0</v>
      </c>
      <c r="AF416" s="229">
        <f>IF(UPGRADEYEAR&lt;&gt;ENGINE!AF$333,AE416,AF87+AF290)</f>
        <v>0</v>
      </c>
      <c r="AG416" s="229">
        <f>IF(UPGRADEYEAR&lt;&gt;ENGINE!AG$333,AF416,AG87+AG290)</f>
        <v>0</v>
      </c>
      <c r="AH416" s="229">
        <f>IF(UPGRADEYEAR&lt;&gt;ENGINE!AH$333,AG416,AH87+AH290)</f>
        <v>0</v>
      </c>
      <c r="AI416" s="229">
        <f>IF(UPGRADEYEAR&lt;&gt;ENGINE!AI$333,AH416,AI87+AI290)</f>
        <v>0</v>
      </c>
      <c r="AJ416" s="229">
        <f>IF(UPGRADEYEAR&lt;&gt;ENGINE!AJ$333,AH416,AJ87+AJ290)</f>
        <v>0</v>
      </c>
      <c r="AK416" s="229">
        <f>IF(UPGRADEYEAR&lt;&gt;ENGINE!AK$333,AI416,AK87+AK290)</f>
        <v>0</v>
      </c>
      <c r="AL416" s="229">
        <f>IF(UPGRADEYEAR&lt;&gt;ENGINE!AL$333,AJ416,AL87+AL290)</f>
        <v>0</v>
      </c>
      <c r="AM416" s="229">
        <f>IF(UPGRADEYEAR&lt;&gt;ENGINE!AM$333,AK416,AM87+AM290)</f>
        <v>0</v>
      </c>
      <c r="AN416" s="229">
        <f>IF(UPGRADEYEAR&lt;&gt;ENGINE!AN$333,AC416,AN87+AN290)</f>
        <v>0</v>
      </c>
      <c r="AO416" s="229">
        <f>IF(UPGRADEYEAR&lt;&gt;ENGINE!AO$333,AD416,AO87+AO290)</f>
        <v>0</v>
      </c>
      <c r="AP416" s="229">
        <f>IF(UPGRADEYEAR&lt;&gt;ENGINE!AP$333,AE416,AP87+AP290)</f>
        <v>0</v>
      </c>
      <c r="AQ416" s="229">
        <f>IF(UPGRADEYEAR&lt;&gt;ENGINE!AQ$333,AF416,AQ87+AQ290)</f>
        <v>0</v>
      </c>
      <c r="AR416" s="229">
        <f>IF(UPGRADEYEAR&lt;&gt;ENGINE!AR$333,AG416,AR87+AR290)</f>
        <v>0</v>
      </c>
      <c r="AS416" s="229">
        <f>IF(UPGRADEYEAR&lt;&gt;ENGINE!AS$333,AH416,AS87+AS290)</f>
        <v>0</v>
      </c>
      <c r="AT416" s="229">
        <f>IF(UPGRADEYEAR&lt;&gt;ENGINE!AT$333,AI416,AT87+AT290)</f>
        <v>0</v>
      </c>
      <c r="AU416" s="231"/>
    </row>
    <row r="417" spans="1:47" ht="9" customHeight="1">
      <c r="A417" s="601" t="s">
        <v>268</v>
      </c>
      <c r="B417" s="227">
        <f t="shared" ref="B417:D417" si="399">B88</f>
        <v>36</v>
      </c>
      <c r="C417" s="227">
        <f t="shared" si="399"/>
        <v>44</v>
      </c>
      <c r="D417" s="228" t="str">
        <f t="shared" si="399"/>
        <v>LPM</v>
      </c>
      <c r="E417" s="229">
        <f t="shared" si="393"/>
        <v>4138</v>
      </c>
      <c r="F417" s="229">
        <f t="shared" si="393"/>
        <v>182072</v>
      </c>
      <c r="G417" s="229">
        <f t="shared" si="394"/>
        <v>4138</v>
      </c>
      <c r="H417" s="229">
        <f t="shared" si="395"/>
        <v>182072</v>
      </c>
      <c r="I417" s="229">
        <f t="shared" si="395"/>
        <v>0</v>
      </c>
      <c r="J417" s="229">
        <f>IF(UPGRADEYEAR&lt;&gt;ENGINE!J$333,I417,J88+J291)</f>
        <v>0</v>
      </c>
      <c r="K417" s="229">
        <f>IF(UPGRADEYEAR&lt;&gt;ENGINE!K$333,J417,K88+K291)</f>
        <v>0</v>
      </c>
      <c r="L417" s="229">
        <f>IF(UPGRADEYEAR&lt;&gt;ENGINE!L$333,K417,L88+L291)</f>
        <v>0</v>
      </c>
      <c r="M417" s="229">
        <f>IF(UPGRADEYEAR&lt;&gt;ENGINE!M$333,L417,M88+M291)</f>
        <v>0</v>
      </c>
      <c r="N417" s="229">
        <f>IF(UPGRADEYEAR&lt;&gt;ENGINE!N$333,M417,N88+N291)</f>
        <v>0</v>
      </c>
      <c r="O417" s="229">
        <f>IF(UPGRADEYEAR&lt;&gt;ENGINE!O$333,N417,O88+O291)</f>
        <v>0</v>
      </c>
      <c r="P417" s="229">
        <f>IF(UPGRADEYEAR&lt;&gt;ENGINE!P$333,O417,P88+P291)</f>
        <v>0</v>
      </c>
      <c r="Q417" s="229">
        <f>IF(UPGRADEYEAR&lt;&gt;ENGINE!Q$333,P417,Q88+Q291)</f>
        <v>0</v>
      </c>
      <c r="R417" s="229">
        <f>IF(UPGRADEYEAR&lt;&gt;ENGINE!R$333,Q417,R88+R291)</f>
        <v>0</v>
      </c>
      <c r="S417" s="229">
        <f>IF(UPGRADEYEAR&lt;&gt;ENGINE!S$333,R417,S88+S291)</f>
        <v>0</v>
      </c>
      <c r="T417" s="229">
        <f>IF(UPGRADEYEAR&lt;&gt;ENGINE!T$333,S417,T88+T291)</f>
        <v>0</v>
      </c>
      <c r="U417" s="229">
        <f>IF(UPGRADEYEAR&lt;&gt;ENGINE!U$333,T417,U88+U291)</f>
        <v>0</v>
      </c>
      <c r="V417" s="229">
        <f>IF(UPGRADEYEAR&lt;&gt;ENGINE!V$333,U417,V88+V291)</f>
        <v>0</v>
      </c>
      <c r="W417" s="229">
        <f>IF(UPGRADEYEAR&lt;&gt;ENGINE!W$333,V417,W88+W291)</f>
        <v>0</v>
      </c>
      <c r="X417" s="229">
        <f>IF(UPGRADEYEAR&lt;&gt;ENGINE!X$333,W417,X88+X291)</f>
        <v>0</v>
      </c>
      <c r="Y417" s="229">
        <f>IF(UPGRADEYEAR&lt;&gt;ENGINE!Y$333,X417,Y88+Y291)</f>
        <v>0</v>
      </c>
      <c r="Z417" s="229">
        <f>IF(UPGRADEYEAR&lt;&gt;ENGINE!Z$333,Y417,Z88+Z291)</f>
        <v>0</v>
      </c>
      <c r="AA417" s="229">
        <f>IF(UPGRADEYEAR&lt;&gt;ENGINE!AA$333,Z417,AA88+AA291)</f>
        <v>0</v>
      </c>
      <c r="AB417" s="229">
        <f>IF(UPGRADEYEAR&lt;&gt;ENGINE!AB$333,AA417,AB88+AB291)</f>
        <v>0</v>
      </c>
      <c r="AC417" s="229">
        <f>IF(UPGRADEYEAR&lt;&gt;ENGINE!AC$333,AB417,AC88+AC291)</f>
        <v>0</v>
      </c>
      <c r="AD417" s="229">
        <f>IF(UPGRADEYEAR&lt;&gt;ENGINE!AD$333,AC417,AD88+AD291)</f>
        <v>0</v>
      </c>
      <c r="AE417" s="229">
        <f>IF(UPGRADEYEAR&lt;&gt;ENGINE!AE$333,AD417,AE88+AE291)</f>
        <v>0</v>
      </c>
      <c r="AF417" s="229">
        <f>IF(UPGRADEYEAR&lt;&gt;ENGINE!AF$333,AE417,AF88+AF291)</f>
        <v>0</v>
      </c>
      <c r="AG417" s="229">
        <f>IF(UPGRADEYEAR&lt;&gt;ENGINE!AG$333,AF417,AG88+AG291)</f>
        <v>0</v>
      </c>
      <c r="AH417" s="229">
        <f>IF(UPGRADEYEAR&lt;&gt;ENGINE!AH$333,AG417,AH88+AH291)</f>
        <v>0</v>
      </c>
      <c r="AI417" s="229">
        <f>IF(UPGRADEYEAR&lt;&gt;ENGINE!AI$333,AH417,AI88+AI291)</f>
        <v>0</v>
      </c>
      <c r="AJ417" s="229">
        <f>IF(UPGRADEYEAR&lt;&gt;ENGINE!AJ$333,AH417,AJ88+AJ291)</f>
        <v>0</v>
      </c>
      <c r="AK417" s="229">
        <f>IF(UPGRADEYEAR&lt;&gt;ENGINE!AK$333,AI417,AK88+AK291)</f>
        <v>0</v>
      </c>
      <c r="AL417" s="229">
        <f>IF(UPGRADEYEAR&lt;&gt;ENGINE!AL$333,AJ417,AL88+AL291)</f>
        <v>0</v>
      </c>
      <c r="AM417" s="229">
        <f>IF(UPGRADEYEAR&lt;&gt;ENGINE!AM$333,AK417,AM88+AM291)</f>
        <v>0</v>
      </c>
      <c r="AN417" s="229">
        <f>IF(UPGRADEYEAR&lt;&gt;ENGINE!AN$333,AC417,AN88+AN291)</f>
        <v>0</v>
      </c>
      <c r="AO417" s="229">
        <f>IF(UPGRADEYEAR&lt;&gt;ENGINE!AO$333,AD417,AO88+AO291)</f>
        <v>0</v>
      </c>
      <c r="AP417" s="229">
        <f>IF(UPGRADEYEAR&lt;&gt;ENGINE!AP$333,AE417,AP88+AP291)</f>
        <v>0</v>
      </c>
      <c r="AQ417" s="229">
        <f>IF(UPGRADEYEAR&lt;&gt;ENGINE!AQ$333,AF417,AQ88+AQ291)</f>
        <v>0</v>
      </c>
      <c r="AR417" s="229">
        <f>IF(UPGRADEYEAR&lt;&gt;ENGINE!AR$333,AG417,AR88+AR291)</f>
        <v>0</v>
      </c>
      <c r="AS417" s="229">
        <f>IF(UPGRADEYEAR&lt;&gt;ENGINE!AS$333,AH417,AS88+AS291)</f>
        <v>0</v>
      </c>
      <c r="AT417" s="229">
        <f>IF(UPGRADEYEAR&lt;&gt;ENGINE!AT$333,AI417,AT88+AT291)</f>
        <v>0</v>
      </c>
      <c r="AU417" s="231"/>
    </row>
    <row r="418" spans="1:47" ht="9" customHeight="1">
      <c r="A418" s="601"/>
      <c r="B418" s="227">
        <f t="shared" ref="B418:D418" si="400">B89</f>
        <v>40</v>
      </c>
      <c r="C418" s="227">
        <f t="shared" si="400"/>
        <v>45</v>
      </c>
      <c r="D418" s="228" t="str">
        <f t="shared" si="400"/>
        <v>LPM</v>
      </c>
      <c r="E418" s="229">
        <f t="shared" si="393"/>
        <v>4138</v>
      </c>
      <c r="F418" s="229">
        <f t="shared" si="393"/>
        <v>186210</v>
      </c>
      <c r="G418" s="229">
        <f t="shared" si="394"/>
        <v>4138</v>
      </c>
      <c r="H418" s="229">
        <f t="shared" si="395"/>
        <v>186210</v>
      </c>
      <c r="I418" s="229">
        <f t="shared" si="395"/>
        <v>0</v>
      </c>
      <c r="J418" s="229">
        <f>IF(UPGRADEYEAR&lt;&gt;ENGINE!J$333,I418,J89+J292)</f>
        <v>0</v>
      </c>
      <c r="K418" s="229">
        <f>IF(UPGRADEYEAR&lt;&gt;ENGINE!K$333,J418,K89+K292)</f>
        <v>0</v>
      </c>
      <c r="L418" s="229">
        <f>IF(UPGRADEYEAR&lt;&gt;ENGINE!L$333,K418,L89+L292)</f>
        <v>0</v>
      </c>
      <c r="M418" s="229">
        <f>IF(UPGRADEYEAR&lt;&gt;ENGINE!M$333,L418,M89+M292)</f>
        <v>0</v>
      </c>
      <c r="N418" s="229">
        <f>IF(UPGRADEYEAR&lt;&gt;ENGINE!N$333,M418,N89+N292)</f>
        <v>0</v>
      </c>
      <c r="O418" s="229">
        <f>IF(UPGRADEYEAR&lt;&gt;ENGINE!O$333,N418,O89+O292)</f>
        <v>0</v>
      </c>
      <c r="P418" s="229">
        <f>IF(UPGRADEYEAR&lt;&gt;ENGINE!P$333,O418,P89+P292)</f>
        <v>0</v>
      </c>
      <c r="Q418" s="229">
        <f>IF(UPGRADEYEAR&lt;&gt;ENGINE!Q$333,P418,Q89+Q292)</f>
        <v>0</v>
      </c>
      <c r="R418" s="229">
        <f>IF(UPGRADEYEAR&lt;&gt;ENGINE!R$333,Q418,R89+R292)</f>
        <v>0</v>
      </c>
      <c r="S418" s="229">
        <f>IF(UPGRADEYEAR&lt;&gt;ENGINE!S$333,R418,S89+S292)</f>
        <v>0</v>
      </c>
      <c r="T418" s="229">
        <f>IF(UPGRADEYEAR&lt;&gt;ENGINE!T$333,S418,T89+T292)</f>
        <v>0</v>
      </c>
      <c r="U418" s="229">
        <f>IF(UPGRADEYEAR&lt;&gt;ENGINE!U$333,T418,U89+U292)</f>
        <v>0</v>
      </c>
      <c r="V418" s="229">
        <f>IF(UPGRADEYEAR&lt;&gt;ENGINE!V$333,U418,V89+V292)</f>
        <v>0</v>
      </c>
      <c r="W418" s="229">
        <f>IF(UPGRADEYEAR&lt;&gt;ENGINE!W$333,V418,W89+W292)</f>
        <v>0</v>
      </c>
      <c r="X418" s="229">
        <f>IF(UPGRADEYEAR&lt;&gt;ENGINE!X$333,W418,X89+X292)</f>
        <v>0</v>
      </c>
      <c r="Y418" s="229">
        <f>IF(UPGRADEYEAR&lt;&gt;ENGINE!Y$333,X418,Y89+Y292)</f>
        <v>0</v>
      </c>
      <c r="Z418" s="229">
        <f>IF(UPGRADEYEAR&lt;&gt;ENGINE!Z$333,Y418,Z89+Z292)</f>
        <v>0</v>
      </c>
      <c r="AA418" s="229">
        <f>IF(UPGRADEYEAR&lt;&gt;ENGINE!AA$333,Z418,AA89+AA292)</f>
        <v>0</v>
      </c>
      <c r="AB418" s="229">
        <f>IF(UPGRADEYEAR&lt;&gt;ENGINE!AB$333,AA418,AB89+AB292)</f>
        <v>0</v>
      </c>
      <c r="AC418" s="229">
        <f>IF(UPGRADEYEAR&lt;&gt;ENGINE!AC$333,AB418,AC89+AC292)</f>
        <v>0</v>
      </c>
      <c r="AD418" s="229">
        <f>IF(UPGRADEYEAR&lt;&gt;ENGINE!AD$333,AC418,AD89+AD292)</f>
        <v>0</v>
      </c>
      <c r="AE418" s="229">
        <f>IF(UPGRADEYEAR&lt;&gt;ENGINE!AE$333,AD418,AE89+AE292)</f>
        <v>0</v>
      </c>
      <c r="AF418" s="229">
        <f>IF(UPGRADEYEAR&lt;&gt;ENGINE!AF$333,AE418,AF89+AF292)</f>
        <v>0</v>
      </c>
      <c r="AG418" s="229">
        <f>IF(UPGRADEYEAR&lt;&gt;ENGINE!AG$333,AF418,AG89+AG292)</f>
        <v>0</v>
      </c>
      <c r="AH418" s="229">
        <f>IF(UPGRADEYEAR&lt;&gt;ENGINE!AH$333,AG418,AH89+AH292)</f>
        <v>0</v>
      </c>
      <c r="AI418" s="229">
        <f>IF(UPGRADEYEAR&lt;&gt;ENGINE!AI$333,AH418,AI89+AI292)</f>
        <v>0</v>
      </c>
      <c r="AJ418" s="229">
        <f>IF(UPGRADEYEAR&lt;&gt;ENGINE!AJ$333,AH418,AJ89+AJ292)</f>
        <v>0</v>
      </c>
      <c r="AK418" s="229">
        <f>IF(UPGRADEYEAR&lt;&gt;ENGINE!AK$333,AI418,AK89+AK292)</f>
        <v>0</v>
      </c>
      <c r="AL418" s="229">
        <f>IF(UPGRADEYEAR&lt;&gt;ENGINE!AL$333,AJ418,AL89+AL292)</f>
        <v>0</v>
      </c>
      <c r="AM418" s="229">
        <f>IF(UPGRADEYEAR&lt;&gt;ENGINE!AM$333,AK418,AM89+AM292)</f>
        <v>0</v>
      </c>
      <c r="AN418" s="229">
        <f>IF(UPGRADEYEAR&lt;&gt;ENGINE!AN$333,AC418,AN89+AN292)</f>
        <v>0</v>
      </c>
      <c r="AO418" s="229">
        <f>IF(UPGRADEYEAR&lt;&gt;ENGINE!AO$333,AD418,AO89+AO292)</f>
        <v>0</v>
      </c>
      <c r="AP418" s="229">
        <f>IF(UPGRADEYEAR&lt;&gt;ENGINE!AP$333,AE418,AP89+AP292)</f>
        <v>0</v>
      </c>
      <c r="AQ418" s="229">
        <f>IF(UPGRADEYEAR&lt;&gt;ENGINE!AQ$333,AF418,AQ89+AQ292)</f>
        <v>0</v>
      </c>
      <c r="AR418" s="229">
        <f>IF(UPGRADEYEAR&lt;&gt;ENGINE!AR$333,AG418,AR89+AR292)</f>
        <v>0</v>
      </c>
      <c r="AS418" s="229">
        <f>IF(UPGRADEYEAR&lt;&gt;ENGINE!AS$333,AH418,AS89+AS292)</f>
        <v>0</v>
      </c>
      <c r="AT418" s="229">
        <f>IF(UPGRADEYEAR&lt;&gt;ENGINE!AT$333,AI418,AT89+AT292)</f>
        <v>0</v>
      </c>
      <c r="AU418" s="231"/>
    </row>
    <row r="419" spans="1:47" ht="9" customHeight="1">
      <c r="A419" s="601"/>
      <c r="B419" s="227">
        <f t="shared" ref="B419:D419" si="401">B90</f>
        <v>0</v>
      </c>
      <c r="C419" s="227">
        <f t="shared" si="401"/>
        <v>0</v>
      </c>
      <c r="D419" s="228" t="str">
        <f t="shared" si="401"/>
        <v>LPM</v>
      </c>
      <c r="E419" s="229">
        <f t="shared" si="393"/>
        <v>4138</v>
      </c>
      <c r="F419" s="229">
        <f t="shared" si="393"/>
        <v>0</v>
      </c>
      <c r="G419" s="229">
        <f t="shared" si="394"/>
        <v>4138</v>
      </c>
      <c r="H419" s="229">
        <f t="shared" si="395"/>
        <v>0</v>
      </c>
      <c r="I419" s="229">
        <f t="shared" si="395"/>
        <v>0</v>
      </c>
      <c r="J419" s="229">
        <f>IF(UPGRADEYEAR&lt;&gt;ENGINE!J$333,I419,J90+J293)</f>
        <v>0</v>
      </c>
      <c r="K419" s="229">
        <f>IF(UPGRADEYEAR&lt;&gt;ENGINE!K$333,J419,K90+K293)</f>
        <v>0</v>
      </c>
      <c r="L419" s="229">
        <f>IF(UPGRADEYEAR&lt;&gt;ENGINE!L$333,K419,L90+L293)</f>
        <v>0</v>
      </c>
      <c r="M419" s="229">
        <f>IF(UPGRADEYEAR&lt;&gt;ENGINE!M$333,L419,M90+M293)</f>
        <v>0</v>
      </c>
      <c r="N419" s="229">
        <f>IF(UPGRADEYEAR&lt;&gt;ENGINE!N$333,M419,N90+N293)</f>
        <v>0</v>
      </c>
      <c r="O419" s="229">
        <f>IF(UPGRADEYEAR&lt;&gt;ENGINE!O$333,N419,O90+O293)</f>
        <v>0</v>
      </c>
      <c r="P419" s="229">
        <f>IF(UPGRADEYEAR&lt;&gt;ENGINE!P$333,O419,P90+P293)</f>
        <v>0</v>
      </c>
      <c r="Q419" s="229">
        <f>IF(UPGRADEYEAR&lt;&gt;ENGINE!Q$333,P419,Q90+Q293)</f>
        <v>0</v>
      </c>
      <c r="R419" s="229">
        <f>IF(UPGRADEYEAR&lt;&gt;ENGINE!R$333,Q419,R90+R293)</f>
        <v>0</v>
      </c>
      <c r="S419" s="229">
        <f>IF(UPGRADEYEAR&lt;&gt;ENGINE!S$333,R419,S90+S293)</f>
        <v>0</v>
      </c>
      <c r="T419" s="229">
        <f>IF(UPGRADEYEAR&lt;&gt;ENGINE!T$333,S419,T90+T293)</f>
        <v>0</v>
      </c>
      <c r="U419" s="229">
        <f>IF(UPGRADEYEAR&lt;&gt;ENGINE!U$333,T419,U90+U293)</f>
        <v>0</v>
      </c>
      <c r="V419" s="229">
        <f>IF(UPGRADEYEAR&lt;&gt;ENGINE!V$333,U419,V90+V293)</f>
        <v>0</v>
      </c>
      <c r="W419" s="229">
        <f>IF(UPGRADEYEAR&lt;&gt;ENGINE!W$333,V419,W90+W293)</f>
        <v>0</v>
      </c>
      <c r="X419" s="229">
        <f>IF(UPGRADEYEAR&lt;&gt;ENGINE!X$333,W419,X90+X293)</f>
        <v>0</v>
      </c>
      <c r="Y419" s="229">
        <f>IF(UPGRADEYEAR&lt;&gt;ENGINE!Y$333,X419,Y90+Y293)</f>
        <v>0</v>
      </c>
      <c r="Z419" s="229">
        <f>IF(UPGRADEYEAR&lt;&gt;ENGINE!Z$333,Y419,Z90+Z293)</f>
        <v>0</v>
      </c>
      <c r="AA419" s="229">
        <f>IF(UPGRADEYEAR&lt;&gt;ENGINE!AA$333,Z419,AA90+AA293)</f>
        <v>0</v>
      </c>
      <c r="AB419" s="229">
        <f>IF(UPGRADEYEAR&lt;&gt;ENGINE!AB$333,AA419,AB90+AB293)</f>
        <v>0</v>
      </c>
      <c r="AC419" s="229">
        <f>IF(UPGRADEYEAR&lt;&gt;ENGINE!AC$333,AB419,AC90+AC293)</f>
        <v>0</v>
      </c>
      <c r="AD419" s="229">
        <f>IF(UPGRADEYEAR&lt;&gt;ENGINE!AD$333,AC419,AD90+AD293)</f>
        <v>0</v>
      </c>
      <c r="AE419" s="229">
        <f>IF(UPGRADEYEAR&lt;&gt;ENGINE!AE$333,AD419,AE90+AE293)</f>
        <v>0</v>
      </c>
      <c r="AF419" s="229">
        <f>IF(UPGRADEYEAR&lt;&gt;ENGINE!AF$333,AE419,AF90+AF293)</f>
        <v>0</v>
      </c>
      <c r="AG419" s="229">
        <f>IF(UPGRADEYEAR&lt;&gt;ENGINE!AG$333,AF419,AG90+AG293)</f>
        <v>0</v>
      </c>
      <c r="AH419" s="229">
        <f>IF(UPGRADEYEAR&lt;&gt;ENGINE!AH$333,AG419,AH90+AH293)</f>
        <v>0</v>
      </c>
      <c r="AI419" s="229">
        <f>IF(UPGRADEYEAR&lt;&gt;ENGINE!AI$333,AH419,AI90+AI293)</f>
        <v>0</v>
      </c>
      <c r="AJ419" s="229">
        <f>IF(UPGRADEYEAR&lt;&gt;ENGINE!AJ$333,AH419,AJ90+AJ293)</f>
        <v>0</v>
      </c>
      <c r="AK419" s="229">
        <f>IF(UPGRADEYEAR&lt;&gt;ENGINE!AK$333,AI419,AK90+AK293)</f>
        <v>0</v>
      </c>
      <c r="AL419" s="229">
        <f>IF(UPGRADEYEAR&lt;&gt;ENGINE!AL$333,AJ419,AL90+AL293)</f>
        <v>0</v>
      </c>
      <c r="AM419" s="229">
        <f>IF(UPGRADEYEAR&lt;&gt;ENGINE!AM$333,AK419,AM90+AM293)</f>
        <v>0</v>
      </c>
      <c r="AN419" s="229">
        <f>IF(UPGRADEYEAR&lt;&gt;ENGINE!AN$333,AC419,AN90+AN293)</f>
        <v>0</v>
      </c>
      <c r="AO419" s="229">
        <f>IF(UPGRADEYEAR&lt;&gt;ENGINE!AO$333,AD419,AO90+AO293)</f>
        <v>0</v>
      </c>
      <c r="AP419" s="229">
        <f>IF(UPGRADEYEAR&lt;&gt;ENGINE!AP$333,AE419,AP90+AP293)</f>
        <v>0</v>
      </c>
      <c r="AQ419" s="229">
        <f>IF(UPGRADEYEAR&lt;&gt;ENGINE!AQ$333,AF419,AQ90+AQ293)</f>
        <v>0</v>
      </c>
      <c r="AR419" s="229">
        <f>IF(UPGRADEYEAR&lt;&gt;ENGINE!AR$333,AG419,AR90+AR293)</f>
        <v>0</v>
      </c>
      <c r="AS419" s="229">
        <f>IF(UPGRADEYEAR&lt;&gt;ENGINE!AS$333,AH419,AS90+AS293)</f>
        <v>0</v>
      </c>
      <c r="AT419" s="229">
        <f>IF(UPGRADEYEAR&lt;&gt;ENGINE!AT$333,AI419,AT90+AT293)</f>
        <v>0</v>
      </c>
      <c r="AU419" s="231"/>
    </row>
    <row r="420" spans="1:47" ht="9" customHeight="1" thickBot="1">
      <c r="A420" s="601"/>
      <c r="B420" s="227">
        <f t="shared" ref="B420:D420" si="402">B91</f>
        <v>0</v>
      </c>
      <c r="C420" s="227">
        <f t="shared" si="402"/>
        <v>0</v>
      </c>
      <c r="D420" s="228" t="str">
        <f t="shared" si="402"/>
        <v>LPM</v>
      </c>
      <c r="E420" s="229">
        <f t="shared" si="393"/>
        <v>4138</v>
      </c>
      <c r="F420" s="229">
        <f t="shared" si="393"/>
        <v>0</v>
      </c>
      <c r="G420" s="229">
        <f t="shared" si="394"/>
        <v>4138</v>
      </c>
      <c r="H420" s="229">
        <f t="shared" si="395"/>
        <v>0</v>
      </c>
      <c r="I420" s="229">
        <f t="shared" si="395"/>
        <v>0</v>
      </c>
      <c r="J420" s="229">
        <f>IF(UPGRADEYEAR&lt;&gt;ENGINE!J$333,I420,J91+J294)</f>
        <v>0</v>
      </c>
      <c r="K420" s="229">
        <f>IF(UPGRADEYEAR&lt;&gt;ENGINE!K$333,J420,K91+K294)</f>
        <v>0</v>
      </c>
      <c r="L420" s="229">
        <f>IF(UPGRADEYEAR&lt;&gt;ENGINE!L$333,K420,L91+L294)</f>
        <v>0</v>
      </c>
      <c r="M420" s="229">
        <f>IF(UPGRADEYEAR&lt;&gt;ENGINE!M$333,L420,M91+M294)</f>
        <v>0</v>
      </c>
      <c r="N420" s="229">
        <f>IF(UPGRADEYEAR&lt;&gt;ENGINE!N$333,M420,N91+N294)</f>
        <v>0</v>
      </c>
      <c r="O420" s="229">
        <f>IF(UPGRADEYEAR&lt;&gt;ENGINE!O$333,N420,O91+O294)</f>
        <v>0</v>
      </c>
      <c r="P420" s="229">
        <f>IF(UPGRADEYEAR&lt;&gt;ENGINE!P$333,O420,P91+P294)</f>
        <v>0</v>
      </c>
      <c r="Q420" s="229">
        <f>IF(UPGRADEYEAR&lt;&gt;ENGINE!Q$333,P420,Q91+Q294)</f>
        <v>0</v>
      </c>
      <c r="R420" s="229">
        <f>IF(UPGRADEYEAR&lt;&gt;ENGINE!R$333,Q420,R91+R294)</f>
        <v>0</v>
      </c>
      <c r="S420" s="229">
        <f>IF(UPGRADEYEAR&lt;&gt;ENGINE!S$333,R420,S91+S294)</f>
        <v>0</v>
      </c>
      <c r="T420" s="229">
        <f>IF(UPGRADEYEAR&lt;&gt;ENGINE!T$333,S420,T91+T294)</f>
        <v>0</v>
      </c>
      <c r="U420" s="229">
        <f>IF(UPGRADEYEAR&lt;&gt;ENGINE!U$333,T420,U91+U294)</f>
        <v>0</v>
      </c>
      <c r="V420" s="229">
        <f>IF(UPGRADEYEAR&lt;&gt;ENGINE!V$333,U420,V91+V294)</f>
        <v>0</v>
      </c>
      <c r="W420" s="229">
        <f>IF(UPGRADEYEAR&lt;&gt;ENGINE!W$333,V420,W91+W294)</f>
        <v>0</v>
      </c>
      <c r="X420" s="229">
        <f>IF(UPGRADEYEAR&lt;&gt;ENGINE!X$333,W420,X91+X294)</f>
        <v>0</v>
      </c>
      <c r="Y420" s="229">
        <f>IF(UPGRADEYEAR&lt;&gt;ENGINE!Y$333,X420,Y91+Y294)</f>
        <v>0</v>
      </c>
      <c r="Z420" s="229">
        <f>IF(UPGRADEYEAR&lt;&gt;ENGINE!Z$333,Y420,Z91+Z294)</f>
        <v>0</v>
      </c>
      <c r="AA420" s="229">
        <f>IF(UPGRADEYEAR&lt;&gt;ENGINE!AA$333,Z420,AA91+AA294)</f>
        <v>0</v>
      </c>
      <c r="AB420" s="229">
        <f>IF(UPGRADEYEAR&lt;&gt;ENGINE!AB$333,AA420,AB91+AB294)</f>
        <v>0</v>
      </c>
      <c r="AC420" s="229">
        <f>IF(UPGRADEYEAR&lt;&gt;ENGINE!AC$333,AB420,AC91+AC294)</f>
        <v>0</v>
      </c>
      <c r="AD420" s="229">
        <f>IF(UPGRADEYEAR&lt;&gt;ENGINE!AD$333,AC420,AD91+AD294)</f>
        <v>0</v>
      </c>
      <c r="AE420" s="229">
        <f>IF(UPGRADEYEAR&lt;&gt;ENGINE!AE$333,AD420,AE91+AE294)</f>
        <v>0</v>
      </c>
      <c r="AF420" s="229">
        <f>IF(UPGRADEYEAR&lt;&gt;ENGINE!AF$333,AE420,AF91+AF294)</f>
        <v>0</v>
      </c>
      <c r="AG420" s="229">
        <f>IF(UPGRADEYEAR&lt;&gt;ENGINE!AG$333,AF420,AG91+AG294)</f>
        <v>0</v>
      </c>
      <c r="AH420" s="229">
        <f>IF(UPGRADEYEAR&lt;&gt;ENGINE!AH$333,AG420,AH91+AH294)</f>
        <v>0</v>
      </c>
      <c r="AI420" s="229">
        <f>IF(UPGRADEYEAR&lt;&gt;ENGINE!AI$333,AH420,AI91+AI294)</f>
        <v>0</v>
      </c>
      <c r="AJ420" s="229">
        <f>IF(UPGRADEYEAR&lt;&gt;ENGINE!AJ$333,AH420,AJ91+AJ294)</f>
        <v>0</v>
      </c>
      <c r="AK420" s="229">
        <f>IF(UPGRADEYEAR&lt;&gt;ENGINE!AK$333,AI420,AK91+AK294)</f>
        <v>0</v>
      </c>
      <c r="AL420" s="229">
        <f>IF(UPGRADEYEAR&lt;&gt;ENGINE!AL$333,AJ420,AL91+AL294)</f>
        <v>0</v>
      </c>
      <c r="AM420" s="229">
        <f>IF(UPGRADEYEAR&lt;&gt;ENGINE!AM$333,AK420,AM91+AM294)</f>
        <v>0</v>
      </c>
      <c r="AN420" s="229">
        <f>IF(UPGRADEYEAR&lt;&gt;ENGINE!AN$333,AC420,AN91+AN294)</f>
        <v>0</v>
      </c>
      <c r="AO420" s="229">
        <f>IF(UPGRADEYEAR&lt;&gt;ENGINE!AO$333,AD420,AO91+AO294)</f>
        <v>0</v>
      </c>
      <c r="AP420" s="229">
        <f>IF(UPGRADEYEAR&lt;&gt;ENGINE!AP$333,AE420,AP91+AP294)</f>
        <v>0</v>
      </c>
      <c r="AQ420" s="229">
        <f>IF(UPGRADEYEAR&lt;&gt;ENGINE!AQ$333,AF420,AQ91+AQ294)</f>
        <v>0</v>
      </c>
      <c r="AR420" s="229">
        <f>IF(UPGRADEYEAR&lt;&gt;ENGINE!AR$333,AG420,AR91+AR294)</f>
        <v>0</v>
      </c>
      <c r="AS420" s="229">
        <f>IF(UPGRADEYEAR&lt;&gt;ENGINE!AS$333,AH420,AS91+AS294)</f>
        <v>0</v>
      </c>
      <c r="AT420" s="229">
        <f>IF(UPGRADEYEAR&lt;&gt;ENGINE!AT$333,AI420,AT91+AT294)</f>
        <v>0</v>
      </c>
      <c r="AU420" s="231"/>
    </row>
    <row r="421" spans="1:47" ht="29.25" customHeight="1">
      <c r="A421" s="233"/>
      <c r="B421" s="234"/>
      <c r="C421" s="234"/>
      <c r="D421" s="234"/>
      <c r="E421" s="290" t="s">
        <v>270</v>
      </c>
      <c r="F421" s="291" t="s">
        <v>271</v>
      </c>
      <c r="G421" s="234"/>
      <c r="H421" s="234"/>
      <c r="I421" s="234">
        <f>I333</f>
        <v>0</v>
      </c>
      <c r="J421" s="234">
        <f t="shared" ref="J421:AT421" si="403">J333</f>
        <v>2012</v>
      </c>
      <c r="K421" s="234">
        <f t="shared" si="403"/>
        <v>2013</v>
      </c>
      <c r="L421" s="234">
        <f t="shared" si="403"/>
        <v>2014</v>
      </c>
      <c r="M421" s="234">
        <f t="shared" si="403"/>
        <v>2015</v>
      </c>
      <c r="N421" s="234">
        <f t="shared" si="403"/>
        <v>2016</v>
      </c>
      <c r="O421" s="234">
        <f t="shared" si="403"/>
        <v>2017</v>
      </c>
      <c r="P421" s="234">
        <f t="shared" si="403"/>
        <v>2018</v>
      </c>
      <c r="Q421" s="234">
        <f t="shared" si="403"/>
        <v>2019</v>
      </c>
      <c r="R421" s="234">
        <f t="shared" si="403"/>
        <v>2020</v>
      </c>
      <c r="S421" s="234">
        <f t="shared" si="403"/>
        <v>2021</v>
      </c>
      <c r="T421" s="234">
        <f t="shared" si="403"/>
        <v>2022</v>
      </c>
      <c r="U421" s="234">
        <f t="shared" si="403"/>
        <v>2023</v>
      </c>
      <c r="V421" s="234">
        <f t="shared" si="403"/>
        <v>2024</v>
      </c>
      <c r="W421" s="234">
        <f t="shared" si="403"/>
        <v>2025</v>
      </c>
      <c r="X421" s="234">
        <f t="shared" si="403"/>
        <v>2026</v>
      </c>
      <c r="Y421" s="234">
        <f t="shared" si="403"/>
        <v>2027</v>
      </c>
      <c r="Z421" s="234">
        <f t="shared" si="403"/>
        <v>2028</v>
      </c>
      <c r="AA421" s="234">
        <f t="shared" si="403"/>
        <v>2029</v>
      </c>
      <c r="AB421" s="234">
        <f t="shared" si="403"/>
        <v>2030</v>
      </c>
      <c r="AC421" s="234">
        <f t="shared" si="403"/>
        <v>2031</v>
      </c>
      <c r="AD421" s="234">
        <f t="shared" si="403"/>
        <v>2032</v>
      </c>
      <c r="AE421" s="234">
        <f t="shared" si="403"/>
        <v>2033</v>
      </c>
      <c r="AF421" s="234">
        <f t="shared" si="403"/>
        <v>2034</v>
      </c>
      <c r="AG421" s="234">
        <f t="shared" si="403"/>
        <v>2035</v>
      </c>
      <c r="AH421" s="234">
        <f t="shared" si="403"/>
        <v>2036</v>
      </c>
      <c r="AI421" s="234">
        <f t="shared" si="403"/>
        <v>2037</v>
      </c>
      <c r="AJ421" s="234">
        <f t="shared" si="403"/>
        <v>2038</v>
      </c>
      <c r="AK421" s="234">
        <f t="shared" si="403"/>
        <v>2039</v>
      </c>
      <c r="AL421" s="234">
        <f t="shared" si="403"/>
        <v>2040</v>
      </c>
      <c r="AM421" s="234">
        <f t="shared" si="403"/>
        <v>2041</v>
      </c>
      <c r="AN421" s="234">
        <f t="shared" si="403"/>
        <v>2042</v>
      </c>
      <c r="AO421" s="234">
        <f t="shared" si="403"/>
        <v>2043</v>
      </c>
      <c r="AP421" s="234">
        <f t="shared" si="403"/>
        <v>2044</v>
      </c>
      <c r="AQ421" s="234">
        <f t="shared" si="403"/>
        <v>2045</v>
      </c>
      <c r="AR421" s="234">
        <f t="shared" si="403"/>
        <v>2046</v>
      </c>
      <c r="AS421" s="234">
        <f t="shared" si="403"/>
        <v>2047</v>
      </c>
      <c r="AT421" s="234">
        <f t="shared" si="403"/>
        <v>2048</v>
      </c>
      <c r="AU421" s="236"/>
    </row>
    <row r="422" spans="1:47" ht="9" customHeight="1">
      <c r="A422" s="602" t="s">
        <v>74</v>
      </c>
      <c r="B422" s="58">
        <f>B297</f>
        <v>7.9475000000000007</v>
      </c>
      <c r="C422" s="58">
        <f t="shared" ref="C422:C427" si="404">C297</f>
        <v>7.9475000000000007</v>
      </c>
      <c r="D422" s="228" t="s">
        <v>74</v>
      </c>
      <c r="E422" s="292">
        <f>'Assumptions - Life cycles'!E19</f>
        <v>215</v>
      </c>
      <c r="F422" s="293">
        <f>HLOOKUP(UPGRADEYEAR,$J$421:$AT$427,2,FALSE)</f>
        <v>0</v>
      </c>
      <c r="G422" s="229">
        <f t="shared" ref="G422:G427" si="405">ANNUAL_OP_HOURS_AFTER</f>
        <v>4138</v>
      </c>
      <c r="H422" s="229">
        <f>((1-'3 - Upgrade information'!M40)*'3 - Upgrade information'!D40*ANNUAL_OP_HOURS_AFTER)+
('3 - Upgrade information'!M40*'3 - Upgrade information'!D40*(ANNUAL_OP_HOURS_AFTER-(6*365)))+
('3 - Upgrade information'!M40*('3 - Upgrade information'!N40)*'3 - Upgrade information'!D40*(6*365))</f>
        <v>32886.755000000005</v>
      </c>
      <c r="I422" s="229">
        <f>I297</f>
        <v>0</v>
      </c>
      <c r="J422" s="229">
        <f>IF(UPGRADEYEAR&lt;&gt;ENGINE!J$333,I422,J297)</f>
        <v>0</v>
      </c>
      <c r="K422" s="229">
        <f>IF(UPGRADEYEAR&lt;&gt;ENGINE!K$333,J422,K297)</f>
        <v>0</v>
      </c>
      <c r="L422" s="229">
        <f>IF(UPGRADEYEAR&lt;&gt;ENGINE!L$333,K422,L297)</f>
        <v>0</v>
      </c>
      <c r="M422" s="229">
        <f>IF(UPGRADEYEAR&lt;&gt;ENGINE!M$333,L422,M297)</f>
        <v>0</v>
      </c>
      <c r="N422" s="229">
        <f>IF(UPGRADEYEAR&lt;&gt;ENGINE!N$333,M422,N297)</f>
        <v>0</v>
      </c>
      <c r="O422" s="229">
        <f>IF(UPGRADEYEAR&lt;&gt;ENGINE!O$333,N422,O297)</f>
        <v>0</v>
      </c>
      <c r="P422" s="229">
        <f>IF(UPGRADEYEAR&lt;&gt;ENGINE!P$333,O422,P297)</f>
        <v>0</v>
      </c>
      <c r="Q422" s="229">
        <f>IF(UPGRADEYEAR&lt;&gt;ENGINE!Q$333,P422,Q297)</f>
        <v>0</v>
      </c>
      <c r="R422" s="229">
        <f>IF(UPGRADEYEAR&lt;&gt;ENGINE!R$333,Q422,R297)</f>
        <v>0</v>
      </c>
      <c r="S422" s="229">
        <f>IF(UPGRADEYEAR&lt;&gt;ENGINE!S$333,R422,S297)</f>
        <v>0</v>
      </c>
      <c r="T422" s="229">
        <f>IF(UPGRADEYEAR&lt;&gt;ENGINE!T$333,S422,T297)</f>
        <v>0</v>
      </c>
      <c r="U422" s="229">
        <f>IF(UPGRADEYEAR&lt;&gt;ENGINE!U$333,T422,U297)</f>
        <v>0</v>
      </c>
      <c r="V422" s="229">
        <f>IF(UPGRADEYEAR&lt;&gt;ENGINE!V$333,U422,V297)</f>
        <v>0</v>
      </c>
      <c r="W422" s="229">
        <f>IF(UPGRADEYEAR&lt;&gt;ENGINE!W$333,V422,W297)</f>
        <v>0</v>
      </c>
      <c r="X422" s="229">
        <f>IF(UPGRADEYEAR&lt;&gt;ENGINE!X$333,W422,X297)</f>
        <v>0</v>
      </c>
      <c r="Y422" s="229">
        <f>IF(UPGRADEYEAR&lt;&gt;ENGINE!Y$333,X422,Y297)</f>
        <v>0</v>
      </c>
      <c r="Z422" s="229">
        <f>IF(UPGRADEYEAR&lt;&gt;ENGINE!Z$333,Y422,Z297)</f>
        <v>0</v>
      </c>
      <c r="AA422" s="229">
        <f>IF(UPGRADEYEAR&lt;&gt;ENGINE!AA$333,Z422,AA297)</f>
        <v>0</v>
      </c>
      <c r="AB422" s="229">
        <f>IF(UPGRADEYEAR&lt;&gt;ENGINE!AB$333,AA422,AB297)</f>
        <v>0</v>
      </c>
      <c r="AC422" s="229">
        <f>IF(UPGRADEYEAR&lt;&gt;ENGINE!AC$333,AB422,AC297)</f>
        <v>0</v>
      </c>
      <c r="AD422" s="229">
        <f>IF(UPGRADEYEAR&lt;&gt;ENGINE!AD$333,AC422,AD297)</f>
        <v>0</v>
      </c>
      <c r="AE422" s="229">
        <f>IF(UPGRADEYEAR&lt;&gt;ENGINE!AE$333,AD422,AE297)</f>
        <v>0</v>
      </c>
      <c r="AF422" s="229">
        <f>IF(UPGRADEYEAR&lt;&gt;ENGINE!AF$333,AE422,AF297)</f>
        <v>0</v>
      </c>
      <c r="AG422" s="229">
        <f>IF(UPGRADEYEAR&lt;&gt;ENGINE!AG$333,AF422,AG297)</f>
        <v>0</v>
      </c>
      <c r="AH422" s="229">
        <f>IF(UPGRADEYEAR&lt;&gt;ENGINE!AH$333,AG422,AH297)</f>
        <v>0</v>
      </c>
      <c r="AI422" s="229">
        <f>IF(UPGRADEYEAR&lt;&gt;ENGINE!AI$333,AH422,AI297)</f>
        <v>0</v>
      </c>
      <c r="AJ422" s="229">
        <f>IF(UPGRADEYEAR&lt;&gt;ENGINE!AJ$333,AH422,AJ297)</f>
        <v>0</v>
      </c>
      <c r="AK422" s="229">
        <f>IF(UPGRADEYEAR&lt;&gt;ENGINE!AK$333,AI422,AK297)</f>
        <v>0</v>
      </c>
      <c r="AL422" s="229">
        <f>IF(UPGRADEYEAR&lt;&gt;ENGINE!AL$333,AJ422,AL297)</f>
        <v>0</v>
      </c>
      <c r="AM422" s="229">
        <f>IF(UPGRADEYEAR&lt;&gt;ENGINE!AM$333,AK422,AM297)</f>
        <v>0</v>
      </c>
      <c r="AN422" s="229">
        <f>IF(UPGRADEYEAR&lt;&gt;ENGINE!AN$333,AC422,AN297)</f>
        <v>0</v>
      </c>
      <c r="AO422" s="229">
        <f>IF(UPGRADEYEAR&lt;&gt;ENGINE!AO$333,AD422,AO297)</f>
        <v>0</v>
      </c>
      <c r="AP422" s="229">
        <f>IF(UPGRADEYEAR&lt;&gt;ENGINE!AP$333,AE422,AP297)</f>
        <v>0</v>
      </c>
      <c r="AQ422" s="229">
        <f>IF(UPGRADEYEAR&lt;&gt;ENGINE!AQ$333,AF422,AQ297)</f>
        <v>0</v>
      </c>
      <c r="AR422" s="229">
        <f>IF(UPGRADEYEAR&lt;&gt;ENGINE!AR$333,AG422,AR297)</f>
        <v>0</v>
      </c>
      <c r="AS422" s="229">
        <f>IF(UPGRADEYEAR&lt;&gt;ENGINE!AS$333,AH422,AS297)</f>
        <v>0</v>
      </c>
      <c r="AT422" s="229">
        <f>IF(UPGRADEYEAR&lt;&gt;ENGINE!AT$333,AI422,AT297)</f>
        <v>0</v>
      </c>
      <c r="AU422" s="268"/>
    </row>
    <row r="423" spans="1:47" ht="9" customHeight="1">
      <c r="A423" s="602"/>
      <c r="B423" s="58">
        <f t="shared" ref="B423:B427" si="406">B298</f>
        <v>15.895000000000001</v>
      </c>
      <c r="C423" s="58">
        <f t="shared" si="404"/>
        <v>15.895000000000001</v>
      </c>
      <c r="D423" s="228" t="s">
        <v>74</v>
      </c>
      <c r="E423" s="294">
        <f>'Assumptions - Life cycles'!E20</f>
        <v>264</v>
      </c>
      <c r="F423" s="295">
        <f>HLOOKUP(UPGRADEYEAR,$J$421:$AT$427,3,FALSE)</f>
        <v>0</v>
      </c>
      <c r="G423" s="229">
        <f t="shared" si="405"/>
        <v>4138</v>
      </c>
      <c r="H423" s="229">
        <f>((1-'3 - Upgrade information'!M41)*'3 - Upgrade information'!D41*ANNUAL_OP_HOURS_AFTER)+
('3 - Upgrade information'!M41*'3 - Upgrade information'!D41*(ANNUAL_OP_HOURS_AFTER-(6*365)))+
('3 - Upgrade information'!M41*('3 - Upgrade information'!N41)*'3 - Upgrade information'!D41*(6*365))</f>
        <v>65773.510000000009</v>
      </c>
      <c r="I423" s="229">
        <f t="shared" ref="I423:I427" si="407">I298</f>
        <v>0</v>
      </c>
      <c r="J423" s="229">
        <f>IF(UPGRADEYEAR&lt;&gt;ENGINE!J$333,I423,J298)</f>
        <v>0</v>
      </c>
      <c r="K423" s="229">
        <f>IF(UPGRADEYEAR&lt;&gt;ENGINE!K$333,J423,K298)</f>
        <v>0</v>
      </c>
      <c r="L423" s="229">
        <f>IF(UPGRADEYEAR&lt;&gt;ENGINE!L$333,K423,L298)</f>
        <v>0</v>
      </c>
      <c r="M423" s="229">
        <f>IF(UPGRADEYEAR&lt;&gt;ENGINE!M$333,L423,M298)</f>
        <v>0</v>
      </c>
      <c r="N423" s="229">
        <f>IF(UPGRADEYEAR&lt;&gt;ENGINE!N$333,M423,N298)</f>
        <v>0</v>
      </c>
      <c r="O423" s="229">
        <f>IF(UPGRADEYEAR&lt;&gt;ENGINE!O$333,N423,O298)</f>
        <v>0</v>
      </c>
      <c r="P423" s="229">
        <f>IF(UPGRADEYEAR&lt;&gt;ENGINE!P$333,O423,P298)</f>
        <v>0</v>
      </c>
      <c r="Q423" s="229">
        <f>IF(UPGRADEYEAR&lt;&gt;ENGINE!Q$333,P423,Q298)</f>
        <v>0</v>
      </c>
      <c r="R423" s="229">
        <f>IF(UPGRADEYEAR&lt;&gt;ENGINE!R$333,Q423,R298)</f>
        <v>0</v>
      </c>
      <c r="S423" s="229">
        <f>IF(UPGRADEYEAR&lt;&gt;ENGINE!S$333,R423,S298)</f>
        <v>0</v>
      </c>
      <c r="T423" s="229">
        <f>IF(UPGRADEYEAR&lt;&gt;ENGINE!T$333,S423,T298)</f>
        <v>0</v>
      </c>
      <c r="U423" s="229">
        <f>IF(UPGRADEYEAR&lt;&gt;ENGINE!U$333,T423,U298)</f>
        <v>0</v>
      </c>
      <c r="V423" s="229">
        <f>IF(UPGRADEYEAR&lt;&gt;ENGINE!V$333,U423,V298)</f>
        <v>0</v>
      </c>
      <c r="W423" s="229">
        <f>IF(UPGRADEYEAR&lt;&gt;ENGINE!W$333,V423,W298)</f>
        <v>0</v>
      </c>
      <c r="X423" s="229">
        <f>IF(UPGRADEYEAR&lt;&gt;ENGINE!X$333,W423,X298)</f>
        <v>0</v>
      </c>
      <c r="Y423" s="229">
        <f>IF(UPGRADEYEAR&lt;&gt;ENGINE!Y$333,X423,Y298)</f>
        <v>0</v>
      </c>
      <c r="Z423" s="229">
        <f>IF(UPGRADEYEAR&lt;&gt;ENGINE!Z$333,Y423,Z298)</f>
        <v>0</v>
      </c>
      <c r="AA423" s="229">
        <f>IF(UPGRADEYEAR&lt;&gt;ENGINE!AA$333,Z423,AA298)</f>
        <v>0</v>
      </c>
      <c r="AB423" s="229">
        <f>IF(UPGRADEYEAR&lt;&gt;ENGINE!AB$333,AA423,AB298)</f>
        <v>0</v>
      </c>
      <c r="AC423" s="229">
        <f>IF(UPGRADEYEAR&lt;&gt;ENGINE!AC$333,AB423,AC298)</f>
        <v>0</v>
      </c>
      <c r="AD423" s="229">
        <f>IF(UPGRADEYEAR&lt;&gt;ENGINE!AD$333,AC423,AD298)</f>
        <v>0</v>
      </c>
      <c r="AE423" s="229">
        <f>IF(UPGRADEYEAR&lt;&gt;ENGINE!AE$333,AD423,AE298)</f>
        <v>0</v>
      </c>
      <c r="AF423" s="229">
        <f>IF(UPGRADEYEAR&lt;&gt;ENGINE!AF$333,AE423,AF298)</f>
        <v>0</v>
      </c>
      <c r="AG423" s="229">
        <f>IF(UPGRADEYEAR&lt;&gt;ENGINE!AG$333,AF423,AG298)</f>
        <v>0</v>
      </c>
      <c r="AH423" s="229">
        <f>IF(UPGRADEYEAR&lt;&gt;ENGINE!AH$333,AG423,AH298)</f>
        <v>0</v>
      </c>
      <c r="AI423" s="229">
        <f>IF(UPGRADEYEAR&lt;&gt;ENGINE!AI$333,AH423,AI298)</f>
        <v>0</v>
      </c>
      <c r="AJ423" s="229">
        <f>IF(UPGRADEYEAR&lt;&gt;ENGINE!AJ$333,AH423,AJ298)</f>
        <v>0</v>
      </c>
      <c r="AK423" s="229">
        <f>IF(UPGRADEYEAR&lt;&gt;ENGINE!AK$333,AI423,AK298)</f>
        <v>0</v>
      </c>
      <c r="AL423" s="229">
        <f>IF(UPGRADEYEAR&lt;&gt;ENGINE!AL$333,AJ423,AL298)</f>
        <v>0</v>
      </c>
      <c r="AM423" s="229">
        <f>IF(UPGRADEYEAR&lt;&gt;ENGINE!AM$333,AK423,AM298)</f>
        <v>0</v>
      </c>
      <c r="AN423" s="229">
        <f>IF(UPGRADEYEAR&lt;&gt;ENGINE!AN$333,AC423,AN298)</f>
        <v>0</v>
      </c>
      <c r="AO423" s="229">
        <f>IF(UPGRADEYEAR&lt;&gt;ENGINE!AO$333,AD423,AO298)</f>
        <v>0</v>
      </c>
      <c r="AP423" s="229">
        <f>IF(UPGRADEYEAR&lt;&gt;ENGINE!AP$333,AE423,AP298)</f>
        <v>0</v>
      </c>
      <c r="AQ423" s="229">
        <f>IF(UPGRADEYEAR&lt;&gt;ENGINE!AQ$333,AF423,AQ298)</f>
        <v>0</v>
      </c>
      <c r="AR423" s="229">
        <f>IF(UPGRADEYEAR&lt;&gt;ENGINE!AR$333,AG423,AR298)</f>
        <v>0</v>
      </c>
      <c r="AS423" s="229">
        <f>IF(UPGRADEYEAR&lt;&gt;ENGINE!AS$333,AH423,AS298)</f>
        <v>0</v>
      </c>
      <c r="AT423" s="229">
        <f>IF(UPGRADEYEAR&lt;&gt;ENGINE!AT$333,AI423,AT298)</f>
        <v>0</v>
      </c>
      <c r="AU423" s="270"/>
    </row>
    <row r="424" spans="1:47" ht="9" customHeight="1">
      <c r="A424" s="602"/>
      <c r="B424" s="58">
        <f t="shared" si="406"/>
        <v>23.12</v>
      </c>
      <c r="C424" s="58">
        <f t="shared" si="404"/>
        <v>23.12</v>
      </c>
      <c r="D424" s="228" t="s">
        <v>74</v>
      </c>
      <c r="E424" s="294">
        <f>'Assumptions - Life cycles'!E21</f>
        <v>317</v>
      </c>
      <c r="F424" s="295">
        <f>HLOOKUP(UPGRADEYEAR,$J$421:$AT$427,4,FALSE)</f>
        <v>500</v>
      </c>
      <c r="G424" s="229">
        <f t="shared" si="405"/>
        <v>4138</v>
      </c>
      <c r="H424" s="229">
        <f>((1-'3 - Upgrade information'!M42)*'3 - Upgrade information'!D42*ANNUAL_OP_HOURS_AFTER)+
('3 - Upgrade information'!M42*'3 - Upgrade information'!D42*(ANNUAL_OP_HOURS_AFTER-(6*365)))+
('3 - Upgrade information'!M42*('3 - Upgrade information'!N42)*'3 - Upgrade information'!D42*(6*365))</f>
        <v>79468.063999999998</v>
      </c>
      <c r="I424" s="229">
        <f t="shared" si="407"/>
        <v>0</v>
      </c>
      <c r="J424" s="229">
        <f>IF(UPGRADEYEAR&lt;&gt;ENGINE!J$333,I424,J299)</f>
        <v>0</v>
      </c>
      <c r="K424" s="229">
        <f>IF(UPGRADEYEAR&lt;&gt;ENGINE!K$333,J424,K299)</f>
        <v>0</v>
      </c>
      <c r="L424" s="229">
        <f>IF(UPGRADEYEAR&lt;&gt;ENGINE!L$333,K424,L299)</f>
        <v>0</v>
      </c>
      <c r="M424" s="229">
        <f>IF(UPGRADEYEAR&lt;&gt;ENGINE!M$333,L424,M299)</f>
        <v>500</v>
      </c>
      <c r="N424" s="229">
        <f>IF(UPGRADEYEAR&lt;&gt;ENGINE!N$333,M424,N299)</f>
        <v>500</v>
      </c>
      <c r="O424" s="229">
        <f>IF(UPGRADEYEAR&lt;&gt;ENGINE!O$333,N424,O299)</f>
        <v>500</v>
      </c>
      <c r="P424" s="229">
        <f>IF(UPGRADEYEAR&lt;&gt;ENGINE!P$333,O424,P299)</f>
        <v>500</v>
      </c>
      <c r="Q424" s="229">
        <f>IF(UPGRADEYEAR&lt;&gt;ENGINE!Q$333,P424,Q299)</f>
        <v>500</v>
      </c>
      <c r="R424" s="229">
        <f>IF(UPGRADEYEAR&lt;&gt;ENGINE!R$333,Q424,R299)</f>
        <v>500</v>
      </c>
      <c r="S424" s="229">
        <f>IF(UPGRADEYEAR&lt;&gt;ENGINE!S$333,R424,S299)</f>
        <v>500</v>
      </c>
      <c r="T424" s="229">
        <f>IF(UPGRADEYEAR&lt;&gt;ENGINE!T$333,S424,T299)</f>
        <v>500</v>
      </c>
      <c r="U424" s="229">
        <f>IF(UPGRADEYEAR&lt;&gt;ENGINE!U$333,T424,U299)</f>
        <v>500</v>
      </c>
      <c r="V424" s="229">
        <f>IF(UPGRADEYEAR&lt;&gt;ENGINE!V$333,U424,V299)</f>
        <v>500</v>
      </c>
      <c r="W424" s="229">
        <f>IF(UPGRADEYEAR&lt;&gt;ENGINE!W$333,V424,W299)</f>
        <v>500</v>
      </c>
      <c r="X424" s="229">
        <f>IF(UPGRADEYEAR&lt;&gt;ENGINE!X$333,W424,X299)</f>
        <v>500</v>
      </c>
      <c r="Y424" s="229">
        <f>IF(UPGRADEYEAR&lt;&gt;ENGINE!Y$333,X424,Y299)</f>
        <v>500</v>
      </c>
      <c r="Z424" s="229">
        <f>IF(UPGRADEYEAR&lt;&gt;ENGINE!Z$333,Y424,Z299)</f>
        <v>500</v>
      </c>
      <c r="AA424" s="229">
        <f>IF(UPGRADEYEAR&lt;&gt;ENGINE!AA$333,Z424,AA299)</f>
        <v>500</v>
      </c>
      <c r="AB424" s="229">
        <f>IF(UPGRADEYEAR&lt;&gt;ENGINE!AB$333,AA424,AB299)</f>
        <v>500</v>
      </c>
      <c r="AC424" s="229">
        <f>IF(UPGRADEYEAR&lt;&gt;ENGINE!AC$333,AB424,AC299)</f>
        <v>500</v>
      </c>
      <c r="AD424" s="229">
        <f>IF(UPGRADEYEAR&lt;&gt;ENGINE!AD$333,AC424,AD299)</f>
        <v>500</v>
      </c>
      <c r="AE424" s="229">
        <f>IF(UPGRADEYEAR&lt;&gt;ENGINE!AE$333,AD424,AE299)</f>
        <v>500</v>
      </c>
      <c r="AF424" s="229">
        <f>IF(UPGRADEYEAR&lt;&gt;ENGINE!AF$333,AE424,AF299)</f>
        <v>500</v>
      </c>
      <c r="AG424" s="229">
        <f>IF(UPGRADEYEAR&lt;&gt;ENGINE!AG$333,AF424,AG299)</f>
        <v>500</v>
      </c>
      <c r="AH424" s="229">
        <f>IF(UPGRADEYEAR&lt;&gt;ENGINE!AH$333,AG424,AH299)</f>
        <v>500</v>
      </c>
      <c r="AI424" s="229">
        <f>IF(UPGRADEYEAR&lt;&gt;ENGINE!AI$333,AH424,AI299)</f>
        <v>500</v>
      </c>
      <c r="AJ424" s="229">
        <f>IF(UPGRADEYEAR&lt;&gt;ENGINE!AJ$333,AH424,AJ299)</f>
        <v>500</v>
      </c>
      <c r="AK424" s="229">
        <f>IF(UPGRADEYEAR&lt;&gt;ENGINE!AK$333,AI424,AK299)</f>
        <v>500</v>
      </c>
      <c r="AL424" s="229">
        <f>IF(UPGRADEYEAR&lt;&gt;ENGINE!AL$333,AJ424,AL299)</f>
        <v>500</v>
      </c>
      <c r="AM424" s="229">
        <f>IF(UPGRADEYEAR&lt;&gt;ENGINE!AM$333,AK424,AM299)</f>
        <v>500</v>
      </c>
      <c r="AN424" s="229">
        <f>IF(UPGRADEYEAR&lt;&gt;ENGINE!AN$333,AC424,AN299)</f>
        <v>500</v>
      </c>
      <c r="AO424" s="229">
        <f>IF(UPGRADEYEAR&lt;&gt;ENGINE!AO$333,AD424,AO299)</f>
        <v>500</v>
      </c>
      <c r="AP424" s="229">
        <f>IF(UPGRADEYEAR&lt;&gt;ENGINE!AP$333,AE424,AP299)</f>
        <v>500</v>
      </c>
      <c r="AQ424" s="229">
        <f>IF(UPGRADEYEAR&lt;&gt;ENGINE!AQ$333,AF424,AQ299)</f>
        <v>500</v>
      </c>
      <c r="AR424" s="229">
        <f>IF(UPGRADEYEAR&lt;&gt;ENGINE!AR$333,AG424,AR299)</f>
        <v>500</v>
      </c>
      <c r="AS424" s="229">
        <f>IF(UPGRADEYEAR&lt;&gt;ENGINE!AS$333,AH424,AS299)</f>
        <v>500</v>
      </c>
      <c r="AT424" s="229">
        <f>IF(UPGRADEYEAR&lt;&gt;ENGINE!AT$333,AI424,AT299)</f>
        <v>500</v>
      </c>
      <c r="AU424" s="270"/>
    </row>
    <row r="425" spans="1:47" ht="9" customHeight="1">
      <c r="A425" s="602"/>
      <c r="B425" s="58">
        <f t="shared" si="406"/>
        <v>43.35</v>
      </c>
      <c r="C425" s="58">
        <f t="shared" si="404"/>
        <v>43.35</v>
      </c>
      <c r="D425" s="228" t="s">
        <v>74</v>
      </c>
      <c r="E425" s="294">
        <f>'Assumptions - Life cycles'!E22</f>
        <v>422</v>
      </c>
      <c r="F425" s="295">
        <f>HLOOKUP(UPGRADEYEAR,$J$421:$AT$427,5,FALSE)</f>
        <v>5000</v>
      </c>
      <c r="G425" s="229">
        <f t="shared" si="405"/>
        <v>4138</v>
      </c>
      <c r="H425" s="229">
        <f>((1-'3 - Upgrade information'!M43)*'3 - Upgrade information'!D43*ANNUAL_OP_HOURS_AFTER)+
('3 - Upgrade information'!M43*'3 - Upgrade information'!D43*(ANNUAL_OP_HOURS_AFTER-(6*365)))+
('3 - Upgrade information'!M43*('3 - Upgrade information'!N43)*'3 - Upgrade information'!D43*(6*365))</f>
        <v>164192.46000000002</v>
      </c>
      <c r="I425" s="229">
        <f t="shared" si="407"/>
        <v>0</v>
      </c>
      <c r="J425" s="229">
        <f>IF(UPGRADEYEAR&lt;&gt;ENGINE!J$333,I425,J300)</f>
        <v>0</v>
      </c>
      <c r="K425" s="229">
        <f>IF(UPGRADEYEAR&lt;&gt;ENGINE!K$333,J425,K300)</f>
        <v>0</v>
      </c>
      <c r="L425" s="229">
        <f>IF(UPGRADEYEAR&lt;&gt;ENGINE!L$333,K425,L300)</f>
        <v>0</v>
      </c>
      <c r="M425" s="229">
        <f>IF(UPGRADEYEAR&lt;&gt;ENGINE!M$333,L425,M300)</f>
        <v>5000</v>
      </c>
      <c r="N425" s="229">
        <f>IF(UPGRADEYEAR&lt;&gt;ENGINE!N$333,M425,N300)</f>
        <v>5000</v>
      </c>
      <c r="O425" s="229">
        <f>IF(UPGRADEYEAR&lt;&gt;ENGINE!O$333,N425,O300)</f>
        <v>5000</v>
      </c>
      <c r="P425" s="229">
        <f>IF(UPGRADEYEAR&lt;&gt;ENGINE!P$333,O425,P300)</f>
        <v>5000</v>
      </c>
      <c r="Q425" s="229">
        <f>IF(UPGRADEYEAR&lt;&gt;ENGINE!Q$333,P425,Q300)</f>
        <v>5000</v>
      </c>
      <c r="R425" s="229">
        <f>IF(UPGRADEYEAR&lt;&gt;ENGINE!R$333,Q425,R300)</f>
        <v>5000</v>
      </c>
      <c r="S425" s="229">
        <f>IF(UPGRADEYEAR&lt;&gt;ENGINE!S$333,R425,S300)</f>
        <v>5000</v>
      </c>
      <c r="T425" s="229">
        <f>IF(UPGRADEYEAR&lt;&gt;ENGINE!T$333,S425,T300)</f>
        <v>5000</v>
      </c>
      <c r="U425" s="229">
        <f>IF(UPGRADEYEAR&lt;&gt;ENGINE!U$333,T425,U300)</f>
        <v>5000</v>
      </c>
      <c r="V425" s="229">
        <f>IF(UPGRADEYEAR&lt;&gt;ENGINE!V$333,U425,V300)</f>
        <v>5000</v>
      </c>
      <c r="W425" s="229">
        <f>IF(UPGRADEYEAR&lt;&gt;ENGINE!W$333,V425,W300)</f>
        <v>5000</v>
      </c>
      <c r="X425" s="229">
        <f>IF(UPGRADEYEAR&lt;&gt;ENGINE!X$333,W425,X300)</f>
        <v>5000</v>
      </c>
      <c r="Y425" s="229">
        <f>IF(UPGRADEYEAR&lt;&gt;ENGINE!Y$333,X425,Y300)</f>
        <v>5000</v>
      </c>
      <c r="Z425" s="229">
        <f>IF(UPGRADEYEAR&lt;&gt;ENGINE!Z$333,Y425,Z300)</f>
        <v>5000</v>
      </c>
      <c r="AA425" s="229">
        <f>IF(UPGRADEYEAR&lt;&gt;ENGINE!AA$333,Z425,AA300)</f>
        <v>5000</v>
      </c>
      <c r="AB425" s="229">
        <f>IF(UPGRADEYEAR&lt;&gt;ENGINE!AB$333,AA425,AB300)</f>
        <v>5000</v>
      </c>
      <c r="AC425" s="229">
        <f>IF(UPGRADEYEAR&lt;&gt;ENGINE!AC$333,AB425,AC300)</f>
        <v>5000</v>
      </c>
      <c r="AD425" s="229">
        <f>IF(UPGRADEYEAR&lt;&gt;ENGINE!AD$333,AC425,AD300)</f>
        <v>5000</v>
      </c>
      <c r="AE425" s="229">
        <f>IF(UPGRADEYEAR&lt;&gt;ENGINE!AE$333,AD425,AE300)</f>
        <v>5000</v>
      </c>
      <c r="AF425" s="229">
        <f>IF(UPGRADEYEAR&lt;&gt;ENGINE!AF$333,AE425,AF300)</f>
        <v>5000</v>
      </c>
      <c r="AG425" s="229">
        <f>IF(UPGRADEYEAR&lt;&gt;ENGINE!AG$333,AF425,AG300)</f>
        <v>5000</v>
      </c>
      <c r="AH425" s="229">
        <f>IF(UPGRADEYEAR&lt;&gt;ENGINE!AH$333,AG425,AH300)</f>
        <v>5000</v>
      </c>
      <c r="AI425" s="229">
        <f>IF(UPGRADEYEAR&lt;&gt;ENGINE!AI$333,AH425,AI300)</f>
        <v>5000</v>
      </c>
      <c r="AJ425" s="229">
        <f>IF(UPGRADEYEAR&lt;&gt;ENGINE!AJ$333,AH425,AJ300)</f>
        <v>5000</v>
      </c>
      <c r="AK425" s="229">
        <f>IF(UPGRADEYEAR&lt;&gt;ENGINE!AK$333,AI425,AK300)</f>
        <v>5000</v>
      </c>
      <c r="AL425" s="229">
        <f>IF(UPGRADEYEAR&lt;&gt;ENGINE!AL$333,AJ425,AL300)</f>
        <v>5000</v>
      </c>
      <c r="AM425" s="229">
        <f>IF(UPGRADEYEAR&lt;&gt;ENGINE!AM$333,AK425,AM300)</f>
        <v>5000</v>
      </c>
      <c r="AN425" s="229">
        <f>IF(UPGRADEYEAR&lt;&gt;ENGINE!AN$333,AC425,AN300)</f>
        <v>5000</v>
      </c>
      <c r="AO425" s="229">
        <f>IF(UPGRADEYEAR&lt;&gt;ENGINE!AO$333,AD425,AO300)</f>
        <v>5000</v>
      </c>
      <c r="AP425" s="229">
        <f>IF(UPGRADEYEAR&lt;&gt;ENGINE!AP$333,AE425,AP300)</f>
        <v>5000</v>
      </c>
      <c r="AQ425" s="229">
        <f>IF(UPGRADEYEAR&lt;&gt;ENGINE!AQ$333,AF425,AQ300)</f>
        <v>5000</v>
      </c>
      <c r="AR425" s="229">
        <f>IF(UPGRADEYEAR&lt;&gt;ENGINE!AR$333,AG425,AR300)</f>
        <v>5000</v>
      </c>
      <c r="AS425" s="229">
        <f>IF(UPGRADEYEAR&lt;&gt;ENGINE!AS$333,AH425,AS300)</f>
        <v>5000</v>
      </c>
      <c r="AT425" s="229">
        <f>IF(UPGRADEYEAR&lt;&gt;ENGINE!AT$333,AI425,AT300)</f>
        <v>5000</v>
      </c>
      <c r="AU425" s="270"/>
    </row>
    <row r="426" spans="1:47" ht="9" customHeight="1">
      <c r="A426" s="602"/>
      <c r="B426" s="58">
        <f t="shared" si="406"/>
        <v>72.25</v>
      </c>
      <c r="C426" s="58">
        <f t="shared" si="404"/>
        <v>72.25</v>
      </c>
      <c r="D426" s="228" t="s">
        <v>74</v>
      </c>
      <c r="E426" s="294">
        <f>'Assumptions - Life cycles'!E23</f>
        <v>422</v>
      </c>
      <c r="F426" s="295">
        <f>HLOOKUP(UPGRADEYEAR,$J$421:$AT$427,6,FALSE)</f>
        <v>500</v>
      </c>
      <c r="G426" s="229">
        <f t="shared" si="405"/>
        <v>4138</v>
      </c>
      <c r="H426" s="229">
        <f>((1-'3 - Upgrade information'!M44)*'3 - Upgrade information'!D44*ANNUAL_OP_HOURS_AFTER)+
('3 - Upgrade information'!M44*'3 - Upgrade information'!D44*(ANNUAL_OP_HOURS_AFTER-(6*365)))+
('3 - Upgrade information'!M44*('3 - Upgrade information'!N44)*'3 - Upgrade information'!D44*(6*365))</f>
        <v>273654.09999999998</v>
      </c>
      <c r="I426" s="229">
        <f t="shared" si="407"/>
        <v>0</v>
      </c>
      <c r="J426" s="229">
        <f>IF(UPGRADEYEAR&lt;&gt;ENGINE!J$333,I426,J301)</f>
        <v>0</v>
      </c>
      <c r="K426" s="229">
        <f>IF(UPGRADEYEAR&lt;&gt;ENGINE!K$333,J426,K301)</f>
        <v>0</v>
      </c>
      <c r="L426" s="229">
        <f>IF(UPGRADEYEAR&lt;&gt;ENGINE!L$333,K426,L301)</f>
        <v>0</v>
      </c>
      <c r="M426" s="229">
        <f>IF(UPGRADEYEAR&lt;&gt;ENGINE!M$333,L426,M301)</f>
        <v>500</v>
      </c>
      <c r="N426" s="229">
        <f>IF(UPGRADEYEAR&lt;&gt;ENGINE!N$333,M426,N301)</f>
        <v>500</v>
      </c>
      <c r="O426" s="229">
        <f>IF(UPGRADEYEAR&lt;&gt;ENGINE!O$333,N426,O301)</f>
        <v>500</v>
      </c>
      <c r="P426" s="229">
        <f>IF(UPGRADEYEAR&lt;&gt;ENGINE!P$333,O426,P301)</f>
        <v>500</v>
      </c>
      <c r="Q426" s="229">
        <f>IF(UPGRADEYEAR&lt;&gt;ENGINE!Q$333,P426,Q301)</f>
        <v>500</v>
      </c>
      <c r="R426" s="229">
        <f>IF(UPGRADEYEAR&lt;&gt;ENGINE!R$333,Q426,R301)</f>
        <v>500</v>
      </c>
      <c r="S426" s="229">
        <f>IF(UPGRADEYEAR&lt;&gt;ENGINE!S$333,R426,S301)</f>
        <v>500</v>
      </c>
      <c r="T426" s="229">
        <f>IF(UPGRADEYEAR&lt;&gt;ENGINE!T$333,S426,T301)</f>
        <v>500</v>
      </c>
      <c r="U426" s="229">
        <f>IF(UPGRADEYEAR&lt;&gt;ENGINE!U$333,T426,U301)</f>
        <v>500</v>
      </c>
      <c r="V426" s="229">
        <f>IF(UPGRADEYEAR&lt;&gt;ENGINE!V$333,U426,V301)</f>
        <v>500</v>
      </c>
      <c r="W426" s="229">
        <f>IF(UPGRADEYEAR&lt;&gt;ENGINE!W$333,V426,W301)</f>
        <v>500</v>
      </c>
      <c r="X426" s="229">
        <f>IF(UPGRADEYEAR&lt;&gt;ENGINE!X$333,W426,X301)</f>
        <v>500</v>
      </c>
      <c r="Y426" s="229">
        <f>IF(UPGRADEYEAR&lt;&gt;ENGINE!Y$333,X426,Y301)</f>
        <v>500</v>
      </c>
      <c r="Z426" s="229">
        <f>IF(UPGRADEYEAR&lt;&gt;ENGINE!Z$333,Y426,Z301)</f>
        <v>500</v>
      </c>
      <c r="AA426" s="229">
        <f>IF(UPGRADEYEAR&lt;&gt;ENGINE!AA$333,Z426,AA301)</f>
        <v>500</v>
      </c>
      <c r="AB426" s="229">
        <f>IF(UPGRADEYEAR&lt;&gt;ENGINE!AB$333,AA426,AB301)</f>
        <v>500</v>
      </c>
      <c r="AC426" s="229">
        <f>IF(UPGRADEYEAR&lt;&gt;ENGINE!AC$333,AB426,AC301)</f>
        <v>500</v>
      </c>
      <c r="AD426" s="229">
        <f>IF(UPGRADEYEAR&lt;&gt;ENGINE!AD$333,AC426,AD301)</f>
        <v>500</v>
      </c>
      <c r="AE426" s="229">
        <f>IF(UPGRADEYEAR&lt;&gt;ENGINE!AE$333,AD426,AE301)</f>
        <v>500</v>
      </c>
      <c r="AF426" s="229">
        <f>IF(UPGRADEYEAR&lt;&gt;ENGINE!AF$333,AE426,AF301)</f>
        <v>500</v>
      </c>
      <c r="AG426" s="229">
        <f>IF(UPGRADEYEAR&lt;&gt;ENGINE!AG$333,AF426,AG301)</f>
        <v>500</v>
      </c>
      <c r="AH426" s="229">
        <f>IF(UPGRADEYEAR&lt;&gt;ENGINE!AH$333,AG426,AH301)</f>
        <v>500</v>
      </c>
      <c r="AI426" s="229">
        <f>IF(UPGRADEYEAR&lt;&gt;ENGINE!AI$333,AH426,AI301)</f>
        <v>500</v>
      </c>
      <c r="AJ426" s="229">
        <f>IF(UPGRADEYEAR&lt;&gt;ENGINE!AJ$333,AH426,AJ301)</f>
        <v>500</v>
      </c>
      <c r="AK426" s="229">
        <f>IF(UPGRADEYEAR&lt;&gt;ENGINE!AK$333,AI426,AK301)</f>
        <v>500</v>
      </c>
      <c r="AL426" s="229">
        <f>IF(UPGRADEYEAR&lt;&gt;ENGINE!AL$333,AJ426,AL301)</f>
        <v>500</v>
      </c>
      <c r="AM426" s="229">
        <f>IF(UPGRADEYEAR&lt;&gt;ENGINE!AM$333,AK426,AM301)</f>
        <v>500</v>
      </c>
      <c r="AN426" s="229">
        <f>IF(UPGRADEYEAR&lt;&gt;ENGINE!AN$333,AC426,AN301)</f>
        <v>500</v>
      </c>
      <c r="AO426" s="229">
        <f>IF(UPGRADEYEAR&lt;&gt;ENGINE!AO$333,AD426,AO301)</f>
        <v>500</v>
      </c>
      <c r="AP426" s="229">
        <f>IF(UPGRADEYEAR&lt;&gt;ENGINE!AP$333,AE426,AP301)</f>
        <v>500</v>
      </c>
      <c r="AQ426" s="229">
        <f>IF(UPGRADEYEAR&lt;&gt;ENGINE!AQ$333,AF426,AQ301)</f>
        <v>500</v>
      </c>
      <c r="AR426" s="229">
        <f>IF(UPGRADEYEAR&lt;&gt;ENGINE!AR$333,AG426,AR301)</f>
        <v>500</v>
      </c>
      <c r="AS426" s="229">
        <f>IF(UPGRADEYEAR&lt;&gt;ENGINE!AS$333,AH426,AS301)</f>
        <v>500</v>
      </c>
      <c r="AT426" s="229">
        <f>IF(UPGRADEYEAR&lt;&gt;ENGINE!AT$333,AI426,AT301)</f>
        <v>500</v>
      </c>
      <c r="AU426" s="270"/>
    </row>
    <row r="427" spans="1:47" ht="9" customHeight="1">
      <c r="A427" s="603"/>
      <c r="B427" s="194">
        <f t="shared" si="406"/>
        <v>108.375</v>
      </c>
      <c r="C427" s="194">
        <f t="shared" si="404"/>
        <v>108.375</v>
      </c>
      <c r="D427" s="228" t="s">
        <v>74</v>
      </c>
      <c r="E427" s="296">
        <f>'Assumptions - Life cycles'!E24</f>
        <v>449</v>
      </c>
      <c r="F427" s="295">
        <f>HLOOKUP(UPGRADEYEAR,$J$421:$AT$427,7,FALSE)</f>
        <v>0</v>
      </c>
      <c r="G427" s="230">
        <f t="shared" si="405"/>
        <v>4138</v>
      </c>
      <c r="H427" s="229">
        <f>((1-'3 - Upgrade information'!M45)*'3 - Upgrade information'!D45*ANNUAL_OP_HOURS_AFTER)+
('3 - Upgrade information'!M45*'3 - Upgrade information'!D45*(ANNUAL_OP_HOURS_AFTER-(6*365)))+
('3 - Upgrade information'!M45*('3 - Upgrade information'!N45)*'3 - Upgrade information'!D45*(6*365))</f>
        <v>448455.75</v>
      </c>
      <c r="I427" s="230">
        <f t="shared" si="407"/>
        <v>0</v>
      </c>
      <c r="J427" s="230">
        <f>IF(UPGRADEYEAR&lt;&gt;ENGINE!J$333,I427,J302)</f>
        <v>0</v>
      </c>
      <c r="K427" s="230">
        <f>IF(UPGRADEYEAR&lt;&gt;ENGINE!K$333,J427,K302)</f>
        <v>0</v>
      </c>
      <c r="L427" s="230">
        <f>IF(UPGRADEYEAR&lt;&gt;ENGINE!L$333,K427,L302)</f>
        <v>0</v>
      </c>
      <c r="M427" s="230">
        <f>IF(UPGRADEYEAR&lt;&gt;ENGINE!M$333,L427,M302)</f>
        <v>0</v>
      </c>
      <c r="N427" s="230">
        <f>IF(UPGRADEYEAR&lt;&gt;ENGINE!N$333,M427,N302)</f>
        <v>0</v>
      </c>
      <c r="O427" s="230">
        <f>IF(UPGRADEYEAR&lt;&gt;ENGINE!O$333,N427,O302)</f>
        <v>0</v>
      </c>
      <c r="P427" s="230">
        <f>IF(UPGRADEYEAR&lt;&gt;ENGINE!P$333,O427,P302)</f>
        <v>0</v>
      </c>
      <c r="Q427" s="230">
        <f>IF(UPGRADEYEAR&lt;&gt;ENGINE!Q$333,P427,Q302)</f>
        <v>0</v>
      </c>
      <c r="R427" s="230">
        <f>IF(UPGRADEYEAR&lt;&gt;ENGINE!R$333,Q427,R302)</f>
        <v>0</v>
      </c>
      <c r="S427" s="230">
        <f>IF(UPGRADEYEAR&lt;&gt;ENGINE!S$333,R427,S302)</f>
        <v>0</v>
      </c>
      <c r="T427" s="230">
        <f>IF(UPGRADEYEAR&lt;&gt;ENGINE!T$333,S427,T302)</f>
        <v>0</v>
      </c>
      <c r="U427" s="230">
        <f>IF(UPGRADEYEAR&lt;&gt;ENGINE!U$333,T427,U302)</f>
        <v>0</v>
      </c>
      <c r="V427" s="230">
        <f>IF(UPGRADEYEAR&lt;&gt;ENGINE!V$333,U427,V302)</f>
        <v>0</v>
      </c>
      <c r="W427" s="230">
        <f>IF(UPGRADEYEAR&lt;&gt;ENGINE!W$333,V427,W302)</f>
        <v>0</v>
      </c>
      <c r="X427" s="230">
        <f>IF(UPGRADEYEAR&lt;&gt;ENGINE!X$333,W427,X302)</f>
        <v>0</v>
      </c>
      <c r="Y427" s="230">
        <f>IF(UPGRADEYEAR&lt;&gt;ENGINE!Y$333,X427,Y302)</f>
        <v>0</v>
      </c>
      <c r="Z427" s="230">
        <f>IF(UPGRADEYEAR&lt;&gt;ENGINE!Z$333,Y427,Z302)</f>
        <v>0</v>
      </c>
      <c r="AA427" s="230">
        <f>IF(UPGRADEYEAR&lt;&gt;ENGINE!AA$333,Z427,AA302)</f>
        <v>0</v>
      </c>
      <c r="AB427" s="230">
        <f>IF(UPGRADEYEAR&lt;&gt;ENGINE!AB$333,AA427,AB302)</f>
        <v>0</v>
      </c>
      <c r="AC427" s="230">
        <f>IF(UPGRADEYEAR&lt;&gt;ENGINE!AC$333,AB427,AC302)</f>
        <v>0</v>
      </c>
      <c r="AD427" s="230">
        <f>IF(UPGRADEYEAR&lt;&gt;ENGINE!AD$333,AC427,AD302)</f>
        <v>0</v>
      </c>
      <c r="AE427" s="230">
        <f>IF(UPGRADEYEAR&lt;&gt;ENGINE!AE$333,AD427,AE302)</f>
        <v>0</v>
      </c>
      <c r="AF427" s="230">
        <f>IF(UPGRADEYEAR&lt;&gt;ENGINE!AF$333,AE427,AF302)</f>
        <v>0</v>
      </c>
      <c r="AG427" s="230">
        <f>IF(UPGRADEYEAR&lt;&gt;ENGINE!AG$333,AF427,AG302)</f>
        <v>0</v>
      </c>
      <c r="AH427" s="230">
        <f>IF(UPGRADEYEAR&lt;&gt;ENGINE!AH$333,AG427,AH302)</f>
        <v>0</v>
      </c>
      <c r="AI427" s="230">
        <f>IF(UPGRADEYEAR&lt;&gt;ENGINE!AI$333,AH427,AI302)</f>
        <v>0</v>
      </c>
      <c r="AJ427" s="230">
        <f>IF(UPGRADEYEAR&lt;&gt;ENGINE!AJ$333,AH427,AJ302)</f>
        <v>0</v>
      </c>
      <c r="AK427" s="230">
        <f>IF(UPGRADEYEAR&lt;&gt;ENGINE!AK$333,AI427,AK302)</f>
        <v>0</v>
      </c>
      <c r="AL427" s="230">
        <f>IF(UPGRADEYEAR&lt;&gt;ENGINE!AL$333,AJ427,AL302)</f>
        <v>0</v>
      </c>
      <c r="AM427" s="230">
        <f>IF(UPGRADEYEAR&lt;&gt;ENGINE!AM$333,AK427,AM302)</f>
        <v>0</v>
      </c>
      <c r="AN427" s="230">
        <f>IF(UPGRADEYEAR&lt;&gt;ENGINE!AN$333,AC427,AN302)</f>
        <v>0</v>
      </c>
      <c r="AO427" s="230">
        <f>IF(UPGRADEYEAR&lt;&gt;ENGINE!AO$333,AD427,AO302)</f>
        <v>0</v>
      </c>
      <c r="AP427" s="230">
        <f>IF(UPGRADEYEAR&lt;&gt;ENGINE!AP$333,AE427,AP302)</f>
        <v>0</v>
      </c>
      <c r="AQ427" s="230">
        <f>IF(UPGRADEYEAR&lt;&gt;ENGINE!AQ$333,AF427,AQ302)</f>
        <v>0</v>
      </c>
      <c r="AR427" s="230">
        <f>IF(UPGRADEYEAR&lt;&gt;ENGINE!AR$333,AG427,AR302)</f>
        <v>0</v>
      </c>
      <c r="AS427" s="230">
        <f>IF(UPGRADEYEAR&lt;&gt;ENGINE!AS$333,AH427,AS302)</f>
        <v>0</v>
      </c>
      <c r="AT427" s="230">
        <f>IF(UPGRADEYEAR&lt;&gt;ENGINE!AT$333,AI427,AT302)</f>
        <v>0</v>
      </c>
      <c r="AU427" s="272"/>
    </row>
    <row r="428" spans="1:47">
      <c r="A428" s="297"/>
      <c r="B428" s="298"/>
      <c r="C428" s="298"/>
      <c r="D428" s="298"/>
      <c r="E428" s="298"/>
      <c r="F428" s="298"/>
      <c r="G428" s="299"/>
      <c r="H428" s="300"/>
      <c r="I428" s="301"/>
      <c r="J428" s="301"/>
      <c r="K428" s="301"/>
      <c r="L428" s="301"/>
      <c r="M428" s="301"/>
      <c r="N428" s="301"/>
      <c r="O428" s="301"/>
      <c r="P428" s="301"/>
      <c r="Q428" s="301"/>
      <c r="R428" s="301"/>
      <c r="S428" s="301"/>
      <c r="T428" s="301"/>
      <c r="U428" s="301"/>
      <c r="V428" s="301"/>
      <c r="W428" s="301"/>
      <c r="X428" s="301"/>
      <c r="Y428" s="301"/>
      <c r="Z428" s="301"/>
      <c r="AA428" s="301"/>
      <c r="AB428" s="301"/>
      <c r="AC428" s="301"/>
      <c r="AD428" s="301"/>
      <c r="AE428" s="301"/>
      <c r="AF428" s="301"/>
      <c r="AG428" s="301"/>
      <c r="AH428" s="301"/>
      <c r="AI428" s="301"/>
      <c r="AJ428" s="301"/>
      <c r="AK428" s="301"/>
      <c r="AL428" s="301"/>
      <c r="AM428" s="301"/>
      <c r="AN428" s="301"/>
      <c r="AO428" s="301"/>
      <c r="AP428" s="301"/>
      <c r="AQ428" s="301"/>
      <c r="AR428" s="301"/>
      <c r="AS428" s="301"/>
      <c r="AT428" s="301"/>
      <c r="AU428" s="204"/>
    </row>
    <row r="429" spans="1:47">
      <c r="A429" s="204"/>
      <c r="B429" s="204"/>
      <c r="C429" s="204"/>
      <c r="D429" s="302"/>
      <c r="E429" s="303" t="s">
        <v>276</v>
      </c>
      <c r="F429" s="304">
        <f>IF(SUM(F422:F427)=0,0,SUMPRODUCT('4 - Assumptions - Maint Cost'!F14:F19,F422:F427)/SUM(F422:F427))</f>
        <v>412.66666666666669</v>
      </c>
      <c r="G429" s="305"/>
      <c r="H429" s="306"/>
      <c r="I429" s="307"/>
      <c r="J429" s="212"/>
      <c r="K429" s="212"/>
      <c r="L429" s="212"/>
      <c r="M429" s="212"/>
      <c r="N429" s="212"/>
      <c r="O429" s="212"/>
      <c r="P429" s="212"/>
      <c r="Q429" s="212"/>
      <c r="R429" s="212"/>
      <c r="S429" s="212"/>
      <c r="T429" s="212"/>
      <c r="U429" s="212"/>
      <c r="V429" s="212"/>
      <c r="W429" s="212"/>
      <c r="X429" s="212"/>
      <c r="Y429" s="212"/>
      <c r="Z429" s="212"/>
      <c r="AA429" s="212"/>
      <c r="AB429" s="212"/>
      <c r="AC429" s="212"/>
      <c r="AD429" s="212"/>
      <c r="AE429" s="212"/>
      <c r="AF429" s="212"/>
      <c r="AG429" s="212"/>
      <c r="AH429" s="212"/>
      <c r="AI429" s="212"/>
      <c r="AJ429" s="212"/>
      <c r="AK429" s="212"/>
      <c r="AL429" s="212"/>
      <c r="AM429" s="212"/>
      <c r="AN429" s="212"/>
      <c r="AO429" s="212"/>
      <c r="AP429" s="212"/>
      <c r="AQ429" s="212"/>
      <c r="AR429" s="212"/>
      <c r="AS429" s="212"/>
      <c r="AT429" s="212"/>
      <c r="AU429" s="212"/>
    </row>
    <row r="430" spans="1:47">
      <c r="A430" s="308" t="s">
        <v>119</v>
      </c>
      <c r="B430" s="308"/>
      <c r="C430" s="308"/>
      <c r="D430" s="308"/>
      <c r="E430" s="308"/>
      <c r="F430" s="308"/>
      <c r="G430" s="308"/>
      <c r="H430" s="308"/>
      <c r="I430" s="309" t="s">
        <v>73</v>
      </c>
      <c r="J430" s="310"/>
      <c r="K430" s="310"/>
      <c r="L430" s="310"/>
      <c r="M430" s="310"/>
      <c r="N430" s="311"/>
      <c r="O430" s="310"/>
      <c r="P430" s="310"/>
      <c r="Q430" s="310"/>
      <c r="R430" s="310"/>
      <c r="S430" s="310"/>
      <c r="T430" s="310"/>
      <c r="U430" s="310"/>
      <c r="V430" s="310"/>
      <c r="W430" s="310"/>
      <c r="X430" s="310"/>
      <c r="Y430" s="310"/>
      <c r="Z430" s="310"/>
      <c r="AA430" s="310"/>
      <c r="AB430" s="310"/>
      <c r="AC430" s="310"/>
      <c r="AD430" s="310"/>
      <c r="AE430" s="310"/>
      <c r="AF430" s="310"/>
      <c r="AG430" s="310"/>
      <c r="AH430" s="310"/>
      <c r="AI430" s="310"/>
      <c r="AJ430" s="310"/>
      <c r="AK430" s="310"/>
      <c r="AL430" s="310"/>
      <c r="AM430" s="310"/>
      <c r="AN430" s="310"/>
      <c r="AO430" s="310"/>
      <c r="AP430" s="310"/>
      <c r="AQ430" s="310"/>
      <c r="AR430" s="310"/>
      <c r="AS430" s="310"/>
      <c r="AT430" s="310"/>
      <c r="AU430" s="308"/>
    </row>
    <row r="431" spans="1:47">
      <c r="A431" s="308"/>
      <c r="B431" s="308"/>
      <c r="C431" s="308"/>
      <c r="D431" s="308"/>
      <c r="E431" s="308"/>
      <c r="F431" s="309"/>
      <c r="G431" s="308"/>
      <c r="H431" s="309"/>
      <c r="I431" s="312">
        <f>I232</f>
        <v>0</v>
      </c>
      <c r="J431" s="312">
        <f>J4</f>
        <v>2012</v>
      </c>
      <c r="K431" s="312">
        <f t="shared" ref="K431:AH431" si="408">K4</f>
        <v>2013</v>
      </c>
      <c r="L431" s="312">
        <f t="shared" si="408"/>
        <v>2014</v>
      </c>
      <c r="M431" s="312">
        <f t="shared" si="408"/>
        <v>2015</v>
      </c>
      <c r="N431" s="313">
        <f t="shared" si="408"/>
        <v>2016</v>
      </c>
      <c r="O431" s="312">
        <f t="shared" si="408"/>
        <v>2017</v>
      </c>
      <c r="P431" s="312">
        <f t="shared" si="408"/>
        <v>2018</v>
      </c>
      <c r="Q431" s="312">
        <f t="shared" si="408"/>
        <v>2019</v>
      </c>
      <c r="R431" s="312">
        <f t="shared" si="408"/>
        <v>2020</v>
      </c>
      <c r="S431" s="312">
        <f t="shared" si="408"/>
        <v>2021</v>
      </c>
      <c r="T431" s="312">
        <f t="shared" si="408"/>
        <v>2022</v>
      </c>
      <c r="U431" s="312">
        <f t="shared" si="408"/>
        <v>2023</v>
      </c>
      <c r="V431" s="312">
        <f t="shared" si="408"/>
        <v>2024</v>
      </c>
      <c r="W431" s="312">
        <f t="shared" si="408"/>
        <v>2025</v>
      </c>
      <c r="X431" s="312">
        <f t="shared" si="408"/>
        <v>2026</v>
      </c>
      <c r="Y431" s="312">
        <f t="shared" si="408"/>
        <v>2027</v>
      </c>
      <c r="Z431" s="312">
        <f t="shared" si="408"/>
        <v>2028</v>
      </c>
      <c r="AA431" s="312">
        <f t="shared" si="408"/>
        <v>2029</v>
      </c>
      <c r="AB431" s="312">
        <f t="shared" si="408"/>
        <v>2030</v>
      </c>
      <c r="AC431" s="312">
        <f t="shared" si="408"/>
        <v>2031</v>
      </c>
      <c r="AD431" s="312">
        <f t="shared" si="408"/>
        <v>2032</v>
      </c>
      <c r="AE431" s="312">
        <f t="shared" si="408"/>
        <v>2033</v>
      </c>
      <c r="AF431" s="312">
        <f t="shared" si="408"/>
        <v>2034</v>
      </c>
      <c r="AG431" s="312">
        <f t="shared" si="408"/>
        <v>2035</v>
      </c>
      <c r="AH431" s="312">
        <f t="shared" si="408"/>
        <v>2036</v>
      </c>
      <c r="AI431" s="312">
        <f t="shared" ref="AI431:AT431" si="409">AI4</f>
        <v>2037</v>
      </c>
      <c r="AJ431" s="312">
        <f t="shared" ref="AJ431:AK431" si="410">AJ4</f>
        <v>2038</v>
      </c>
      <c r="AK431" s="312">
        <f t="shared" si="410"/>
        <v>2039</v>
      </c>
      <c r="AL431" s="312">
        <f t="shared" ref="AL431:AS431" si="411">AL4</f>
        <v>2040</v>
      </c>
      <c r="AM431" s="312">
        <f t="shared" si="411"/>
        <v>2041</v>
      </c>
      <c r="AN431" s="312">
        <f t="shared" ref="AN431:AO431" si="412">AN4</f>
        <v>2042</v>
      </c>
      <c r="AO431" s="312">
        <f t="shared" si="412"/>
        <v>2043</v>
      </c>
      <c r="AP431" s="312">
        <f t="shared" si="411"/>
        <v>2044</v>
      </c>
      <c r="AQ431" s="312">
        <f t="shared" ref="AQ431:AR431" si="413">AQ4</f>
        <v>2045</v>
      </c>
      <c r="AR431" s="312">
        <f t="shared" si="413"/>
        <v>2046</v>
      </c>
      <c r="AS431" s="312">
        <f t="shared" si="411"/>
        <v>2047</v>
      </c>
      <c r="AT431" s="312">
        <f t="shared" si="409"/>
        <v>2048</v>
      </c>
      <c r="AU431" s="308"/>
    </row>
    <row r="432" spans="1:47">
      <c r="A432" s="314" t="s">
        <v>47</v>
      </c>
      <c r="B432" s="314" t="s">
        <v>69</v>
      </c>
      <c r="C432" s="315" t="s">
        <v>72</v>
      </c>
      <c r="D432" s="315"/>
      <c r="E432" s="316"/>
      <c r="F432" s="316"/>
      <c r="G432" s="317"/>
      <c r="H432" s="317"/>
      <c r="I432" s="318"/>
      <c r="J432" s="318"/>
      <c r="K432" s="318"/>
      <c r="L432" s="318"/>
      <c r="M432" s="318"/>
      <c r="N432" s="319"/>
      <c r="O432" s="318"/>
      <c r="P432" s="318"/>
      <c r="Q432" s="318"/>
      <c r="R432" s="318"/>
      <c r="S432" s="318"/>
      <c r="T432" s="318"/>
      <c r="U432" s="318"/>
      <c r="V432" s="318"/>
      <c r="W432" s="318"/>
      <c r="X432" s="318"/>
      <c r="Y432" s="318"/>
      <c r="Z432" s="318"/>
      <c r="AA432" s="318"/>
      <c r="AB432" s="318"/>
      <c r="AC432" s="318"/>
      <c r="AD432" s="318"/>
      <c r="AE432" s="318"/>
      <c r="AF432" s="318"/>
      <c r="AG432" s="318"/>
      <c r="AH432" s="318"/>
      <c r="AI432" s="318"/>
      <c r="AJ432" s="318"/>
      <c r="AK432" s="318"/>
      <c r="AL432" s="318"/>
      <c r="AM432" s="318"/>
      <c r="AN432" s="318"/>
      <c r="AO432" s="318"/>
      <c r="AP432" s="318"/>
      <c r="AQ432" s="318"/>
      <c r="AR432" s="318"/>
      <c r="AS432" s="318"/>
      <c r="AT432" s="318"/>
      <c r="AU432" s="316"/>
    </row>
    <row r="433" spans="1:47" ht="9" customHeight="1">
      <c r="A433" s="598" t="s">
        <v>264</v>
      </c>
      <c r="B433" s="227">
        <f>B6</f>
        <v>35</v>
      </c>
      <c r="C433" s="227">
        <f>C6</f>
        <v>58</v>
      </c>
      <c r="D433" s="228" t="str">
        <f>D6</f>
        <v>LPS</v>
      </c>
      <c r="E433" s="254"/>
      <c r="F433" s="229"/>
      <c r="G433" s="254"/>
      <c r="H433" s="229"/>
      <c r="I433" s="229"/>
      <c r="J433" s="229">
        <f>ENGINE!I6/'Assumptions - Life cycles'!$B$11</f>
        <v>40</v>
      </c>
      <c r="K433" s="229">
        <f>J433</f>
        <v>40</v>
      </c>
      <c r="L433" s="229">
        <f t="shared" ref="L433:AI433" si="414">K433</f>
        <v>40</v>
      </c>
      <c r="M433" s="229">
        <f t="shared" si="414"/>
        <v>40</v>
      </c>
      <c r="N433" s="230">
        <f t="shared" si="414"/>
        <v>40</v>
      </c>
      <c r="O433" s="229">
        <f t="shared" si="414"/>
        <v>40</v>
      </c>
      <c r="P433" s="229">
        <f t="shared" si="414"/>
        <v>40</v>
      </c>
      <c r="Q433" s="229">
        <f t="shared" si="414"/>
        <v>40</v>
      </c>
      <c r="R433" s="229">
        <f t="shared" si="414"/>
        <v>40</v>
      </c>
      <c r="S433" s="229">
        <f t="shared" si="414"/>
        <v>40</v>
      </c>
      <c r="T433" s="229">
        <f t="shared" si="414"/>
        <v>40</v>
      </c>
      <c r="U433" s="229">
        <f t="shared" si="414"/>
        <v>40</v>
      </c>
      <c r="V433" s="229">
        <f t="shared" si="414"/>
        <v>40</v>
      </c>
      <c r="W433" s="229">
        <f t="shared" si="414"/>
        <v>40</v>
      </c>
      <c r="X433" s="229">
        <f t="shared" si="414"/>
        <v>40</v>
      </c>
      <c r="Y433" s="229">
        <f t="shared" si="414"/>
        <v>40</v>
      </c>
      <c r="Z433" s="229">
        <f t="shared" si="414"/>
        <v>40</v>
      </c>
      <c r="AA433" s="229">
        <f t="shared" si="414"/>
        <v>40</v>
      </c>
      <c r="AB433" s="229">
        <f t="shared" si="414"/>
        <v>40</v>
      </c>
      <c r="AC433" s="229">
        <f t="shared" si="414"/>
        <v>40</v>
      </c>
      <c r="AD433" s="229">
        <f t="shared" si="414"/>
        <v>40</v>
      </c>
      <c r="AE433" s="229">
        <f t="shared" si="414"/>
        <v>40</v>
      </c>
      <c r="AF433" s="229">
        <f t="shared" si="414"/>
        <v>40</v>
      </c>
      <c r="AG433" s="229">
        <f t="shared" si="414"/>
        <v>40</v>
      </c>
      <c r="AH433" s="229">
        <f t="shared" si="414"/>
        <v>40</v>
      </c>
      <c r="AI433" s="229">
        <f t="shared" si="414"/>
        <v>40</v>
      </c>
      <c r="AJ433" s="229">
        <f t="shared" ref="AJ433:AJ448" si="415">AH433</f>
        <v>40</v>
      </c>
      <c r="AK433" s="229">
        <f t="shared" ref="AK433:AK448" si="416">AI433</f>
        <v>40</v>
      </c>
      <c r="AL433" s="229">
        <f t="shared" ref="AL433:AL448" si="417">AJ433</f>
        <v>40</v>
      </c>
      <c r="AM433" s="229">
        <f t="shared" ref="AM433:AM448" si="418">AK433</f>
        <v>40</v>
      </c>
      <c r="AN433" s="229">
        <f t="shared" ref="AN433:AN448" si="419">AC433</f>
        <v>40</v>
      </c>
      <c r="AO433" s="229">
        <f t="shared" ref="AO433:AO448" si="420">AD433</f>
        <v>40</v>
      </c>
      <c r="AP433" s="229">
        <f t="shared" ref="AP433:AP448" si="421">AE433</f>
        <v>40</v>
      </c>
      <c r="AQ433" s="229">
        <f t="shared" ref="AQ433:AQ448" si="422">AF433</f>
        <v>40</v>
      </c>
      <c r="AR433" s="229">
        <f t="shared" ref="AR433:AR448" si="423">AG433</f>
        <v>40</v>
      </c>
      <c r="AS433" s="229">
        <f t="shared" ref="AS433:AS448" si="424">AH433</f>
        <v>40</v>
      </c>
      <c r="AT433" s="229">
        <f t="shared" ref="AT433:AT448" si="425">AI433</f>
        <v>40</v>
      </c>
      <c r="AU433" s="231"/>
    </row>
    <row r="434" spans="1:47" ht="9" customHeight="1">
      <c r="A434" s="599"/>
      <c r="B434" s="227">
        <f t="shared" ref="B434:D434" si="426">B7</f>
        <v>55</v>
      </c>
      <c r="C434" s="227">
        <f t="shared" si="426"/>
        <v>74</v>
      </c>
      <c r="D434" s="228" t="str">
        <f t="shared" si="426"/>
        <v>LPS</v>
      </c>
      <c r="E434" s="254"/>
      <c r="F434" s="254"/>
      <c r="G434" s="254"/>
      <c r="H434" s="229"/>
      <c r="I434" s="229"/>
      <c r="J434" s="229">
        <f>ENGINE!I7/'Assumptions - Life cycles'!$B$11</f>
        <v>80</v>
      </c>
      <c r="K434" s="229">
        <f t="shared" ref="K434:AI434" si="427">J434</f>
        <v>80</v>
      </c>
      <c r="L434" s="229">
        <f t="shared" si="427"/>
        <v>80</v>
      </c>
      <c r="M434" s="229">
        <f t="shared" si="427"/>
        <v>80</v>
      </c>
      <c r="N434" s="230">
        <f t="shared" si="427"/>
        <v>80</v>
      </c>
      <c r="O434" s="229">
        <f t="shared" si="427"/>
        <v>80</v>
      </c>
      <c r="P434" s="229">
        <f t="shared" si="427"/>
        <v>80</v>
      </c>
      <c r="Q434" s="229">
        <f t="shared" si="427"/>
        <v>80</v>
      </c>
      <c r="R434" s="229">
        <f t="shared" si="427"/>
        <v>80</v>
      </c>
      <c r="S434" s="229">
        <f t="shared" si="427"/>
        <v>80</v>
      </c>
      <c r="T434" s="229">
        <f t="shared" si="427"/>
        <v>80</v>
      </c>
      <c r="U434" s="229">
        <f t="shared" si="427"/>
        <v>80</v>
      </c>
      <c r="V434" s="229">
        <f t="shared" si="427"/>
        <v>80</v>
      </c>
      <c r="W434" s="229">
        <f t="shared" si="427"/>
        <v>80</v>
      </c>
      <c r="X434" s="229">
        <f t="shared" si="427"/>
        <v>80</v>
      </c>
      <c r="Y434" s="229">
        <f t="shared" si="427"/>
        <v>80</v>
      </c>
      <c r="Z434" s="229">
        <f t="shared" si="427"/>
        <v>80</v>
      </c>
      <c r="AA434" s="229">
        <f t="shared" si="427"/>
        <v>80</v>
      </c>
      <c r="AB434" s="229">
        <f t="shared" si="427"/>
        <v>80</v>
      </c>
      <c r="AC434" s="229">
        <f t="shared" si="427"/>
        <v>80</v>
      </c>
      <c r="AD434" s="229">
        <f t="shared" si="427"/>
        <v>80</v>
      </c>
      <c r="AE434" s="229">
        <f t="shared" si="427"/>
        <v>80</v>
      </c>
      <c r="AF434" s="229">
        <f t="shared" si="427"/>
        <v>80</v>
      </c>
      <c r="AG434" s="229">
        <f t="shared" si="427"/>
        <v>80</v>
      </c>
      <c r="AH434" s="229">
        <f t="shared" si="427"/>
        <v>80</v>
      </c>
      <c r="AI434" s="229">
        <f t="shared" si="427"/>
        <v>80</v>
      </c>
      <c r="AJ434" s="229">
        <f t="shared" si="415"/>
        <v>80</v>
      </c>
      <c r="AK434" s="229">
        <f t="shared" si="416"/>
        <v>80</v>
      </c>
      <c r="AL434" s="229">
        <f t="shared" si="417"/>
        <v>80</v>
      </c>
      <c r="AM434" s="229">
        <f t="shared" si="418"/>
        <v>80</v>
      </c>
      <c r="AN434" s="229">
        <f t="shared" si="419"/>
        <v>80</v>
      </c>
      <c r="AO434" s="229">
        <f t="shared" si="420"/>
        <v>80</v>
      </c>
      <c r="AP434" s="229">
        <f t="shared" si="421"/>
        <v>80</v>
      </c>
      <c r="AQ434" s="229">
        <f t="shared" si="422"/>
        <v>80</v>
      </c>
      <c r="AR434" s="229">
        <f t="shared" si="423"/>
        <v>80</v>
      </c>
      <c r="AS434" s="229">
        <f t="shared" si="424"/>
        <v>80</v>
      </c>
      <c r="AT434" s="229">
        <f t="shared" si="425"/>
        <v>80</v>
      </c>
      <c r="AU434" s="231"/>
    </row>
    <row r="435" spans="1:47" ht="9" customHeight="1">
      <c r="A435" s="599"/>
      <c r="B435" s="227">
        <f t="shared" ref="B435:D435" si="428">B8</f>
        <v>90</v>
      </c>
      <c r="C435" s="227">
        <f t="shared" si="428"/>
        <v>122</v>
      </c>
      <c r="D435" s="228" t="str">
        <f t="shared" si="428"/>
        <v>LPS</v>
      </c>
      <c r="E435" s="254"/>
      <c r="F435" s="254"/>
      <c r="G435" s="254"/>
      <c r="H435" s="229"/>
      <c r="I435" s="229"/>
      <c r="J435" s="229">
        <f>ENGINE!I8/'Assumptions - Life cycles'!$B$11</f>
        <v>120</v>
      </c>
      <c r="K435" s="229">
        <f t="shared" ref="K435:AI435" si="429">J435</f>
        <v>120</v>
      </c>
      <c r="L435" s="229">
        <f t="shared" si="429"/>
        <v>120</v>
      </c>
      <c r="M435" s="229">
        <f t="shared" si="429"/>
        <v>120</v>
      </c>
      <c r="N435" s="230">
        <f t="shared" si="429"/>
        <v>120</v>
      </c>
      <c r="O435" s="229">
        <f t="shared" si="429"/>
        <v>120</v>
      </c>
      <c r="P435" s="229">
        <f t="shared" si="429"/>
        <v>120</v>
      </c>
      <c r="Q435" s="229">
        <f t="shared" si="429"/>
        <v>120</v>
      </c>
      <c r="R435" s="229">
        <f t="shared" si="429"/>
        <v>120</v>
      </c>
      <c r="S435" s="229">
        <f t="shared" si="429"/>
        <v>120</v>
      </c>
      <c r="T435" s="229">
        <f t="shared" si="429"/>
        <v>120</v>
      </c>
      <c r="U435" s="229">
        <f t="shared" si="429"/>
        <v>120</v>
      </c>
      <c r="V435" s="229">
        <f t="shared" si="429"/>
        <v>120</v>
      </c>
      <c r="W435" s="229">
        <f t="shared" si="429"/>
        <v>120</v>
      </c>
      <c r="X435" s="229">
        <f t="shared" si="429"/>
        <v>120</v>
      </c>
      <c r="Y435" s="229">
        <f t="shared" si="429"/>
        <v>120</v>
      </c>
      <c r="Z435" s="229">
        <f t="shared" si="429"/>
        <v>120</v>
      </c>
      <c r="AA435" s="229">
        <f t="shared" si="429"/>
        <v>120</v>
      </c>
      <c r="AB435" s="229">
        <f t="shared" si="429"/>
        <v>120</v>
      </c>
      <c r="AC435" s="229">
        <f t="shared" si="429"/>
        <v>120</v>
      </c>
      <c r="AD435" s="229">
        <f t="shared" si="429"/>
        <v>120</v>
      </c>
      <c r="AE435" s="229">
        <f t="shared" si="429"/>
        <v>120</v>
      </c>
      <c r="AF435" s="229">
        <f t="shared" si="429"/>
        <v>120</v>
      </c>
      <c r="AG435" s="229">
        <f t="shared" si="429"/>
        <v>120</v>
      </c>
      <c r="AH435" s="229">
        <f t="shared" si="429"/>
        <v>120</v>
      </c>
      <c r="AI435" s="229">
        <f t="shared" si="429"/>
        <v>120</v>
      </c>
      <c r="AJ435" s="229">
        <f t="shared" si="415"/>
        <v>120</v>
      </c>
      <c r="AK435" s="229">
        <f t="shared" si="416"/>
        <v>120</v>
      </c>
      <c r="AL435" s="229">
        <f t="shared" si="417"/>
        <v>120</v>
      </c>
      <c r="AM435" s="229">
        <f t="shared" si="418"/>
        <v>120</v>
      </c>
      <c r="AN435" s="229">
        <f t="shared" si="419"/>
        <v>120</v>
      </c>
      <c r="AO435" s="229">
        <f t="shared" si="420"/>
        <v>120</v>
      </c>
      <c r="AP435" s="229">
        <f t="shared" si="421"/>
        <v>120</v>
      </c>
      <c r="AQ435" s="229">
        <f t="shared" si="422"/>
        <v>120</v>
      </c>
      <c r="AR435" s="229">
        <f t="shared" si="423"/>
        <v>120</v>
      </c>
      <c r="AS435" s="229">
        <f t="shared" si="424"/>
        <v>120</v>
      </c>
      <c r="AT435" s="229">
        <f t="shared" si="425"/>
        <v>120</v>
      </c>
      <c r="AU435" s="231"/>
    </row>
    <row r="436" spans="1:47" ht="9" customHeight="1">
      <c r="A436" s="599"/>
      <c r="B436" s="227">
        <f t="shared" ref="B436:D436" si="430">B9</f>
        <v>135</v>
      </c>
      <c r="C436" s="227">
        <f t="shared" si="430"/>
        <v>178</v>
      </c>
      <c r="D436" s="228" t="str">
        <f t="shared" si="430"/>
        <v>LPS</v>
      </c>
      <c r="E436" s="254"/>
      <c r="F436" s="254"/>
      <c r="G436" s="254"/>
      <c r="H436" s="229"/>
      <c r="I436" s="229"/>
      <c r="J436" s="229">
        <f>ENGINE!I9/'Assumptions - Life cycles'!$B$11</f>
        <v>0</v>
      </c>
      <c r="K436" s="229">
        <f t="shared" ref="K436:AI436" si="431">J436</f>
        <v>0</v>
      </c>
      <c r="L436" s="229">
        <f t="shared" si="431"/>
        <v>0</v>
      </c>
      <c r="M436" s="229">
        <f t="shared" si="431"/>
        <v>0</v>
      </c>
      <c r="N436" s="230">
        <f t="shared" si="431"/>
        <v>0</v>
      </c>
      <c r="O436" s="229">
        <f t="shared" si="431"/>
        <v>0</v>
      </c>
      <c r="P436" s="229">
        <f t="shared" si="431"/>
        <v>0</v>
      </c>
      <c r="Q436" s="229">
        <f t="shared" si="431"/>
        <v>0</v>
      </c>
      <c r="R436" s="229">
        <f t="shared" si="431"/>
        <v>0</v>
      </c>
      <c r="S436" s="229">
        <f t="shared" si="431"/>
        <v>0</v>
      </c>
      <c r="T436" s="229">
        <f t="shared" si="431"/>
        <v>0</v>
      </c>
      <c r="U436" s="229">
        <f t="shared" si="431"/>
        <v>0</v>
      </c>
      <c r="V436" s="229">
        <f t="shared" si="431"/>
        <v>0</v>
      </c>
      <c r="W436" s="229">
        <f t="shared" si="431"/>
        <v>0</v>
      </c>
      <c r="X436" s="229">
        <f t="shared" si="431"/>
        <v>0</v>
      </c>
      <c r="Y436" s="229">
        <f t="shared" si="431"/>
        <v>0</v>
      </c>
      <c r="Z436" s="229">
        <f t="shared" si="431"/>
        <v>0</v>
      </c>
      <c r="AA436" s="229">
        <f t="shared" si="431"/>
        <v>0</v>
      </c>
      <c r="AB436" s="229">
        <f t="shared" si="431"/>
        <v>0</v>
      </c>
      <c r="AC436" s="229">
        <f t="shared" si="431"/>
        <v>0</v>
      </c>
      <c r="AD436" s="229">
        <f t="shared" si="431"/>
        <v>0</v>
      </c>
      <c r="AE436" s="229">
        <f t="shared" si="431"/>
        <v>0</v>
      </c>
      <c r="AF436" s="229">
        <f t="shared" si="431"/>
        <v>0</v>
      </c>
      <c r="AG436" s="229">
        <f t="shared" si="431"/>
        <v>0</v>
      </c>
      <c r="AH436" s="229">
        <f t="shared" si="431"/>
        <v>0</v>
      </c>
      <c r="AI436" s="229">
        <f t="shared" si="431"/>
        <v>0</v>
      </c>
      <c r="AJ436" s="229">
        <f t="shared" si="415"/>
        <v>0</v>
      </c>
      <c r="AK436" s="229">
        <f t="shared" si="416"/>
        <v>0</v>
      </c>
      <c r="AL436" s="229">
        <f t="shared" si="417"/>
        <v>0</v>
      </c>
      <c r="AM436" s="229">
        <f t="shared" si="418"/>
        <v>0</v>
      </c>
      <c r="AN436" s="229">
        <f t="shared" si="419"/>
        <v>0</v>
      </c>
      <c r="AO436" s="229">
        <f t="shared" si="420"/>
        <v>0</v>
      </c>
      <c r="AP436" s="229">
        <f t="shared" si="421"/>
        <v>0</v>
      </c>
      <c r="AQ436" s="229">
        <f t="shared" si="422"/>
        <v>0</v>
      </c>
      <c r="AR436" s="229">
        <f t="shared" si="423"/>
        <v>0</v>
      </c>
      <c r="AS436" s="229">
        <f t="shared" si="424"/>
        <v>0</v>
      </c>
      <c r="AT436" s="229">
        <f t="shared" si="425"/>
        <v>0</v>
      </c>
      <c r="AU436" s="231"/>
    </row>
    <row r="437" spans="1:47" ht="9" customHeight="1">
      <c r="A437" s="599"/>
      <c r="B437" s="227">
        <f t="shared" ref="B437:D437" si="432">B10</f>
        <v>180</v>
      </c>
      <c r="C437" s="227">
        <f t="shared" si="432"/>
        <v>223</v>
      </c>
      <c r="D437" s="228" t="str">
        <f t="shared" si="432"/>
        <v>LPS</v>
      </c>
      <c r="E437" s="254"/>
      <c r="F437" s="254"/>
      <c r="G437" s="254"/>
      <c r="H437" s="229"/>
      <c r="I437" s="229"/>
      <c r="J437" s="229">
        <f>ENGINE!I10/'Assumptions - Life cycles'!$B$11</f>
        <v>0</v>
      </c>
      <c r="K437" s="229">
        <f t="shared" ref="K437:AI437" si="433">J437</f>
        <v>0</v>
      </c>
      <c r="L437" s="229">
        <f t="shared" si="433"/>
        <v>0</v>
      </c>
      <c r="M437" s="229">
        <f t="shared" si="433"/>
        <v>0</v>
      </c>
      <c r="N437" s="230">
        <f t="shared" si="433"/>
        <v>0</v>
      </c>
      <c r="O437" s="229">
        <f t="shared" si="433"/>
        <v>0</v>
      </c>
      <c r="P437" s="229">
        <f t="shared" si="433"/>
        <v>0</v>
      </c>
      <c r="Q437" s="229">
        <f t="shared" si="433"/>
        <v>0</v>
      </c>
      <c r="R437" s="229">
        <f t="shared" si="433"/>
        <v>0</v>
      </c>
      <c r="S437" s="229">
        <f t="shared" si="433"/>
        <v>0</v>
      </c>
      <c r="T437" s="229">
        <f t="shared" si="433"/>
        <v>0</v>
      </c>
      <c r="U437" s="229">
        <f t="shared" si="433"/>
        <v>0</v>
      </c>
      <c r="V437" s="229">
        <f t="shared" si="433"/>
        <v>0</v>
      </c>
      <c r="W437" s="229">
        <f t="shared" si="433"/>
        <v>0</v>
      </c>
      <c r="X437" s="229">
        <f t="shared" si="433"/>
        <v>0</v>
      </c>
      <c r="Y437" s="229">
        <f t="shared" si="433"/>
        <v>0</v>
      </c>
      <c r="Z437" s="229">
        <f t="shared" si="433"/>
        <v>0</v>
      </c>
      <c r="AA437" s="229">
        <f t="shared" si="433"/>
        <v>0</v>
      </c>
      <c r="AB437" s="229">
        <f t="shared" si="433"/>
        <v>0</v>
      </c>
      <c r="AC437" s="229">
        <f t="shared" si="433"/>
        <v>0</v>
      </c>
      <c r="AD437" s="229">
        <f t="shared" si="433"/>
        <v>0</v>
      </c>
      <c r="AE437" s="229">
        <f t="shared" si="433"/>
        <v>0</v>
      </c>
      <c r="AF437" s="229">
        <f t="shared" si="433"/>
        <v>0</v>
      </c>
      <c r="AG437" s="229">
        <f t="shared" si="433"/>
        <v>0</v>
      </c>
      <c r="AH437" s="229">
        <f t="shared" si="433"/>
        <v>0</v>
      </c>
      <c r="AI437" s="229">
        <f t="shared" si="433"/>
        <v>0</v>
      </c>
      <c r="AJ437" s="229">
        <f t="shared" si="415"/>
        <v>0</v>
      </c>
      <c r="AK437" s="229">
        <f t="shared" si="416"/>
        <v>0</v>
      </c>
      <c r="AL437" s="229">
        <f t="shared" si="417"/>
        <v>0</v>
      </c>
      <c r="AM437" s="229">
        <f t="shared" si="418"/>
        <v>0</v>
      </c>
      <c r="AN437" s="229">
        <f t="shared" si="419"/>
        <v>0</v>
      </c>
      <c r="AO437" s="229">
        <f t="shared" si="420"/>
        <v>0</v>
      </c>
      <c r="AP437" s="229">
        <f t="shared" si="421"/>
        <v>0</v>
      </c>
      <c r="AQ437" s="229">
        <f t="shared" si="422"/>
        <v>0</v>
      </c>
      <c r="AR437" s="229">
        <f t="shared" si="423"/>
        <v>0</v>
      </c>
      <c r="AS437" s="229">
        <f t="shared" si="424"/>
        <v>0</v>
      </c>
      <c r="AT437" s="229">
        <f t="shared" si="425"/>
        <v>0</v>
      </c>
      <c r="AU437" s="231"/>
    </row>
    <row r="438" spans="1:47" ht="9" customHeight="1">
      <c r="A438" s="599"/>
      <c r="B438" s="227">
        <f t="shared" ref="B438:D438" si="434">B11</f>
        <v>0</v>
      </c>
      <c r="C438" s="227">
        <f t="shared" si="434"/>
        <v>0</v>
      </c>
      <c r="D438" s="228" t="str">
        <f t="shared" si="434"/>
        <v>LPS</v>
      </c>
      <c r="E438" s="254"/>
      <c r="F438" s="254"/>
      <c r="G438" s="254"/>
      <c r="H438" s="229"/>
      <c r="I438" s="229"/>
      <c r="J438" s="229">
        <f>ENGINE!I11/'Assumptions - Life cycles'!$B$11</f>
        <v>0</v>
      </c>
      <c r="K438" s="229">
        <f t="shared" ref="K438:AI438" si="435">J438</f>
        <v>0</v>
      </c>
      <c r="L438" s="229">
        <f t="shared" si="435"/>
        <v>0</v>
      </c>
      <c r="M438" s="229">
        <f t="shared" si="435"/>
        <v>0</v>
      </c>
      <c r="N438" s="230">
        <f t="shared" si="435"/>
        <v>0</v>
      </c>
      <c r="O438" s="229">
        <f t="shared" si="435"/>
        <v>0</v>
      </c>
      <c r="P438" s="229">
        <f t="shared" si="435"/>
        <v>0</v>
      </c>
      <c r="Q438" s="229">
        <f t="shared" si="435"/>
        <v>0</v>
      </c>
      <c r="R438" s="229">
        <f t="shared" si="435"/>
        <v>0</v>
      </c>
      <c r="S438" s="229">
        <f t="shared" si="435"/>
        <v>0</v>
      </c>
      <c r="T438" s="229">
        <f t="shared" si="435"/>
        <v>0</v>
      </c>
      <c r="U438" s="229">
        <f t="shared" si="435"/>
        <v>0</v>
      </c>
      <c r="V438" s="229">
        <f t="shared" si="435"/>
        <v>0</v>
      </c>
      <c r="W438" s="229">
        <f t="shared" si="435"/>
        <v>0</v>
      </c>
      <c r="X438" s="229">
        <f t="shared" si="435"/>
        <v>0</v>
      </c>
      <c r="Y438" s="229">
        <f t="shared" si="435"/>
        <v>0</v>
      </c>
      <c r="Z438" s="229">
        <f t="shared" si="435"/>
        <v>0</v>
      </c>
      <c r="AA438" s="229">
        <f t="shared" si="435"/>
        <v>0</v>
      </c>
      <c r="AB438" s="229">
        <f t="shared" si="435"/>
        <v>0</v>
      </c>
      <c r="AC438" s="229">
        <f t="shared" si="435"/>
        <v>0</v>
      </c>
      <c r="AD438" s="229">
        <f t="shared" si="435"/>
        <v>0</v>
      </c>
      <c r="AE438" s="229">
        <f t="shared" si="435"/>
        <v>0</v>
      </c>
      <c r="AF438" s="229">
        <f t="shared" si="435"/>
        <v>0</v>
      </c>
      <c r="AG438" s="229">
        <f t="shared" si="435"/>
        <v>0</v>
      </c>
      <c r="AH438" s="229">
        <f t="shared" si="435"/>
        <v>0</v>
      </c>
      <c r="AI438" s="229">
        <f t="shared" si="435"/>
        <v>0</v>
      </c>
      <c r="AJ438" s="229">
        <f t="shared" si="415"/>
        <v>0</v>
      </c>
      <c r="AK438" s="229">
        <f t="shared" si="416"/>
        <v>0</v>
      </c>
      <c r="AL438" s="229">
        <f t="shared" si="417"/>
        <v>0</v>
      </c>
      <c r="AM438" s="229">
        <f t="shared" si="418"/>
        <v>0</v>
      </c>
      <c r="AN438" s="229">
        <f t="shared" si="419"/>
        <v>0</v>
      </c>
      <c r="AO438" s="229">
        <f t="shared" si="420"/>
        <v>0</v>
      </c>
      <c r="AP438" s="229">
        <f t="shared" si="421"/>
        <v>0</v>
      </c>
      <c r="AQ438" s="229">
        <f t="shared" si="422"/>
        <v>0</v>
      </c>
      <c r="AR438" s="229">
        <f t="shared" si="423"/>
        <v>0</v>
      </c>
      <c r="AS438" s="229">
        <f t="shared" si="424"/>
        <v>0</v>
      </c>
      <c r="AT438" s="229">
        <f t="shared" si="425"/>
        <v>0</v>
      </c>
      <c r="AU438" s="231"/>
    </row>
    <row r="439" spans="1:47" ht="9" customHeight="1">
      <c r="A439" s="599"/>
      <c r="B439" s="227">
        <f t="shared" ref="B439:D439" si="436">B12</f>
        <v>0</v>
      </c>
      <c r="C439" s="227">
        <f t="shared" si="436"/>
        <v>0</v>
      </c>
      <c r="D439" s="228" t="str">
        <f t="shared" si="436"/>
        <v>LPS</v>
      </c>
      <c r="E439" s="254"/>
      <c r="F439" s="254"/>
      <c r="G439" s="254"/>
      <c r="H439" s="229"/>
      <c r="I439" s="229"/>
      <c r="J439" s="229">
        <f>ENGINE!I12/'Assumptions - Life cycles'!$B$11</f>
        <v>0</v>
      </c>
      <c r="K439" s="229">
        <f t="shared" ref="K439:AI439" si="437">J439</f>
        <v>0</v>
      </c>
      <c r="L439" s="229">
        <f t="shared" si="437"/>
        <v>0</v>
      </c>
      <c r="M439" s="229">
        <f t="shared" si="437"/>
        <v>0</v>
      </c>
      <c r="N439" s="230">
        <f t="shared" si="437"/>
        <v>0</v>
      </c>
      <c r="O439" s="229">
        <f t="shared" si="437"/>
        <v>0</v>
      </c>
      <c r="P439" s="229">
        <f t="shared" si="437"/>
        <v>0</v>
      </c>
      <c r="Q439" s="229">
        <f t="shared" si="437"/>
        <v>0</v>
      </c>
      <c r="R439" s="229">
        <f t="shared" si="437"/>
        <v>0</v>
      </c>
      <c r="S439" s="229">
        <f t="shared" si="437"/>
        <v>0</v>
      </c>
      <c r="T439" s="229">
        <f t="shared" si="437"/>
        <v>0</v>
      </c>
      <c r="U439" s="229">
        <f t="shared" si="437"/>
        <v>0</v>
      </c>
      <c r="V439" s="229">
        <f t="shared" si="437"/>
        <v>0</v>
      </c>
      <c r="W439" s="229">
        <f t="shared" si="437"/>
        <v>0</v>
      </c>
      <c r="X439" s="229">
        <f t="shared" si="437"/>
        <v>0</v>
      </c>
      <c r="Y439" s="229">
        <f t="shared" si="437"/>
        <v>0</v>
      </c>
      <c r="Z439" s="229">
        <f t="shared" si="437"/>
        <v>0</v>
      </c>
      <c r="AA439" s="229">
        <f t="shared" si="437"/>
        <v>0</v>
      </c>
      <c r="AB439" s="229">
        <f t="shared" si="437"/>
        <v>0</v>
      </c>
      <c r="AC439" s="229">
        <f t="shared" si="437"/>
        <v>0</v>
      </c>
      <c r="AD439" s="229">
        <f t="shared" si="437"/>
        <v>0</v>
      </c>
      <c r="AE439" s="229">
        <f t="shared" si="437"/>
        <v>0</v>
      </c>
      <c r="AF439" s="229">
        <f t="shared" si="437"/>
        <v>0</v>
      </c>
      <c r="AG439" s="229">
        <f t="shared" si="437"/>
        <v>0</v>
      </c>
      <c r="AH439" s="229">
        <f t="shared" si="437"/>
        <v>0</v>
      </c>
      <c r="AI439" s="229">
        <f t="shared" si="437"/>
        <v>0</v>
      </c>
      <c r="AJ439" s="229">
        <f t="shared" si="415"/>
        <v>0</v>
      </c>
      <c r="AK439" s="229">
        <f t="shared" si="416"/>
        <v>0</v>
      </c>
      <c r="AL439" s="229">
        <f t="shared" si="417"/>
        <v>0</v>
      </c>
      <c r="AM439" s="229">
        <f t="shared" si="418"/>
        <v>0</v>
      </c>
      <c r="AN439" s="229">
        <f t="shared" si="419"/>
        <v>0</v>
      </c>
      <c r="AO439" s="229">
        <f t="shared" si="420"/>
        <v>0</v>
      </c>
      <c r="AP439" s="229">
        <f t="shared" si="421"/>
        <v>0</v>
      </c>
      <c r="AQ439" s="229">
        <f t="shared" si="422"/>
        <v>0</v>
      </c>
      <c r="AR439" s="229">
        <f t="shared" si="423"/>
        <v>0</v>
      </c>
      <c r="AS439" s="229">
        <f t="shared" si="424"/>
        <v>0</v>
      </c>
      <c r="AT439" s="229">
        <f t="shared" si="425"/>
        <v>0</v>
      </c>
      <c r="AU439" s="231"/>
    </row>
    <row r="440" spans="1:47" ht="9" customHeight="1">
      <c r="A440" s="600"/>
      <c r="B440" s="227">
        <f t="shared" ref="B440:D440" si="438">B13</f>
        <v>0</v>
      </c>
      <c r="C440" s="227">
        <f t="shared" si="438"/>
        <v>0</v>
      </c>
      <c r="D440" s="228" t="str">
        <f t="shared" si="438"/>
        <v>LPS</v>
      </c>
      <c r="E440" s="254"/>
      <c r="F440" s="254"/>
      <c r="G440" s="254"/>
      <c r="H440" s="229"/>
      <c r="I440" s="229"/>
      <c r="J440" s="229">
        <f>ENGINE!I13/'Assumptions - Life cycles'!$B$11</f>
        <v>0</v>
      </c>
      <c r="K440" s="229">
        <f t="shared" ref="K440:AI440" si="439">J440</f>
        <v>0</v>
      </c>
      <c r="L440" s="229">
        <f t="shared" si="439"/>
        <v>0</v>
      </c>
      <c r="M440" s="229">
        <f t="shared" si="439"/>
        <v>0</v>
      </c>
      <c r="N440" s="230">
        <f t="shared" si="439"/>
        <v>0</v>
      </c>
      <c r="O440" s="229">
        <f t="shared" si="439"/>
        <v>0</v>
      </c>
      <c r="P440" s="229">
        <f t="shared" si="439"/>
        <v>0</v>
      </c>
      <c r="Q440" s="229">
        <f t="shared" si="439"/>
        <v>0</v>
      </c>
      <c r="R440" s="229">
        <f t="shared" si="439"/>
        <v>0</v>
      </c>
      <c r="S440" s="229">
        <f t="shared" si="439"/>
        <v>0</v>
      </c>
      <c r="T440" s="229">
        <f t="shared" si="439"/>
        <v>0</v>
      </c>
      <c r="U440" s="229">
        <f t="shared" si="439"/>
        <v>0</v>
      </c>
      <c r="V440" s="229">
        <f t="shared" si="439"/>
        <v>0</v>
      </c>
      <c r="W440" s="229">
        <f t="shared" si="439"/>
        <v>0</v>
      </c>
      <c r="X440" s="229">
        <f t="shared" si="439"/>
        <v>0</v>
      </c>
      <c r="Y440" s="229">
        <f t="shared" si="439"/>
        <v>0</v>
      </c>
      <c r="Z440" s="229">
        <f t="shared" si="439"/>
        <v>0</v>
      </c>
      <c r="AA440" s="229">
        <f t="shared" si="439"/>
        <v>0</v>
      </c>
      <c r="AB440" s="229">
        <f t="shared" si="439"/>
        <v>0</v>
      </c>
      <c r="AC440" s="229">
        <f t="shared" si="439"/>
        <v>0</v>
      </c>
      <c r="AD440" s="229">
        <f t="shared" si="439"/>
        <v>0</v>
      </c>
      <c r="AE440" s="229">
        <f t="shared" si="439"/>
        <v>0</v>
      </c>
      <c r="AF440" s="229">
        <f t="shared" si="439"/>
        <v>0</v>
      </c>
      <c r="AG440" s="229">
        <f t="shared" si="439"/>
        <v>0</v>
      </c>
      <c r="AH440" s="229">
        <f t="shared" si="439"/>
        <v>0</v>
      </c>
      <c r="AI440" s="229">
        <f t="shared" si="439"/>
        <v>0</v>
      </c>
      <c r="AJ440" s="229">
        <f t="shared" si="415"/>
        <v>0</v>
      </c>
      <c r="AK440" s="229">
        <f t="shared" si="416"/>
        <v>0</v>
      </c>
      <c r="AL440" s="229">
        <f t="shared" si="417"/>
        <v>0</v>
      </c>
      <c r="AM440" s="229">
        <f t="shared" si="418"/>
        <v>0</v>
      </c>
      <c r="AN440" s="229">
        <f t="shared" si="419"/>
        <v>0</v>
      </c>
      <c r="AO440" s="229">
        <f t="shared" si="420"/>
        <v>0</v>
      </c>
      <c r="AP440" s="229">
        <f t="shared" si="421"/>
        <v>0</v>
      </c>
      <c r="AQ440" s="229">
        <f t="shared" si="422"/>
        <v>0</v>
      </c>
      <c r="AR440" s="229">
        <f t="shared" si="423"/>
        <v>0</v>
      </c>
      <c r="AS440" s="229">
        <f t="shared" si="424"/>
        <v>0</v>
      </c>
      <c r="AT440" s="229">
        <f t="shared" si="425"/>
        <v>0</v>
      </c>
      <c r="AU440" s="231"/>
    </row>
    <row r="441" spans="1:47" ht="9" customHeight="1">
      <c r="A441" s="598" t="s">
        <v>264</v>
      </c>
      <c r="B441" s="227">
        <f t="shared" ref="B441:D441" si="440">B14</f>
        <v>55</v>
      </c>
      <c r="C441" s="227">
        <f t="shared" si="440"/>
        <v>77</v>
      </c>
      <c r="D441" s="228" t="str">
        <f t="shared" si="440"/>
        <v>LPS</v>
      </c>
      <c r="E441" s="254"/>
      <c r="F441" s="254"/>
      <c r="G441" s="254"/>
      <c r="H441" s="229"/>
      <c r="I441" s="229"/>
      <c r="J441" s="229">
        <f>ENGINE!I14/'Assumptions - Life cycles'!$B$11</f>
        <v>0</v>
      </c>
      <c r="K441" s="229">
        <f t="shared" ref="K441:AI441" si="441">J441</f>
        <v>0</v>
      </c>
      <c r="L441" s="229">
        <f t="shared" si="441"/>
        <v>0</v>
      </c>
      <c r="M441" s="229">
        <f t="shared" si="441"/>
        <v>0</v>
      </c>
      <c r="N441" s="230">
        <f t="shared" si="441"/>
        <v>0</v>
      </c>
      <c r="O441" s="229">
        <f t="shared" si="441"/>
        <v>0</v>
      </c>
      <c r="P441" s="229">
        <f t="shared" si="441"/>
        <v>0</v>
      </c>
      <c r="Q441" s="229">
        <f t="shared" si="441"/>
        <v>0</v>
      </c>
      <c r="R441" s="229">
        <f t="shared" si="441"/>
        <v>0</v>
      </c>
      <c r="S441" s="229">
        <f t="shared" si="441"/>
        <v>0</v>
      </c>
      <c r="T441" s="229">
        <f t="shared" si="441"/>
        <v>0</v>
      </c>
      <c r="U441" s="229">
        <f t="shared" si="441"/>
        <v>0</v>
      </c>
      <c r="V441" s="229">
        <f t="shared" si="441"/>
        <v>0</v>
      </c>
      <c r="W441" s="229">
        <f t="shared" si="441"/>
        <v>0</v>
      </c>
      <c r="X441" s="229">
        <f t="shared" si="441"/>
        <v>0</v>
      </c>
      <c r="Y441" s="229">
        <f t="shared" si="441"/>
        <v>0</v>
      </c>
      <c r="Z441" s="229">
        <f t="shared" si="441"/>
        <v>0</v>
      </c>
      <c r="AA441" s="229">
        <f t="shared" si="441"/>
        <v>0</v>
      </c>
      <c r="AB441" s="229">
        <f t="shared" si="441"/>
        <v>0</v>
      </c>
      <c r="AC441" s="229">
        <f t="shared" si="441"/>
        <v>0</v>
      </c>
      <c r="AD441" s="229">
        <f t="shared" si="441"/>
        <v>0</v>
      </c>
      <c r="AE441" s="229">
        <f t="shared" si="441"/>
        <v>0</v>
      </c>
      <c r="AF441" s="229">
        <f t="shared" si="441"/>
        <v>0</v>
      </c>
      <c r="AG441" s="229">
        <f t="shared" si="441"/>
        <v>0</v>
      </c>
      <c r="AH441" s="229">
        <f t="shared" si="441"/>
        <v>0</v>
      </c>
      <c r="AI441" s="229">
        <f t="shared" si="441"/>
        <v>0</v>
      </c>
      <c r="AJ441" s="229">
        <f t="shared" si="415"/>
        <v>0</v>
      </c>
      <c r="AK441" s="229">
        <f t="shared" si="416"/>
        <v>0</v>
      </c>
      <c r="AL441" s="229">
        <f t="shared" si="417"/>
        <v>0</v>
      </c>
      <c r="AM441" s="229">
        <f t="shared" si="418"/>
        <v>0</v>
      </c>
      <c r="AN441" s="229">
        <f t="shared" si="419"/>
        <v>0</v>
      </c>
      <c r="AO441" s="229">
        <f t="shared" si="420"/>
        <v>0</v>
      </c>
      <c r="AP441" s="229">
        <f t="shared" si="421"/>
        <v>0</v>
      </c>
      <c r="AQ441" s="229">
        <f t="shared" si="422"/>
        <v>0</v>
      </c>
      <c r="AR441" s="229">
        <f t="shared" si="423"/>
        <v>0</v>
      </c>
      <c r="AS441" s="229">
        <f t="shared" si="424"/>
        <v>0</v>
      </c>
      <c r="AT441" s="229">
        <f t="shared" si="425"/>
        <v>0</v>
      </c>
      <c r="AU441" s="231"/>
    </row>
    <row r="442" spans="1:47" ht="9" customHeight="1">
      <c r="A442" s="599"/>
      <c r="B442" s="227">
        <f t="shared" ref="B442:D442" si="442">B15</f>
        <v>90</v>
      </c>
      <c r="C442" s="227">
        <f t="shared" si="442"/>
        <v>130</v>
      </c>
      <c r="D442" s="228" t="str">
        <f t="shared" si="442"/>
        <v>LPS</v>
      </c>
      <c r="E442" s="254"/>
      <c r="F442" s="254"/>
      <c r="G442" s="254"/>
      <c r="H442" s="229"/>
      <c r="I442" s="229"/>
      <c r="J442" s="229">
        <f>ENGINE!I15/'Assumptions - Life cycles'!$B$11</f>
        <v>60</v>
      </c>
      <c r="K442" s="229">
        <f t="shared" ref="K442:AI442" si="443">J442</f>
        <v>60</v>
      </c>
      <c r="L442" s="229">
        <f t="shared" si="443"/>
        <v>60</v>
      </c>
      <c r="M442" s="229">
        <f t="shared" si="443"/>
        <v>60</v>
      </c>
      <c r="N442" s="230">
        <f t="shared" si="443"/>
        <v>60</v>
      </c>
      <c r="O442" s="229">
        <f t="shared" si="443"/>
        <v>60</v>
      </c>
      <c r="P442" s="229">
        <f t="shared" si="443"/>
        <v>60</v>
      </c>
      <c r="Q442" s="229">
        <f t="shared" si="443"/>
        <v>60</v>
      </c>
      <c r="R442" s="229">
        <f t="shared" si="443"/>
        <v>60</v>
      </c>
      <c r="S442" s="229">
        <f t="shared" si="443"/>
        <v>60</v>
      </c>
      <c r="T442" s="229">
        <f t="shared" si="443"/>
        <v>60</v>
      </c>
      <c r="U442" s="229">
        <f t="shared" si="443"/>
        <v>60</v>
      </c>
      <c r="V442" s="229">
        <f t="shared" si="443"/>
        <v>60</v>
      </c>
      <c r="W442" s="229">
        <f t="shared" si="443"/>
        <v>60</v>
      </c>
      <c r="X442" s="229">
        <f t="shared" si="443"/>
        <v>60</v>
      </c>
      <c r="Y442" s="229">
        <f t="shared" si="443"/>
        <v>60</v>
      </c>
      <c r="Z442" s="229">
        <f t="shared" si="443"/>
        <v>60</v>
      </c>
      <c r="AA442" s="229">
        <f t="shared" si="443"/>
        <v>60</v>
      </c>
      <c r="AB442" s="229">
        <f t="shared" si="443"/>
        <v>60</v>
      </c>
      <c r="AC442" s="229">
        <f t="shared" si="443"/>
        <v>60</v>
      </c>
      <c r="AD442" s="229">
        <f t="shared" si="443"/>
        <v>60</v>
      </c>
      <c r="AE442" s="229">
        <f t="shared" si="443"/>
        <v>60</v>
      </c>
      <c r="AF442" s="229">
        <f t="shared" si="443"/>
        <v>60</v>
      </c>
      <c r="AG442" s="229">
        <f t="shared" si="443"/>
        <v>60</v>
      </c>
      <c r="AH442" s="229">
        <f t="shared" si="443"/>
        <v>60</v>
      </c>
      <c r="AI442" s="229">
        <f t="shared" si="443"/>
        <v>60</v>
      </c>
      <c r="AJ442" s="229">
        <f t="shared" si="415"/>
        <v>60</v>
      </c>
      <c r="AK442" s="229">
        <f t="shared" si="416"/>
        <v>60</v>
      </c>
      <c r="AL442" s="229">
        <f t="shared" si="417"/>
        <v>60</v>
      </c>
      <c r="AM442" s="229">
        <f t="shared" si="418"/>
        <v>60</v>
      </c>
      <c r="AN442" s="229">
        <f t="shared" si="419"/>
        <v>60</v>
      </c>
      <c r="AO442" s="229">
        <f t="shared" si="420"/>
        <v>60</v>
      </c>
      <c r="AP442" s="229">
        <f t="shared" si="421"/>
        <v>60</v>
      </c>
      <c r="AQ442" s="229">
        <f t="shared" si="422"/>
        <v>60</v>
      </c>
      <c r="AR442" s="229">
        <f t="shared" si="423"/>
        <v>60</v>
      </c>
      <c r="AS442" s="229">
        <f t="shared" si="424"/>
        <v>60</v>
      </c>
      <c r="AT442" s="229">
        <f t="shared" si="425"/>
        <v>60</v>
      </c>
      <c r="AU442" s="231"/>
    </row>
    <row r="443" spans="1:47" ht="9" customHeight="1">
      <c r="A443" s="599"/>
      <c r="B443" s="227">
        <f t="shared" ref="B443:D443" si="444">B16</f>
        <v>135</v>
      </c>
      <c r="C443" s="227">
        <f t="shared" si="444"/>
        <v>190</v>
      </c>
      <c r="D443" s="228" t="str">
        <f t="shared" si="444"/>
        <v>LPS</v>
      </c>
      <c r="E443" s="254"/>
      <c r="F443" s="254"/>
      <c r="G443" s="254"/>
      <c r="H443" s="229"/>
      <c r="I443" s="229"/>
      <c r="J443" s="229">
        <f>ENGINE!I16/'Assumptions - Life cycles'!$B$11</f>
        <v>20</v>
      </c>
      <c r="K443" s="229">
        <f t="shared" ref="K443:AI443" si="445">J443</f>
        <v>20</v>
      </c>
      <c r="L443" s="229">
        <f t="shared" si="445"/>
        <v>20</v>
      </c>
      <c r="M443" s="229">
        <f t="shared" si="445"/>
        <v>20</v>
      </c>
      <c r="N443" s="230">
        <f t="shared" si="445"/>
        <v>20</v>
      </c>
      <c r="O443" s="229">
        <f t="shared" si="445"/>
        <v>20</v>
      </c>
      <c r="P443" s="229">
        <f t="shared" si="445"/>
        <v>20</v>
      </c>
      <c r="Q443" s="229">
        <f t="shared" si="445"/>
        <v>20</v>
      </c>
      <c r="R443" s="229">
        <f t="shared" si="445"/>
        <v>20</v>
      </c>
      <c r="S443" s="229">
        <f t="shared" si="445"/>
        <v>20</v>
      </c>
      <c r="T443" s="229">
        <f t="shared" si="445"/>
        <v>20</v>
      </c>
      <c r="U443" s="229">
        <f t="shared" si="445"/>
        <v>20</v>
      </c>
      <c r="V443" s="229">
        <f t="shared" si="445"/>
        <v>20</v>
      </c>
      <c r="W443" s="229">
        <f t="shared" si="445"/>
        <v>20</v>
      </c>
      <c r="X443" s="229">
        <f t="shared" si="445"/>
        <v>20</v>
      </c>
      <c r="Y443" s="229">
        <f t="shared" si="445"/>
        <v>20</v>
      </c>
      <c r="Z443" s="229">
        <f t="shared" si="445"/>
        <v>20</v>
      </c>
      <c r="AA443" s="229">
        <f t="shared" si="445"/>
        <v>20</v>
      </c>
      <c r="AB443" s="229">
        <f t="shared" si="445"/>
        <v>20</v>
      </c>
      <c r="AC443" s="229">
        <f t="shared" si="445"/>
        <v>20</v>
      </c>
      <c r="AD443" s="229">
        <f t="shared" si="445"/>
        <v>20</v>
      </c>
      <c r="AE443" s="229">
        <f t="shared" si="445"/>
        <v>20</v>
      </c>
      <c r="AF443" s="229">
        <f t="shared" si="445"/>
        <v>20</v>
      </c>
      <c r="AG443" s="229">
        <f t="shared" si="445"/>
        <v>20</v>
      </c>
      <c r="AH443" s="229">
        <f t="shared" si="445"/>
        <v>20</v>
      </c>
      <c r="AI443" s="229">
        <f t="shared" si="445"/>
        <v>20</v>
      </c>
      <c r="AJ443" s="229">
        <f t="shared" si="415"/>
        <v>20</v>
      </c>
      <c r="AK443" s="229">
        <f t="shared" si="416"/>
        <v>20</v>
      </c>
      <c r="AL443" s="229">
        <f t="shared" si="417"/>
        <v>20</v>
      </c>
      <c r="AM443" s="229">
        <f t="shared" si="418"/>
        <v>20</v>
      </c>
      <c r="AN443" s="229">
        <f t="shared" si="419"/>
        <v>20</v>
      </c>
      <c r="AO443" s="229">
        <f t="shared" si="420"/>
        <v>20</v>
      </c>
      <c r="AP443" s="229">
        <f t="shared" si="421"/>
        <v>20</v>
      </c>
      <c r="AQ443" s="229">
        <f t="shared" si="422"/>
        <v>20</v>
      </c>
      <c r="AR443" s="229">
        <f t="shared" si="423"/>
        <v>20</v>
      </c>
      <c r="AS443" s="229">
        <f t="shared" si="424"/>
        <v>20</v>
      </c>
      <c r="AT443" s="229">
        <f t="shared" si="425"/>
        <v>20</v>
      </c>
      <c r="AU443" s="231"/>
    </row>
    <row r="444" spans="1:47" ht="9" customHeight="1">
      <c r="A444" s="599"/>
      <c r="B444" s="227">
        <f t="shared" ref="B444:D444" si="446">B17</f>
        <v>180</v>
      </c>
      <c r="C444" s="227">
        <f t="shared" si="446"/>
        <v>223</v>
      </c>
      <c r="D444" s="228" t="str">
        <f t="shared" si="446"/>
        <v>LPS</v>
      </c>
      <c r="E444" s="254"/>
      <c r="F444" s="254"/>
      <c r="G444" s="254"/>
      <c r="H444" s="229"/>
      <c r="I444" s="229"/>
      <c r="J444" s="229">
        <f>ENGINE!I17/'Assumptions - Life cycles'!$B$11</f>
        <v>0</v>
      </c>
      <c r="K444" s="229">
        <f t="shared" ref="K444:AI444" si="447">J444</f>
        <v>0</v>
      </c>
      <c r="L444" s="229">
        <f t="shared" si="447"/>
        <v>0</v>
      </c>
      <c r="M444" s="229">
        <f t="shared" si="447"/>
        <v>0</v>
      </c>
      <c r="N444" s="230">
        <f t="shared" si="447"/>
        <v>0</v>
      </c>
      <c r="O444" s="229">
        <f t="shared" si="447"/>
        <v>0</v>
      </c>
      <c r="P444" s="229">
        <f t="shared" si="447"/>
        <v>0</v>
      </c>
      <c r="Q444" s="229">
        <f t="shared" si="447"/>
        <v>0</v>
      </c>
      <c r="R444" s="229">
        <f t="shared" si="447"/>
        <v>0</v>
      </c>
      <c r="S444" s="229">
        <f t="shared" si="447"/>
        <v>0</v>
      </c>
      <c r="T444" s="229">
        <f t="shared" si="447"/>
        <v>0</v>
      </c>
      <c r="U444" s="229">
        <f t="shared" si="447"/>
        <v>0</v>
      </c>
      <c r="V444" s="229">
        <f t="shared" si="447"/>
        <v>0</v>
      </c>
      <c r="W444" s="229">
        <f t="shared" si="447"/>
        <v>0</v>
      </c>
      <c r="X444" s="229">
        <f t="shared" si="447"/>
        <v>0</v>
      </c>
      <c r="Y444" s="229">
        <f t="shared" si="447"/>
        <v>0</v>
      </c>
      <c r="Z444" s="229">
        <f t="shared" si="447"/>
        <v>0</v>
      </c>
      <c r="AA444" s="229">
        <f t="shared" si="447"/>
        <v>0</v>
      </c>
      <c r="AB444" s="229">
        <f t="shared" si="447"/>
        <v>0</v>
      </c>
      <c r="AC444" s="229">
        <f t="shared" si="447"/>
        <v>0</v>
      </c>
      <c r="AD444" s="229">
        <f t="shared" si="447"/>
        <v>0</v>
      </c>
      <c r="AE444" s="229">
        <f t="shared" si="447"/>
        <v>0</v>
      </c>
      <c r="AF444" s="229">
        <f t="shared" si="447"/>
        <v>0</v>
      </c>
      <c r="AG444" s="229">
        <f t="shared" si="447"/>
        <v>0</v>
      </c>
      <c r="AH444" s="229">
        <f t="shared" si="447"/>
        <v>0</v>
      </c>
      <c r="AI444" s="229">
        <f t="shared" si="447"/>
        <v>0</v>
      </c>
      <c r="AJ444" s="229">
        <f t="shared" si="415"/>
        <v>0</v>
      </c>
      <c r="AK444" s="229">
        <f t="shared" si="416"/>
        <v>0</v>
      </c>
      <c r="AL444" s="229">
        <f t="shared" si="417"/>
        <v>0</v>
      </c>
      <c r="AM444" s="229">
        <f t="shared" si="418"/>
        <v>0</v>
      </c>
      <c r="AN444" s="229">
        <f t="shared" si="419"/>
        <v>0</v>
      </c>
      <c r="AO444" s="229">
        <f t="shared" si="420"/>
        <v>0</v>
      </c>
      <c r="AP444" s="229">
        <f t="shared" si="421"/>
        <v>0</v>
      </c>
      <c r="AQ444" s="229">
        <f t="shared" si="422"/>
        <v>0</v>
      </c>
      <c r="AR444" s="229">
        <f t="shared" si="423"/>
        <v>0</v>
      </c>
      <c r="AS444" s="229">
        <f t="shared" si="424"/>
        <v>0</v>
      </c>
      <c r="AT444" s="229">
        <f t="shared" si="425"/>
        <v>0</v>
      </c>
      <c r="AU444" s="231"/>
    </row>
    <row r="445" spans="1:47" ht="9" customHeight="1">
      <c r="A445" s="599"/>
      <c r="B445" s="227">
        <f t="shared" ref="B445:D445" si="448">B18</f>
        <v>0</v>
      </c>
      <c r="C445" s="227">
        <f t="shared" si="448"/>
        <v>0</v>
      </c>
      <c r="D445" s="228" t="str">
        <f t="shared" si="448"/>
        <v>LPS</v>
      </c>
      <c r="E445" s="254"/>
      <c r="F445" s="254"/>
      <c r="G445" s="254"/>
      <c r="H445" s="229"/>
      <c r="I445" s="229"/>
      <c r="J445" s="229">
        <f>ENGINE!I18/'Assumptions - Life cycles'!$B$11</f>
        <v>0</v>
      </c>
      <c r="K445" s="229">
        <f t="shared" ref="K445:AI445" si="449">J445</f>
        <v>0</v>
      </c>
      <c r="L445" s="229">
        <f t="shared" si="449"/>
        <v>0</v>
      </c>
      <c r="M445" s="229">
        <f t="shared" si="449"/>
        <v>0</v>
      </c>
      <c r="N445" s="230">
        <f t="shared" si="449"/>
        <v>0</v>
      </c>
      <c r="O445" s="229">
        <f t="shared" si="449"/>
        <v>0</v>
      </c>
      <c r="P445" s="229">
        <f t="shared" si="449"/>
        <v>0</v>
      </c>
      <c r="Q445" s="229">
        <f t="shared" si="449"/>
        <v>0</v>
      </c>
      <c r="R445" s="229">
        <f t="shared" si="449"/>
        <v>0</v>
      </c>
      <c r="S445" s="229">
        <f t="shared" si="449"/>
        <v>0</v>
      </c>
      <c r="T445" s="229">
        <f t="shared" si="449"/>
        <v>0</v>
      </c>
      <c r="U445" s="229">
        <f t="shared" si="449"/>
        <v>0</v>
      </c>
      <c r="V445" s="229">
        <f t="shared" si="449"/>
        <v>0</v>
      </c>
      <c r="W445" s="229">
        <f t="shared" si="449"/>
        <v>0</v>
      </c>
      <c r="X445" s="229">
        <f t="shared" si="449"/>
        <v>0</v>
      </c>
      <c r="Y445" s="229">
        <f t="shared" si="449"/>
        <v>0</v>
      </c>
      <c r="Z445" s="229">
        <f t="shared" si="449"/>
        <v>0</v>
      </c>
      <c r="AA445" s="229">
        <f t="shared" si="449"/>
        <v>0</v>
      </c>
      <c r="AB445" s="229">
        <f t="shared" si="449"/>
        <v>0</v>
      </c>
      <c r="AC445" s="229">
        <f t="shared" si="449"/>
        <v>0</v>
      </c>
      <c r="AD445" s="229">
        <f t="shared" si="449"/>
        <v>0</v>
      </c>
      <c r="AE445" s="229">
        <f t="shared" si="449"/>
        <v>0</v>
      </c>
      <c r="AF445" s="229">
        <f t="shared" si="449"/>
        <v>0</v>
      </c>
      <c r="AG445" s="229">
        <f t="shared" si="449"/>
        <v>0</v>
      </c>
      <c r="AH445" s="229">
        <f t="shared" si="449"/>
        <v>0</v>
      </c>
      <c r="AI445" s="229">
        <f t="shared" si="449"/>
        <v>0</v>
      </c>
      <c r="AJ445" s="229">
        <f t="shared" si="415"/>
        <v>0</v>
      </c>
      <c r="AK445" s="229">
        <f t="shared" si="416"/>
        <v>0</v>
      </c>
      <c r="AL445" s="229">
        <f t="shared" si="417"/>
        <v>0</v>
      </c>
      <c r="AM445" s="229">
        <f t="shared" si="418"/>
        <v>0</v>
      </c>
      <c r="AN445" s="229">
        <f t="shared" si="419"/>
        <v>0</v>
      </c>
      <c r="AO445" s="229">
        <f t="shared" si="420"/>
        <v>0</v>
      </c>
      <c r="AP445" s="229">
        <f t="shared" si="421"/>
        <v>0</v>
      </c>
      <c r="AQ445" s="229">
        <f t="shared" si="422"/>
        <v>0</v>
      </c>
      <c r="AR445" s="229">
        <f t="shared" si="423"/>
        <v>0</v>
      </c>
      <c r="AS445" s="229">
        <f t="shared" si="424"/>
        <v>0</v>
      </c>
      <c r="AT445" s="229">
        <f t="shared" si="425"/>
        <v>0</v>
      </c>
      <c r="AU445" s="231"/>
    </row>
    <row r="446" spans="1:47" ht="9" customHeight="1">
      <c r="A446" s="599"/>
      <c r="B446" s="227">
        <f t="shared" ref="B446:D446" si="450">B19</f>
        <v>0</v>
      </c>
      <c r="C446" s="227">
        <f t="shared" si="450"/>
        <v>0</v>
      </c>
      <c r="D446" s="228" t="str">
        <f t="shared" si="450"/>
        <v>LPS</v>
      </c>
      <c r="E446" s="254"/>
      <c r="F446" s="254"/>
      <c r="G446" s="254"/>
      <c r="H446" s="229"/>
      <c r="I446" s="229"/>
      <c r="J446" s="229">
        <f>ENGINE!I19/'Assumptions - Life cycles'!$B$11</f>
        <v>0</v>
      </c>
      <c r="K446" s="229">
        <f t="shared" ref="K446:AI446" si="451">J446</f>
        <v>0</v>
      </c>
      <c r="L446" s="229">
        <f t="shared" si="451"/>
        <v>0</v>
      </c>
      <c r="M446" s="229">
        <f t="shared" si="451"/>
        <v>0</v>
      </c>
      <c r="N446" s="230">
        <f t="shared" si="451"/>
        <v>0</v>
      </c>
      <c r="O446" s="229">
        <f t="shared" si="451"/>
        <v>0</v>
      </c>
      <c r="P446" s="229">
        <f t="shared" si="451"/>
        <v>0</v>
      </c>
      <c r="Q446" s="229">
        <f t="shared" si="451"/>
        <v>0</v>
      </c>
      <c r="R446" s="229">
        <f t="shared" si="451"/>
        <v>0</v>
      </c>
      <c r="S446" s="229">
        <f t="shared" si="451"/>
        <v>0</v>
      </c>
      <c r="T446" s="229">
        <f t="shared" si="451"/>
        <v>0</v>
      </c>
      <c r="U446" s="229">
        <f t="shared" si="451"/>
        <v>0</v>
      </c>
      <c r="V446" s="229">
        <f t="shared" si="451"/>
        <v>0</v>
      </c>
      <c r="W446" s="229">
        <f t="shared" si="451"/>
        <v>0</v>
      </c>
      <c r="X446" s="229">
        <f t="shared" si="451"/>
        <v>0</v>
      </c>
      <c r="Y446" s="229">
        <f t="shared" si="451"/>
        <v>0</v>
      </c>
      <c r="Z446" s="229">
        <f t="shared" si="451"/>
        <v>0</v>
      </c>
      <c r="AA446" s="229">
        <f t="shared" si="451"/>
        <v>0</v>
      </c>
      <c r="AB446" s="229">
        <f t="shared" si="451"/>
        <v>0</v>
      </c>
      <c r="AC446" s="229">
        <f t="shared" si="451"/>
        <v>0</v>
      </c>
      <c r="AD446" s="229">
        <f t="shared" si="451"/>
        <v>0</v>
      </c>
      <c r="AE446" s="229">
        <f t="shared" si="451"/>
        <v>0</v>
      </c>
      <c r="AF446" s="229">
        <f t="shared" si="451"/>
        <v>0</v>
      </c>
      <c r="AG446" s="229">
        <f t="shared" si="451"/>
        <v>0</v>
      </c>
      <c r="AH446" s="229">
        <f t="shared" si="451"/>
        <v>0</v>
      </c>
      <c r="AI446" s="229">
        <f t="shared" si="451"/>
        <v>0</v>
      </c>
      <c r="AJ446" s="229">
        <f t="shared" si="415"/>
        <v>0</v>
      </c>
      <c r="AK446" s="229">
        <f t="shared" si="416"/>
        <v>0</v>
      </c>
      <c r="AL446" s="229">
        <f t="shared" si="417"/>
        <v>0</v>
      </c>
      <c r="AM446" s="229">
        <f t="shared" si="418"/>
        <v>0</v>
      </c>
      <c r="AN446" s="229">
        <f t="shared" si="419"/>
        <v>0</v>
      </c>
      <c r="AO446" s="229">
        <f t="shared" si="420"/>
        <v>0</v>
      </c>
      <c r="AP446" s="229">
        <f t="shared" si="421"/>
        <v>0</v>
      </c>
      <c r="AQ446" s="229">
        <f t="shared" si="422"/>
        <v>0</v>
      </c>
      <c r="AR446" s="229">
        <f t="shared" si="423"/>
        <v>0</v>
      </c>
      <c r="AS446" s="229">
        <f t="shared" si="424"/>
        <v>0</v>
      </c>
      <c r="AT446" s="229">
        <f t="shared" si="425"/>
        <v>0</v>
      </c>
      <c r="AU446" s="231"/>
    </row>
    <row r="447" spans="1:47" ht="9" customHeight="1">
      <c r="A447" s="599"/>
      <c r="B447" s="227">
        <f t="shared" ref="B447:D447" si="452">B20</f>
        <v>0</v>
      </c>
      <c r="C447" s="227">
        <f t="shared" si="452"/>
        <v>0</v>
      </c>
      <c r="D447" s="228" t="str">
        <f t="shared" si="452"/>
        <v>LPS</v>
      </c>
      <c r="E447" s="254"/>
      <c r="F447" s="254"/>
      <c r="G447" s="254"/>
      <c r="H447" s="229"/>
      <c r="I447" s="229"/>
      <c r="J447" s="229">
        <f>ENGINE!I20/'Assumptions - Life cycles'!$B$11</f>
        <v>0</v>
      </c>
      <c r="K447" s="229">
        <f t="shared" ref="K447:AI447" si="453">J447</f>
        <v>0</v>
      </c>
      <c r="L447" s="229">
        <f t="shared" si="453"/>
        <v>0</v>
      </c>
      <c r="M447" s="229">
        <f t="shared" si="453"/>
        <v>0</v>
      </c>
      <c r="N447" s="230">
        <f t="shared" si="453"/>
        <v>0</v>
      </c>
      <c r="O447" s="229">
        <f t="shared" si="453"/>
        <v>0</v>
      </c>
      <c r="P447" s="229">
        <f t="shared" si="453"/>
        <v>0</v>
      </c>
      <c r="Q447" s="229">
        <f t="shared" si="453"/>
        <v>0</v>
      </c>
      <c r="R447" s="229">
        <f t="shared" si="453"/>
        <v>0</v>
      </c>
      <c r="S447" s="229">
        <f t="shared" si="453"/>
        <v>0</v>
      </c>
      <c r="T447" s="229">
        <f t="shared" si="453"/>
        <v>0</v>
      </c>
      <c r="U447" s="229">
        <f t="shared" si="453"/>
        <v>0</v>
      </c>
      <c r="V447" s="229">
        <f t="shared" si="453"/>
        <v>0</v>
      </c>
      <c r="W447" s="229">
        <f t="shared" si="453"/>
        <v>0</v>
      </c>
      <c r="X447" s="229">
        <f t="shared" si="453"/>
        <v>0</v>
      </c>
      <c r="Y447" s="229">
        <f t="shared" si="453"/>
        <v>0</v>
      </c>
      <c r="Z447" s="229">
        <f t="shared" si="453"/>
        <v>0</v>
      </c>
      <c r="AA447" s="229">
        <f t="shared" si="453"/>
        <v>0</v>
      </c>
      <c r="AB447" s="229">
        <f t="shared" si="453"/>
        <v>0</v>
      </c>
      <c r="AC447" s="229">
        <f t="shared" si="453"/>
        <v>0</v>
      </c>
      <c r="AD447" s="229">
        <f t="shared" si="453"/>
        <v>0</v>
      </c>
      <c r="AE447" s="229">
        <f t="shared" si="453"/>
        <v>0</v>
      </c>
      <c r="AF447" s="229">
        <f t="shared" si="453"/>
        <v>0</v>
      </c>
      <c r="AG447" s="229">
        <f t="shared" si="453"/>
        <v>0</v>
      </c>
      <c r="AH447" s="229">
        <f t="shared" si="453"/>
        <v>0</v>
      </c>
      <c r="AI447" s="229">
        <f t="shared" si="453"/>
        <v>0</v>
      </c>
      <c r="AJ447" s="229">
        <f t="shared" si="415"/>
        <v>0</v>
      </c>
      <c r="AK447" s="229">
        <f t="shared" si="416"/>
        <v>0</v>
      </c>
      <c r="AL447" s="229">
        <f t="shared" si="417"/>
        <v>0</v>
      </c>
      <c r="AM447" s="229">
        <f t="shared" si="418"/>
        <v>0</v>
      </c>
      <c r="AN447" s="229">
        <f t="shared" si="419"/>
        <v>0</v>
      </c>
      <c r="AO447" s="229">
        <f t="shared" si="420"/>
        <v>0</v>
      </c>
      <c r="AP447" s="229">
        <f t="shared" si="421"/>
        <v>0</v>
      </c>
      <c r="AQ447" s="229">
        <f t="shared" si="422"/>
        <v>0</v>
      </c>
      <c r="AR447" s="229">
        <f t="shared" si="423"/>
        <v>0</v>
      </c>
      <c r="AS447" s="229">
        <f t="shared" si="424"/>
        <v>0</v>
      </c>
      <c r="AT447" s="229">
        <f t="shared" si="425"/>
        <v>0</v>
      </c>
      <c r="AU447" s="231"/>
    </row>
    <row r="448" spans="1:47" ht="9" customHeight="1">
      <c r="A448" s="600"/>
      <c r="B448" s="227">
        <f t="shared" ref="B448:D448" si="454">B21</f>
        <v>0</v>
      </c>
      <c r="C448" s="227">
        <f t="shared" si="454"/>
        <v>0</v>
      </c>
      <c r="D448" s="228" t="str">
        <f t="shared" si="454"/>
        <v>LPS</v>
      </c>
      <c r="E448" s="254"/>
      <c r="F448" s="254"/>
      <c r="G448" s="254"/>
      <c r="H448" s="229"/>
      <c r="I448" s="229"/>
      <c r="J448" s="229">
        <f>ENGINE!I21/'Assumptions - Life cycles'!$B$11</f>
        <v>0</v>
      </c>
      <c r="K448" s="229">
        <f t="shared" ref="K448:AI448" si="455">J448</f>
        <v>0</v>
      </c>
      <c r="L448" s="229">
        <f t="shared" si="455"/>
        <v>0</v>
      </c>
      <c r="M448" s="229">
        <f t="shared" si="455"/>
        <v>0</v>
      </c>
      <c r="N448" s="230">
        <f t="shared" si="455"/>
        <v>0</v>
      </c>
      <c r="O448" s="229">
        <f t="shared" si="455"/>
        <v>0</v>
      </c>
      <c r="P448" s="229">
        <f t="shared" si="455"/>
        <v>0</v>
      </c>
      <c r="Q448" s="229">
        <f t="shared" si="455"/>
        <v>0</v>
      </c>
      <c r="R448" s="229">
        <f t="shared" si="455"/>
        <v>0</v>
      </c>
      <c r="S448" s="229">
        <f t="shared" si="455"/>
        <v>0</v>
      </c>
      <c r="T448" s="229">
        <f t="shared" si="455"/>
        <v>0</v>
      </c>
      <c r="U448" s="229">
        <f t="shared" si="455"/>
        <v>0</v>
      </c>
      <c r="V448" s="229">
        <f t="shared" si="455"/>
        <v>0</v>
      </c>
      <c r="W448" s="229">
        <f t="shared" si="455"/>
        <v>0</v>
      </c>
      <c r="X448" s="229">
        <f t="shared" si="455"/>
        <v>0</v>
      </c>
      <c r="Y448" s="229">
        <f t="shared" si="455"/>
        <v>0</v>
      </c>
      <c r="Z448" s="229">
        <f t="shared" si="455"/>
        <v>0</v>
      </c>
      <c r="AA448" s="229">
        <f t="shared" si="455"/>
        <v>0</v>
      </c>
      <c r="AB448" s="229">
        <f t="shared" si="455"/>
        <v>0</v>
      </c>
      <c r="AC448" s="229">
        <f t="shared" si="455"/>
        <v>0</v>
      </c>
      <c r="AD448" s="229">
        <f t="shared" si="455"/>
        <v>0</v>
      </c>
      <c r="AE448" s="229">
        <f t="shared" si="455"/>
        <v>0</v>
      </c>
      <c r="AF448" s="229">
        <f t="shared" si="455"/>
        <v>0</v>
      </c>
      <c r="AG448" s="229">
        <f t="shared" si="455"/>
        <v>0</v>
      </c>
      <c r="AH448" s="229">
        <f t="shared" si="455"/>
        <v>0</v>
      </c>
      <c r="AI448" s="229">
        <f t="shared" si="455"/>
        <v>0</v>
      </c>
      <c r="AJ448" s="229">
        <f t="shared" si="415"/>
        <v>0</v>
      </c>
      <c r="AK448" s="229">
        <f t="shared" si="416"/>
        <v>0</v>
      </c>
      <c r="AL448" s="229">
        <f t="shared" si="417"/>
        <v>0</v>
      </c>
      <c r="AM448" s="229">
        <f t="shared" si="418"/>
        <v>0</v>
      </c>
      <c r="AN448" s="229">
        <f t="shared" si="419"/>
        <v>0</v>
      </c>
      <c r="AO448" s="229">
        <f t="shared" si="420"/>
        <v>0</v>
      </c>
      <c r="AP448" s="229">
        <f t="shared" si="421"/>
        <v>0</v>
      </c>
      <c r="AQ448" s="229">
        <f t="shared" si="422"/>
        <v>0</v>
      </c>
      <c r="AR448" s="229">
        <f t="shared" si="423"/>
        <v>0</v>
      </c>
      <c r="AS448" s="229">
        <f t="shared" si="424"/>
        <v>0</v>
      </c>
      <c r="AT448" s="229">
        <f t="shared" si="425"/>
        <v>0</v>
      </c>
      <c r="AU448" s="231"/>
    </row>
    <row r="449" spans="1:47" ht="9" customHeight="1">
      <c r="A449" s="233"/>
      <c r="B449" s="234"/>
      <c r="C449" s="234"/>
      <c r="D449" s="234"/>
      <c r="E449" s="234"/>
      <c r="F449" s="234"/>
      <c r="G449" s="234"/>
      <c r="H449" s="235"/>
      <c r="I449" s="234"/>
      <c r="J449" s="234"/>
      <c r="K449" s="234"/>
      <c r="L449" s="234"/>
      <c r="M449" s="234"/>
      <c r="N449" s="234"/>
      <c r="O449" s="234"/>
      <c r="P449" s="234"/>
      <c r="Q449" s="234"/>
      <c r="R449" s="234"/>
      <c r="S449" s="234"/>
      <c r="T449" s="234"/>
      <c r="U449" s="234"/>
      <c r="V449" s="234"/>
      <c r="W449" s="234"/>
      <c r="X449" s="234"/>
      <c r="Y449" s="234"/>
      <c r="Z449" s="234"/>
      <c r="AA449" s="234"/>
      <c r="AB449" s="234"/>
      <c r="AC449" s="234"/>
      <c r="AD449" s="234"/>
      <c r="AE449" s="234"/>
      <c r="AF449" s="234"/>
      <c r="AG449" s="234"/>
      <c r="AH449" s="234"/>
      <c r="AI449" s="234"/>
      <c r="AJ449" s="234"/>
      <c r="AK449" s="234"/>
      <c r="AL449" s="234"/>
      <c r="AM449" s="234"/>
      <c r="AN449" s="234"/>
      <c r="AO449" s="234"/>
      <c r="AP449" s="234"/>
      <c r="AQ449" s="234"/>
      <c r="AR449" s="234"/>
      <c r="AS449" s="234"/>
      <c r="AT449" s="234"/>
      <c r="AU449" s="236"/>
    </row>
    <row r="450" spans="1:47" ht="9" customHeight="1">
      <c r="A450" s="598" t="s">
        <v>265</v>
      </c>
      <c r="B450" s="227">
        <f t="shared" ref="B450:D450" si="456">B23</f>
        <v>50</v>
      </c>
      <c r="C450" s="227">
        <f t="shared" si="456"/>
        <v>57</v>
      </c>
      <c r="D450" s="228" t="str">
        <f t="shared" si="456"/>
        <v>HPS6</v>
      </c>
      <c r="E450" s="254"/>
      <c r="F450" s="254"/>
      <c r="G450" s="254"/>
      <c r="H450" s="229"/>
      <c r="I450" s="229"/>
      <c r="J450" s="229">
        <f>ENGINE!I23/'Assumptions - Life cycles'!$B$11</f>
        <v>0</v>
      </c>
      <c r="K450" s="229">
        <f t="shared" ref="K450:AI450" si="457">J450</f>
        <v>0</v>
      </c>
      <c r="L450" s="229">
        <f t="shared" si="457"/>
        <v>0</v>
      </c>
      <c r="M450" s="229">
        <f t="shared" si="457"/>
        <v>0</v>
      </c>
      <c r="N450" s="230">
        <f t="shared" si="457"/>
        <v>0</v>
      </c>
      <c r="O450" s="229">
        <f t="shared" si="457"/>
        <v>0</v>
      </c>
      <c r="P450" s="229">
        <f t="shared" si="457"/>
        <v>0</v>
      </c>
      <c r="Q450" s="229">
        <f t="shared" si="457"/>
        <v>0</v>
      </c>
      <c r="R450" s="229">
        <f t="shared" si="457"/>
        <v>0</v>
      </c>
      <c r="S450" s="229">
        <f t="shared" si="457"/>
        <v>0</v>
      </c>
      <c r="T450" s="229">
        <f t="shared" si="457"/>
        <v>0</v>
      </c>
      <c r="U450" s="229">
        <f t="shared" si="457"/>
        <v>0</v>
      </c>
      <c r="V450" s="229">
        <f t="shared" si="457"/>
        <v>0</v>
      </c>
      <c r="W450" s="229">
        <f t="shared" si="457"/>
        <v>0</v>
      </c>
      <c r="X450" s="229">
        <f t="shared" si="457"/>
        <v>0</v>
      </c>
      <c r="Y450" s="229">
        <f t="shared" si="457"/>
        <v>0</v>
      </c>
      <c r="Z450" s="229">
        <f t="shared" si="457"/>
        <v>0</v>
      </c>
      <c r="AA450" s="229">
        <f t="shared" si="457"/>
        <v>0</v>
      </c>
      <c r="AB450" s="229">
        <f t="shared" si="457"/>
        <v>0</v>
      </c>
      <c r="AC450" s="229">
        <f t="shared" si="457"/>
        <v>0</v>
      </c>
      <c r="AD450" s="229">
        <f t="shared" si="457"/>
        <v>0</v>
      </c>
      <c r="AE450" s="229">
        <f t="shared" si="457"/>
        <v>0</v>
      </c>
      <c r="AF450" s="229">
        <f t="shared" si="457"/>
        <v>0</v>
      </c>
      <c r="AG450" s="229">
        <f t="shared" si="457"/>
        <v>0</v>
      </c>
      <c r="AH450" s="229">
        <f t="shared" si="457"/>
        <v>0</v>
      </c>
      <c r="AI450" s="229">
        <f t="shared" si="457"/>
        <v>0</v>
      </c>
      <c r="AJ450" s="229">
        <f t="shared" ref="AJ450:AJ473" si="458">AH450</f>
        <v>0</v>
      </c>
      <c r="AK450" s="229">
        <f t="shared" ref="AK450:AK473" si="459">AI450</f>
        <v>0</v>
      </c>
      <c r="AL450" s="229">
        <f t="shared" ref="AL450:AL473" si="460">AJ450</f>
        <v>0</v>
      </c>
      <c r="AM450" s="229">
        <f t="shared" ref="AM450:AM473" si="461">AK450</f>
        <v>0</v>
      </c>
      <c r="AN450" s="229">
        <f t="shared" ref="AN450:AN473" si="462">AC450</f>
        <v>0</v>
      </c>
      <c r="AO450" s="229">
        <f t="shared" ref="AO450:AO473" si="463">AD450</f>
        <v>0</v>
      </c>
      <c r="AP450" s="229">
        <f t="shared" ref="AP450:AP473" si="464">AE450</f>
        <v>0</v>
      </c>
      <c r="AQ450" s="229">
        <f t="shared" ref="AQ450:AQ473" si="465">AF450</f>
        <v>0</v>
      </c>
      <c r="AR450" s="229">
        <f t="shared" ref="AR450:AR473" si="466">AG450</f>
        <v>0</v>
      </c>
      <c r="AS450" s="229">
        <f t="shared" ref="AS450:AS473" si="467">AH450</f>
        <v>0</v>
      </c>
      <c r="AT450" s="229">
        <f t="shared" ref="AT450:AT473" si="468">AI450</f>
        <v>0</v>
      </c>
      <c r="AU450" s="231"/>
    </row>
    <row r="451" spans="1:47" ht="9" customHeight="1">
      <c r="A451" s="599"/>
      <c r="B451" s="227">
        <f t="shared" ref="B451:D451" si="469">B24</f>
        <v>70</v>
      </c>
      <c r="C451" s="227">
        <f t="shared" si="469"/>
        <v>77</v>
      </c>
      <c r="D451" s="228" t="str">
        <f t="shared" si="469"/>
        <v>HPS6</v>
      </c>
      <c r="E451" s="254"/>
      <c r="F451" s="254"/>
      <c r="G451" s="254"/>
      <c r="H451" s="229"/>
      <c r="I451" s="229"/>
      <c r="J451" s="229">
        <f>ENGINE!I24/'Assumptions - Life cycles'!$B$11</f>
        <v>0</v>
      </c>
      <c r="K451" s="229">
        <f t="shared" ref="K451:AI451" si="470">J451</f>
        <v>0</v>
      </c>
      <c r="L451" s="229">
        <f t="shared" si="470"/>
        <v>0</v>
      </c>
      <c r="M451" s="229">
        <f t="shared" si="470"/>
        <v>0</v>
      </c>
      <c r="N451" s="230">
        <f t="shared" si="470"/>
        <v>0</v>
      </c>
      <c r="O451" s="229">
        <f t="shared" si="470"/>
        <v>0</v>
      </c>
      <c r="P451" s="229">
        <f t="shared" si="470"/>
        <v>0</v>
      </c>
      <c r="Q451" s="229">
        <f t="shared" si="470"/>
        <v>0</v>
      </c>
      <c r="R451" s="229">
        <f t="shared" si="470"/>
        <v>0</v>
      </c>
      <c r="S451" s="229">
        <f t="shared" si="470"/>
        <v>0</v>
      </c>
      <c r="T451" s="229">
        <f t="shared" si="470"/>
        <v>0</v>
      </c>
      <c r="U451" s="229">
        <f t="shared" si="470"/>
        <v>0</v>
      </c>
      <c r="V451" s="229">
        <f t="shared" si="470"/>
        <v>0</v>
      </c>
      <c r="W451" s="229">
        <f t="shared" si="470"/>
        <v>0</v>
      </c>
      <c r="X451" s="229">
        <f t="shared" si="470"/>
        <v>0</v>
      </c>
      <c r="Y451" s="229">
        <f t="shared" si="470"/>
        <v>0</v>
      </c>
      <c r="Z451" s="229">
        <f t="shared" si="470"/>
        <v>0</v>
      </c>
      <c r="AA451" s="229">
        <f t="shared" si="470"/>
        <v>0</v>
      </c>
      <c r="AB451" s="229">
        <f t="shared" si="470"/>
        <v>0</v>
      </c>
      <c r="AC451" s="229">
        <f t="shared" si="470"/>
        <v>0</v>
      </c>
      <c r="AD451" s="229">
        <f t="shared" si="470"/>
        <v>0</v>
      </c>
      <c r="AE451" s="229">
        <f t="shared" si="470"/>
        <v>0</v>
      </c>
      <c r="AF451" s="229">
        <f t="shared" si="470"/>
        <v>0</v>
      </c>
      <c r="AG451" s="229">
        <f t="shared" si="470"/>
        <v>0</v>
      </c>
      <c r="AH451" s="229">
        <f t="shared" si="470"/>
        <v>0</v>
      </c>
      <c r="AI451" s="229">
        <f t="shared" si="470"/>
        <v>0</v>
      </c>
      <c r="AJ451" s="229">
        <f t="shared" si="458"/>
        <v>0</v>
      </c>
      <c r="AK451" s="229">
        <f t="shared" si="459"/>
        <v>0</v>
      </c>
      <c r="AL451" s="229">
        <f t="shared" si="460"/>
        <v>0</v>
      </c>
      <c r="AM451" s="229">
        <f t="shared" si="461"/>
        <v>0</v>
      </c>
      <c r="AN451" s="229">
        <f t="shared" si="462"/>
        <v>0</v>
      </c>
      <c r="AO451" s="229">
        <f t="shared" si="463"/>
        <v>0</v>
      </c>
      <c r="AP451" s="229">
        <f t="shared" si="464"/>
        <v>0</v>
      </c>
      <c r="AQ451" s="229">
        <f t="shared" si="465"/>
        <v>0</v>
      </c>
      <c r="AR451" s="229">
        <f t="shared" si="466"/>
        <v>0</v>
      </c>
      <c r="AS451" s="229">
        <f t="shared" si="467"/>
        <v>0</v>
      </c>
      <c r="AT451" s="229">
        <f t="shared" si="468"/>
        <v>0</v>
      </c>
      <c r="AU451" s="231"/>
    </row>
    <row r="452" spans="1:47" ht="9" customHeight="1">
      <c r="A452" s="599"/>
      <c r="B452" s="227">
        <f t="shared" ref="B452:D452" si="471">B25</f>
        <v>100</v>
      </c>
      <c r="C452" s="227">
        <f t="shared" si="471"/>
        <v>105</v>
      </c>
      <c r="D452" s="228" t="str">
        <f t="shared" si="471"/>
        <v>HPS6</v>
      </c>
      <c r="E452" s="254"/>
      <c r="F452" s="254"/>
      <c r="G452" s="254"/>
      <c r="H452" s="229"/>
      <c r="I452" s="229"/>
      <c r="J452" s="229">
        <f>ENGINE!I25/'Assumptions - Life cycles'!$B$11</f>
        <v>0</v>
      </c>
      <c r="K452" s="229">
        <f t="shared" ref="K452:AI452" si="472">J452</f>
        <v>0</v>
      </c>
      <c r="L452" s="229">
        <f t="shared" si="472"/>
        <v>0</v>
      </c>
      <c r="M452" s="229">
        <f t="shared" si="472"/>
        <v>0</v>
      </c>
      <c r="N452" s="230">
        <f t="shared" si="472"/>
        <v>0</v>
      </c>
      <c r="O452" s="229">
        <f t="shared" si="472"/>
        <v>0</v>
      </c>
      <c r="P452" s="229">
        <f t="shared" si="472"/>
        <v>0</v>
      </c>
      <c r="Q452" s="229">
        <f t="shared" si="472"/>
        <v>0</v>
      </c>
      <c r="R452" s="229">
        <f t="shared" si="472"/>
        <v>0</v>
      </c>
      <c r="S452" s="229">
        <f t="shared" si="472"/>
        <v>0</v>
      </c>
      <c r="T452" s="229">
        <f t="shared" si="472"/>
        <v>0</v>
      </c>
      <c r="U452" s="229">
        <f t="shared" si="472"/>
        <v>0</v>
      </c>
      <c r="V452" s="229">
        <f t="shared" si="472"/>
        <v>0</v>
      </c>
      <c r="W452" s="229">
        <f t="shared" si="472"/>
        <v>0</v>
      </c>
      <c r="X452" s="229">
        <f t="shared" si="472"/>
        <v>0</v>
      </c>
      <c r="Y452" s="229">
        <f t="shared" si="472"/>
        <v>0</v>
      </c>
      <c r="Z452" s="229">
        <f t="shared" si="472"/>
        <v>0</v>
      </c>
      <c r="AA452" s="229">
        <f t="shared" si="472"/>
        <v>0</v>
      </c>
      <c r="AB452" s="229">
        <f t="shared" si="472"/>
        <v>0</v>
      </c>
      <c r="AC452" s="229">
        <f t="shared" si="472"/>
        <v>0</v>
      </c>
      <c r="AD452" s="229">
        <f t="shared" si="472"/>
        <v>0</v>
      </c>
      <c r="AE452" s="229">
        <f t="shared" si="472"/>
        <v>0</v>
      </c>
      <c r="AF452" s="229">
        <f t="shared" si="472"/>
        <v>0</v>
      </c>
      <c r="AG452" s="229">
        <f t="shared" si="472"/>
        <v>0</v>
      </c>
      <c r="AH452" s="229">
        <f t="shared" si="472"/>
        <v>0</v>
      </c>
      <c r="AI452" s="229">
        <f t="shared" si="472"/>
        <v>0</v>
      </c>
      <c r="AJ452" s="229">
        <f t="shared" si="458"/>
        <v>0</v>
      </c>
      <c r="AK452" s="229">
        <f t="shared" si="459"/>
        <v>0</v>
      </c>
      <c r="AL452" s="229">
        <f t="shared" si="460"/>
        <v>0</v>
      </c>
      <c r="AM452" s="229">
        <f t="shared" si="461"/>
        <v>0</v>
      </c>
      <c r="AN452" s="229">
        <f t="shared" si="462"/>
        <v>0</v>
      </c>
      <c r="AO452" s="229">
        <f t="shared" si="463"/>
        <v>0</v>
      </c>
      <c r="AP452" s="229">
        <f t="shared" si="464"/>
        <v>0</v>
      </c>
      <c r="AQ452" s="229">
        <f t="shared" si="465"/>
        <v>0</v>
      </c>
      <c r="AR452" s="229">
        <f t="shared" si="466"/>
        <v>0</v>
      </c>
      <c r="AS452" s="229">
        <f t="shared" si="467"/>
        <v>0</v>
      </c>
      <c r="AT452" s="229">
        <f t="shared" si="468"/>
        <v>0</v>
      </c>
      <c r="AU452" s="231"/>
    </row>
    <row r="453" spans="1:47" ht="9" customHeight="1">
      <c r="A453" s="599"/>
      <c r="B453" s="227">
        <f t="shared" ref="B453:D453" si="473">B26</f>
        <v>150</v>
      </c>
      <c r="C453" s="227">
        <f t="shared" si="473"/>
        <v>159</v>
      </c>
      <c r="D453" s="228" t="str">
        <f t="shared" si="473"/>
        <v>HPS6</v>
      </c>
      <c r="E453" s="254"/>
      <c r="F453" s="254"/>
      <c r="G453" s="254"/>
      <c r="H453" s="229"/>
      <c r="I453" s="229"/>
      <c r="J453" s="229">
        <f>ENGINE!I26/'Assumptions - Life cycles'!$B$11</f>
        <v>0</v>
      </c>
      <c r="K453" s="229">
        <f t="shared" ref="K453:AI453" si="474">J453</f>
        <v>0</v>
      </c>
      <c r="L453" s="229">
        <f t="shared" si="474"/>
        <v>0</v>
      </c>
      <c r="M453" s="229">
        <f t="shared" si="474"/>
        <v>0</v>
      </c>
      <c r="N453" s="230">
        <f t="shared" si="474"/>
        <v>0</v>
      </c>
      <c r="O453" s="229">
        <f t="shared" si="474"/>
        <v>0</v>
      </c>
      <c r="P453" s="229">
        <f t="shared" si="474"/>
        <v>0</v>
      </c>
      <c r="Q453" s="229">
        <f t="shared" si="474"/>
        <v>0</v>
      </c>
      <c r="R453" s="229">
        <f t="shared" si="474"/>
        <v>0</v>
      </c>
      <c r="S453" s="229">
        <f t="shared" si="474"/>
        <v>0</v>
      </c>
      <c r="T453" s="229">
        <f t="shared" si="474"/>
        <v>0</v>
      </c>
      <c r="U453" s="229">
        <f t="shared" si="474"/>
        <v>0</v>
      </c>
      <c r="V453" s="229">
        <f t="shared" si="474"/>
        <v>0</v>
      </c>
      <c r="W453" s="229">
        <f t="shared" si="474"/>
        <v>0</v>
      </c>
      <c r="X453" s="229">
        <f t="shared" si="474"/>
        <v>0</v>
      </c>
      <c r="Y453" s="229">
        <f t="shared" si="474"/>
        <v>0</v>
      </c>
      <c r="Z453" s="229">
        <f t="shared" si="474"/>
        <v>0</v>
      </c>
      <c r="AA453" s="229">
        <f t="shared" si="474"/>
        <v>0</v>
      </c>
      <c r="AB453" s="229">
        <f t="shared" si="474"/>
        <v>0</v>
      </c>
      <c r="AC453" s="229">
        <f t="shared" si="474"/>
        <v>0</v>
      </c>
      <c r="AD453" s="229">
        <f t="shared" si="474"/>
        <v>0</v>
      </c>
      <c r="AE453" s="229">
        <f t="shared" si="474"/>
        <v>0</v>
      </c>
      <c r="AF453" s="229">
        <f t="shared" si="474"/>
        <v>0</v>
      </c>
      <c r="AG453" s="229">
        <f t="shared" si="474"/>
        <v>0</v>
      </c>
      <c r="AH453" s="229">
        <f t="shared" si="474"/>
        <v>0</v>
      </c>
      <c r="AI453" s="229">
        <f t="shared" si="474"/>
        <v>0</v>
      </c>
      <c r="AJ453" s="229">
        <f t="shared" si="458"/>
        <v>0</v>
      </c>
      <c r="AK453" s="229">
        <f t="shared" si="459"/>
        <v>0</v>
      </c>
      <c r="AL453" s="229">
        <f t="shared" si="460"/>
        <v>0</v>
      </c>
      <c r="AM453" s="229">
        <f t="shared" si="461"/>
        <v>0</v>
      </c>
      <c r="AN453" s="229">
        <f t="shared" si="462"/>
        <v>0</v>
      </c>
      <c r="AO453" s="229">
        <f t="shared" si="463"/>
        <v>0</v>
      </c>
      <c r="AP453" s="229">
        <f t="shared" si="464"/>
        <v>0</v>
      </c>
      <c r="AQ453" s="229">
        <f t="shared" si="465"/>
        <v>0</v>
      </c>
      <c r="AR453" s="229">
        <f t="shared" si="466"/>
        <v>0</v>
      </c>
      <c r="AS453" s="229">
        <f t="shared" si="467"/>
        <v>0</v>
      </c>
      <c r="AT453" s="229">
        <f t="shared" si="468"/>
        <v>0</v>
      </c>
      <c r="AU453" s="231"/>
    </row>
    <row r="454" spans="1:47" ht="9" customHeight="1">
      <c r="A454" s="599"/>
      <c r="B454" s="227">
        <f t="shared" ref="B454:D454" si="475">B27</f>
        <v>250</v>
      </c>
      <c r="C454" s="227">
        <f t="shared" si="475"/>
        <v>267</v>
      </c>
      <c r="D454" s="228" t="str">
        <f t="shared" si="475"/>
        <v>HPS6</v>
      </c>
      <c r="E454" s="254"/>
      <c r="F454" s="254"/>
      <c r="G454" s="254"/>
      <c r="H454" s="229"/>
      <c r="I454" s="229"/>
      <c r="J454" s="229">
        <f>ENGINE!I27/'Assumptions - Life cycles'!$B$11</f>
        <v>0</v>
      </c>
      <c r="K454" s="229">
        <f t="shared" ref="K454:AI454" si="476">J454</f>
        <v>0</v>
      </c>
      <c r="L454" s="229">
        <f t="shared" si="476"/>
        <v>0</v>
      </c>
      <c r="M454" s="229">
        <f t="shared" si="476"/>
        <v>0</v>
      </c>
      <c r="N454" s="230">
        <f t="shared" si="476"/>
        <v>0</v>
      </c>
      <c r="O454" s="229">
        <f t="shared" si="476"/>
        <v>0</v>
      </c>
      <c r="P454" s="229">
        <f t="shared" si="476"/>
        <v>0</v>
      </c>
      <c r="Q454" s="229">
        <f t="shared" si="476"/>
        <v>0</v>
      </c>
      <c r="R454" s="229">
        <f t="shared" si="476"/>
        <v>0</v>
      </c>
      <c r="S454" s="229">
        <f t="shared" si="476"/>
        <v>0</v>
      </c>
      <c r="T454" s="229">
        <f t="shared" si="476"/>
        <v>0</v>
      </c>
      <c r="U454" s="229">
        <f t="shared" si="476"/>
        <v>0</v>
      </c>
      <c r="V454" s="229">
        <f t="shared" si="476"/>
        <v>0</v>
      </c>
      <c r="W454" s="229">
        <f t="shared" si="476"/>
        <v>0</v>
      </c>
      <c r="X454" s="229">
        <f t="shared" si="476"/>
        <v>0</v>
      </c>
      <c r="Y454" s="229">
        <f t="shared" si="476"/>
        <v>0</v>
      </c>
      <c r="Z454" s="229">
        <f t="shared" si="476"/>
        <v>0</v>
      </c>
      <c r="AA454" s="229">
        <f t="shared" si="476"/>
        <v>0</v>
      </c>
      <c r="AB454" s="229">
        <f t="shared" si="476"/>
        <v>0</v>
      </c>
      <c r="AC454" s="229">
        <f t="shared" si="476"/>
        <v>0</v>
      </c>
      <c r="AD454" s="229">
        <f t="shared" si="476"/>
        <v>0</v>
      </c>
      <c r="AE454" s="229">
        <f t="shared" si="476"/>
        <v>0</v>
      </c>
      <c r="AF454" s="229">
        <f t="shared" si="476"/>
        <v>0</v>
      </c>
      <c r="AG454" s="229">
        <f t="shared" si="476"/>
        <v>0</v>
      </c>
      <c r="AH454" s="229">
        <f t="shared" si="476"/>
        <v>0</v>
      </c>
      <c r="AI454" s="229">
        <f t="shared" si="476"/>
        <v>0</v>
      </c>
      <c r="AJ454" s="229">
        <f t="shared" si="458"/>
        <v>0</v>
      </c>
      <c r="AK454" s="229">
        <f t="shared" si="459"/>
        <v>0</v>
      </c>
      <c r="AL454" s="229">
        <f t="shared" si="460"/>
        <v>0</v>
      </c>
      <c r="AM454" s="229">
        <f t="shared" si="461"/>
        <v>0</v>
      </c>
      <c r="AN454" s="229">
        <f t="shared" si="462"/>
        <v>0</v>
      </c>
      <c r="AO454" s="229">
        <f t="shared" si="463"/>
        <v>0</v>
      </c>
      <c r="AP454" s="229">
        <f t="shared" si="464"/>
        <v>0</v>
      </c>
      <c r="AQ454" s="229">
        <f t="shared" si="465"/>
        <v>0</v>
      </c>
      <c r="AR454" s="229">
        <f t="shared" si="466"/>
        <v>0</v>
      </c>
      <c r="AS454" s="229">
        <f t="shared" si="467"/>
        <v>0</v>
      </c>
      <c r="AT454" s="229">
        <f t="shared" si="468"/>
        <v>0</v>
      </c>
      <c r="AU454" s="231"/>
    </row>
    <row r="455" spans="1:47" ht="9" customHeight="1">
      <c r="A455" s="599"/>
      <c r="B455" s="227">
        <f t="shared" ref="B455:D455" si="477">B28</f>
        <v>400</v>
      </c>
      <c r="C455" s="227">
        <f t="shared" si="477"/>
        <v>434</v>
      </c>
      <c r="D455" s="228" t="str">
        <f t="shared" si="477"/>
        <v>HPS6</v>
      </c>
      <c r="E455" s="254"/>
      <c r="F455" s="254"/>
      <c r="G455" s="254"/>
      <c r="H455" s="229"/>
      <c r="I455" s="229"/>
      <c r="J455" s="229">
        <f>ENGINE!I28/'Assumptions - Life cycles'!$B$11</f>
        <v>0</v>
      </c>
      <c r="K455" s="229">
        <f t="shared" ref="K455:AI455" si="478">J455</f>
        <v>0</v>
      </c>
      <c r="L455" s="229">
        <f t="shared" si="478"/>
        <v>0</v>
      </c>
      <c r="M455" s="229">
        <f t="shared" si="478"/>
        <v>0</v>
      </c>
      <c r="N455" s="230">
        <f t="shared" si="478"/>
        <v>0</v>
      </c>
      <c r="O455" s="229">
        <f t="shared" si="478"/>
        <v>0</v>
      </c>
      <c r="P455" s="229">
        <f t="shared" si="478"/>
        <v>0</v>
      </c>
      <c r="Q455" s="229">
        <f t="shared" si="478"/>
        <v>0</v>
      </c>
      <c r="R455" s="229">
        <f t="shared" si="478"/>
        <v>0</v>
      </c>
      <c r="S455" s="229">
        <f t="shared" si="478"/>
        <v>0</v>
      </c>
      <c r="T455" s="229">
        <f t="shared" si="478"/>
        <v>0</v>
      </c>
      <c r="U455" s="229">
        <f t="shared" si="478"/>
        <v>0</v>
      </c>
      <c r="V455" s="229">
        <f t="shared" si="478"/>
        <v>0</v>
      </c>
      <c r="W455" s="229">
        <f t="shared" si="478"/>
        <v>0</v>
      </c>
      <c r="X455" s="229">
        <f t="shared" si="478"/>
        <v>0</v>
      </c>
      <c r="Y455" s="229">
        <f t="shared" si="478"/>
        <v>0</v>
      </c>
      <c r="Z455" s="229">
        <f t="shared" si="478"/>
        <v>0</v>
      </c>
      <c r="AA455" s="229">
        <f t="shared" si="478"/>
        <v>0</v>
      </c>
      <c r="AB455" s="229">
        <f t="shared" si="478"/>
        <v>0</v>
      </c>
      <c r="AC455" s="229">
        <f t="shared" si="478"/>
        <v>0</v>
      </c>
      <c r="AD455" s="229">
        <f t="shared" si="478"/>
        <v>0</v>
      </c>
      <c r="AE455" s="229">
        <f t="shared" si="478"/>
        <v>0</v>
      </c>
      <c r="AF455" s="229">
        <f t="shared" si="478"/>
        <v>0</v>
      </c>
      <c r="AG455" s="229">
        <f t="shared" si="478"/>
        <v>0</v>
      </c>
      <c r="AH455" s="229">
        <f t="shared" si="478"/>
        <v>0</v>
      </c>
      <c r="AI455" s="229">
        <f t="shared" si="478"/>
        <v>0</v>
      </c>
      <c r="AJ455" s="229">
        <f t="shared" si="458"/>
        <v>0</v>
      </c>
      <c r="AK455" s="229">
        <f t="shared" si="459"/>
        <v>0</v>
      </c>
      <c r="AL455" s="229">
        <f t="shared" si="460"/>
        <v>0</v>
      </c>
      <c r="AM455" s="229">
        <f t="shared" si="461"/>
        <v>0</v>
      </c>
      <c r="AN455" s="229">
        <f t="shared" si="462"/>
        <v>0</v>
      </c>
      <c r="AO455" s="229">
        <f t="shared" si="463"/>
        <v>0</v>
      </c>
      <c r="AP455" s="229">
        <f t="shared" si="464"/>
        <v>0</v>
      </c>
      <c r="AQ455" s="229">
        <f t="shared" si="465"/>
        <v>0</v>
      </c>
      <c r="AR455" s="229">
        <f t="shared" si="466"/>
        <v>0</v>
      </c>
      <c r="AS455" s="229">
        <f t="shared" si="467"/>
        <v>0</v>
      </c>
      <c r="AT455" s="229">
        <f t="shared" si="468"/>
        <v>0</v>
      </c>
      <c r="AU455" s="231"/>
    </row>
    <row r="456" spans="1:47" ht="9" customHeight="1">
      <c r="A456" s="599"/>
      <c r="B456" s="227">
        <f t="shared" ref="B456:D456" si="479">B29</f>
        <v>0</v>
      </c>
      <c r="C456" s="227">
        <f t="shared" si="479"/>
        <v>0</v>
      </c>
      <c r="D456" s="228" t="str">
        <f t="shared" si="479"/>
        <v>HPS6</v>
      </c>
      <c r="E456" s="254"/>
      <c r="F456" s="254"/>
      <c r="G456" s="254"/>
      <c r="H456" s="229"/>
      <c r="I456" s="229"/>
      <c r="J456" s="229">
        <f>ENGINE!I29/'Assumptions - Life cycles'!$B$11</f>
        <v>0</v>
      </c>
      <c r="K456" s="229">
        <f t="shared" ref="K456:AI456" si="480">J456</f>
        <v>0</v>
      </c>
      <c r="L456" s="229">
        <f t="shared" si="480"/>
        <v>0</v>
      </c>
      <c r="M456" s="229">
        <f t="shared" si="480"/>
        <v>0</v>
      </c>
      <c r="N456" s="230">
        <f t="shared" si="480"/>
        <v>0</v>
      </c>
      <c r="O456" s="229">
        <f t="shared" si="480"/>
        <v>0</v>
      </c>
      <c r="P456" s="229">
        <f t="shared" si="480"/>
        <v>0</v>
      </c>
      <c r="Q456" s="229">
        <f t="shared" si="480"/>
        <v>0</v>
      </c>
      <c r="R456" s="229">
        <f t="shared" si="480"/>
        <v>0</v>
      </c>
      <c r="S456" s="229">
        <f t="shared" si="480"/>
        <v>0</v>
      </c>
      <c r="T456" s="229">
        <f t="shared" si="480"/>
        <v>0</v>
      </c>
      <c r="U456" s="229">
        <f t="shared" si="480"/>
        <v>0</v>
      </c>
      <c r="V456" s="229">
        <f t="shared" si="480"/>
        <v>0</v>
      </c>
      <c r="W456" s="229">
        <f t="shared" si="480"/>
        <v>0</v>
      </c>
      <c r="X456" s="229">
        <f t="shared" si="480"/>
        <v>0</v>
      </c>
      <c r="Y456" s="229">
        <f t="shared" si="480"/>
        <v>0</v>
      </c>
      <c r="Z456" s="229">
        <f t="shared" si="480"/>
        <v>0</v>
      </c>
      <c r="AA456" s="229">
        <f t="shared" si="480"/>
        <v>0</v>
      </c>
      <c r="AB456" s="229">
        <f t="shared" si="480"/>
        <v>0</v>
      </c>
      <c r="AC456" s="229">
        <f t="shared" si="480"/>
        <v>0</v>
      </c>
      <c r="AD456" s="229">
        <f t="shared" si="480"/>
        <v>0</v>
      </c>
      <c r="AE456" s="229">
        <f t="shared" si="480"/>
        <v>0</v>
      </c>
      <c r="AF456" s="229">
        <f t="shared" si="480"/>
        <v>0</v>
      </c>
      <c r="AG456" s="229">
        <f t="shared" si="480"/>
        <v>0</v>
      </c>
      <c r="AH456" s="229">
        <f t="shared" si="480"/>
        <v>0</v>
      </c>
      <c r="AI456" s="229">
        <f t="shared" si="480"/>
        <v>0</v>
      </c>
      <c r="AJ456" s="229">
        <f t="shared" si="458"/>
        <v>0</v>
      </c>
      <c r="AK456" s="229">
        <f t="shared" si="459"/>
        <v>0</v>
      </c>
      <c r="AL456" s="229">
        <f t="shared" si="460"/>
        <v>0</v>
      </c>
      <c r="AM456" s="229">
        <f t="shared" si="461"/>
        <v>0</v>
      </c>
      <c r="AN456" s="229">
        <f t="shared" si="462"/>
        <v>0</v>
      </c>
      <c r="AO456" s="229">
        <f t="shared" si="463"/>
        <v>0</v>
      </c>
      <c r="AP456" s="229">
        <f t="shared" si="464"/>
        <v>0</v>
      </c>
      <c r="AQ456" s="229">
        <f t="shared" si="465"/>
        <v>0</v>
      </c>
      <c r="AR456" s="229">
        <f t="shared" si="466"/>
        <v>0</v>
      </c>
      <c r="AS456" s="229">
        <f t="shared" si="467"/>
        <v>0</v>
      </c>
      <c r="AT456" s="229">
        <f t="shared" si="468"/>
        <v>0</v>
      </c>
      <c r="AU456" s="231"/>
    </row>
    <row r="457" spans="1:47" ht="9" customHeight="1">
      <c r="A457" s="600"/>
      <c r="B457" s="227">
        <f t="shared" ref="B457:D457" si="481">B30</f>
        <v>0</v>
      </c>
      <c r="C457" s="227">
        <f t="shared" si="481"/>
        <v>0</v>
      </c>
      <c r="D457" s="228" t="str">
        <f t="shared" si="481"/>
        <v>HPS6</v>
      </c>
      <c r="E457" s="254"/>
      <c r="F457" s="254"/>
      <c r="G457" s="254"/>
      <c r="H457" s="229"/>
      <c r="I457" s="229"/>
      <c r="J457" s="229">
        <f>ENGINE!I30/'Assumptions - Life cycles'!$B$11</f>
        <v>0</v>
      </c>
      <c r="K457" s="229">
        <f t="shared" ref="K457:AI457" si="482">J457</f>
        <v>0</v>
      </c>
      <c r="L457" s="229">
        <f t="shared" si="482"/>
        <v>0</v>
      </c>
      <c r="M457" s="229">
        <f t="shared" si="482"/>
        <v>0</v>
      </c>
      <c r="N457" s="230">
        <f t="shared" si="482"/>
        <v>0</v>
      </c>
      <c r="O457" s="229">
        <f t="shared" si="482"/>
        <v>0</v>
      </c>
      <c r="P457" s="229">
        <f t="shared" si="482"/>
        <v>0</v>
      </c>
      <c r="Q457" s="229">
        <f t="shared" si="482"/>
        <v>0</v>
      </c>
      <c r="R457" s="229">
        <f t="shared" si="482"/>
        <v>0</v>
      </c>
      <c r="S457" s="229">
        <f t="shared" si="482"/>
        <v>0</v>
      </c>
      <c r="T457" s="229">
        <f t="shared" si="482"/>
        <v>0</v>
      </c>
      <c r="U457" s="229">
        <f t="shared" si="482"/>
        <v>0</v>
      </c>
      <c r="V457" s="229">
        <f t="shared" si="482"/>
        <v>0</v>
      </c>
      <c r="W457" s="229">
        <f t="shared" si="482"/>
        <v>0</v>
      </c>
      <c r="X457" s="229">
        <f t="shared" si="482"/>
        <v>0</v>
      </c>
      <c r="Y457" s="229">
        <f t="shared" si="482"/>
        <v>0</v>
      </c>
      <c r="Z457" s="229">
        <f t="shared" si="482"/>
        <v>0</v>
      </c>
      <c r="AA457" s="229">
        <f t="shared" si="482"/>
        <v>0</v>
      </c>
      <c r="AB457" s="229">
        <f t="shared" si="482"/>
        <v>0</v>
      </c>
      <c r="AC457" s="229">
        <f t="shared" si="482"/>
        <v>0</v>
      </c>
      <c r="AD457" s="229">
        <f t="shared" si="482"/>
        <v>0</v>
      </c>
      <c r="AE457" s="229">
        <f t="shared" si="482"/>
        <v>0</v>
      </c>
      <c r="AF457" s="229">
        <f t="shared" si="482"/>
        <v>0</v>
      </c>
      <c r="AG457" s="229">
        <f t="shared" si="482"/>
        <v>0</v>
      </c>
      <c r="AH457" s="229">
        <f t="shared" si="482"/>
        <v>0</v>
      </c>
      <c r="AI457" s="229">
        <f t="shared" si="482"/>
        <v>0</v>
      </c>
      <c r="AJ457" s="229">
        <f t="shared" si="458"/>
        <v>0</v>
      </c>
      <c r="AK457" s="229">
        <f t="shared" si="459"/>
        <v>0</v>
      </c>
      <c r="AL457" s="229">
        <f t="shared" si="460"/>
        <v>0</v>
      </c>
      <c r="AM457" s="229">
        <f t="shared" si="461"/>
        <v>0</v>
      </c>
      <c r="AN457" s="229">
        <f t="shared" si="462"/>
        <v>0</v>
      </c>
      <c r="AO457" s="229">
        <f t="shared" si="463"/>
        <v>0</v>
      </c>
      <c r="AP457" s="229">
        <f t="shared" si="464"/>
        <v>0</v>
      </c>
      <c r="AQ457" s="229">
        <f t="shared" si="465"/>
        <v>0</v>
      </c>
      <c r="AR457" s="229">
        <f t="shared" si="466"/>
        <v>0</v>
      </c>
      <c r="AS457" s="229">
        <f t="shared" si="467"/>
        <v>0</v>
      </c>
      <c r="AT457" s="229">
        <f t="shared" si="468"/>
        <v>0</v>
      </c>
      <c r="AU457" s="231"/>
    </row>
    <row r="458" spans="1:47" ht="9" customHeight="1">
      <c r="A458" s="598" t="s">
        <v>265</v>
      </c>
      <c r="B458" s="227">
        <f t="shared" ref="B458:D458" si="483">B31</f>
        <v>50</v>
      </c>
      <c r="C458" s="227">
        <f t="shared" si="483"/>
        <v>62</v>
      </c>
      <c r="D458" s="228" t="str">
        <f t="shared" si="483"/>
        <v>HPS5</v>
      </c>
      <c r="E458" s="254"/>
      <c r="F458" s="254"/>
      <c r="G458" s="254"/>
      <c r="H458" s="229"/>
      <c r="I458" s="229"/>
      <c r="J458" s="229">
        <f>ENGINE!I31/'Assumptions - Life cycles'!$B$11</f>
        <v>0</v>
      </c>
      <c r="K458" s="229">
        <f t="shared" ref="K458:AI458" si="484">J458</f>
        <v>0</v>
      </c>
      <c r="L458" s="229">
        <f t="shared" si="484"/>
        <v>0</v>
      </c>
      <c r="M458" s="229">
        <f t="shared" si="484"/>
        <v>0</v>
      </c>
      <c r="N458" s="230">
        <f t="shared" si="484"/>
        <v>0</v>
      </c>
      <c r="O458" s="229">
        <f t="shared" si="484"/>
        <v>0</v>
      </c>
      <c r="P458" s="229">
        <f t="shared" si="484"/>
        <v>0</v>
      </c>
      <c r="Q458" s="229">
        <f t="shared" si="484"/>
        <v>0</v>
      </c>
      <c r="R458" s="229">
        <f t="shared" si="484"/>
        <v>0</v>
      </c>
      <c r="S458" s="229">
        <f t="shared" si="484"/>
        <v>0</v>
      </c>
      <c r="T458" s="229">
        <f t="shared" si="484"/>
        <v>0</v>
      </c>
      <c r="U458" s="229">
        <f t="shared" si="484"/>
        <v>0</v>
      </c>
      <c r="V458" s="229">
        <f t="shared" si="484"/>
        <v>0</v>
      </c>
      <c r="W458" s="229">
        <f t="shared" si="484"/>
        <v>0</v>
      </c>
      <c r="X458" s="229">
        <f t="shared" si="484"/>
        <v>0</v>
      </c>
      <c r="Y458" s="229">
        <f t="shared" si="484"/>
        <v>0</v>
      </c>
      <c r="Z458" s="229">
        <f t="shared" si="484"/>
        <v>0</v>
      </c>
      <c r="AA458" s="229">
        <f t="shared" si="484"/>
        <v>0</v>
      </c>
      <c r="AB458" s="229">
        <f t="shared" si="484"/>
        <v>0</v>
      </c>
      <c r="AC458" s="229">
        <f t="shared" si="484"/>
        <v>0</v>
      </c>
      <c r="AD458" s="229">
        <f t="shared" si="484"/>
        <v>0</v>
      </c>
      <c r="AE458" s="229">
        <f t="shared" si="484"/>
        <v>0</v>
      </c>
      <c r="AF458" s="229">
        <f t="shared" si="484"/>
        <v>0</v>
      </c>
      <c r="AG458" s="229">
        <f t="shared" si="484"/>
        <v>0</v>
      </c>
      <c r="AH458" s="229">
        <f t="shared" si="484"/>
        <v>0</v>
      </c>
      <c r="AI458" s="229">
        <f t="shared" si="484"/>
        <v>0</v>
      </c>
      <c r="AJ458" s="229">
        <f t="shared" si="458"/>
        <v>0</v>
      </c>
      <c r="AK458" s="229">
        <f t="shared" si="459"/>
        <v>0</v>
      </c>
      <c r="AL458" s="229">
        <f t="shared" si="460"/>
        <v>0</v>
      </c>
      <c r="AM458" s="229">
        <f t="shared" si="461"/>
        <v>0</v>
      </c>
      <c r="AN458" s="229">
        <f t="shared" si="462"/>
        <v>0</v>
      </c>
      <c r="AO458" s="229">
        <f t="shared" si="463"/>
        <v>0</v>
      </c>
      <c r="AP458" s="229">
        <f t="shared" si="464"/>
        <v>0</v>
      </c>
      <c r="AQ458" s="229">
        <f t="shared" si="465"/>
        <v>0</v>
      </c>
      <c r="AR458" s="229">
        <f t="shared" si="466"/>
        <v>0</v>
      </c>
      <c r="AS458" s="229">
        <f t="shared" si="467"/>
        <v>0</v>
      </c>
      <c r="AT458" s="229">
        <f t="shared" si="468"/>
        <v>0</v>
      </c>
      <c r="AU458" s="231"/>
    </row>
    <row r="459" spans="1:47" ht="9" customHeight="1">
      <c r="A459" s="599"/>
      <c r="B459" s="227">
        <f t="shared" ref="B459:D459" si="485">B32</f>
        <v>70</v>
      </c>
      <c r="C459" s="227">
        <f t="shared" si="485"/>
        <v>79</v>
      </c>
      <c r="D459" s="228" t="str">
        <f t="shared" si="485"/>
        <v>HPS5</v>
      </c>
      <c r="E459" s="254"/>
      <c r="F459" s="254"/>
      <c r="G459" s="254"/>
      <c r="H459" s="229"/>
      <c r="I459" s="229"/>
      <c r="J459" s="229">
        <f>ENGINE!I32/'Assumptions - Life cycles'!$B$11</f>
        <v>40</v>
      </c>
      <c r="K459" s="229">
        <f t="shared" ref="K459:AI459" si="486">J459</f>
        <v>40</v>
      </c>
      <c r="L459" s="229">
        <f t="shared" si="486"/>
        <v>40</v>
      </c>
      <c r="M459" s="229">
        <f t="shared" si="486"/>
        <v>40</v>
      </c>
      <c r="N459" s="230">
        <f t="shared" si="486"/>
        <v>40</v>
      </c>
      <c r="O459" s="229">
        <f t="shared" si="486"/>
        <v>40</v>
      </c>
      <c r="P459" s="229">
        <f t="shared" si="486"/>
        <v>40</v>
      </c>
      <c r="Q459" s="229">
        <f t="shared" si="486"/>
        <v>40</v>
      </c>
      <c r="R459" s="229">
        <f t="shared" si="486"/>
        <v>40</v>
      </c>
      <c r="S459" s="229">
        <f t="shared" si="486"/>
        <v>40</v>
      </c>
      <c r="T459" s="229">
        <f t="shared" si="486"/>
        <v>40</v>
      </c>
      <c r="U459" s="229">
        <f t="shared" si="486"/>
        <v>40</v>
      </c>
      <c r="V459" s="229">
        <f t="shared" si="486"/>
        <v>40</v>
      </c>
      <c r="W459" s="229">
        <f t="shared" si="486"/>
        <v>40</v>
      </c>
      <c r="X459" s="229">
        <f t="shared" si="486"/>
        <v>40</v>
      </c>
      <c r="Y459" s="229">
        <f t="shared" si="486"/>
        <v>40</v>
      </c>
      <c r="Z459" s="229">
        <f t="shared" si="486"/>
        <v>40</v>
      </c>
      <c r="AA459" s="229">
        <f t="shared" si="486"/>
        <v>40</v>
      </c>
      <c r="AB459" s="229">
        <f t="shared" si="486"/>
        <v>40</v>
      </c>
      <c r="AC459" s="229">
        <f t="shared" si="486"/>
        <v>40</v>
      </c>
      <c r="AD459" s="229">
        <f t="shared" si="486"/>
        <v>40</v>
      </c>
      <c r="AE459" s="229">
        <f t="shared" si="486"/>
        <v>40</v>
      </c>
      <c r="AF459" s="229">
        <f t="shared" si="486"/>
        <v>40</v>
      </c>
      <c r="AG459" s="229">
        <f t="shared" si="486"/>
        <v>40</v>
      </c>
      <c r="AH459" s="229">
        <f t="shared" si="486"/>
        <v>40</v>
      </c>
      <c r="AI459" s="229">
        <f t="shared" si="486"/>
        <v>40</v>
      </c>
      <c r="AJ459" s="229">
        <f t="shared" si="458"/>
        <v>40</v>
      </c>
      <c r="AK459" s="229">
        <f t="shared" si="459"/>
        <v>40</v>
      </c>
      <c r="AL459" s="229">
        <f t="shared" si="460"/>
        <v>40</v>
      </c>
      <c r="AM459" s="229">
        <f t="shared" si="461"/>
        <v>40</v>
      </c>
      <c r="AN459" s="229">
        <f t="shared" si="462"/>
        <v>40</v>
      </c>
      <c r="AO459" s="229">
        <f t="shared" si="463"/>
        <v>40</v>
      </c>
      <c r="AP459" s="229">
        <f t="shared" si="464"/>
        <v>40</v>
      </c>
      <c r="AQ459" s="229">
        <f t="shared" si="465"/>
        <v>40</v>
      </c>
      <c r="AR459" s="229">
        <f t="shared" si="466"/>
        <v>40</v>
      </c>
      <c r="AS459" s="229">
        <f t="shared" si="467"/>
        <v>40</v>
      </c>
      <c r="AT459" s="229">
        <f t="shared" si="468"/>
        <v>40</v>
      </c>
      <c r="AU459" s="231"/>
    </row>
    <row r="460" spans="1:47" ht="9" customHeight="1">
      <c r="A460" s="599"/>
      <c r="B460" s="227">
        <f t="shared" ref="B460:D460" si="487">B33</f>
        <v>100</v>
      </c>
      <c r="C460" s="227">
        <f t="shared" si="487"/>
        <v>114</v>
      </c>
      <c r="D460" s="228" t="str">
        <f t="shared" si="487"/>
        <v>HPS5</v>
      </c>
      <c r="E460" s="254"/>
      <c r="F460" s="254"/>
      <c r="G460" s="254"/>
      <c r="H460" s="229"/>
      <c r="I460" s="229"/>
      <c r="J460" s="229">
        <f>ENGINE!I33/'Assumptions - Life cycles'!$B$11</f>
        <v>40</v>
      </c>
      <c r="K460" s="229">
        <f t="shared" ref="K460:AI460" si="488">J460</f>
        <v>40</v>
      </c>
      <c r="L460" s="229">
        <f t="shared" si="488"/>
        <v>40</v>
      </c>
      <c r="M460" s="229">
        <f t="shared" si="488"/>
        <v>40</v>
      </c>
      <c r="N460" s="230">
        <f t="shared" si="488"/>
        <v>40</v>
      </c>
      <c r="O460" s="229">
        <f t="shared" si="488"/>
        <v>40</v>
      </c>
      <c r="P460" s="229">
        <f t="shared" si="488"/>
        <v>40</v>
      </c>
      <c r="Q460" s="229">
        <f t="shared" si="488"/>
        <v>40</v>
      </c>
      <c r="R460" s="229">
        <f t="shared" si="488"/>
        <v>40</v>
      </c>
      <c r="S460" s="229">
        <f t="shared" si="488"/>
        <v>40</v>
      </c>
      <c r="T460" s="229">
        <f t="shared" si="488"/>
        <v>40</v>
      </c>
      <c r="U460" s="229">
        <f t="shared" si="488"/>
        <v>40</v>
      </c>
      <c r="V460" s="229">
        <f t="shared" si="488"/>
        <v>40</v>
      </c>
      <c r="W460" s="229">
        <f t="shared" si="488"/>
        <v>40</v>
      </c>
      <c r="X460" s="229">
        <f t="shared" si="488"/>
        <v>40</v>
      </c>
      <c r="Y460" s="229">
        <f t="shared" si="488"/>
        <v>40</v>
      </c>
      <c r="Z460" s="229">
        <f t="shared" si="488"/>
        <v>40</v>
      </c>
      <c r="AA460" s="229">
        <f t="shared" si="488"/>
        <v>40</v>
      </c>
      <c r="AB460" s="229">
        <f t="shared" si="488"/>
        <v>40</v>
      </c>
      <c r="AC460" s="229">
        <f t="shared" si="488"/>
        <v>40</v>
      </c>
      <c r="AD460" s="229">
        <f t="shared" si="488"/>
        <v>40</v>
      </c>
      <c r="AE460" s="229">
        <f t="shared" si="488"/>
        <v>40</v>
      </c>
      <c r="AF460" s="229">
        <f t="shared" si="488"/>
        <v>40</v>
      </c>
      <c r="AG460" s="229">
        <f t="shared" si="488"/>
        <v>40</v>
      </c>
      <c r="AH460" s="229">
        <f t="shared" si="488"/>
        <v>40</v>
      </c>
      <c r="AI460" s="229">
        <f t="shared" si="488"/>
        <v>40</v>
      </c>
      <c r="AJ460" s="229">
        <f t="shared" si="458"/>
        <v>40</v>
      </c>
      <c r="AK460" s="229">
        <f t="shared" si="459"/>
        <v>40</v>
      </c>
      <c r="AL460" s="229">
        <f t="shared" si="460"/>
        <v>40</v>
      </c>
      <c r="AM460" s="229">
        <f t="shared" si="461"/>
        <v>40</v>
      </c>
      <c r="AN460" s="229">
        <f t="shared" si="462"/>
        <v>40</v>
      </c>
      <c r="AO460" s="229">
        <f t="shared" si="463"/>
        <v>40</v>
      </c>
      <c r="AP460" s="229">
        <f t="shared" si="464"/>
        <v>40</v>
      </c>
      <c r="AQ460" s="229">
        <f t="shared" si="465"/>
        <v>40</v>
      </c>
      <c r="AR460" s="229">
        <f t="shared" si="466"/>
        <v>40</v>
      </c>
      <c r="AS460" s="229">
        <f t="shared" si="467"/>
        <v>40</v>
      </c>
      <c r="AT460" s="229">
        <f t="shared" si="468"/>
        <v>40</v>
      </c>
      <c r="AU460" s="231"/>
    </row>
    <row r="461" spans="1:47" ht="9" customHeight="1">
      <c r="A461" s="599"/>
      <c r="B461" s="227">
        <f t="shared" ref="B461:D461" si="489">B34</f>
        <v>150</v>
      </c>
      <c r="C461" s="227">
        <f t="shared" si="489"/>
        <v>190</v>
      </c>
      <c r="D461" s="228" t="str">
        <f t="shared" si="489"/>
        <v>HPS5</v>
      </c>
      <c r="E461" s="254"/>
      <c r="F461" s="254"/>
      <c r="G461" s="254"/>
      <c r="H461" s="229"/>
      <c r="I461" s="229"/>
      <c r="J461" s="229">
        <f>ENGINE!I34/'Assumptions - Life cycles'!$B$11</f>
        <v>0</v>
      </c>
      <c r="K461" s="229">
        <f t="shared" ref="K461:AI461" si="490">J461</f>
        <v>0</v>
      </c>
      <c r="L461" s="229">
        <f t="shared" si="490"/>
        <v>0</v>
      </c>
      <c r="M461" s="229">
        <f t="shared" si="490"/>
        <v>0</v>
      </c>
      <c r="N461" s="230">
        <f t="shared" si="490"/>
        <v>0</v>
      </c>
      <c r="O461" s="229">
        <f t="shared" si="490"/>
        <v>0</v>
      </c>
      <c r="P461" s="229">
        <f t="shared" si="490"/>
        <v>0</v>
      </c>
      <c r="Q461" s="229">
        <f t="shared" si="490"/>
        <v>0</v>
      </c>
      <c r="R461" s="229">
        <f t="shared" si="490"/>
        <v>0</v>
      </c>
      <c r="S461" s="229">
        <f t="shared" si="490"/>
        <v>0</v>
      </c>
      <c r="T461" s="229">
        <f t="shared" si="490"/>
        <v>0</v>
      </c>
      <c r="U461" s="229">
        <f t="shared" si="490"/>
        <v>0</v>
      </c>
      <c r="V461" s="229">
        <f t="shared" si="490"/>
        <v>0</v>
      </c>
      <c r="W461" s="229">
        <f t="shared" si="490"/>
        <v>0</v>
      </c>
      <c r="X461" s="229">
        <f t="shared" si="490"/>
        <v>0</v>
      </c>
      <c r="Y461" s="229">
        <f t="shared" si="490"/>
        <v>0</v>
      </c>
      <c r="Z461" s="229">
        <f t="shared" si="490"/>
        <v>0</v>
      </c>
      <c r="AA461" s="229">
        <f t="shared" si="490"/>
        <v>0</v>
      </c>
      <c r="AB461" s="229">
        <f t="shared" si="490"/>
        <v>0</v>
      </c>
      <c r="AC461" s="229">
        <f t="shared" si="490"/>
        <v>0</v>
      </c>
      <c r="AD461" s="229">
        <f t="shared" si="490"/>
        <v>0</v>
      </c>
      <c r="AE461" s="229">
        <f t="shared" si="490"/>
        <v>0</v>
      </c>
      <c r="AF461" s="229">
        <f t="shared" si="490"/>
        <v>0</v>
      </c>
      <c r="AG461" s="229">
        <f t="shared" si="490"/>
        <v>0</v>
      </c>
      <c r="AH461" s="229">
        <f t="shared" si="490"/>
        <v>0</v>
      </c>
      <c r="AI461" s="229">
        <f t="shared" si="490"/>
        <v>0</v>
      </c>
      <c r="AJ461" s="229">
        <f t="shared" si="458"/>
        <v>0</v>
      </c>
      <c r="AK461" s="229">
        <f t="shared" si="459"/>
        <v>0</v>
      </c>
      <c r="AL461" s="229">
        <f t="shared" si="460"/>
        <v>0</v>
      </c>
      <c r="AM461" s="229">
        <f t="shared" si="461"/>
        <v>0</v>
      </c>
      <c r="AN461" s="229">
        <f t="shared" si="462"/>
        <v>0</v>
      </c>
      <c r="AO461" s="229">
        <f t="shared" si="463"/>
        <v>0</v>
      </c>
      <c r="AP461" s="229">
        <f t="shared" si="464"/>
        <v>0</v>
      </c>
      <c r="AQ461" s="229">
        <f t="shared" si="465"/>
        <v>0</v>
      </c>
      <c r="AR461" s="229">
        <f t="shared" si="466"/>
        <v>0</v>
      </c>
      <c r="AS461" s="229">
        <f t="shared" si="467"/>
        <v>0</v>
      </c>
      <c r="AT461" s="229">
        <f t="shared" si="468"/>
        <v>0</v>
      </c>
      <c r="AU461" s="231"/>
    </row>
    <row r="462" spans="1:47" ht="9" customHeight="1">
      <c r="A462" s="599"/>
      <c r="B462" s="227">
        <f t="shared" ref="B462:D462" si="491">B35</f>
        <v>250</v>
      </c>
      <c r="C462" s="227">
        <f t="shared" si="491"/>
        <v>301</v>
      </c>
      <c r="D462" s="228" t="str">
        <f t="shared" si="491"/>
        <v>HPS5</v>
      </c>
      <c r="E462" s="254"/>
      <c r="F462" s="254"/>
      <c r="G462" s="254"/>
      <c r="H462" s="229"/>
      <c r="I462" s="229"/>
      <c r="J462" s="229">
        <f>ENGINE!I35/'Assumptions - Life cycles'!$B$11</f>
        <v>0</v>
      </c>
      <c r="K462" s="229">
        <f t="shared" ref="K462:AI462" si="492">J462</f>
        <v>0</v>
      </c>
      <c r="L462" s="229">
        <f t="shared" si="492"/>
        <v>0</v>
      </c>
      <c r="M462" s="229">
        <f t="shared" si="492"/>
        <v>0</v>
      </c>
      <c r="N462" s="230">
        <f t="shared" si="492"/>
        <v>0</v>
      </c>
      <c r="O462" s="229">
        <f t="shared" si="492"/>
        <v>0</v>
      </c>
      <c r="P462" s="229">
        <f t="shared" si="492"/>
        <v>0</v>
      </c>
      <c r="Q462" s="229">
        <f t="shared" si="492"/>
        <v>0</v>
      </c>
      <c r="R462" s="229">
        <f t="shared" si="492"/>
        <v>0</v>
      </c>
      <c r="S462" s="229">
        <f t="shared" si="492"/>
        <v>0</v>
      </c>
      <c r="T462" s="229">
        <f t="shared" si="492"/>
        <v>0</v>
      </c>
      <c r="U462" s="229">
        <f t="shared" si="492"/>
        <v>0</v>
      </c>
      <c r="V462" s="229">
        <f t="shared" si="492"/>
        <v>0</v>
      </c>
      <c r="W462" s="229">
        <f t="shared" si="492"/>
        <v>0</v>
      </c>
      <c r="X462" s="229">
        <f t="shared" si="492"/>
        <v>0</v>
      </c>
      <c r="Y462" s="229">
        <f t="shared" si="492"/>
        <v>0</v>
      </c>
      <c r="Z462" s="229">
        <f t="shared" si="492"/>
        <v>0</v>
      </c>
      <c r="AA462" s="229">
        <f t="shared" si="492"/>
        <v>0</v>
      </c>
      <c r="AB462" s="229">
        <f t="shared" si="492"/>
        <v>0</v>
      </c>
      <c r="AC462" s="229">
        <f t="shared" si="492"/>
        <v>0</v>
      </c>
      <c r="AD462" s="229">
        <f t="shared" si="492"/>
        <v>0</v>
      </c>
      <c r="AE462" s="229">
        <f t="shared" si="492"/>
        <v>0</v>
      </c>
      <c r="AF462" s="229">
        <f t="shared" si="492"/>
        <v>0</v>
      </c>
      <c r="AG462" s="229">
        <f t="shared" si="492"/>
        <v>0</v>
      </c>
      <c r="AH462" s="229">
        <f t="shared" si="492"/>
        <v>0</v>
      </c>
      <c r="AI462" s="229">
        <f t="shared" si="492"/>
        <v>0</v>
      </c>
      <c r="AJ462" s="229">
        <f t="shared" si="458"/>
        <v>0</v>
      </c>
      <c r="AK462" s="229">
        <f t="shared" si="459"/>
        <v>0</v>
      </c>
      <c r="AL462" s="229">
        <f t="shared" si="460"/>
        <v>0</v>
      </c>
      <c r="AM462" s="229">
        <f t="shared" si="461"/>
        <v>0</v>
      </c>
      <c r="AN462" s="229">
        <f t="shared" si="462"/>
        <v>0</v>
      </c>
      <c r="AO462" s="229">
        <f t="shared" si="463"/>
        <v>0</v>
      </c>
      <c r="AP462" s="229">
        <f t="shared" si="464"/>
        <v>0</v>
      </c>
      <c r="AQ462" s="229">
        <f t="shared" si="465"/>
        <v>0</v>
      </c>
      <c r="AR462" s="229">
        <f t="shared" si="466"/>
        <v>0</v>
      </c>
      <c r="AS462" s="229">
        <f t="shared" si="467"/>
        <v>0</v>
      </c>
      <c r="AT462" s="229">
        <f t="shared" si="468"/>
        <v>0</v>
      </c>
      <c r="AU462" s="231"/>
    </row>
    <row r="463" spans="1:47" ht="9" customHeight="1">
      <c r="A463" s="599"/>
      <c r="B463" s="227">
        <f t="shared" ref="B463:D463" si="493">B36</f>
        <v>400</v>
      </c>
      <c r="C463" s="227">
        <f t="shared" si="493"/>
        <v>434</v>
      </c>
      <c r="D463" s="228" t="str">
        <f t="shared" si="493"/>
        <v>HPS5</v>
      </c>
      <c r="E463" s="254"/>
      <c r="F463" s="254"/>
      <c r="G463" s="254"/>
      <c r="H463" s="229"/>
      <c r="I463" s="229"/>
      <c r="J463" s="229">
        <f>ENGINE!I36/'Assumptions - Life cycles'!$B$11</f>
        <v>0</v>
      </c>
      <c r="K463" s="229">
        <f t="shared" ref="K463:AI463" si="494">J463</f>
        <v>0</v>
      </c>
      <c r="L463" s="229">
        <f t="shared" si="494"/>
        <v>0</v>
      </c>
      <c r="M463" s="229">
        <f t="shared" si="494"/>
        <v>0</v>
      </c>
      <c r="N463" s="230">
        <f t="shared" si="494"/>
        <v>0</v>
      </c>
      <c r="O463" s="229">
        <f t="shared" si="494"/>
        <v>0</v>
      </c>
      <c r="P463" s="229">
        <f t="shared" si="494"/>
        <v>0</v>
      </c>
      <c r="Q463" s="229">
        <f t="shared" si="494"/>
        <v>0</v>
      </c>
      <c r="R463" s="229">
        <f t="shared" si="494"/>
        <v>0</v>
      </c>
      <c r="S463" s="229">
        <f t="shared" si="494"/>
        <v>0</v>
      </c>
      <c r="T463" s="229">
        <f t="shared" si="494"/>
        <v>0</v>
      </c>
      <c r="U463" s="229">
        <f t="shared" si="494"/>
        <v>0</v>
      </c>
      <c r="V463" s="229">
        <f t="shared" si="494"/>
        <v>0</v>
      </c>
      <c r="W463" s="229">
        <f t="shared" si="494"/>
        <v>0</v>
      </c>
      <c r="X463" s="229">
        <f t="shared" si="494"/>
        <v>0</v>
      </c>
      <c r="Y463" s="229">
        <f t="shared" si="494"/>
        <v>0</v>
      </c>
      <c r="Z463" s="229">
        <f t="shared" si="494"/>
        <v>0</v>
      </c>
      <c r="AA463" s="229">
        <f t="shared" si="494"/>
        <v>0</v>
      </c>
      <c r="AB463" s="229">
        <f t="shared" si="494"/>
        <v>0</v>
      </c>
      <c r="AC463" s="229">
        <f t="shared" si="494"/>
        <v>0</v>
      </c>
      <c r="AD463" s="229">
        <f t="shared" si="494"/>
        <v>0</v>
      </c>
      <c r="AE463" s="229">
        <f t="shared" si="494"/>
        <v>0</v>
      </c>
      <c r="AF463" s="229">
        <f t="shared" si="494"/>
        <v>0</v>
      </c>
      <c r="AG463" s="229">
        <f t="shared" si="494"/>
        <v>0</v>
      </c>
      <c r="AH463" s="229">
        <f t="shared" si="494"/>
        <v>0</v>
      </c>
      <c r="AI463" s="229">
        <f t="shared" si="494"/>
        <v>0</v>
      </c>
      <c r="AJ463" s="229">
        <f t="shared" si="458"/>
        <v>0</v>
      </c>
      <c r="AK463" s="229">
        <f t="shared" si="459"/>
        <v>0</v>
      </c>
      <c r="AL463" s="229">
        <f t="shared" si="460"/>
        <v>0</v>
      </c>
      <c r="AM463" s="229">
        <f t="shared" si="461"/>
        <v>0</v>
      </c>
      <c r="AN463" s="229">
        <f t="shared" si="462"/>
        <v>0</v>
      </c>
      <c r="AO463" s="229">
        <f t="shared" si="463"/>
        <v>0</v>
      </c>
      <c r="AP463" s="229">
        <f t="shared" si="464"/>
        <v>0</v>
      </c>
      <c r="AQ463" s="229">
        <f t="shared" si="465"/>
        <v>0</v>
      </c>
      <c r="AR463" s="229">
        <f t="shared" si="466"/>
        <v>0</v>
      </c>
      <c r="AS463" s="229">
        <f t="shared" si="467"/>
        <v>0</v>
      </c>
      <c r="AT463" s="229">
        <f t="shared" si="468"/>
        <v>0</v>
      </c>
      <c r="AU463" s="231"/>
    </row>
    <row r="464" spans="1:47" ht="9" customHeight="1">
      <c r="A464" s="599"/>
      <c r="B464" s="227">
        <f t="shared" ref="B464:D464" si="495">B37</f>
        <v>0</v>
      </c>
      <c r="C464" s="227">
        <f t="shared" si="495"/>
        <v>0</v>
      </c>
      <c r="D464" s="228" t="str">
        <f t="shared" si="495"/>
        <v>HPS5</v>
      </c>
      <c r="E464" s="254"/>
      <c r="F464" s="254"/>
      <c r="G464" s="254"/>
      <c r="H464" s="229"/>
      <c r="I464" s="229"/>
      <c r="J464" s="229">
        <f>ENGINE!I37/'Assumptions - Life cycles'!$B$11</f>
        <v>0</v>
      </c>
      <c r="K464" s="229">
        <f t="shared" ref="K464:AI464" si="496">J464</f>
        <v>0</v>
      </c>
      <c r="L464" s="229">
        <f t="shared" si="496"/>
        <v>0</v>
      </c>
      <c r="M464" s="229">
        <f t="shared" si="496"/>
        <v>0</v>
      </c>
      <c r="N464" s="230">
        <f t="shared" si="496"/>
        <v>0</v>
      </c>
      <c r="O464" s="229">
        <f t="shared" si="496"/>
        <v>0</v>
      </c>
      <c r="P464" s="229">
        <f t="shared" si="496"/>
        <v>0</v>
      </c>
      <c r="Q464" s="229">
        <f t="shared" si="496"/>
        <v>0</v>
      </c>
      <c r="R464" s="229">
        <f t="shared" si="496"/>
        <v>0</v>
      </c>
      <c r="S464" s="229">
        <f t="shared" si="496"/>
        <v>0</v>
      </c>
      <c r="T464" s="229">
        <f t="shared" si="496"/>
        <v>0</v>
      </c>
      <c r="U464" s="229">
        <f t="shared" si="496"/>
        <v>0</v>
      </c>
      <c r="V464" s="229">
        <f t="shared" si="496"/>
        <v>0</v>
      </c>
      <c r="W464" s="229">
        <f t="shared" si="496"/>
        <v>0</v>
      </c>
      <c r="X464" s="229">
        <f t="shared" si="496"/>
        <v>0</v>
      </c>
      <c r="Y464" s="229">
        <f t="shared" si="496"/>
        <v>0</v>
      </c>
      <c r="Z464" s="229">
        <f t="shared" si="496"/>
        <v>0</v>
      </c>
      <c r="AA464" s="229">
        <f t="shared" si="496"/>
        <v>0</v>
      </c>
      <c r="AB464" s="229">
        <f t="shared" si="496"/>
        <v>0</v>
      </c>
      <c r="AC464" s="229">
        <f t="shared" si="496"/>
        <v>0</v>
      </c>
      <c r="AD464" s="229">
        <f t="shared" si="496"/>
        <v>0</v>
      </c>
      <c r="AE464" s="229">
        <f t="shared" si="496"/>
        <v>0</v>
      </c>
      <c r="AF464" s="229">
        <f t="shared" si="496"/>
        <v>0</v>
      </c>
      <c r="AG464" s="229">
        <f t="shared" si="496"/>
        <v>0</v>
      </c>
      <c r="AH464" s="229">
        <f t="shared" si="496"/>
        <v>0</v>
      </c>
      <c r="AI464" s="229">
        <f t="shared" si="496"/>
        <v>0</v>
      </c>
      <c r="AJ464" s="229">
        <f t="shared" si="458"/>
        <v>0</v>
      </c>
      <c r="AK464" s="229">
        <f t="shared" si="459"/>
        <v>0</v>
      </c>
      <c r="AL464" s="229">
        <f t="shared" si="460"/>
        <v>0</v>
      </c>
      <c r="AM464" s="229">
        <f t="shared" si="461"/>
        <v>0</v>
      </c>
      <c r="AN464" s="229">
        <f t="shared" si="462"/>
        <v>0</v>
      </c>
      <c r="AO464" s="229">
        <f t="shared" si="463"/>
        <v>0</v>
      </c>
      <c r="AP464" s="229">
        <f t="shared" si="464"/>
        <v>0</v>
      </c>
      <c r="AQ464" s="229">
        <f t="shared" si="465"/>
        <v>0</v>
      </c>
      <c r="AR464" s="229">
        <f t="shared" si="466"/>
        <v>0</v>
      </c>
      <c r="AS464" s="229">
        <f t="shared" si="467"/>
        <v>0</v>
      </c>
      <c r="AT464" s="229">
        <f t="shared" si="468"/>
        <v>0</v>
      </c>
      <c r="AU464" s="231"/>
    </row>
    <row r="465" spans="1:47" ht="9" customHeight="1">
      <c r="A465" s="600"/>
      <c r="B465" s="227">
        <f t="shared" ref="B465:D465" si="497">B38</f>
        <v>0</v>
      </c>
      <c r="C465" s="227">
        <f t="shared" si="497"/>
        <v>0</v>
      </c>
      <c r="D465" s="228" t="str">
        <f t="shared" si="497"/>
        <v>HPS5</v>
      </c>
      <c r="E465" s="254"/>
      <c r="F465" s="254"/>
      <c r="G465" s="254"/>
      <c r="H465" s="229"/>
      <c r="I465" s="229"/>
      <c r="J465" s="229">
        <f>ENGINE!I38/'Assumptions - Life cycles'!$B$11</f>
        <v>0</v>
      </c>
      <c r="K465" s="229">
        <f t="shared" ref="K465:AI465" si="498">J465</f>
        <v>0</v>
      </c>
      <c r="L465" s="229">
        <f t="shared" si="498"/>
        <v>0</v>
      </c>
      <c r="M465" s="229">
        <f t="shared" si="498"/>
        <v>0</v>
      </c>
      <c r="N465" s="230">
        <f t="shared" si="498"/>
        <v>0</v>
      </c>
      <c r="O465" s="229">
        <f t="shared" si="498"/>
        <v>0</v>
      </c>
      <c r="P465" s="229">
        <f t="shared" si="498"/>
        <v>0</v>
      </c>
      <c r="Q465" s="229">
        <f t="shared" si="498"/>
        <v>0</v>
      </c>
      <c r="R465" s="229">
        <f t="shared" si="498"/>
        <v>0</v>
      </c>
      <c r="S465" s="229">
        <f t="shared" si="498"/>
        <v>0</v>
      </c>
      <c r="T465" s="229">
        <f t="shared" si="498"/>
        <v>0</v>
      </c>
      <c r="U465" s="229">
        <f t="shared" si="498"/>
        <v>0</v>
      </c>
      <c r="V465" s="229">
        <f t="shared" si="498"/>
        <v>0</v>
      </c>
      <c r="W465" s="229">
        <f t="shared" si="498"/>
        <v>0</v>
      </c>
      <c r="X465" s="229">
        <f t="shared" si="498"/>
        <v>0</v>
      </c>
      <c r="Y465" s="229">
        <f t="shared" si="498"/>
        <v>0</v>
      </c>
      <c r="Z465" s="229">
        <f t="shared" si="498"/>
        <v>0</v>
      </c>
      <c r="AA465" s="229">
        <f t="shared" si="498"/>
        <v>0</v>
      </c>
      <c r="AB465" s="229">
        <f t="shared" si="498"/>
        <v>0</v>
      </c>
      <c r="AC465" s="229">
        <f t="shared" si="498"/>
        <v>0</v>
      </c>
      <c r="AD465" s="229">
        <f t="shared" si="498"/>
        <v>0</v>
      </c>
      <c r="AE465" s="229">
        <f t="shared" si="498"/>
        <v>0</v>
      </c>
      <c r="AF465" s="229">
        <f t="shared" si="498"/>
        <v>0</v>
      </c>
      <c r="AG465" s="229">
        <f t="shared" si="498"/>
        <v>0</v>
      </c>
      <c r="AH465" s="229">
        <f t="shared" si="498"/>
        <v>0</v>
      </c>
      <c r="AI465" s="229">
        <f t="shared" si="498"/>
        <v>0</v>
      </c>
      <c r="AJ465" s="229">
        <f t="shared" si="458"/>
        <v>0</v>
      </c>
      <c r="AK465" s="229">
        <f t="shared" si="459"/>
        <v>0</v>
      </c>
      <c r="AL465" s="229">
        <f t="shared" si="460"/>
        <v>0</v>
      </c>
      <c r="AM465" s="229">
        <f t="shared" si="461"/>
        <v>0</v>
      </c>
      <c r="AN465" s="229">
        <f t="shared" si="462"/>
        <v>0</v>
      </c>
      <c r="AO465" s="229">
        <f t="shared" si="463"/>
        <v>0</v>
      </c>
      <c r="AP465" s="229">
        <f t="shared" si="464"/>
        <v>0</v>
      </c>
      <c r="AQ465" s="229">
        <f t="shared" si="465"/>
        <v>0</v>
      </c>
      <c r="AR465" s="229">
        <f t="shared" si="466"/>
        <v>0</v>
      </c>
      <c r="AS465" s="229">
        <f t="shared" si="467"/>
        <v>0</v>
      </c>
      <c r="AT465" s="229">
        <f t="shared" si="468"/>
        <v>0</v>
      </c>
      <c r="AU465" s="231"/>
    </row>
    <row r="466" spans="1:47" ht="9" customHeight="1">
      <c r="A466" s="598" t="s">
        <v>266</v>
      </c>
      <c r="B466" s="227">
        <f t="shared" ref="B466:D466" si="499">B39</f>
        <v>70</v>
      </c>
      <c r="C466" s="227">
        <f t="shared" si="499"/>
        <v>79</v>
      </c>
      <c r="D466" s="228" t="str">
        <f t="shared" si="499"/>
        <v>CDO</v>
      </c>
      <c r="E466" s="254"/>
      <c r="F466" s="254"/>
      <c r="G466" s="254"/>
      <c r="H466" s="229"/>
      <c r="I466" s="229"/>
      <c r="J466" s="229">
        <f>ENGINE!I39/'Assumptions - Life cycles'!$B$11</f>
        <v>0</v>
      </c>
      <c r="K466" s="229">
        <f t="shared" ref="K466:AI466" si="500">J466</f>
        <v>0</v>
      </c>
      <c r="L466" s="229">
        <f t="shared" si="500"/>
        <v>0</v>
      </c>
      <c r="M466" s="229">
        <f t="shared" si="500"/>
        <v>0</v>
      </c>
      <c r="N466" s="230">
        <f t="shared" si="500"/>
        <v>0</v>
      </c>
      <c r="O466" s="229">
        <f t="shared" si="500"/>
        <v>0</v>
      </c>
      <c r="P466" s="229">
        <f t="shared" si="500"/>
        <v>0</v>
      </c>
      <c r="Q466" s="229">
        <f t="shared" si="500"/>
        <v>0</v>
      </c>
      <c r="R466" s="229">
        <f t="shared" si="500"/>
        <v>0</v>
      </c>
      <c r="S466" s="229">
        <f t="shared" si="500"/>
        <v>0</v>
      </c>
      <c r="T466" s="229">
        <f t="shared" si="500"/>
        <v>0</v>
      </c>
      <c r="U466" s="229">
        <f t="shared" si="500"/>
        <v>0</v>
      </c>
      <c r="V466" s="229">
        <f t="shared" si="500"/>
        <v>0</v>
      </c>
      <c r="W466" s="229">
        <f t="shared" si="500"/>
        <v>0</v>
      </c>
      <c r="X466" s="229">
        <f t="shared" si="500"/>
        <v>0</v>
      </c>
      <c r="Y466" s="229">
        <f t="shared" si="500"/>
        <v>0</v>
      </c>
      <c r="Z466" s="229">
        <f t="shared" si="500"/>
        <v>0</v>
      </c>
      <c r="AA466" s="229">
        <f t="shared" si="500"/>
        <v>0</v>
      </c>
      <c r="AB466" s="229">
        <f t="shared" si="500"/>
        <v>0</v>
      </c>
      <c r="AC466" s="229">
        <f t="shared" si="500"/>
        <v>0</v>
      </c>
      <c r="AD466" s="229">
        <f t="shared" si="500"/>
        <v>0</v>
      </c>
      <c r="AE466" s="229">
        <f t="shared" si="500"/>
        <v>0</v>
      </c>
      <c r="AF466" s="229">
        <f t="shared" si="500"/>
        <v>0</v>
      </c>
      <c r="AG466" s="229">
        <f t="shared" si="500"/>
        <v>0</v>
      </c>
      <c r="AH466" s="229">
        <f t="shared" si="500"/>
        <v>0</v>
      </c>
      <c r="AI466" s="229">
        <f t="shared" si="500"/>
        <v>0</v>
      </c>
      <c r="AJ466" s="229">
        <f t="shared" si="458"/>
        <v>0</v>
      </c>
      <c r="AK466" s="229">
        <f t="shared" si="459"/>
        <v>0</v>
      </c>
      <c r="AL466" s="229">
        <f t="shared" si="460"/>
        <v>0</v>
      </c>
      <c r="AM466" s="229">
        <f t="shared" si="461"/>
        <v>0</v>
      </c>
      <c r="AN466" s="229">
        <f t="shared" si="462"/>
        <v>0</v>
      </c>
      <c r="AO466" s="229">
        <f t="shared" si="463"/>
        <v>0</v>
      </c>
      <c r="AP466" s="229">
        <f t="shared" si="464"/>
        <v>0</v>
      </c>
      <c r="AQ466" s="229">
        <f t="shared" si="465"/>
        <v>0</v>
      </c>
      <c r="AR466" s="229">
        <f t="shared" si="466"/>
        <v>0</v>
      </c>
      <c r="AS466" s="229">
        <f t="shared" si="467"/>
        <v>0</v>
      </c>
      <c r="AT466" s="229">
        <f t="shared" si="468"/>
        <v>0</v>
      </c>
      <c r="AU466" s="231"/>
    </row>
    <row r="467" spans="1:47" ht="9" customHeight="1">
      <c r="A467" s="599"/>
      <c r="B467" s="227">
        <f t="shared" ref="B467:D467" si="501">B40</f>
        <v>100</v>
      </c>
      <c r="C467" s="227">
        <f t="shared" si="501"/>
        <v>114</v>
      </c>
      <c r="D467" s="228" t="str">
        <f t="shared" si="501"/>
        <v>CDO</v>
      </c>
      <c r="E467" s="254"/>
      <c r="F467" s="254"/>
      <c r="G467" s="254"/>
      <c r="H467" s="229"/>
      <c r="I467" s="229"/>
      <c r="J467" s="229">
        <f>ENGINE!I40/'Assumptions - Life cycles'!$B$11</f>
        <v>0</v>
      </c>
      <c r="K467" s="229">
        <f t="shared" ref="K467:AI467" si="502">J467</f>
        <v>0</v>
      </c>
      <c r="L467" s="229">
        <f t="shared" si="502"/>
        <v>0</v>
      </c>
      <c r="M467" s="229">
        <f t="shared" si="502"/>
        <v>0</v>
      </c>
      <c r="N467" s="230">
        <f t="shared" si="502"/>
        <v>0</v>
      </c>
      <c r="O467" s="229">
        <f t="shared" si="502"/>
        <v>0</v>
      </c>
      <c r="P467" s="229">
        <f t="shared" si="502"/>
        <v>0</v>
      </c>
      <c r="Q467" s="229">
        <f t="shared" si="502"/>
        <v>0</v>
      </c>
      <c r="R467" s="229">
        <f t="shared" si="502"/>
        <v>0</v>
      </c>
      <c r="S467" s="229">
        <f t="shared" si="502"/>
        <v>0</v>
      </c>
      <c r="T467" s="229">
        <f t="shared" si="502"/>
        <v>0</v>
      </c>
      <c r="U467" s="229">
        <f t="shared" si="502"/>
        <v>0</v>
      </c>
      <c r="V467" s="229">
        <f t="shared" si="502"/>
        <v>0</v>
      </c>
      <c r="W467" s="229">
        <f t="shared" si="502"/>
        <v>0</v>
      </c>
      <c r="X467" s="229">
        <f t="shared" si="502"/>
        <v>0</v>
      </c>
      <c r="Y467" s="229">
        <f t="shared" si="502"/>
        <v>0</v>
      </c>
      <c r="Z467" s="229">
        <f t="shared" si="502"/>
        <v>0</v>
      </c>
      <c r="AA467" s="229">
        <f t="shared" si="502"/>
        <v>0</v>
      </c>
      <c r="AB467" s="229">
        <f t="shared" si="502"/>
        <v>0</v>
      </c>
      <c r="AC467" s="229">
        <f t="shared" si="502"/>
        <v>0</v>
      </c>
      <c r="AD467" s="229">
        <f t="shared" si="502"/>
        <v>0</v>
      </c>
      <c r="AE467" s="229">
        <f t="shared" si="502"/>
        <v>0</v>
      </c>
      <c r="AF467" s="229">
        <f t="shared" si="502"/>
        <v>0</v>
      </c>
      <c r="AG467" s="229">
        <f t="shared" si="502"/>
        <v>0</v>
      </c>
      <c r="AH467" s="229">
        <f t="shared" si="502"/>
        <v>0</v>
      </c>
      <c r="AI467" s="229">
        <f t="shared" si="502"/>
        <v>0</v>
      </c>
      <c r="AJ467" s="229">
        <f t="shared" si="458"/>
        <v>0</v>
      </c>
      <c r="AK467" s="229">
        <f t="shared" si="459"/>
        <v>0</v>
      </c>
      <c r="AL467" s="229">
        <f t="shared" si="460"/>
        <v>0</v>
      </c>
      <c r="AM467" s="229">
        <f t="shared" si="461"/>
        <v>0</v>
      </c>
      <c r="AN467" s="229">
        <f t="shared" si="462"/>
        <v>0</v>
      </c>
      <c r="AO467" s="229">
        <f t="shared" si="463"/>
        <v>0</v>
      </c>
      <c r="AP467" s="229">
        <f t="shared" si="464"/>
        <v>0</v>
      </c>
      <c r="AQ467" s="229">
        <f t="shared" si="465"/>
        <v>0</v>
      </c>
      <c r="AR467" s="229">
        <f t="shared" si="466"/>
        <v>0</v>
      </c>
      <c r="AS467" s="229">
        <f t="shared" si="467"/>
        <v>0</v>
      </c>
      <c r="AT467" s="229">
        <f t="shared" si="468"/>
        <v>0</v>
      </c>
      <c r="AU467" s="231"/>
    </row>
    <row r="468" spans="1:47" ht="9" customHeight="1">
      <c r="A468" s="599"/>
      <c r="B468" s="227">
        <f t="shared" ref="B468:D468" si="503">B41</f>
        <v>150</v>
      </c>
      <c r="C468" s="227">
        <f t="shared" si="503"/>
        <v>190</v>
      </c>
      <c r="D468" s="228" t="str">
        <f t="shared" si="503"/>
        <v>CDO</v>
      </c>
      <c r="E468" s="254"/>
      <c r="F468" s="254"/>
      <c r="G468" s="254"/>
      <c r="H468" s="229"/>
      <c r="I468" s="229"/>
      <c r="J468" s="229">
        <f>ENGINE!I41/'Assumptions - Life cycles'!$B$11</f>
        <v>0</v>
      </c>
      <c r="K468" s="229">
        <f t="shared" ref="K468:AI468" si="504">J468</f>
        <v>0</v>
      </c>
      <c r="L468" s="229">
        <f t="shared" si="504"/>
        <v>0</v>
      </c>
      <c r="M468" s="229">
        <f t="shared" si="504"/>
        <v>0</v>
      </c>
      <c r="N468" s="230">
        <f t="shared" si="504"/>
        <v>0</v>
      </c>
      <c r="O468" s="229">
        <f t="shared" si="504"/>
        <v>0</v>
      </c>
      <c r="P468" s="229">
        <f t="shared" si="504"/>
        <v>0</v>
      </c>
      <c r="Q468" s="229">
        <f t="shared" si="504"/>
        <v>0</v>
      </c>
      <c r="R468" s="229">
        <f t="shared" si="504"/>
        <v>0</v>
      </c>
      <c r="S468" s="229">
        <f t="shared" si="504"/>
        <v>0</v>
      </c>
      <c r="T468" s="229">
        <f t="shared" si="504"/>
        <v>0</v>
      </c>
      <c r="U468" s="229">
        <f t="shared" si="504"/>
        <v>0</v>
      </c>
      <c r="V468" s="229">
        <f t="shared" si="504"/>
        <v>0</v>
      </c>
      <c r="W468" s="229">
        <f t="shared" si="504"/>
        <v>0</v>
      </c>
      <c r="X468" s="229">
        <f t="shared" si="504"/>
        <v>0</v>
      </c>
      <c r="Y468" s="229">
        <f t="shared" si="504"/>
        <v>0</v>
      </c>
      <c r="Z468" s="229">
        <f t="shared" si="504"/>
        <v>0</v>
      </c>
      <c r="AA468" s="229">
        <f t="shared" si="504"/>
        <v>0</v>
      </c>
      <c r="AB468" s="229">
        <f t="shared" si="504"/>
        <v>0</v>
      </c>
      <c r="AC468" s="229">
        <f t="shared" si="504"/>
        <v>0</v>
      </c>
      <c r="AD468" s="229">
        <f t="shared" si="504"/>
        <v>0</v>
      </c>
      <c r="AE468" s="229">
        <f t="shared" si="504"/>
        <v>0</v>
      </c>
      <c r="AF468" s="229">
        <f t="shared" si="504"/>
        <v>0</v>
      </c>
      <c r="AG468" s="229">
        <f t="shared" si="504"/>
        <v>0</v>
      </c>
      <c r="AH468" s="229">
        <f t="shared" si="504"/>
        <v>0</v>
      </c>
      <c r="AI468" s="229">
        <f t="shared" si="504"/>
        <v>0</v>
      </c>
      <c r="AJ468" s="229">
        <f t="shared" si="458"/>
        <v>0</v>
      </c>
      <c r="AK468" s="229">
        <f t="shared" si="459"/>
        <v>0</v>
      </c>
      <c r="AL468" s="229">
        <f t="shared" si="460"/>
        <v>0</v>
      </c>
      <c r="AM468" s="229">
        <f t="shared" si="461"/>
        <v>0</v>
      </c>
      <c r="AN468" s="229">
        <f t="shared" si="462"/>
        <v>0</v>
      </c>
      <c r="AO468" s="229">
        <f t="shared" si="463"/>
        <v>0</v>
      </c>
      <c r="AP468" s="229">
        <f t="shared" si="464"/>
        <v>0</v>
      </c>
      <c r="AQ468" s="229">
        <f t="shared" si="465"/>
        <v>0</v>
      </c>
      <c r="AR468" s="229">
        <f t="shared" si="466"/>
        <v>0</v>
      </c>
      <c r="AS468" s="229">
        <f t="shared" si="467"/>
        <v>0</v>
      </c>
      <c r="AT468" s="229">
        <f t="shared" si="468"/>
        <v>0</v>
      </c>
      <c r="AU468" s="231"/>
    </row>
    <row r="469" spans="1:47" ht="9" customHeight="1">
      <c r="A469" s="599"/>
      <c r="B469" s="227">
        <f t="shared" ref="B469:D469" si="505">B42</f>
        <v>250</v>
      </c>
      <c r="C469" s="227">
        <f t="shared" si="505"/>
        <v>301</v>
      </c>
      <c r="D469" s="228" t="str">
        <f t="shared" si="505"/>
        <v>CDO</v>
      </c>
      <c r="E469" s="254"/>
      <c r="F469" s="254"/>
      <c r="G469" s="254"/>
      <c r="H469" s="229"/>
      <c r="I469" s="229"/>
      <c r="J469" s="229">
        <f>ENGINE!I42/'Assumptions - Life cycles'!$B$11</f>
        <v>0</v>
      </c>
      <c r="K469" s="229">
        <f t="shared" ref="K469:AI469" si="506">J469</f>
        <v>0</v>
      </c>
      <c r="L469" s="229">
        <f t="shared" si="506"/>
        <v>0</v>
      </c>
      <c r="M469" s="229">
        <f t="shared" si="506"/>
        <v>0</v>
      </c>
      <c r="N469" s="230">
        <f t="shared" si="506"/>
        <v>0</v>
      </c>
      <c r="O469" s="229">
        <f t="shared" si="506"/>
        <v>0</v>
      </c>
      <c r="P469" s="229">
        <f t="shared" si="506"/>
        <v>0</v>
      </c>
      <c r="Q469" s="229">
        <f t="shared" si="506"/>
        <v>0</v>
      </c>
      <c r="R469" s="229">
        <f t="shared" si="506"/>
        <v>0</v>
      </c>
      <c r="S469" s="229">
        <f t="shared" si="506"/>
        <v>0</v>
      </c>
      <c r="T469" s="229">
        <f t="shared" si="506"/>
        <v>0</v>
      </c>
      <c r="U469" s="229">
        <f t="shared" si="506"/>
        <v>0</v>
      </c>
      <c r="V469" s="229">
        <f t="shared" si="506"/>
        <v>0</v>
      </c>
      <c r="W469" s="229">
        <f t="shared" si="506"/>
        <v>0</v>
      </c>
      <c r="X469" s="229">
        <f t="shared" si="506"/>
        <v>0</v>
      </c>
      <c r="Y469" s="229">
        <f t="shared" si="506"/>
        <v>0</v>
      </c>
      <c r="Z469" s="229">
        <f t="shared" si="506"/>
        <v>0</v>
      </c>
      <c r="AA469" s="229">
        <f t="shared" si="506"/>
        <v>0</v>
      </c>
      <c r="AB469" s="229">
        <f t="shared" si="506"/>
        <v>0</v>
      </c>
      <c r="AC469" s="229">
        <f t="shared" si="506"/>
        <v>0</v>
      </c>
      <c r="AD469" s="229">
        <f t="shared" si="506"/>
        <v>0</v>
      </c>
      <c r="AE469" s="229">
        <f t="shared" si="506"/>
        <v>0</v>
      </c>
      <c r="AF469" s="229">
        <f t="shared" si="506"/>
        <v>0</v>
      </c>
      <c r="AG469" s="229">
        <f t="shared" si="506"/>
        <v>0</v>
      </c>
      <c r="AH469" s="229">
        <f t="shared" si="506"/>
        <v>0</v>
      </c>
      <c r="AI469" s="229">
        <f t="shared" si="506"/>
        <v>0</v>
      </c>
      <c r="AJ469" s="229">
        <f t="shared" si="458"/>
        <v>0</v>
      </c>
      <c r="AK469" s="229">
        <f t="shared" si="459"/>
        <v>0</v>
      </c>
      <c r="AL469" s="229">
        <f t="shared" si="460"/>
        <v>0</v>
      </c>
      <c r="AM469" s="229">
        <f t="shared" si="461"/>
        <v>0</v>
      </c>
      <c r="AN469" s="229">
        <f t="shared" si="462"/>
        <v>0</v>
      </c>
      <c r="AO469" s="229">
        <f t="shared" si="463"/>
        <v>0</v>
      </c>
      <c r="AP469" s="229">
        <f t="shared" si="464"/>
        <v>0</v>
      </c>
      <c r="AQ469" s="229">
        <f t="shared" si="465"/>
        <v>0</v>
      </c>
      <c r="AR469" s="229">
        <f t="shared" si="466"/>
        <v>0</v>
      </c>
      <c r="AS469" s="229">
        <f t="shared" si="467"/>
        <v>0</v>
      </c>
      <c r="AT469" s="229">
        <f t="shared" si="468"/>
        <v>0</v>
      </c>
      <c r="AU469" s="231"/>
    </row>
    <row r="470" spans="1:47" ht="9" customHeight="1">
      <c r="A470" s="599"/>
      <c r="B470" s="227">
        <f t="shared" ref="B470:D470" si="507">B43</f>
        <v>70</v>
      </c>
      <c r="C470" s="227">
        <f t="shared" si="507"/>
        <v>79</v>
      </c>
      <c r="D470" s="228" t="str">
        <f t="shared" si="507"/>
        <v>CDO</v>
      </c>
      <c r="E470" s="254"/>
      <c r="F470" s="254"/>
      <c r="G470" s="254"/>
      <c r="H470" s="229"/>
      <c r="I470" s="229"/>
      <c r="J470" s="229">
        <f>ENGINE!I43/'Assumptions - Life cycles'!$B$11</f>
        <v>0</v>
      </c>
      <c r="K470" s="229">
        <f t="shared" ref="K470:AI470" si="508">J470</f>
        <v>0</v>
      </c>
      <c r="L470" s="229">
        <f t="shared" si="508"/>
        <v>0</v>
      </c>
      <c r="M470" s="229">
        <f t="shared" si="508"/>
        <v>0</v>
      </c>
      <c r="N470" s="230">
        <f t="shared" si="508"/>
        <v>0</v>
      </c>
      <c r="O470" s="229">
        <f t="shared" si="508"/>
        <v>0</v>
      </c>
      <c r="P470" s="229">
        <f t="shared" si="508"/>
        <v>0</v>
      </c>
      <c r="Q470" s="229">
        <f t="shared" si="508"/>
        <v>0</v>
      </c>
      <c r="R470" s="229">
        <f t="shared" si="508"/>
        <v>0</v>
      </c>
      <c r="S470" s="229">
        <f t="shared" si="508"/>
        <v>0</v>
      </c>
      <c r="T470" s="229">
        <f t="shared" si="508"/>
        <v>0</v>
      </c>
      <c r="U470" s="229">
        <f t="shared" si="508"/>
        <v>0</v>
      </c>
      <c r="V470" s="229">
        <f t="shared" si="508"/>
        <v>0</v>
      </c>
      <c r="W470" s="229">
        <f t="shared" si="508"/>
        <v>0</v>
      </c>
      <c r="X470" s="229">
        <f t="shared" si="508"/>
        <v>0</v>
      </c>
      <c r="Y470" s="229">
        <f t="shared" si="508"/>
        <v>0</v>
      </c>
      <c r="Z470" s="229">
        <f t="shared" si="508"/>
        <v>0</v>
      </c>
      <c r="AA470" s="229">
        <f t="shared" si="508"/>
        <v>0</v>
      </c>
      <c r="AB470" s="229">
        <f t="shared" si="508"/>
        <v>0</v>
      </c>
      <c r="AC470" s="229">
        <f t="shared" si="508"/>
        <v>0</v>
      </c>
      <c r="AD470" s="229">
        <f t="shared" si="508"/>
        <v>0</v>
      </c>
      <c r="AE470" s="229">
        <f t="shared" si="508"/>
        <v>0</v>
      </c>
      <c r="AF470" s="229">
        <f t="shared" si="508"/>
        <v>0</v>
      </c>
      <c r="AG470" s="229">
        <f t="shared" si="508"/>
        <v>0</v>
      </c>
      <c r="AH470" s="229">
        <f t="shared" si="508"/>
        <v>0</v>
      </c>
      <c r="AI470" s="229">
        <f t="shared" si="508"/>
        <v>0</v>
      </c>
      <c r="AJ470" s="229">
        <f t="shared" si="458"/>
        <v>0</v>
      </c>
      <c r="AK470" s="229">
        <f t="shared" si="459"/>
        <v>0</v>
      </c>
      <c r="AL470" s="229">
        <f t="shared" si="460"/>
        <v>0</v>
      </c>
      <c r="AM470" s="229">
        <f t="shared" si="461"/>
        <v>0</v>
      </c>
      <c r="AN470" s="229">
        <f t="shared" si="462"/>
        <v>0</v>
      </c>
      <c r="AO470" s="229">
        <f t="shared" si="463"/>
        <v>0</v>
      </c>
      <c r="AP470" s="229">
        <f t="shared" si="464"/>
        <v>0</v>
      </c>
      <c r="AQ470" s="229">
        <f t="shared" si="465"/>
        <v>0</v>
      </c>
      <c r="AR470" s="229">
        <f t="shared" si="466"/>
        <v>0</v>
      </c>
      <c r="AS470" s="229">
        <f t="shared" si="467"/>
        <v>0</v>
      </c>
      <c r="AT470" s="229">
        <f t="shared" si="468"/>
        <v>0</v>
      </c>
      <c r="AU470" s="231"/>
    </row>
    <row r="471" spans="1:47" ht="9" customHeight="1">
      <c r="A471" s="599"/>
      <c r="B471" s="227">
        <f t="shared" ref="B471:D471" si="509">B44</f>
        <v>100</v>
      </c>
      <c r="C471" s="227">
        <f t="shared" si="509"/>
        <v>106</v>
      </c>
      <c r="D471" s="228" t="str">
        <f t="shared" si="509"/>
        <v>CDO</v>
      </c>
      <c r="E471" s="254"/>
      <c r="F471" s="254"/>
      <c r="G471" s="254"/>
      <c r="H471" s="229"/>
      <c r="I471" s="229"/>
      <c r="J471" s="229">
        <f>ENGINE!I44/'Assumptions - Life cycles'!$B$11</f>
        <v>0</v>
      </c>
      <c r="K471" s="229">
        <f t="shared" ref="K471:AI471" si="510">J471</f>
        <v>0</v>
      </c>
      <c r="L471" s="229">
        <f t="shared" si="510"/>
        <v>0</v>
      </c>
      <c r="M471" s="229">
        <f t="shared" si="510"/>
        <v>0</v>
      </c>
      <c r="N471" s="230">
        <f t="shared" si="510"/>
        <v>0</v>
      </c>
      <c r="O471" s="229">
        <f t="shared" si="510"/>
        <v>0</v>
      </c>
      <c r="P471" s="229">
        <f t="shared" si="510"/>
        <v>0</v>
      </c>
      <c r="Q471" s="229">
        <f t="shared" si="510"/>
        <v>0</v>
      </c>
      <c r="R471" s="229">
        <f t="shared" si="510"/>
        <v>0</v>
      </c>
      <c r="S471" s="229">
        <f t="shared" si="510"/>
        <v>0</v>
      </c>
      <c r="T471" s="229">
        <f t="shared" si="510"/>
        <v>0</v>
      </c>
      <c r="U471" s="229">
        <f t="shared" si="510"/>
        <v>0</v>
      </c>
      <c r="V471" s="229">
        <f t="shared" si="510"/>
        <v>0</v>
      </c>
      <c r="W471" s="229">
        <f t="shared" si="510"/>
        <v>0</v>
      </c>
      <c r="X471" s="229">
        <f t="shared" si="510"/>
        <v>0</v>
      </c>
      <c r="Y471" s="229">
        <f t="shared" si="510"/>
        <v>0</v>
      </c>
      <c r="Z471" s="229">
        <f t="shared" si="510"/>
        <v>0</v>
      </c>
      <c r="AA471" s="229">
        <f t="shared" si="510"/>
        <v>0</v>
      </c>
      <c r="AB471" s="229">
        <f t="shared" si="510"/>
        <v>0</v>
      </c>
      <c r="AC471" s="229">
        <f t="shared" si="510"/>
        <v>0</v>
      </c>
      <c r="AD471" s="229">
        <f t="shared" si="510"/>
        <v>0</v>
      </c>
      <c r="AE471" s="229">
        <f t="shared" si="510"/>
        <v>0</v>
      </c>
      <c r="AF471" s="229">
        <f t="shared" si="510"/>
        <v>0</v>
      </c>
      <c r="AG471" s="229">
        <f t="shared" si="510"/>
        <v>0</v>
      </c>
      <c r="AH471" s="229">
        <f t="shared" si="510"/>
        <v>0</v>
      </c>
      <c r="AI471" s="229">
        <f t="shared" si="510"/>
        <v>0</v>
      </c>
      <c r="AJ471" s="229">
        <f t="shared" si="458"/>
        <v>0</v>
      </c>
      <c r="AK471" s="229">
        <f t="shared" si="459"/>
        <v>0</v>
      </c>
      <c r="AL471" s="229">
        <f t="shared" si="460"/>
        <v>0</v>
      </c>
      <c r="AM471" s="229">
        <f t="shared" si="461"/>
        <v>0</v>
      </c>
      <c r="AN471" s="229">
        <f t="shared" si="462"/>
        <v>0</v>
      </c>
      <c r="AO471" s="229">
        <f t="shared" si="463"/>
        <v>0</v>
      </c>
      <c r="AP471" s="229">
        <f t="shared" si="464"/>
        <v>0</v>
      </c>
      <c r="AQ471" s="229">
        <f t="shared" si="465"/>
        <v>0</v>
      </c>
      <c r="AR471" s="229">
        <f t="shared" si="466"/>
        <v>0</v>
      </c>
      <c r="AS471" s="229">
        <f t="shared" si="467"/>
        <v>0</v>
      </c>
      <c r="AT471" s="229">
        <f t="shared" si="468"/>
        <v>0</v>
      </c>
      <c r="AU471" s="231"/>
    </row>
    <row r="472" spans="1:47" ht="9" customHeight="1">
      <c r="A472" s="599"/>
      <c r="B472" s="227">
        <f t="shared" ref="B472:D472" si="511">B45</f>
        <v>150</v>
      </c>
      <c r="C472" s="227">
        <f t="shared" si="511"/>
        <v>158</v>
      </c>
      <c r="D472" s="228" t="str">
        <f t="shared" si="511"/>
        <v>CDO</v>
      </c>
      <c r="E472" s="254"/>
      <c r="F472" s="254"/>
      <c r="G472" s="254"/>
      <c r="H472" s="229"/>
      <c r="I472" s="229"/>
      <c r="J472" s="229">
        <f>ENGINE!I45/'Assumptions - Life cycles'!$B$11</f>
        <v>0</v>
      </c>
      <c r="K472" s="229">
        <f t="shared" ref="K472:AI472" si="512">J472</f>
        <v>0</v>
      </c>
      <c r="L472" s="229">
        <f t="shared" si="512"/>
        <v>0</v>
      </c>
      <c r="M472" s="229">
        <f t="shared" si="512"/>
        <v>0</v>
      </c>
      <c r="N472" s="230">
        <f t="shared" si="512"/>
        <v>0</v>
      </c>
      <c r="O472" s="229">
        <f t="shared" si="512"/>
        <v>0</v>
      </c>
      <c r="P472" s="229">
        <f t="shared" si="512"/>
        <v>0</v>
      </c>
      <c r="Q472" s="229">
        <f t="shared" si="512"/>
        <v>0</v>
      </c>
      <c r="R472" s="229">
        <f t="shared" si="512"/>
        <v>0</v>
      </c>
      <c r="S472" s="229">
        <f t="shared" si="512"/>
        <v>0</v>
      </c>
      <c r="T472" s="229">
        <f t="shared" si="512"/>
        <v>0</v>
      </c>
      <c r="U472" s="229">
        <f t="shared" si="512"/>
        <v>0</v>
      </c>
      <c r="V472" s="229">
        <f t="shared" si="512"/>
        <v>0</v>
      </c>
      <c r="W472" s="229">
        <f t="shared" si="512"/>
        <v>0</v>
      </c>
      <c r="X472" s="229">
        <f t="shared" si="512"/>
        <v>0</v>
      </c>
      <c r="Y472" s="229">
        <f t="shared" si="512"/>
        <v>0</v>
      </c>
      <c r="Z472" s="229">
        <f t="shared" si="512"/>
        <v>0</v>
      </c>
      <c r="AA472" s="229">
        <f t="shared" si="512"/>
        <v>0</v>
      </c>
      <c r="AB472" s="229">
        <f t="shared" si="512"/>
        <v>0</v>
      </c>
      <c r="AC472" s="229">
        <f t="shared" si="512"/>
        <v>0</v>
      </c>
      <c r="AD472" s="229">
        <f t="shared" si="512"/>
        <v>0</v>
      </c>
      <c r="AE472" s="229">
        <f t="shared" si="512"/>
        <v>0</v>
      </c>
      <c r="AF472" s="229">
        <f t="shared" si="512"/>
        <v>0</v>
      </c>
      <c r="AG472" s="229">
        <f t="shared" si="512"/>
        <v>0</v>
      </c>
      <c r="AH472" s="229">
        <f t="shared" si="512"/>
        <v>0</v>
      </c>
      <c r="AI472" s="229">
        <f t="shared" si="512"/>
        <v>0</v>
      </c>
      <c r="AJ472" s="229">
        <f t="shared" si="458"/>
        <v>0</v>
      </c>
      <c r="AK472" s="229">
        <f t="shared" si="459"/>
        <v>0</v>
      </c>
      <c r="AL472" s="229">
        <f t="shared" si="460"/>
        <v>0</v>
      </c>
      <c r="AM472" s="229">
        <f t="shared" si="461"/>
        <v>0</v>
      </c>
      <c r="AN472" s="229">
        <f t="shared" si="462"/>
        <v>0</v>
      </c>
      <c r="AO472" s="229">
        <f t="shared" si="463"/>
        <v>0</v>
      </c>
      <c r="AP472" s="229">
        <f t="shared" si="464"/>
        <v>0</v>
      </c>
      <c r="AQ472" s="229">
        <f t="shared" si="465"/>
        <v>0</v>
      </c>
      <c r="AR472" s="229">
        <f t="shared" si="466"/>
        <v>0</v>
      </c>
      <c r="AS472" s="229">
        <f t="shared" si="467"/>
        <v>0</v>
      </c>
      <c r="AT472" s="229">
        <f t="shared" si="468"/>
        <v>0</v>
      </c>
      <c r="AU472" s="231"/>
    </row>
    <row r="473" spans="1:47" ht="9" customHeight="1">
      <c r="A473" s="600"/>
      <c r="B473" s="227">
        <f t="shared" ref="B473:D473" si="513">B46</f>
        <v>250</v>
      </c>
      <c r="C473" s="227">
        <f t="shared" si="513"/>
        <v>267</v>
      </c>
      <c r="D473" s="228" t="str">
        <f t="shared" si="513"/>
        <v>CDO</v>
      </c>
      <c r="E473" s="254"/>
      <c r="F473" s="254"/>
      <c r="G473" s="254"/>
      <c r="H473" s="229"/>
      <c r="I473" s="229"/>
      <c r="J473" s="229">
        <f>ENGINE!I46/'Assumptions - Life cycles'!$B$11</f>
        <v>0</v>
      </c>
      <c r="K473" s="229">
        <f t="shared" ref="K473:AI473" si="514">J473</f>
        <v>0</v>
      </c>
      <c r="L473" s="229">
        <f t="shared" si="514"/>
        <v>0</v>
      </c>
      <c r="M473" s="229">
        <f t="shared" si="514"/>
        <v>0</v>
      </c>
      <c r="N473" s="230">
        <f t="shared" si="514"/>
        <v>0</v>
      </c>
      <c r="O473" s="229">
        <f t="shared" si="514"/>
        <v>0</v>
      </c>
      <c r="P473" s="229">
        <f t="shared" si="514"/>
        <v>0</v>
      </c>
      <c r="Q473" s="229">
        <f t="shared" si="514"/>
        <v>0</v>
      </c>
      <c r="R473" s="229">
        <f t="shared" si="514"/>
        <v>0</v>
      </c>
      <c r="S473" s="229">
        <f t="shared" si="514"/>
        <v>0</v>
      </c>
      <c r="T473" s="229">
        <f t="shared" si="514"/>
        <v>0</v>
      </c>
      <c r="U473" s="229">
        <f t="shared" si="514"/>
        <v>0</v>
      </c>
      <c r="V473" s="229">
        <f t="shared" si="514"/>
        <v>0</v>
      </c>
      <c r="W473" s="229">
        <f t="shared" si="514"/>
        <v>0</v>
      </c>
      <c r="X473" s="229">
        <f t="shared" si="514"/>
        <v>0</v>
      </c>
      <c r="Y473" s="229">
        <f t="shared" si="514"/>
        <v>0</v>
      </c>
      <c r="Z473" s="229">
        <f t="shared" si="514"/>
        <v>0</v>
      </c>
      <c r="AA473" s="229">
        <f t="shared" si="514"/>
        <v>0</v>
      </c>
      <c r="AB473" s="229">
        <f t="shared" si="514"/>
        <v>0</v>
      </c>
      <c r="AC473" s="229">
        <f t="shared" si="514"/>
        <v>0</v>
      </c>
      <c r="AD473" s="229">
        <f t="shared" si="514"/>
        <v>0</v>
      </c>
      <c r="AE473" s="229">
        <f t="shared" si="514"/>
        <v>0</v>
      </c>
      <c r="AF473" s="229">
        <f t="shared" si="514"/>
        <v>0</v>
      </c>
      <c r="AG473" s="229">
        <f t="shared" si="514"/>
        <v>0</v>
      </c>
      <c r="AH473" s="229">
        <f t="shared" si="514"/>
        <v>0</v>
      </c>
      <c r="AI473" s="229">
        <f t="shared" si="514"/>
        <v>0</v>
      </c>
      <c r="AJ473" s="229">
        <f t="shared" si="458"/>
        <v>0</v>
      </c>
      <c r="AK473" s="229">
        <f t="shared" si="459"/>
        <v>0</v>
      </c>
      <c r="AL473" s="229">
        <f t="shared" si="460"/>
        <v>0</v>
      </c>
      <c r="AM473" s="229">
        <f t="shared" si="461"/>
        <v>0</v>
      </c>
      <c r="AN473" s="229">
        <f t="shared" si="462"/>
        <v>0</v>
      </c>
      <c r="AO473" s="229">
        <f t="shared" si="463"/>
        <v>0</v>
      </c>
      <c r="AP473" s="229">
        <f t="shared" si="464"/>
        <v>0</v>
      </c>
      <c r="AQ473" s="229">
        <f t="shared" si="465"/>
        <v>0</v>
      </c>
      <c r="AR473" s="229">
        <f t="shared" si="466"/>
        <v>0</v>
      </c>
      <c r="AS473" s="229">
        <f t="shared" si="467"/>
        <v>0</v>
      </c>
      <c r="AT473" s="229">
        <f t="shared" si="468"/>
        <v>0</v>
      </c>
      <c r="AU473" s="231"/>
    </row>
    <row r="474" spans="1:47" ht="9" customHeight="1">
      <c r="A474" s="233"/>
      <c r="B474" s="234"/>
      <c r="C474" s="234"/>
      <c r="D474" s="234"/>
      <c r="E474" s="234"/>
      <c r="F474" s="234"/>
      <c r="G474" s="234"/>
      <c r="H474" s="235"/>
      <c r="I474" s="234"/>
      <c r="J474" s="234"/>
      <c r="K474" s="234"/>
      <c r="L474" s="234"/>
      <c r="M474" s="234"/>
      <c r="N474" s="234"/>
      <c r="O474" s="234"/>
      <c r="P474" s="234"/>
      <c r="Q474" s="234"/>
      <c r="R474" s="234"/>
      <c r="S474" s="234"/>
      <c r="T474" s="234"/>
      <c r="U474" s="234"/>
      <c r="V474" s="234"/>
      <c r="W474" s="234"/>
      <c r="X474" s="234"/>
      <c r="Y474" s="234"/>
      <c r="Z474" s="234"/>
      <c r="AA474" s="234"/>
      <c r="AB474" s="234"/>
      <c r="AC474" s="234"/>
      <c r="AD474" s="234"/>
      <c r="AE474" s="234"/>
      <c r="AF474" s="234"/>
      <c r="AG474" s="234"/>
      <c r="AH474" s="234"/>
      <c r="AI474" s="234"/>
      <c r="AJ474" s="234"/>
      <c r="AK474" s="234"/>
      <c r="AL474" s="234"/>
      <c r="AM474" s="234"/>
      <c r="AN474" s="234"/>
      <c r="AO474" s="234"/>
      <c r="AP474" s="234"/>
      <c r="AQ474" s="234"/>
      <c r="AR474" s="234"/>
      <c r="AS474" s="234"/>
      <c r="AT474" s="234"/>
      <c r="AU474" s="236"/>
    </row>
    <row r="475" spans="1:47" ht="9" customHeight="1">
      <c r="A475" s="598" t="s">
        <v>95</v>
      </c>
      <c r="B475" s="227">
        <f t="shared" ref="B475:D475" si="515">B48</f>
        <v>50</v>
      </c>
      <c r="C475" s="227">
        <f t="shared" si="515"/>
        <v>57</v>
      </c>
      <c r="D475" s="228" t="str">
        <f t="shared" si="515"/>
        <v>MH</v>
      </c>
      <c r="E475" s="254"/>
      <c r="F475" s="254"/>
      <c r="G475" s="254"/>
      <c r="H475" s="229"/>
      <c r="I475" s="229"/>
      <c r="J475" s="229">
        <f>ENGINE!I48/'Assumptions - Life cycles'!$B$11</f>
        <v>0</v>
      </c>
      <c r="K475" s="229">
        <f t="shared" ref="K475:AI475" si="516">J475</f>
        <v>0</v>
      </c>
      <c r="L475" s="229">
        <f t="shared" si="516"/>
        <v>0</v>
      </c>
      <c r="M475" s="229">
        <f t="shared" si="516"/>
        <v>0</v>
      </c>
      <c r="N475" s="230">
        <f t="shared" si="516"/>
        <v>0</v>
      </c>
      <c r="O475" s="229">
        <f t="shared" si="516"/>
        <v>0</v>
      </c>
      <c r="P475" s="229">
        <f t="shared" si="516"/>
        <v>0</v>
      </c>
      <c r="Q475" s="229">
        <f t="shared" si="516"/>
        <v>0</v>
      </c>
      <c r="R475" s="229">
        <f t="shared" si="516"/>
        <v>0</v>
      </c>
      <c r="S475" s="229">
        <f t="shared" si="516"/>
        <v>0</v>
      </c>
      <c r="T475" s="229">
        <f t="shared" si="516"/>
        <v>0</v>
      </c>
      <c r="U475" s="229">
        <f t="shared" si="516"/>
        <v>0</v>
      </c>
      <c r="V475" s="229">
        <f t="shared" si="516"/>
        <v>0</v>
      </c>
      <c r="W475" s="229">
        <f t="shared" si="516"/>
        <v>0</v>
      </c>
      <c r="X475" s="229">
        <f t="shared" si="516"/>
        <v>0</v>
      </c>
      <c r="Y475" s="229">
        <f t="shared" si="516"/>
        <v>0</v>
      </c>
      <c r="Z475" s="229">
        <f t="shared" si="516"/>
        <v>0</v>
      </c>
      <c r="AA475" s="229">
        <f t="shared" si="516"/>
        <v>0</v>
      </c>
      <c r="AB475" s="229">
        <f t="shared" si="516"/>
        <v>0</v>
      </c>
      <c r="AC475" s="229">
        <f t="shared" si="516"/>
        <v>0</v>
      </c>
      <c r="AD475" s="229">
        <f t="shared" si="516"/>
        <v>0</v>
      </c>
      <c r="AE475" s="229">
        <f t="shared" si="516"/>
        <v>0</v>
      </c>
      <c r="AF475" s="229">
        <f t="shared" si="516"/>
        <v>0</v>
      </c>
      <c r="AG475" s="229">
        <f t="shared" si="516"/>
        <v>0</v>
      </c>
      <c r="AH475" s="229">
        <f t="shared" si="516"/>
        <v>0</v>
      </c>
      <c r="AI475" s="229">
        <f t="shared" si="516"/>
        <v>0</v>
      </c>
      <c r="AJ475" s="229">
        <f t="shared" ref="AJ475:AJ509" si="517">AH475</f>
        <v>0</v>
      </c>
      <c r="AK475" s="229">
        <f t="shared" ref="AK475:AK509" si="518">AI475</f>
        <v>0</v>
      </c>
      <c r="AL475" s="229">
        <f t="shared" ref="AL475:AL509" si="519">AJ475</f>
        <v>0</v>
      </c>
      <c r="AM475" s="229">
        <f t="shared" ref="AM475:AM509" si="520">AK475</f>
        <v>0</v>
      </c>
      <c r="AN475" s="229">
        <f t="shared" ref="AN475:AN509" si="521">AC475</f>
        <v>0</v>
      </c>
      <c r="AO475" s="229">
        <f t="shared" ref="AO475:AO509" si="522">AD475</f>
        <v>0</v>
      </c>
      <c r="AP475" s="229">
        <f t="shared" ref="AP475:AP509" si="523">AE475</f>
        <v>0</v>
      </c>
      <c r="AQ475" s="229">
        <f t="shared" ref="AQ475:AQ509" si="524">AF475</f>
        <v>0</v>
      </c>
      <c r="AR475" s="229">
        <f t="shared" ref="AR475:AR509" si="525">AG475</f>
        <v>0</v>
      </c>
      <c r="AS475" s="229">
        <f t="shared" ref="AS475:AS509" si="526">AH475</f>
        <v>0</v>
      </c>
      <c r="AT475" s="229">
        <f t="shared" ref="AT475:AT509" si="527">AI475</f>
        <v>0</v>
      </c>
      <c r="AU475" s="231"/>
    </row>
    <row r="476" spans="1:47" ht="9" customHeight="1">
      <c r="A476" s="599"/>
      <c r="B476" s="227">
        <f t="shared" ref="B476:D476" si="528">B49</f>
        <v>70</v>
      </c>
      <c r="C476" s="227">
        <f t="shared" si="528"/>
        <v>76</v>
      </c>
      <c r="D476" s="228" t="str">
        <f t="shared" si="528"/>
        <v>MH</v>
      </c>
      <c r="E476" s="254"/>
      <c r="F476" s="254"/>
      <c r="G476" s="254"/>
      <c r="H476" s="229"/>
      <c r="I476" s="229"/>
      <c r="J476" s="229">
        <f>ENGINE!I49/'Assumptions - Life cycles'!$B$11</f>
        <v>0</v>
      </c>
      <c r="K476" s="229">
        <f t="shared" ref="K476:AI476" si="529">J476</f>
        <v>0</v>
      </c>
      <c r="L476" s="229">
        <f t="shared" si="529"/>
        <v>0</v>
      </c>
      <c r="M476" s="229">
        <f t="shared" si="529"/>
        <v>0</v>
      </c>
      <c r="N476" s="230">
        <f t="shared" si="529"/>
        <v>0</v>
      </c>
      <c r="O476" s="229">
        <f t="shared" si="529"/>
        <v>0</v>
      </c>
      <c r="P476" s="229">
        <f t="shared" si="529"/>
        <v>0</v>
      </c>
      <c r="Q476" s="229">
        <f t="shared" si="529"/>
        <v>0</v>
      </c>
      <c r="R476" s="229">
        <f t="shared" si="529"/>
        <v>0</v>
      </c>
      <c r="S476" s="229">
        <f t="shared" si="529"/>
        <v>0</v>
      </c>
      <c r="T476" s="229">
        <f t="shared" si="529"/>
        <v>0</v>
      </c>
      <c r="U476" s="229">
        <f t="shared" si="529"/>
        <v>0</v>
      </c>
      <c r="V476" s="229">
        <f t="shared" si="529"/>
        <v>0</v>
      </c>
      <c r="W476" s="229">
        <f t="shared" si="529"/>
        <v>0</v>
      </c>
      <c r="X476" s="229">
        <f t="shared" si="529"/>
        <v>0</v>
      </c>
      <c r="Y476" s="229">
        <f t="shared" si="529"/>
        <v>0</v>
      </c>
      <c r="Z476" s="229">
        <f t="shared" si="529"/>
        <v>0</v>
      </c>
      <c r="AA476" s="229">
        <f t="shared" si="529"/>
        <v>0</v>
      </c>
      <c r="AB476" s="229">
        <f t="shared" si="529"/>
        <v>0</v>
      </c>
      <c r="AC476" s="229">
        <f t="shared" si="529"/>
        <v>0</v>
      </c>
      <c r="AD476" s="229">
        <f t="shared" si="529"/>
        <v>0</v>
      </c>
      <c r="AE476" s="229">
        <f t="shared" si="529"/>
        <v>0</v>
      </c>
      <c r="AF476" s="229">
        <f t="shared" si="529"/>
        <v>0</v>
      </c>
      <c r="AG476" s="229">
        <f t="shared" si="529"/>
        <v>0</v>
      </c>
      <c r="AH476" s="229">
        <f t="shared" si="529"/>
        <v>0</v>
      </c>
      <c r="AI476" s="229">
        <f t="shared" si="529"/>
        <v>0</v>
      </c>
      <c r="AJ476" s="229">
        <f t="shared" si="517"/>
        <v>0</v>
      </c>
      <c r="AK476" s="229">
        <f t="shared" si="518"/>
        <v>0</v>
      </c>
      <c r="AL476" s="229">
        <f t="shared" si="519"/>
        <v>0</v>
      </c>
      <c r="AM476" s="229">
        <f t="shared" si="520"/>
        <v>0</v>
      </c>
      <c r="AN476" s="229">
        <f t="shared" si="521"/>
        <v>0</v>
      </c>
      <c r="AO476" s="229">
        <f t="shared" si="522"/>
        <v>0</v>
      </c>
      <c r="AP476" s="229">
        <f t="shared" si="523"/>
        <v>0</v>
      </c>
      <c r="AQ476" s="229">
        <f t="shared" si="524"/>
        <v>0</v>
      </c>
      <c r="AR476" s="229">
        <f t="shared" si="525"/>
        <v>0</v>
      </c>
      <c r="AS476" s="229">
        <f t="shared" si="526"/>
        <v>0</v>
      </c>
      <c r="AT476" s="229">
        <f t="shared" si="527"/>
        <v>0</v>
      </c>
      <c r="AU476" s="231"/>
    </row>
    <row r="477" spans="1:47" ht="9" customHeight="1">
      <c r="A477" s="599"/>
      <c r="B477" s="227">
        <f t="shared" ref="B477:D477" si="530">B50</f>
        <v>100</v>
      </c>
      <c r="C477" s="227">
        <f t="shared" si="530"/>
        <v>114</v>
      </c>
      <c r="D477" s="228" t="str">
        <f t="shared" si="530"/>
        <v>MH</v>
      </c>
      <c r="E477" s="254"/>
      <c r="F477" s="254"/>
      <c r="G477" s="254"/>
      <c r="H477" s="229"/>
      <c r="I477" s="229"/>
      <c r="J477" s="229">
        <f>ENGINE!I50/'Assumptions - Life cycles'!$B$11</f>
        <v>0</v>
      </c>
      <c r="K477" s="229">
        <f t="shared" ref="K477:AI477" si="531">J477</f>
        <v>0</v>
      </c>
      <c r="L477" s="229">
        <f t="shared" si="531"/>
        <v>0</v>
      </c>
      <c r="M477" s="229">
        <f t="shared" si="531"/>
        <v>0</v>
      </c>
      <c r="N477" s="230">
        <f t="shared" si="531"/>
        <v>0</v>
      </c>
      <c r="O477" s="229">
        <f t="shared" si="531"/>
        <v>0</v>
      </c>
      <c r="P477" s="229">
        <f t="shared" si="531"/>
        <v>0</v>
      </c>
      <c r="Q477" s="229">
        <f t="shared" si="531"/>
        <v>0</v>
      </c>
      <c r="R477" s="229">
        <f t="shared" si="531"/>
        <v>0</v>
      </c>
      <c r="S477" s="229">
        <f t="shared" si="531"/>
        <v>0</v>
      </c>
      <c r="T477" s="229">
        <f t="shared" si="531"/>
        <v>0</v>
      </c>
      <c r="U477" s="229">
        <f t="shared" si="531"/>
        <v>0</v>
      </c>
      <c r="V477" s="229">
        <f t="shared" si="531"/>
        <v>0</v>
      </c>
      <c r="W477" s="229">
        <f t="shared" si="531"/>
        <v>0</v>
      </c>
      <c r="X477" s="229">
        <f t="shared" si="531"/>
        <v>0</v>
      </c>
      <c r="Y477" s="229">
        <f t="shared" si="531"/>
        <v>0</v>
      </c>
      <c r="Z477" s="229">
        <f t="shared" si="531"/>
        <v>0</v>
      </c>
      <c r="AA477" s="229">
        <f t="shared" si="531"/>
        <v>0</v>
      </c>
      <c r="AB477" s="229">
        <f t="shared" si="531"/>
        <v>0</v>
      </c>
      <c r="AC477" s="229">
        <f t="shared" si="531"/>
        <v>0</v>
      </c>
      <c r="AD477" s="229">
        <f t="shared" si="531"/>
        <v>0</v>
      </c>
      <c r="AE477" s="229">
        <f t="shared" si="531"/>
        <v>0</v>
      </c>
      <c r="AF477" s="229">
        <f t="shared" si="531"/>
        <v>0</v>
      </c>
      <c r="AG477" s="229">
        <f t="shared" si="531"/>
        <v>0</v>
      </c>
      <c r="AH477" s="229">
        <f t="shared" si="531"/>
        <v>0</v>
      </c>
      <c r="AI477" s="229">
        <f t="shared" si="531"/>
        <v>0</v>
      </c>
      <c r="AJ477" s="229">
        <f t="shared" si="517"/>
        <v>0</v>
      </c>
      <c r="AK477" s="229">
        <f t="shared" si="518"/>
        <v>0</v>
      </c>
      <c r="AL477" s="229">
        <f t="shared" si="519"/>
        <v>0</v>
      </c>
      <c r="AM477" s="229">
        <f t="shared" si="520"/>
        <v>0</v>
      </c>
      <c r="AN477" s="229">
        <f t="shared" si="521"/>
        <v>0</v>
      </c>
      <c r="AO477" s="229">
        <f t="shared" si="522"/>
        <v>0</v>
      </c>
      <c r="AP477" s="229">
        <f t="shared" si="523"/>
        <v>0</v>
      </c>
      <c r="AQ477" s="229">
        <f t="shared" si="524"/>
        <v>0</v>
      </c>
      <c r="AR477" s="229">
        <f t="shared" si="525"/>
        <v>0</v>
      </c>
      <c r="AS477" s="229">
        <f t="shared" si="526"/>
        <v>0</v>
      </c>
      <c r="AT477" s="229">
        <f t="shared" si="527"/>
        <v>0</v>
      </c>
      <c r="AU477" s="231"/>
    </row>
    <row r="478" spans="1:47" ht="9" customHeight="1">
      <c r="A478" s="599"/>
      <c r="B478" s="227">
        <f t="shared" ref="B478:D478" si="532">B51</f>
        <v>150</v>
      </c>
      <c r="C478" s="227">
        <f t="shared" si="532"/>
        <v>163</v>
      </c>
      <c r="D478" s="228" t="str">
        <f t="shared" si="532"/>
        <v>MH</v>
      </c>
      <c r="E478" s="254"/>
      <c r="F478" s="254"/>
      <c r="G478" s="254"/>
      <c r="H478" s="229"/>
      <c r="I478" s="229"/>
      <c r="J478" s="229">
        <f>ENGINE!I51/'Assumptions - Life cycles'!$B$11</f>
        <v>0</v>
      </c>
      <c r="K478" s="229">
        <f t="shared" ref="K478:AI478" si="533">J478</f>
        <v>0</v>
      </c>
      <c r="L478" s="229">
        <f t="shared" si="533"/>
        <v>0</v>
      </c>
      <c r="M478" s="229">
        <f t="shared" si="533"/>
        <v>0</v>
      </c>
      <c r="N478" s="230">
        <f t="shared" si="533"/>
        <v>0</v>
      </c>
      <c r="O478" s="229">
        <f t="shared" si="533"/>
        <v>0</v>
      </c>
      <c r="P478" s="229">
        <f t="shared" si="533"/>
        <v>0</v>
      </c>
      <c r="Q478" s="229">
        <f t="shared" si="533"/>
        <v>0</v>
      </c>
      <c r="R478" s="229">
        <f t="shared" si="533"/>
        <v>0</v>
      </c>
      <c r="S478" s="229">
        <f t="shared" si="533"/>
        <v>0</v>
      </c>
      <c r="T478" s="229">
        <f t="shared" si="533"/>
        <v>0</v>
      </c>
      <c r="U478" s="229">
        <f t="shared" si="533"/>
        <v>0</v>
      </c>
      <c r="V478" s="229">
        <f t="shared" si="533"/>
        <v>0</v>
      </c>
      <c r="W478" s="229">
        <f t="shared" si="533"/>
        <v>0</v>
      </c>
      <c r="X478" s="229">
        <f t="shared" si="533"/>
        <v>0</v>
      </c>
      <c r="Y478" s="229">
        <f t="shared" si="533"/>
        <v>0</v>
      </c>
      <c r="Z478" s="229">
        <f t="shared" si="533"/>
        <v>0</v>
      </c>
      <c r="AA478" s="229">
        <f t="shared" si="533"/>
        <v>0</v>
      </c>
      <c r="AB478" s="229">
        <f t="shared" si="533"/>
        <v>0</v>
      </c>
      <c r="AC478" s="229">
        <f t="shared" si="533"/>
        <v>0</v>
      </c>
      <c r="AD478" s="229">
        <f t="shared" si="533"/>
        <v>0</v>
      </c>
      <c r="AE478" s="229">
        <f t="shared" si="533"/>
        <v>0</v>
      </c>
      <c r="AF478" s="229">
        <f t="shared" si="533"/>
        <v>0</v>
      </c>
      <c r="AG478" s="229">
        <f t="shared" si="533"/>
        <v>0</v>
      </c>
      <c r="AH478" s="229">
        <f t="shared" si="533"/>
        <v>0</v>
      </c>
      <c r="AI478" s="229">
        <f t="shared" si="533"/>
        <v>0</v>
      </c>
      <c r="AJ478" s="229">
        <f t="shared" si="517"/>
        <v>0</v>
      </c>
      <c r="AK478" s="229">
        <f t="shared" si="518"/>
        <v>0</v>
      </c>
      <c r="AL478" s="229">
        <f t="shared" si="519"/>
        <v>0</v>
      </c>
      <c r="AM478" s="229">
        <f t="shared" si="520"/>
        <v>0</v>
      </c>
      <c r="AN478" s="229">
        <f t="shared" si="521"/>
        <v>0</v>
      </c>
      <c r="AO478" s="229">
        <f t="shared" si="522"/>
        <v>0</v>
      </c>
      <c r="AP478" s="229">
        <f t="shared" si="523"/>
        <v>0</v>
      </c>
      <c r="AQ478" s="229">
        <f t="shared" si="524"/>
        <v>0</v>
      </c>
      <c r="AR478" s="229">
        <f t="shared" si="525"/>
        <v>0</v>
      </c>
      <c r="AS478" s="229">
        <f t="shared" si="526"/>
        <v>0</v>
      </c>
      <c r="AT478" s="229">
        <f t="shared" si="527"/>
        <v>0</v>
      </c>
      <c r="AU478" s="231"/>
    </row>
    <row r="479" spans="1:47" ht="9" customHeight="1">
      <c r="A479" s="599"/>
      <c r="B479" s="227">
        <f t="shared" ref="B479:D479" si="534">B52</f>
        <v>250</v>
      </c>
      <c r="C479" s="227">
        <f t="shared" si="534"/>
        <v>261</v>
      </c>
      <c r="D479" s="228" t="str">
        <f t="shared" si="534"/>
        <v>MH</v>
      </c>
      <c r="E479" s="254"/>
      <c r="F479" s="254"/>
      <c r="G479" s="254"/>
      <c r="H479" s="229"/>
      <c r="I479" s="229"/>
      <c r="J479" s="229">
        <f>ENGINE!I52/'Assumptions - Life cycles'!$B$11</f>
        <v>0</v>
      </c>
      <c r="K479" s="229">
        <f t="shared" ref="K479:AI479" si="535">J479</f>
        <v>0</v>
      </c>
      <c r="L479" s="229">
        <f t="shared" si="535"/>
        <v>0</v>
      </c>
      <c r="M479" s="229">
        <f t="shared" si="535"/>
        <v>0</v>
      </c>
      <c r="N479" s="230">
        <f t="shared" si="535"/>
        <v>0</v>
      </c>
      <c r="O479" s="229">
        <f t="shared" si="535"/>
        <v>0</v>
      </c>
      <c r="P479" s="229">
        <f t="shared" si="535"/>
        <v>0</v>
      </c>
      <c r="Q479" s="229">
        <f t="shared" si="535"/>
        <v>0</v>
      </c>
      <c r="R479" s="229">
        <f t="shared" si="535"/>
        <v>0</v>
      </c>
      <c r="S479" s="229">
        <f t="shared" si="535"/>
        <v>0</v>
      </c>
      <c r="T479" s="229">
        <f t="shared" si="535"/>
        <v>0</v>
      </c>
      <c r="U479" s="229">
        <f t="shared" si="535"/>
        <v>0</v>
      </c>
      <c r="V479" s="229">
        <f t="shared" si="535"/>
        <v>0</v>
      </c>
      <c r="W479" s="229">
        <f t="shared" si="535"/>
        <v>0</v>
      </c>
      <c r="X479" s="229">
        <f t="shared" si="535"/>
        <v>0</v>
      </c>
      <c r="Y479" s="229">
        <f t="shared" si="535"/>
        <v>0</v>
      </c>
      <c r="Z479" s="229">
        <f t="shared" si="535"/>
        <v>0</v>
      </c>
      <c r="AA479" s="229">
        <f t="shared" si="535"/>
        <v>0</v>
      </c>
      <c r="AB479" s="229">
        <f t="shared" si="535"/>
        <v>0</v>
      </c>
      <c r="AC479" s="229">
        <f t="shared" si="535"/>
        <v>0</v>
      </c>
      <c r="AD479" s="229">
        <f t="shared" si="535"/>
        <v>0</v>
      </c>
      <c r="AE479" s="229">
        <f t="shared" si="535"/>
        <v>0</v>
      </c>
      <c r="AF479" s="229">
        <f t="shared" si="535"/>
        <v>0</v>
      </c>
      <c r="AG479" s="229">
        <f t="shared" si="535"/>
        <v>0</v>
      </c>
      <c r="AH479" s="229">
        <f t="shared" si="535"/>
        <v>0</v>
      </c>
      <c r="AI479" s="229">
        <f t="shared" si="535"/>
        <v>0</v>
      </c>
      <c r="AJ479" s="229">
        <f t="shared" si="517"/>
        <v>0</v>
      </c>
      <c r="AK479" s="229">
        <f t="shared" si="518"/>
        <v>0</v>
      </c>
      <c r="AL479" s="229">
        <f t="shared" si="519"/>
        <v>0</v>
      </c>
      <c r="AM479" s="229">
        <f t="shared" si="520"/>
        <v>0</v>
      </c>
      <c r="AN479" s="229">
        <f t="shared" si="521"/>
        <v>0</v>
      </c>
      <c r="AO479" s="229">
        <f t="shared" si="522"/>
        <v>0</v>
      </c>
      <c r="AP479" s="229">
        <f t="shared" si="523"/>
        <v>0</v>
      </c>
      <c r="AQ479" s="229">
        <f t="shared" si="524"/>
        <v>0</v>
      </c>
      <c r="AR479" s="229">
        <f t="shared" si="525"/>
        <v>0</v>
      </c>
      <c r="AS479" s="229">
        <f t="shared" si="526"/>
        <v>0</v>
      </c>
      <c r="AT479" s="229">
        <f t="shared" si="527"/>
        <v>0</v>
      </c>
      <c r="AU479" s="231"/>
    </row>
    <row r="480" spans="1:47" ht="9" customHeight="1">
      <c r="A480" s="599"/>
      <c r="B480" s="227">
        <f t="shared" ref="B480:D480" si="536">B53</f>
        <v>400</v>
      </c>
      <c r="C480" s="227">
        <f t="shared" si="536"/>
        <v>424</v>
      </c>
      <c r="D480" s="228" t="str">
        <f t="shared" si="536"/>
        <v>MH</v>
      </c>
      <c r="E480" s="254"/>
      <c r="F480" s="254"/>
      <c r="G480" s="254"/>
      <c r="H480" s="229"/>
      <c r="I480" s="229"/>
      <c r="J480" s="229">
        <f>ENGINE!I53/'Assumptions - Life cycles'!$B$11</f>
        <v>0</v>
      </c>
      <c r="K480" s="229">
        <f t="shared" ref="K480:AI480" si="537">J480</f>
        <v>0</v>
      </c>
      <c r="L480" s="229">
        <f t="shared" si="537"/>
        <v>0</v>
      </c>
      <c r="M480" s="229">
        <f t="shared" si="537"/>
        <v>0</v>
      </c>
      <c r="N480" s="230">
        <f t="shared" si="537"/>
        <v>0</v>
      </c>
      <c r="O480" s="229">
        <f t="shared" si="537"/>
        <v>0</v>
      </c>
      <c r="P480" s="229">
        <f t="shared" si="537"/>
        <v>0</v>
      </c>
      <c r="Q480" s="229">
        <f t="shared" si="537"/>
        <v>0</v>
      </c>
      <c r="R480" s="229">
        <f t="shared" si="537"/>
        <v>0</v>
      </c>
      <c r="S480" s="229">
        <f t="shared" si="537"/>
        <v>0</v>
      </c>
      <c r="T480" s="229">
        <f t="shared" si="537"/>
        <v>0</v>
      </c>
      <c r="U480" s="229">
        <f t="shared" si="537"/>
        <v>0</v>
      </c>
      <c r="V480" s="229">
        <f t="shared" si="537"/>
        <v>0</v>
      </c>
      <c r="W480" s="229">
        <f t="shared" si="537"/>
        <v>0</v>
      </c>
      <c r="X480" s="229">
        <f t="shared" si="537"/>
        <v>0</v>
      </c>
      <c r="Y480" s="229">
        <f t="shared" si="537"/>
        <v>0</v>
      </c>
      <c r="Z480" s="229">
        <f t="shared" si="537"/>
        <v>0</v>
      </c>
      <c r="AA480" s="229">
        <f t="shared" si="537"/>
        <v>0</v>
      </c>
      <c r="AB480" s="229">
        <f t="shared" si="537"/>
        <v>0</v>
      </c>
      <c r="AC480" s="229">
        <f t="shared" si="537"/>
        <v>0</v>
      </c>
      <c r="AD480" s="229">
        <f t="shared" si="537"/>
        <v>0</v>
      </c>
      <c r="AE480" s="229">
        <f t="shared" si="537"/>
        <v>0</v>
      </c>
      <c r="AF480" s="229">
        <f t="shared" si="537"/>
        <v>0</v>
      </c>
      <c r="AG480" s="229">
        <f t="shared" si="537"/>
        <v>0</v>
      </c>
      <c r="AH480" s="229">
        <f t="shared" si="537"/>
        <v>0</v>
      </c>
      <c r="AI480" s="229">
        <f t="shared" si="537"/>
        <v>0</v>
      </c>
      <c r="AJ480" s="229">
        <f t="shared" si="517"/>
        <v>0</v>
      </c>
      <c r="AK480" s="229">
        <f t="shared" si="518"/>
        <v>0</v>
      </c>
      <c r="AL480" s="229">
        <f t="shared" si="519"/>
        <v>0</v>
      </c>
      <c r="AM480" s="229">
        <f t="shared" si="520"/>
        <v>0</v>
      </c>
      <c r="AN480" s="229">
        <f t="shared" si="521"/>
        <v>0</v>
      </c>
      <c r="AO480" s="229">
        <f t="shared" si="522"/>
        <v>0</v>
      </c>
      <c r="AP480" s="229">
        <f t="shared" si="523"/>
        <v>0</v>
      </c>
      <c r="AQ480" s="229">
        <f t="shared" si="524"/>
        <v>0</v>
      </c>
      <c r="AR480" s="229">
        <f t="shared" si="525"/>
        <v>0</v>
      </c>
      <c r="AS480" s="229">
        <f t="shared" si="526"/>
        <v>0</v>
      </c>
      <c r="AT480" s="229">
        <f t="shared" si="527"/>
        <v>0</v>
      </c>
      <c r="AU480" s="231"/>
    </row>
    <row r="481" spans="1:47" ht="9" customHeight="1">
      <c r="A481" s="599"/>
      <c r="B481" s="227">
        <f t="shared" ref="B481:D481" si="538">B54</f>
        <v>0</v>
      </c>
      <c r="C481" s="227">
        <f t="shared" si="538"/>
        <v>0</v>
      </c>
      <c r="D481" s="228" t="str">
        <f t="shared" si="538"/>
        <v>MH</v>
      </c>
      <c r="E481" s="254"/>
      <c r="F481" s="254"/>
      <c r="G481" s="254"/>
      <c r="H481" s="229"/>
      <c r="I481" s="229"/>
      <c r="J481" s="229">
        <f>ENGINE!I54/'Assumptions - Life cycles'!$B$11</f>
        <v>0</v>
      </c>
      <c r="K481" s="229">
        <f t="shared" ref="K481:AI481" si="539">J481</f>
        <v>0</v>
      </c>
      <c r="L481" s="229">
        <f t="shared" si="539"/>
        <v>0</v>
      </c>
      <c r="M481" s="229">
        <f t="shared" si="539"/>
        <v>0</v>
      </c>
      <c r="N481" s="230">
        <f t="shared" si="539"/>
        <v>0</v>
      </c>
      <c r="O481" s="229">
        <f t="shared" si="539"/>
        <v>0</v>
      </c>
      <c r="P481" s="229">
        <f t="shared" si="539"/>
        <v>0</v>
      </c>
      <c r="Q481" s="229">
        <f t="shared" si="539"/>
        <v>0</v>
      </c>
      <c r="R481" s="229">
        <f t="shared" si="539"/>
        <v>0</v>
      </c>
      <c r="S481" s="229">
        <f t="shared" si="539"/>
        <v>0</v>
      </c>
      <c r="T481" s="229">
        <f t="shared" si="539"/>
        <v>0</v>
      </c>
      <c r="U481" s="229">
        <f t="shared" si="539"/>
        <v>0</v>
      </c>
      <c r="V481" s="229">
        <f t="shared" si="539"/>
        <v>0</v>
      </c>
      <c r="W481" s="229">
        <f t="shared" si="539"/>
        <v>0</v>
      </c>
      <c r="X481" s="229">
        <f t="shared" si="539"/>
        <v>0</v>
      </c>
      <c r="Y481" s="229">
        <f t="shared" si="539"/>
        <v>0</v>
      </c>
      <c r="Z481" s="229">
        <f t="shared" si="539"/>
        <v>0</v>
      </c>
      <c r="AA481" s="229">
        <f t="shared" si="539"/>
        <v>0</v>
      </c>
      <c r="AB481" s="229">
        <f t="shared" si="539"/>
        <v>0</v>
      </c>
      <c r="AC481" s="229">
        <f t="shared" si="539"/>
        <v>0</v>
      </c>
      <c r="AD481" s="229">
        <f t="shared" si="539"/>
        <v>0</v>
      </c>
      <c r="AE481" s="229">
        <f t="shared" si="539"/>
        <v>0</v>
      </c>
      <c r="AF481" s="229">
        <f t="shared" si="539"/>
        <v>0</v>
      </c>
      <c r="AG481" s="229">
        <f t="shared" si="539"/>
        <v>0</v>
      </c>
      <c r="AH481" s="229">
        <f t="shared" si="539"/>
        <v>0</v>
      </c>
      <c r="AI481" s="229">
        <f t="shared" si="539"/>
        <v>0</v>
      </c>
      <c r="AJ481" s="229">
        <f t="shared" si="517"/>
        <v>0</v>
      </c>
      <c r="AK481" s="229">
        <f t="shared" si="518"/>
        <v>0</v>
      </c>
      <c r="AL481" s="229">
        <f t="shared" si="519"/>
        <v>0</v>
      </c>
      <c r="AM481" s="229">
        <f t="shared" si="520"/>
        <v>0</v>
      </c>
      <c r="AN481" s="229">
        <f t="shared" si="521"/>
        <v>0</v>
      </c>
      <c r="AO481" s="229">
        <f t="shared" si="522"/>
        <v>0</v>
      </c>
      <c r="AP481" s="229">
        <f t="shared" si="523"/>
        <v>0</v>
      </c>
      <c r="AQ481" s="229">
        <f t="shared" si="524"/>
        <v>0</v>
      </c>
      <c r="AR481" s="229">
        <f t="shared" si="525"/>
        <v>0</v>
      </c>
      <c r="AS481" s="229">
        <f t="shared" si="526"/>
        <v>0</v>
      </c>
      <c r="AT481" s="229">
        <f t="shared" si="527"/>
        <v>0</v>
      </c>
      <c r="AU481" s="231"/>
    </row>
    <row r="482" spans="1:47" ht="9" customHeight="1">
      <c r="A482" s="600"/>
      <c r="B482" s="227">
        <f t="shared" ref="B482:D482" si="540">B55</f>
        <v>0</v>
      </c>
      <c r="C482" s="227">
        <f t="shared" si="540"/>
        <v>0</v>
      </c>
      <c r="D482" s="228" t="str">
        <f t="shared" si="540"/>
        <v>MH</v>
      </c>
      <c r="E482" s="254"/>
      <c r="F482" s="254"/>
      <c r="G482" s="254"/>
      <c r="H482" s="229"/>
      <c r="I482" s="229"/>
      <c r="J482" s="229">
        <f>ENGINE!I55/'Assumptions - Life cycles'!$B$11</f>
        <v>0</v>
      </c>
      <c r="K482" s="229">
        <f t="shared" ref="K482:AI482" si="541">J482</f>
        <v>0</v>
      </c>
      <c r="L482" s="229">
        <f t="shared" si="541"/>
        <v>0</v>
      </c>
      <c r="M482" s="229">
        <f t="shared" si="541"/>
        <v>0</v>
      </c>
      <c r="N482" s="230">
        <f t="shared" si="541"/>
        <v>0</v>
      </c>
      <c r="O482" s="229">
        <f t="shared" si="541"/>
        <v>0</v>
      </c>
      <c r="P482" s="229">
        <f t="shared" si="541"/>
        <v>0</v>
      </c>
      <c r="Q482" s="229">
        <f t="shared" si="541"/>
        <v>0</v>
      </c>
      <c r="R482" s="229">
        <f t="shared" si="541"/>
        <v>0</v>
      </c>
      <c r="S482" s="229">
        <f t="shared" si="541"/>
        <v>0</v>
      </c>
      <c r="T482" s="229">
        <f t="shared" si="541"/>
        <v>0</v>
      </c>
      <c r="U482" s="229">
        <f t="shared" si="541"/>
        <v>0</v>
      </c>
      <c r="V482" s="229">
        <f t="shared" si="541"/>
        <v>0</v>
      </c>
      <c r="W482" s="229">
        <f t="shared" si="541"/>
        <v>0</v>
      </c>
      <c r="X482" s="229">
        <f t="shared" si="541"/>
        <v>0</v>
      </c>
      <c r="Y482" s="229">
        <f t="shared" si="541"/>
        <v>0</v>
      </c>
      <c r="Z482" s="229">
        <f t="shared" si="541"/>
        <v>0</v>
      </c>
      <c r="AA482" s="229">
        <f t="shared" si="541"/>
        <v>0</v>
      </c>
      <c r="AB482" s="229">
        <f t="shared" si="541"/>
        <v>0</v>
      </c>
      <c r="AC482" s="229">
        <f t="shared" si="541"/>
        <v>0</v>
      </c>
      <c r="AD482" s="229">
        <f t="shared" si="541"/>
        <v>0</v>
      </c>
      <c r="AE482" s="229">
        <f t="shared" si="541"/>
        <v>0</v>
      </c>
      <c r="AF482" s="229">
        <f t="shared" si="541"/>
        <v>0</v>
      </c>
      <c r="AG482" s="229">
        <f t="shared" si="541"/>
        <v>0</v>
      </c>
      <c r="AH482" s="229">
        <f t="shared" si="541"/>
        <v>0</v>
      </c>
      <c r="AI482" s="229">
        <f t="shared" si="541"/>
        <v>0</v>
      </c>
      <c r="AJ482" s="229">
        <f t="shared" si="517"/>
        <v>0</v>
      </c>
      <c r="AK482" s="229">
        <f t="shared" si="518"/>
        <v>0</v>
      </c>
      <c r="AL482" s="229">
        <f t="shared" si="519"/>
        <v>0</v>
      </c>
      <c r="AM482" s="229">
        <f t="shared" si="520"/>
        <v>0</v>
      </c>
      <c r="AN482" s="229">
        <f t="shared" si="521"/>
        <v>0</v>
      </c>
      <c r="AO482" s="229">
        <f t="shared" si="522"/>
        <v>0</v>
      </c>
      <c r="AP482" s="229">
        <f t="shared" si="523"/>
        <v>0</v>
      </c>
      <c r="AQ482" s="229">
        <f t="shared" si="524"/>
        <v>0</v>
      </c>
      <c r="AR482" s="229">
        <f t="shared" si="525"/>
        <v>0</v>
      </c>
      <c r="AS482" s="229">
        <f t="shared" si="526"/>
        <v>0</v>
      </c>
      <c r="AT482" s="229">
        <f t="shared" si="527"/>
        <v>0</v>
      </c>
      <c r="AU482" s="231"/>
    </row>
    <row r="483" spans="1:47" ht="9" customHeight="1">
      <c r="A483" s="598" t="s">
        <v>95</v>
      </c>
      <c r="B483" s="227">
        <f t="shared" ref="B483:D483" si="542">B56</f>
        <v>70</v>
      </c>
      <c r="C483" s="227">
        <f t="shared" si="542"/>
        <v>89</v>
      </c>
      <c r="D483" s="228" t="str">
        <f t="shared" si="542"/>
        <v>MH</v>
      </c>
      <c r="E483" s="254"/>
      <c r="F483" s="254"/>
      <c r="G483" s="254"/>
      <c r="H483" s="229"/>
      <c r="I483" s="229"/>
      <c r="J483" s="229">
        <f>ENGINE!I56/'Assumptions - Life cycles'!$B$11</f>
        <v>0</v>
      </c>
      <c r="K483" s="229">
        <f t="shared" ref="K483:AI483" si="543">J483</f>
        <v>0</v>
      </c>
      <c r="L483" s="229">
        <f t="shared" si="543"/>
        <v>0</v>
      </c>
      <c r="M483" s="229">
        <f t="shared" si="543"/>
        <v>0</v>
      </c>
      <c r="N483" s="230">
        <f t="shared" si="543"/>
        <v>0</v>
      </c>
      <c r="O483" s="229">
        <f t="shared" si="543"/>
        <v>0</v>
      </c>
      <c r="P483" s="229">
        <f t="shared" si="543"/>
        <v>0</v>
      </c>
      <c r="Q483" s="229">
        <f t="shared" si="543"/>
        <v>0</v>
      </c>
      <c r="R483" s="229">
        <f t="shared" si="543"/>
        <v>0</v>
      </c>
      <c r="S483" s="229">
        <f t="shared" si="543"/>
        <v>0</v>
      </c>
      <c r="T483" s="229">
        <f t="shared" si="543"/>
        <v>0</v>
      </c>
      <c r="U483" s="229">
        <f t="shared" si="543"/>
        <v>0</v>
      </c>
      <c r="V483" s="229">
        <f t="shared" si="543"/>
        <v>0</v>
      </c>
      <c r="W483" s="229">
        <f t="shared" si="543"/>
        <v>0</v>
      </c>
      <c r="X483" s="229">
        <f t="shared" si="543"/>
        <v>0</v>
      </c>
      <c r="Y483" s="229">
        <f t="shared" si="543"/>
        <v>0</v>
      </c>
      <c r="Z483" s="229">
        <f t="shared" si="543"/>
        <v>0</v>
      </c>
      <c r="AA483" s="229">
        <f t="shared" si="543"/>
        <v>0</v>
      </c>
      <c r="AB483" s="229">
        <f t="shared" si="543"/>
        <v>0</v>
      </c>
      <c r="AC483" s="229">
        <f t="shared" si="543"/>
        <v>0</v>
      </c>
      <c r="AD483" s="229">
        <f t="shared" si="543"/>
        <v>0</v>
      </c>
      <c r="AE483" s="229">
        <f t="shared" si="543"/>
        <v>0</v>
      </c>
      <c r="AF483" s="229">
        <f t="shared" si="543"/>
        <v>0</v>
      </c>
      <c r="AG483" s="229">
        <f t="shared" si="543"/>
        <v>0</v>
      </c>
      <c r="AH483" s="229">
        <f t="shared" si="543"/>
        <v>0</v>
      </c>
      <c r="AI483" s="229">
        <f t="shared" si="543"/>
        <v>0</v>
      </c>
      <c r="AJ483" s="229">
        <f t="shared" si="517"/>
        <v>0</v>
      </c>
      <c r="AK483" s="229">
        <f t="shared" si="518"/>
        <v>0</v>
      </c>
      <c r="AL483" s="229">
        <f t="shared" si="519"/>
        <v>0</v>
      </c>
      <c r="AM483" s="229">
        <f t="shared" si="520"/>
        <v>0</v>
      </c>
      <c r="AN483" s="229">
        <f t="shared" si="521"/>
        <v>0</v>
      </c>
      <c r="AO483" s="229">
        <f t="shared" si="522"/>
        <v>0</v>
      </c>
      <c r="AP483" s="229">
        <f t="shared" si="523"/>
        <v>0</v>
      </c>
      <c r="AQ483" s="229">
        <f t="shared" si="524"/>
        <v>0</v>
      </c>
      <c r="AR483" s="229">
        <f t="shared" si="525"/>
        <v>0</v>
      </c>
      <c r="AS483" s="229">
        <f t="shared" si="526"/>
        <v>0</v>
      </c>
      <c r="AT483" s="229">
        <f t="shared" si="527"/>
        <v>0</v>
      </c>
      <c r="AU483" s="231"/>
    </row>
    <row r="484" spans="1:47" ht="9" customHeight="1">
      <c r="A484" s="599"/>
      <c r="B484" s="227">
        <f t="shared" ref="B484:D484" si="544">B57</f>
        <v>100</v>
      </c>
      <c r="C484" s="227">
        <f t="shared" si="544"/>
        <v>118</v>
      </c>
      <c r="D484" s="228" t="str">
        <f t="shared" si="544"/>
        <v>MH</v>
      </c>
      <c r="E484" s="254"/>
      <c r="F484" s="254"/>
      <c r="G484" s="254"/>
      <c r="H484" s="229"/>
      <c r="I484" s="229"/>
      <c r="J484" s="229">
        <f>ENGINE!I57/'Assumptions - Life cycles'!$B$11</f>
        <v>0</v>
      </c>
      <c r="K484" s="229">
        <f t="shared" ref="K484:AI484" si="545">J484</f>
        <v>0</v>
      </c>
      <c r="L484" s="229">
        <f t="shared" si="545"/>
        <v>0</v>
      </c>
      <c r="M484" s="229">
        <f t="shared" si="545"/>
        <v>0</v>
      </c>
      <c r="N484" s="230">
        <f t="shared" si="545"/>
        <v>0</v>
      </c>
      <c r="O484" s="229">
        <f t="shared" si="545"/>
        <v>0</v>
      </c>
      <c r="P484" s="229">
        <f t="shared" si="545"/>
        <v>0</v>
      </c>
      <c r="Q484" s="229">
        <f t="shared" si="545"/>
        <v>0</v>
      </c>
      <c r="R484" s="229">
        <f t="shared" si="545"/>
        <v>0</v>
      </c>
      <c r="S484" s="229">
        <f t="shared" si="545"/>
        <v>0</v>
      </c>
      <c r="T484" s="229">
        <f t="shared" si="545"/>
        <v>0</v>
      </c>
      <c r="U484" s="229">
        <f t="shared" si="545"/>
        <v>0</v>
      </c>
      <c r="V484" s="229">
        <f t="shared" si="545"/>
        <v>0</v>
      </c>
      <c r="W484" s="229">
        <f t="shared" si="545"/>
        <v>0</v>
      </c>
      <c r="X484" s="229">
        <f t="shared" si="545"/>
        <v>0</v>
      </c>
      <c r="Y484" s="229">
        <f t="shared" si="545"/>
        <v>0</v>
      </c>
      <c r="Z484" s="229">
        <f t="shared" si="545"/>
        <v>0</v>
      </c>
      <c r="AA484" s="229">
        <f t="shared" si="545"/>
        <v>0</v>
      </c>
      <c r="AB484" s="229">
        <f t="shared" si="545"/>
        <v>0</v>
      </c>
      <c r="AC484" s="229">
        <f t="shared" si="545"/>
        <v>0</v>
      </c>
      <c r="AD484" s="229">
        <f t="shared" si="545"/>
        <v>0</v>
      </c>
      <c r="AE484" s="229">
        <f t="shared" si="545"/>
        <v>0</v>
      </c>
      <c r="AF484" s="229">
        <f t="shared" si="545"/>
        <v>0</v>
      </c>
      <c r="AG484" s="229">
        <f t="shared" si="545"/>
        <v>0</v>
      </c>
      <c r="AH484" s="229">
        <f t="shared" si="545"/>
        <v>0</v>
      </c>
      <c r="AI484" s="229">
        <f t="shared" si="545"/>
        <v>0</v>
      </c>
      <c r="AJ484" s="229">
        <f t="shared" si="517"/>
        <v>0</v>
      </c>
      <c r="AK484" s="229">
        <f t="shared" si="518"/>
        <v>0</v>
      </c>
      <c r="AL484" s="229">
        <f t="shared" si="519"/>
        <v>0</v>
      </c>
      <c r="AM484" s="229">
        <f t="shared" si="520"/>
        <v>0</v>
      </c>
      <c r="AN484" s="229">
        <f t="shared" si="521"/>
        <v>0</v>
      </c>
      <c r="AO484" s="229">
        <f t="shared" si="522"/>
        <v>0</v>
      </c>
      <c r="AP484" s="229">
        <f t="shared" si="523"/>
        <v>0</v>
      </c>
      <c r="AQ484" s="229">
        <f t="shared" si="524"/>
        <v>0</v>
      </c>
      <c r="AR484" s="229">
        <f t="shared" si="525"/>
        <v>0</v>
      </c>
      <c r="AS484" s="229">
        <f t="shared" si="526"/>
        <v>0</v>
      </c>
      <c r="AT484" s="229">
        <f t="shared" si="527"/>
        <v>0</v>
      </c>
      <c r="AU484" s="231"/>
    </row>
    <row r="485" spans="1:47" ht="9" customHeight="1">
      <c r="A485" s="599"/>
      <c r="B485" s="227">
        <f t="shared" ref="B485:D485" si="546">B58</f>
        <v>150</v>
      </c>
      <c r="C485" s="227">
        <f t="shared" si="546"/>
        <v>179</v>
      </c>
      <c r="D485" s="228" t="str">
        <f t="shared" si="546"/>
        <v>MH</v>
      </c>
      <c r="E485" s="254"/>
      <c r="F485" s="254"/>
      <c r="G485" s="254"/>
      <c r="H485" s="229"/>
      <c r="I485" s="229"/>
      <c r="J485" s="229">
        <f>ENGINE!I58/'Assumptions - Life cycles'!$B$11</f>
        <v>0</v>
      </c>
      <c r="K485" s="229">
        <f t="shared" ref="K485:AI485" si="547">J485</f>
        <v>0</v>
      </c>
      <c r="L485" s="229">
        <f t="shared" si="547"/>
        <v>0</v>
      </c>
      <c r="M485" s="229">
        <f t="shared" si="547"/>
        <v>0</v>
      </c>
      <c r="N485" s="230">
        <f t="shared" si="547"/>
        <v>0</v>
      </c>
      <c r="O485" s="229">
        <f t="shared" si="547"/>
        <v>0</v>
      </c>
      <c r="P485" s="229">
        <f t="shared" si="547"/>
        <v>0</v>
      </c>
      <c r="Q485" s="229">
        <f t="shared" si="547"/>
        <v>0</v>
      </c>
      <c r="R485" s="229">
        <f t="shared" si="547"/>
        <v>0</v>
      </c>
      <c r="S485" s="229">
        <f t="shared" si="547"/>
        <v>0</v>
      </c>
      <c r="T485" s="229">
        <f t="shared" si="547"/>
        <v>0</v>
      </c>
      <c r="U485" s="229">
        <f t="shared" si="547"/>
        <v>0</v>
      </c>
      <c r="V485" s="229">
        <f t="shared" si="547"/>
        <v>0</v>
      </c>
      <c r="W485" s="229">
        <f t="shared" si="547"/>
        <v>0</v>
      </c>
      <c r="X485" s="229">
        <f t="shared" si="547"/>
        <v>0</v>
      </c>
      <c r="Y485" s="229">
        <f t="shared" si="547"/>
        <v>0</v>
      </c>
      <c r="Z485" s="229">
        <f t="shared" si="547"/>
        <v>0</v>
      </c>
      <c r="AA485" s="229">
        <f t="shared" si="547"/>
        <v>0</v>
      </c>
      <c r="AB485" s="229">
        <f t="shared" si="547"/>
        <v>0</v>
      </c>
      <c r="AC485" s="229">
        <f t="shared" si="547"/>
        <v>0</v>
      </c>
      <c r="AD485" s="229">
        <f t="shared" si="547"/>
        <v>0</v>
      </c>
      <c r="AE485" s="229">
        <f t="shared" si="547"/>
        <v>0</v>
      </c>
      <c r="AF485" s="229">
        <f t="shared" si="547"/>
        <v>0</v>
      </c>
      <c r="AG485" s="229">
        <f t="shared" si="547"/>
        <v>0</v>
      </c>
      <c r="AH485" s="229">
        <f t="shared" si="547"/>
        <v>0</v>
      </c>
      <c r="AI485" s="229">
        <f t="shared" si="547"/>
        <v>0</v>
      </c>
      <c r="AJ485" s="229">
        <f t="shared" si="517"/>
        <v>0</v>
      </c>
      <c r="AK485" s="229">
        <f t="shared" si="518"/>
        <v>0</v>
      </c>
      <c r="AL485" s="229">
        <f t="shared" si="519"/>
        <v>0</v>
      </c>
      <c r="AM485" s="229">
        <f t="shared" si="520"/>
        <v>0</v>
      </c>
      <c r="AN485" s="229">
        <f t="shared" si="521"/>
        <v>0</v>
      </c>
      <c r="AO485" s="229">
        <f t="shared" si="522"/>
        <v>0</v>
      </c>
      <c r="AP485" s="229">
        <f t="shared" si="523"/>
        <v>0</v>
      </c>
      <c r="AQ485" s="229">
        <f t="shared" si="524"/>
        <v>0</v>
      </c>
      <c r="AR485" s="229">
        <f t="shared" si="525"/>
        <v>0</v>
      </c>
      <c r="AS485" s="229">
        <f t="shared" si="526"/>
        <v>0</v>
      </c>
      <c r="AT485" s="229">
        <f t="shared" si="527"/>
        <v>0</v>
      </c>
      <c r="AU485" s="231"/>
    </row>
    <row r="486" spans="1:47" ht="9" customHeight="1">
      <c r="A486" s="599"/>
      <c r="B486" s="227">
        <f t="shared" ref="B486:D486" si="548">B59</f>
        <v>250</v>
      </c>
      <c r="C486" s="227">
        <f t="shared" si="548"/>
        <v>301</v>
      </c>
      <c r="D486" s="228" t="str">
        <f t="shared" si="548"/>
        <v>MH</v>
      </c>
      <c r="E486" s="254"/>
      <c r="F486" s="254"/>
      <c r="G486" s="254"/>
      <c r="H486" s="229"/>
      <c r="I486" s="229"/>
      <c r="J486" s="229">
        <f>ENGINE!I59/'Assumptions - Life cycles'!$B$11</f>
        <v>0</v>
      </c>
      <c r="K486" s="229">
        <f t="shared" ref="K486:AI486" si="549">J486</f>
        <v>0</v>
      </c>
      <c r="L486" s="229">
        <f t="shared" si="549"/>
        <v>0</v>
      </c>
      <c r="M486" s="229">
        <f t="shared" si="549"/>
        <v>0</v>
      </c>
      <c r="N486" s="230">
        <f t="shared" si="549"/>
        <v>0</v>
      </c>
      <c r="O486" s="229">
        <f t="shared" si="549"/>
        <v>0</v>
      </c>
      <c r="P486" s="229">
        <f t="shared" si="549"/>
        <v>0</v>
      </c>
      <c r="Q486" s="229">
        <f t="shared" si="549"/>
        <v>0</v>
      </c>
      <c r="R486" s="229">
        <f t="shared" si="549"/>
        <v>0</v>
      </c>
      <c r="S486" s="229">
        <f t="shared" si="549"/>
        <v>0</v>
      </c>
      <c r="T486" s="229">
        <f t="shared" si="549"/>
        <v>0</v>
      </c>
      <c r="U486" s="229">
        <f t="shared" si="549"/>
        <v>0</v>
      </c>
      <c r="V486" s="229">
        <f t="shared" si="549"/>
        <v>0</v>
      </c>
      <c r="W486" s="229">
        <f t="shared" si="549"/>
        <v>0</v>
      </c>
      <c r="X486" s="229">
        <f t="shared" si="549"/>
        <v>0</v>
      </c>
      <c r="Y486" s="229">
        <f t="shared" si="549"/>
        <v>0</v>
      </c>
      <c r="Z486" s="229">
        <f t="shared" si="549"/>
        <v>0</v>
      </c>
      <c r="AA486" s="229">
        <f t="shared" si="549"/>
        <v>0</v>
      </c>
      <c r="AB486" s="229">
        <f t="shared" si="549"/>
        <v>0</v>
      </c>
      <c r="AC486" s="229">
        <f t="shared" si="549"/>
        <v>0</v>
      </c>
      <c r="AD486" s="229">
        <f t="shared" si="549"/>
        <v>0</v>
      </c>
      <c r="AE486" s="229">
        <f t="shared" si="549"/>
        <v>0</v>
      </c>
      <c r="AF486" s="229">
        <f t="shared" si="549"/>
        <v>0</v>
      </c>
      <c r="AG486" s="229">
        <f t="shared" si="549"/>
        <v>0</v>
      </c>
      <c r="AH486" s="229">
        <f t="shared" si="549"/>
        <v>0</v>
      </c>
      <c r="AI486" s="229">
        <f t="shared" si="549"/>
        <v>0</v>
      </c>
      <c r="AJ486" s="229">
        <f t="shared" si="517"/>
        <v>0</v>
      </c>
      <c r="AK486" s="229">
        <f t="shared" si="518"/>
        <v>0</v>
      </c>
      <c r="AL486" s="229">
        <f t="shared" si="519"/>
        <v>0</v>
      </c>
      <c r="AM486" s="229">
        <f t="shared" si="520"/>
        <v>0</v>
      </c>
      <c r="AN486" s="229">
        <f t="shared" si="521"/>
        <v>0</v>
      </c>
      <c r="AO486" s="229">
        <f t="shared" si="522"/>
        <v>0</v>
      </c>
      <c r="AP486" s="229">
        <f t="shared" si="523"/>
        <v>0</v>
      </c>
      <c r="AQ486" s="229">
        <f t="shared" si="524"/>
        <v>0</v>
      </c>
      <c r="AR486" s="229">
        <f t="shared" si="525"/>
        <v>0</v>
      </c>
      <c r="AS486" s="229">
        <f t="shared" si="526"/>
        <v>0</v>
      </c>
      <c r="AT486" s="229">
        <f t="shared" si="527"/>
        <v>0</v>
      </c>
      <c r="AU486" s="231"/>
    </row>
    <row r="487" spans="1:47" ht="9" customHeight="1">
      <c r="A487" s="599"/>
      <c r="B487" s="227">
        <f t="shared" ref="B487:D487" si="550">B60</f>
        <v>400</v>
      </c>
      <c r="C487" s="227">
        <f t="shared" si="550"/>
        <v>471</v>
      </c>
      <c r="D487" s="228" t="str">
        <f t="shared" si="550"/>
        <v>MH</v>
      </c>
      <c r="E487" s="254"/>
      <c r="F487" s="254"/>
      <c r="G487" s="254"/>
      <c r="H487" s="229"/>
      <c r="I487" s="229"/>
      <c r="J487" s="229">
        <f>ENGINE!I60/'Assumptions - Life cycles'!$B$11</f>
        <v>0</v>
      </c>
      <c r="K487" s="229">
        <f t="shared" ref="K487:AI487" si="551">J487</f>
        <v>0</v>
      </c>
      <c r="L487" s="229">
        <f t="shared" si="551"/>
        <v>0</v>
      </c>
      <c r="M487" s="229">
        <f t="shared" si="551"/>
        <v>0</v>
      </c>
      <c r="N487" s="230">
        <f t="shared" si="551"/>
        <v>0</v>
      </c>
      <c r="O487" s="229">
        <f t="shared" si="551"/>
        <v>0</v>
      </c>
      <c r="P487" s="229">
        <f t="shared" si="551"/>
        <v>0</v>
      </c>
      <c r="Q487" s="229">
        <f t="shared" si="551"/>
        <v>0</v>
      </c>
      <c r="R487" s="229">
        <f t="shared" si="551"/>
        <v>0</v>
      </c>
      <c r="S487" s="229">
        <f t="shared" si="551"/>
        <v>0</v>
      </c>
      <c r="T487" s="229">
        <f t="shared" si="551"/>
        <v>0</v>
      </c>
      <c r="U487" s="229">
        <f t="shared" si="551"/>
        <v>0</v>
      </c>
      <c r="V487" s="229">
        <f t="shared" si="551"/>
        <v>0</v>
      </c>
      <c r="W487" s="229">
        <f t="shared" si="551"/>
        <v>0</v>
      </c>
      <c r="X487" s="229">
        <f t="shared" si="551"/>
        <v>0</v>
      </c>
      <c r="Y487" s="229">
        <f t="shared" si="551"/>
        <v>0</v>
      </c>
      <c r="Z487" s="229">
        <f t="shared" si="551"/>
        <v>0</v>
      </c>
      <c r="AA487" s="229">
        <f t="shared" si="551"/>
        <v>0</v>
      </c>
      <c r="AB487" s="229">
        <f t="shared" si="551"/>
        <v>0</v>
      </c>
      <c r="AC487" s="229">
        <f t="shared" si="551"/>
        <v>0</v>
      </c>
      <c r="AD487" s="229">
        <f t="shared" si="551"/>
        <v>0</v>
      </c>
      <c r="AE487" s="229">
        <f t="shared" si="551"/>
        <v>0</v>
      </c>
      <c r="AF487" s="229">
        <f t="shared" si="551"/>
        <v>0</v>
      </c>
      <c r="AG487" s="229">
        <f t="shared" si="551"/>
        <v>0</v>
      </c>
      <c r="AH487" s="229">
        <f t="shared" si="551"/>
        <v>0</v>
      </c>
      <c r="AI487" s="229">
        <f t="shared" si="551"/>
        <v>0</v>
      </c>
      <c r="AJ487" s="229">
        <f t="shared" si="517"/>
        <v>0</v>
      </c>
      <c r="AK487" s="229">
        <f t="shared" si="518"/>
        <v>0</v>
      </c>
      <c r="AL487" s="229">
        <f t="shared" si="519"/>
        <v>0</v>
      </c>
      <c r="AM487" s="229">
        <f t="shared" si="520"/>
        <v>0</v>
      </c>
      <c r="AN487" s="229">
        <f t="shared" si="521"/>
        <v>0</v>
      </c>
      <c r="AO487" s="229">
        <f t="shared" si="522"/>
        <v>0</v>
      </c>
      <c r="AP487" s="229">
        <f t="shared" si="523"/>
        <v>0</v>
      </c>
      <c r="AQ487" s="229">
        <f t="shared" si="524"/>
        <v>0</v>
      </c>
      <c r="AR487" s="229">
        <f t="shared" si="525"/>
        <v>0</v>
      </c>
      <c r="AS487" s="229">
        <f t="shared" si="526"/>
        <v>0</v>
      </c>
      <c r="AT487" s="229">
        <f t="shared" si="527"/>
        <v>0</v>
      </c>
      <c r="AU487" s="231"/>
    </row>
    <row r="488" spans="1:47" ht="9" customHeight="1">
      <c r="A488" s="599"/>
      <c r="B488" s="227">
        <f t="shared" ref="B488:D488" si="552">B61</f>
        <v>0</v>
      </c>
      <c r="C488" s="227">
        <f t="shared" si="552"/>
        <v>0</v>
      </c>
      <c r="D488" s="228" t="str">
        <f t="shared" si="552"/>
        <v>MH</v>
      </c>
      <c r="E488" s="254"/>
      <c r="F488" s="254"/>
      <c r="G488" s="254"/>
      <c r="H488" s="229"/>
      <c r="I488" s="229"/>
      <c r="J488" s="229">
        <f>ENGINE!I61/'Assumptions - Life cycles'!$B$11</f>
        <v>0</v>
      </c>
      <c r="K488" s="229">
        <f t="shared" ref="K488:AI488" si="553">J488</f>
        <v>0</v>
      </c>
      <c r="L488" s="229">
        <f t="shared" si="553"/>
        <v>0</v>
      </c>
      <c r="M488" s="229">
        <f t="shared" si="553"/>
        <v>0</v>
      </c>
      <c r="N488" s="230">
        <f t="shared" si="553"/>
        <v>0</v>
      </c>
      <c r="O488" s="229">
        <f t="shared" si="553"/>
        <v>0</v>
      </c>
      <c r="P488" s="229">
        <f t="shared" si="553"/>
        <v>0</v>
      </c>
      <c r="Q488" s="229">
        <f t="shared" si="553"/>
        <v>0</v>
      </c>
      <c r="R488" s="229">
        <f t="shared" si="553"/>
        <v>0</v>
      </c>
      <c r="S488" s="229">
        <f t="shared" si="553"/>
        <v>0</v>
      </c>
      <c r="T488" s="229">
        <f t="shared" si="553"/>
        <v>0</v>
      </c>
      <c r="U488" s="229">
        <f t="shared" si="553"/>
        <v>0</v>
      </c>
      <c r="V488" s="229">
        <f t="shared" si="553"/>
        <v>0</v>
      </c>
      <c r="W488" s="229">
        <f t="shared" si="553"/>
        <v>0</v>
      </c>
      <c r="X488" s="229">
        <f t="shared" si="553"/>
        <v>0</v>
      </c>
      <c r="Y488" s="229">
        <f t="shared" si="553"/>
        <v>0</v>
      </c>
      <c r="Z488" s="229">
        <f t="shared" si="553"/>
        <v>0</v>
      </c>
      <c r="AA488" s="229">
        <f t="shared" si="553"/>
        <v>0</v>
      </c>
      <c r="AB488" s="229">
        <f t="shared" si="553"/>
        <v>0</v>
      </c>
      <c r="AC488" s="229">
        <f t="shared" si="553"/>
        <v>0</v>
      </c>
      <c r="AD488" s="229">
        <f t="shared" si="553"/>
        <v>0</v>
      </c>
      <c r="AE488" s="229">
        <f t="shared" si="553"/>
        <v>0</v>
      </c>
      <c r="AF488" s="229">
        <f t="shared" si="553"/>
        <v>0</v>
      </c>
      <c r="AG488" s="229">
        <f t="shared" si="553"/>
        <v>0</v>
      </c>
      <c r="AH488" s="229">
        <f t="shared" si="553"/>
        <v>0</v>
      </c>
      <c r="AI488" s="229">
        <f t="shared" si="553"/>
        <v>0</v>
      </c>
      <c r="AJ488" s="229">
        <f t="shared" si="517"/>
        <v>0</v>
      </c>
      <c r="AK488" s="229">
        <f t="shared" si="518"/>
        <v>0</v>
      </c>
      <c r="AL488" s="229">
        <f t="shared" si="519"/>
        <v>0</v>
      </c>
      <c r="AM488" s="229">
        <f t="shared" si="520"/>
        <v>0</v>
      </c>
      <c r="AN488" s="229">
        <f t="shared" si="521"/>
        <v>0</v>
      </c>
      <c r="AO488" s="229">
        <f t="shared" si="522"/>
        <v>0</v>
      </c>
      <c r="AP488" s="229">
        <f t="shared" si="523"/>
        <v>0</v>
      </c>
      <c r="AQ488" s="229">
        <f t="shared" si="524"/>
        <v>0</v>
      </c>
      <c r="AR488" s="229">
        <f t="shared" si="525"/>
        <v>0</v>
      </c>
      <c r="AS488" s="229">
        <f t="shared" si="526"/>
        <v>0</v>
      </c>
      <c r="AT488" s="229">
        <f t="shared" si="527"/>
        <v>0</v>
      </c>
      <c r="AU488" s="231"/>
    </row>
    <row r="489" spans="1:47" ht="9" customHeight="1">
      <c r="A489" s="599"/>
      <c r="B489" s="227">
        <f t="shared" ref="B489:D489" si="554">B62</f>
        <v>0</v>
      </c>
      <c r="C489" s="227">
        <f t="shared" si="554"/>
        <v>0</v>
      </c>
      <c r="D489" s="228" t="str">
        <f t="shared" si="554"/>
        <v>MH</v>
      </c>
      <c r="E489" s="254"/>
      <c r="F489" s="254"/>
      <c r="G489" s="254"/>
      <c r="H489" s="229"/>
      <c r="I489" s="229"/>
      <c r="J489" s="229">
        <f>ENGINE!I62/'Assumptions - Life cycles'!$B$11</f>
        <v>0</v>
      </c>
      <c r="K489" s="229">
        <f t="shared" ref="K489:AI489" si="555">J489</f>
        <v>0</v>
      </c>
      <c r="L489" s="229">
        <f t="shared" si="555"/>
        <v>0</v>
      </c>
      <c r="M489" s="229">
        <f t="shared" si="555"/>
        <v>0</v>
      </c>
      <c r="N489" s="230">
        <f t="shared" si="555"/>
        <v>0</v>
      </c>
      <c r="O489" s="229">
        <f t="shared" si="555"/>
        <v>0</v>
      </c>
      <c r="P489" s="229">
        <f t="shared" si="555"/>
        <v>0</v>
      </c>
      <c r="Q489" s="229">
        <f t="shared" si="555"/>
        <v>0</v>
      </c>
      <c r="R489" s="229">
        <f t="shared" si="555"/>
        <v>0</v>
      </c>
      <c r="S489" s="229">
        <f t="shared" si="555"/>
        <v>0</v>
      </c>
      <c r="T489" s="229">
        <f t="shared" si="555"/>
        <v>0</v>
      </c>
      <c r="U489" s="229">
        <f t="shared" si="555"/>
        <v>0</v>
      </c>
      <c r="V489" s="229">
        <f t="shared" si="555"/>
        <v>0</v>
      </c>
      <c r="W489" s="229">
        <f t="shared" si="555"/>
        <v>0</v>
      </c>
      <c r="X489" s="229">
        <f t="shared" si="555"/>
        <v>0</v>
      </c>
      <c r="Y489" s="229">
        <f t="shared" si="555"/>
        <v>0</v>
      </c>
      <c r="Z489" s="229">
        <f t="shared" si="555"/>
        <v>0</v>
      </c>
      <c r="AA489" s="229">
        <f t="shared" si="555"/>
        <v>0</v>
      </c>
      <c r="AB489" s="229">
        <f t="shared" si="555"/>
        <v>0</v>
      </c>
      <c r="AC489" s="229">
        <f t="shared" si="555"/>
        <v>0</v>
      </c>
      <c r="AD489" s="229">
        <f t="shared" si="555"/>
        <v>0</v>
      </c>
      <c r="AE489" s="229">
        <f t="shared" si="555"/>
        <v>0</v>
      </c>
      <c r="AF489" s="229">
        <f t="shared" si="555"/>
        <v>0</v>
      </c>
      <c r="AG489" s="229">
        <f t="shared" si="555"/>
        <v>0</v>
      </c>
      <c r="AH489" s="229">
        <f t="shared" si="555"/>
        <v>0</v>
      </c>
      <c r="AI489" s="229">
        <f t="shared" si="555"/>
        <v>0</v>
      </c>
      <c r="AJ489" s="229">
        <f t="shared" si="517"/>
        <v>0</v>
      </c>
      <c r="AK489" s="229">
        <f t="shared" si="518"/>
        <v>0</v>
      </c>
      <c r="AL489" s="229">
        <f t="shared" si="519"/>
        <v>0</v>
      </c>
      <c r="AM489" s="229">
        <f t="shared" si="520"/>
        <v>0</v>
      </c>
      <c r="AN489" s="229">
        <f t="shared" si="521"/>
        <v>0</v>
      </c>
      <c r="AO489" s="229">
        <f t="shared" si="522"/>
        <v>0</v>
      </c>
      <c r="AP489" s="229">
        <f t="shared" si="523"/>
        <v>0</v>
      </c>
      <c r="AQ489" s="229">
        <f t="shared" si="524"/>
        <v>0</v>
      </c>
      <c r="AR489" s="229">
        <f t="shared" si="525"/>
        <v>0</v>
      </c>
      <c r="AS489" s="229">
        <f t="shared" si="526"/>
        <v>0</v>
      </c>
      <c r="AT489" s="229">
        <f t="shared" si="527"/>
        <v>0</v>
      </c>
      <c r="AU489" s="231"/>
    </row>
    <row r="490" spans="1:47" ht="9" customHeight="1">
      <c r="A490" s="600"/>
      <c r="B490" s="227">
        <f t="shared" ref="B490:D490" si="556">B63</f>
        <v>0</v>
      </c>
      <c r="C490" s="227">
        <f t="shared" si="556"/>
        <v>0</v>
      </c>
      <c r="D490" s="228" t="str">
        <f t="shared" si="556"/>
        <v>MH</v>
      </c>
      <c r="E490" s="254"/>
      <c r="F490" s="254"/>
      <c r="G490" s="254"/>
      <c r="H490" s="229"/>
      <c r="I490" s="229"/>
      <c r="J490" s="229">
        <f>ENGINE!I63/'Assumptions - Life cycles'!$B$11</f>
        <v>0</v>
      </c>
      <c r="K490" s="229">
        <f t="shared" ref="K490:AI490" si="557">J490</f>
        <v>0</v>
      </c>
      <c r="L490" s="229">
        <f t="shared" si="557"/>
        <v>0</v>
      </c>
      <c r="M490" s="229">
        <f t="shared" si="557"/>
        <v>0</v>
      </c>
      <c r="N490" s="230">
        <f t="shared" si="557"/>
        <v>0</v>
      </c>
      <c r="O490" s="229">
        <f t="shared" si="557"/>
        <v>0</v>
      </c>
      <c r="P490" s="229">
        <f t="shared" si="557"/>
        <v>0</v>
      </c>
      <c r="Q490" s="229">
        <f t="shared" si="557"/>
        <v>0</v>
      </c>
      <c r="R490" s="229">
        <f t="shared" si="557"/>
        <v>0</v>
      </c>
      <c r="S490" s="229">
        <f t="shared" si="557"/>
        <v>0</v>
      </c>
      <c r="T490" s="229">
        <f t="shared" si="557"/>
        <v>0</v>
      </c>
      <c r="U490" s="229">
        <f t="shared" si="557"/>
        <v>0</v>
      </c>
      <c r="V490" s="229">
        <f t="shared" si="557"/>
        <v>0</v>
      </c>
      <c r="W490" s="229">
        <f t="shared" si="557"/>
        <v>0</v>
      </c>
      <c r="X490" s="229">
        <f t="shared" si="557"/>
        <v>0</v>
      </c>
      <c r="Y490" s="229">
        <f t="shared" si="557"/>
        <v>0</v>
      </c>
      <c r="Z490" s="229">
        <f t="shared" si="557"/>
        <v>0</v>
      </c>
      <c r="AA490" s="229">
        <f t="shared" si="557"/>
        <v>0</v>
      </c>
      <c r="AB490" s="229">
        <f t="shared" si="557"/>
        <v>0</v>
      </c>
      <c r="AC490" s="229">
        <f t="shared" si="557"/>
        <v>0</v>
      </c>
      <c r="AD490" s="229">
        <f t="shared" si="557"/>
        <v>0</v>
      </c>
      <c r="AE490" s="229">
        <f t="shared" si="557"/>
        <v>0</v>
      </c>
      <c r="AF490" s="229">
        <f t="shared" si="557"/>
        <v>0</v>
      </c>
      <c r="AG490" s="229">
        <f t="shared" si="557"/>
        <v>0</v>
      </c>
      <c r="AH490" s="229">
        <f t="shared" si="557"/>
        <v>0</v>
      </c>
      <c r="AI490" s="229">
        <f t="shared" si="557"/>
        <v>0</v>
      </c>
      <c r="AJ490" s="229">
        <f t="shared" si="517"/>
        <v>0</v>
      </c>
      <c r="AK490" s="229">
        <f t="shared" si="518"/>
        <v>0</v>
      </c>
      <c r="AL490" s="229">
        <f t="shared" si="519"/>
        <v>0</v>
      </c>
      <c r="AM490" s="229">
        <f t="shared" si="520"/>
        <v>0</v>
      </c>
      <c r="AN490" s="229">
        <f t="shared" si="521"/>
        <v>0</v>
      </c>
      <c r="AO490" s="229">
        <f t="shared" si="522"/>
        <v>0</v>
      </c>
      <c r="AP490" s="229">
        <f t="shared" si="523"/>
        <v>0</v>
      </c>
      <c r="AQ490" s="229">
        <f t="shared" si="524"/>
        <v>0</v>
      </c>
      <c r="AR490" s="229">
        <f t="shared" si="525"/>
        <v>0</v>
      </c>
      <c r="AS490" s="229">
        <f t="shared" si="526"/>
        <v>0</v>
      </c>
      <c r="AT490" s="229">
        <f t="shared" si="527"/>
        <v>0</v>
      </c>
      <c r="AU490" s="231"/>
    </row>
    <row r="491" spans="1:47" ht="9" customHeight="1">
      <c r="A491" s="598" t="s">
        <v>267</v>
      </c>
      <c r="B491" s="227">
        <f t="shared" ref="B491:D491" si="558">B64</f>
        <v>35</v>
      </c>
      <c r="C491" s="227">
        <f t="shared" si="558"/>
        <v>47</v>
      </c>
      <c r="D491" s="228" t="str">
        <f t="shared" si="558"/>
        <v>MH</v>
      </c>
      <c r="E491" s="254"/>
      <c r="F491" s="254"/>
      <c r="G491" s="254"/>
      <c r="H491" s="229"/>
      <c r="I491" s="229"/>
      <c r="J491" s="229">
        <f>ENGINE!I64/'Assumptions - Life cycles'!$B$11</f>
        <v>0</v>
      </c>
      <c r="K491" s="229">
        <f t="shared" ref="K491:AI491" si="559">J491</f>
        <v>0</v>
      </c>
      <c r="L491" s="229">
        <f t="shared" si="559"/>
        <v>0</v>
      </c>
      <c r="M491" s="229">
        <f t="shared" si="559"/>
        <v>0</v>
      </c>
      <c r="N491" s="230">
        <f t="shared" si="559"/>
        <v>0</v>
      </c>
      <c r="O491" s="229">
        <f t="shared" si="559"/>
        <v>0</v>
      </c>
      <c r="P491" s="229">
        <f t="shared" si="559"/>
        <v>0</v>
      </c>
      <c r="Q491" s="229">
        <f t="shared" si="559"/>
        <v>0</v>
      </c>
      <c r="R491" s="229">
        <f t="shared" si="559"/>
        <v>0</v>
      </c>
      <c r="S491" s="229">
        <f t="shared" si="559"/>
        <v>0</v>
      </c>
      <c r="T491" s="229">
        <f t="shared" si="559"/>
        <v>0</v>
      </c>
      <c r="U491" s="229">
        <f t="shared" si="559"/>
        <v>0</v>
      </c>
      <c r="V491" s="229">
        <f t="shared" si="559"/>
        <v>0</v>
      </c>
      <c r="W491" s="229">
        <f t="shared" si="559"/>
        <v>0</v>
      </c>
      <c r="X491" s="229">
        <f t="shared" si="559"/>
        <v>0</v>
      </c>
      <c r="Y491" s="229">
        <f t="shared" si="559"/>
        <v>0</v>
      </c>
      <c r="Z491" s="229">
        <f t="shared" si="559"/>
        <v>0</v>
      </c>
      <c r="AA491" s="229">
        <f t="shared" si="559"/>
        <v>0</v>
      </c>
      <c r="AB491" s="229">
        <f t="shared" si="559"/>
        <v>0</v>
      </c>
      <c r="AC491" s="229">
        <f t="shared" si="559"/>
        <v>0</v>
      </c>
      <c r="AD491" s="229">
        <f t="shared" si="559"/>
        <v>0</v>
      </c>
      <c r="AE491" s="229">
        <f t="shared" si="559"/>
        <v>0</v>
      </c>
      <c r="AF491" s="229">
        <f t="shared" si="559"/>
        <v>0</v>
      </c>
      <c r="AG491" s="229">
        <f t="shared" si="559"/>
        <v>0</v>
      </c>
      <c r="AH491" s="229">
        <f t="shared" si="559"/>
        <v>0</v>
      </c>
      <c r="AI491" s="229">
        <f t="shared" si="559"/>
        <v>0</v>
      </c>
      <c r="AJ491" s="229">
        <f t="shared" si="517"/>
        <v>0</v>
      </c>
      <c r="AK491" s="229">
        <f t="shared" si="518"/>
        <v>0</v>
      </c>
      <c r="AL491" s="229">
        <f t="shared" si="519"/>
        <v>0</v>
      </c>
      <c r="AM491" s="229">
        <f t="shared" si="520"/>
        <v>0</v>
      </c>
      <c r="AN491" s="229">
        <f t="shared" si="521"/>
        <v>0</v>
      </c>
      <c r="AO491" s="229">
        <f t="shared" si="522"/>
        <v>0</v>
      </c>
      <c r="AP491" s="229">
        <f t="shared" si="523"/>
        <v>0</v>
      </c>
      <c r="AQ491" s="229">
        <f t="shared" si="524"/>
        <v>0</v>
      </c>
      <c r="AR491" s="229">
        <f t="shared" si="525"/>
        <v>0</v>
      </c>
      <c r="AS491" s="229">
        <f t="shared" si="526"/>
        <v>0</v>
      </c>
      <c r="AT491" s="229">
        <f t="shared" si="527"/>
        <v>0</v>
      </c>
      <c r="AU491" s="231"/>
    </row>
    <row r="492" spans="1:47" ht="9" customHeight="1">
      <c r="A492" s="599"/>
      <c r="B492" s="227">
        <f t="shared" ref="B492:D492" si="560">B65</f>
        <v>70</v>
      </c>
      <c r="C492" s="227">
        <f t="shared" si="560"/>
        <v>86</v>
      </c>
      <c r="D492" s="228" t="str">
        <f t="shared" si="560"/>
        <v>MH</v>
      </c>
      <c r="E492" s="254"/>
      <c r="F492" s="254"/>
      <c r="G492" s="254"/>
      <c r="H492" s="229"/>
      <c r="I492" s="229"/>
      <c r="J492" s="229">
        <f>ENGINE!I65/'Assumptions - Life cycles'!$B$11</f>
        <v>0</v>
      </c>
      <c r="K492" s="229">
        <f t="shared" ref="K492:AI492" si="561">J492</f>
        <v>0</v>
      </c>
      <c r="L492" s="229">
        <f t="shared" si="561"/>
        <v>0</v>
      </c>
      <c r="M492" s="229">
        <f t="shared" si="561"/>
        <v>0</v>
      </c>
      <c r="N492" s="230">
        <f t="shared" si="561"/>
        <v>0</v>
      </c>
      <c r="O492" s="229">
        <f t="shared" si="561"/>
        <v>0</v>
      </c>
      <c r="P492" s="229">
        <f t="shared" si="561"/>
        <v>0</v>
      </c>
      <c r="Q492" s="229">
        <f t="shared" si="561"/>
        <v>0</v>
      </c>
      <c r="R492" s="229">
        <f t="shared" si="561"/>
        <v>0</v>
      </c>
      <c r="S492" s="229">
        <f t="shared" si="561"/>
        <v>0</v>
      </c>
      <c r="T492" s="229">
        <f t="shared" si="561"/>
        <v>0</v>
      </c>
      <c r="U492" s="229">
        <f t="shared" si="561"/>
        <v>0</v>
      </c>
      <c r="V492" s="229">
        <f t="shared" si="561"/>
        <v>0</v>
      </c>
      <c r="W492" s="229">
        <f t="shared" si="561"/>
        <v>0</v>
      </c>
      <c r="X492" s="229">
        <f t="shared" si="561"/>
        <v>0</v>
      </c>
      <c r="Y492" s="229">
        <f t="shared" si="561"/>
        <v>0</v>
      </c>
      <c r="Z492" s="229">
        <f t="shared" si="561"/>
        <v>0</v>
      </c>
      <c r="AA492" s="229">
        <f t="shared" si="561"/>
        <v>0</v>
      </c>
      <c r="AB492" s="229">
        <f t="shared" si="561"/>
        <v>0</v>
      </c>
      <c r="AC492" s="229">
        <f t="shared" si="561"/>
        <v>0</v>
      </c>
      <c r="AD492" s="229">
        <f t="shared" si="561"/>
        <v>0</v>
      </c>
      <c r="AE492" s="229">
        <f t="shared" si="561"/>
        <v>0</v>
      </c>
      <c r="AF492" s="229">
        <f t="shared" si="561"/>
        <v>0</v>
      </c>
      <c r="AG492" s="229">
        <f t="shared" si="561"/>
        <v>0</v>
      </c>
      <c r="AH492" s="229">
        <f t="shared" si="561"/>
        <v>0</v>
      </c>
      <c r="AI492" s="229">
        <f t="shared" si="561"/>
        <v>0</v>
      </c>
      <c r="AJ492" s="229">
        <f t="shared" si="517"/>
        <v>0</v>
      </c>
      <c r="AK492" s="229">
        <f t="shared" si="518"/>
        <v>0</v>
      </c>
      <c r="AL492" s="229">
        <f t="shared" si="519"/>
        <v>0</v>
      </c>
      <c r="AM492" s="229">
        <f t="shared" si="520"/>
        <v>0</v>
      </c>
      <c r="AN492" s="229">
        <f t="shared" si="521"/>
        <v>0</v>
      </c>
      <c r="AO492" s="229">
        <f t="shared" si="522"/>
        <v>0</v>
      </c>
      <c r="AP492" s="229">
        <f t="shared" si="523"/>
        <v>0</v>
      </c>
      <c r="AQ492" s="229">
        <f t="shared" si="524"/>
        <v>0</v>
      </c>
      <c r="AR492" s="229">
        <f t="shared" si="525"/>
        <v>0</v>
      </c>
      <c r="AS492" s="229">
        <f t="shared" si="526"/>
        <v>0</v>
      </c>
      <c r="AT492" s="229">
        <f t="shared" si="527"/>
        <v>0</v>
      </c>
      <c r="AU492" s="231"/>
    </row>
    <row r="493" spans="1:47" ht="9" customHeight="1">
      <c r="A493" s="599"/>
      <c r="B493" s="227">
        <f t="shared" ref="B493:D493" si="562">B66</f>
        <v>150</v>
      </c>
      <c r="C493" s="227">
        <f t="shared" si="562"/>
        <v>167</v>
      </c>
      <c r="D493" s="228" t="str">
        <f t="shared" si="562"/>
        <v>MH</v>
      </c>
      <c r="E493" s="254"/>
      <c r="F493" s="254"/>
      <c r="G493" s="254"/>
      <c r="H493" s="229"/>
      <c r="I493" s="229"/>
      <c r="J493" s="229">
        <f>ENGINE!I66/'Assumptions - Life cycles'!$B$11</f>
        <v>0</v>
      </c>
      <c r="K493" s="229">
        <f t="shared" ref="K493:AI493" si="563">J493</f>
        <v>0</v>
      </c>
      <c r="L493" s="229">
        <f t="shared" si="563"/>
        <v>0</v>
      </c>
      <c r="M493" s="229">
        <f t="shared" si="563"/>
        <v>0</v>
      </c>
      <c r="N493" s="230">
        <f t="shared" si="563"/>
        <v>0</v>
      </c>
      <c r="O493" s="229">
        <f t="shared" si="563"/>
        <v>0</v>
      </c>
      <c r="P493" s="229">
        <f t="shared" si="563"/>
        <v>0</v>
      </c>
      <c r="Q493" s="229">
        <f t="shared" si="563"/>
        <v>0</v>
      </c>
      <c r="R493" s="229">
        <f t="shared" si="563"/>
        <v>0</v>
      </c>
      <c r="S493" s="229">
        <f t="shared" si="563"/>
        <v>0</v>
      </c>
      <c r="T493" s="229">
        <f t="shared" si="563"/>
        <v>0</v>
      </c>
      <c r="U493" s="229">
        <f t="shared" si="563"/>
        <v>0</v>
      </c>
      <c r="V493" s="229">
        <f t="shared" si="563"/>
        <v>0</v>
      </c>
      <c r="W493" s="229">
        <f t="shared" si="563"/>
        <v>0</v>
      </c>
      <c r="X493" s="229">
        <f t="shared" si="563"/>
        <v>0</v>
      </c>
      <c r="Y493" s="229">
        <f t="shared" si="563"/>
        <v>0</v>
      </c>
      <c r="Z493" s="229">
        <f t="shared" si="563"/>
        <v>0</v>
      </c>
      <c r="AA493" s="229">
        <f t="shared" si="563"/>
        <v>0</v>
      </c>
      <c r="AB493" s="229">
        <f t="shared" si="563"/>
        <v>0</v>
      </c>
      <c r="AC493" s="229">
        <f t="shared" si="563"/>
        <v>0</v>
      </c>
      <c r="AD493" s="229">
        <f t="shared" si="563"/>
        <v>0</v>
      </c>
      <c r="AE493" s="229">
        <f t="shared" si="563"/>
        <v>0</v>
      </c>
      <c r="AF493" s="229">
        <f t="shared" si="563"/>
        <v>0</v>
      </c>
      <c r="AG493" s="229">
        <f t="shared" si="563"/>
        <v>0</v>
      </c>
      <c r="AH493" s="229">
        <f t="shared" si="563"/>
        <v>0</v>
      </c>
      <c r="AI493" s="229">
        <f t="shared" si="563"/>
        <v>0</v>
      </c>
      <c r="AJ493" s="229">
        <f t="shared" si="517"/>
        <v>0</v>
      </c>
      <c r="AK493" s="229">
        <f t="shared" si="518"/>
        <v>0</v>
      </c>
      <c r="AL493" s="229">
        <f t="shared" si="519"/>
        <v>0</v>
      </c>
      <c r="AM493" s="229">
        <f t="shared" si="520"/>
        <v>0</v>
      </c>
      <c r="AN493" s="229">
        <f t="shared" si="521"/>
        <v>0</v>
      </c>
      <c r="AO493" s="229">
        <f t="shared" si="522"/>
        <v>0</v>
      </c>
      <c r="AP493" s="229">
        <f t="shared" si="523"/>
        <v>0</v>
      </c>
      <c r="AQ493" s="229">
        <f t="shared" si="524"/>
        <v>0</v>
      </c>
      <c r="AR493" s="229">
        <f t="shared" si="525"/>
        <v>0</v>
      </c>
      <c r="AS493" s="229">
        <f t="shared" si="526"/>
        <v>0</v>
      </c>
      <c r="AT493" s="229">
        <f t="shared" si="527"/>
        <v>0</v>
      </c>
      <c r="AU493" s="231"/>
    </row>
    <row r="494" spans="1:47" ht="9" customHeight="1">
      <c r="A494" s="599"/>
      <c r="B494" s="227">
        <f t="shared" ref="B494:D494" si="564">B67</f>
        <v>210</v>
      </c>
      <c r="C494" s="227">
        <f t="shared" si="564"/>
        <v>225</v>
      </c>
      <c r="D494" s="228" t="str">
        <f t="shared" si="564"/>
        <v>MH</v>
      </c>
      <c r="E494" s="254"/>
      <c r="F494" s="254"/>
      <c r="G494" s="254"/>
      <c r="H494" s="229"/>
      <c r="I494" s="229"/>
      <c r="J494" s="229">
        <f>ENGINE!I67/'Assumptions - Life cycles'!$B$11</f>
        <v>0</v>
      </c>
      <c r="K494" s="229">
        <f t="shared" ref="K494:AI494" si="565">J494</f>
        <v>0</v>
      </c>
      <c r="L494" s="229">
        <f t="shared" si="565"/>
        <v>0</v>
      </c>
      <c r="M494" s="229">
        <f t="shared" si="565"/>
        <v>0</v>
      </c>
      <c r="N494" s="230">
        <f t="shared" si="565"/>
        <v>0</v>
      </c>
      <c r="O494" s="229">
        <f t="shared" si="565"/>
        <v>0</v>
      </c>
      <c r="P494" s="229">
        <f t="shared" si="565"/>
        <v>0</v>
      </c>
      <c r="Q494" s="229">
        <f t="shared" si="565"/>
        <v>0</v>
      </c>
      <c r="R494" s="229">
        <f t="shared" si="565"/>
        <v>0</v>
      </c>
      <c r="S494" s="229">
        <f t="shared" si="565"/>
        <v>0</v>
      </c>
      <c r="T494" s="229">
        <f t="shared" si="565"/>
        <v>0</v>
      </c>
      <c r="U494" s="229">
        <f t="shared" si="565"/>
        <v>0</v>
      </c>
      <c r="V494" s="229">
        <f t="shared" si="565"/>
        <v>0</v>
      </c>
      <c r="W494" s="229">
        <f t="shared" si="565"/>
        <v>0</v>
      </c>
      <c r="X494" s="229">
        <f t="shared" si="565"/>
        <v>0</v>
      </c>
      <c r="Y494" s="229">
        <f t="shared" si="565"/>
        <v>0</v>
      </c>
      <c r="Z494" s="229">
        <f t="shared" si="565"/>
        <v>0</v>
      </c>
      <c r="AA494" s="229">
        <f t="shared" si="565"/>
        <v>0</v>
      </c>
      <c r="AB494" s="229">
        <f t="shared" si="565"/>
        <v>0</v>
      </c>
      <c r="AC494" s="229">
        <f t="shared" si="565"/>
        <v>0</v>
      </c>
      <c r="AD494" s="229">
        <f t="shared" si="565"/>
        <v>0</v>
      </c>
      <c r="AE494" s="229">
        <f t="shared" si="565"/>
        <v>0</v>
      </c>
      <c r="AF494" s="229">
        <f t="shared" si="565"/>
        <v>0</v>
      </c>
      <c r="AG494" s="229">
        <f t="shared" si="565"/>
        <v>0</v>
      </c>
      <c r="AH494" s="229">
        <f t="shared" si="565"/>
        <v>0</v>
      </c>
      <c r="AI494" s="229">
        <f t="shared" si="565"/>
        <v>0</v>
      </c>
      <c r="AJ494" s="229">
        <f t="shared" si="517"/>
        <v>0</v>
      </c>
      <c r="AK494" s="229">
        <f t="shared" si="518"/>
        <v>0</v>
      </c>
      <c r="AL494" s="229">
        <f t="shared" si="519"/>
        <v>0</v>
      </c>
      <c r="AM494" s="229">
        <f t="shared" si="520"/>
        <v>0</v>
      </c>
      <c r="AN494" s="229">
        <f t="shared" si="521"/>
        <v>0</v>
      </c>
      <c r="AO494" s="229">
        <f t="shared" si="522"/>
        <v>0</v>
      </c>
      <c r="AP494" s="229">
        <f t="shared" si="523"/>
        <v>0</v>
      </c>
      <c r="AQ494" s="229">
        <f t="shared" si="524"/>
        <v>0</v>
      </c>
      <c r="AR494" s="229">
        <f t="shared" si="525"/>
        <v>0</v>
      </c>
      <c r="AS494" s="229">
        <f t="shared" si="526"/>
        <v>0</v>
      </c>
      <c r="AT494" s="229">
        <f t="shared" si="527"/>
        <v>0</v>
      </c>
      <c r="AU494" s="231"/>
    </row>
    <row r="495" spans="1:47" ht="9" customHeight="1">
      <c r="A495" s="599"/>
      <c r="B495" s="227">
        <f t="shared" ref="B495:D495" si="566">B68</f>
        <v>0</v>
      </c>
      <c r="C495" s="227">
        <f t="shared" si="566"/>
        <v>0</v>
      </c>
      <c r="D495" s="228" t="str">
        <f t="shared" si="566"/>
        <v>MH</v>
      </c>
      <c r="E495" s="254"/>
      <c r="F495" s="254"/>
      <c r="G495" s="254"/>
      <c r="H495" s="229"/>
      <c r="I495" s="229"/>
      <c r="J495" s="229">
        <f>ENGINE!I68/'Assumptions - Life cycles'!$B$11</f>
        <v>0</v>
      </c>
      <c r="K495" s="229">
        <f t="shared" ref="K495:AI495" si="567">J495</f>
        <v>0</v>
      </c>
      <c r="L495" s="229">
        <f t="shared" si="567"/>
        <v>0</v>
      </c>
      <c r="M495" s="229">
        <f t="shared" si="567"/>
        <v>0</v>
      </c>
      <c r="N495" s="230">
        <f t="shared" si="567"/>
        <v>0</v>
      </c>
      <c r="O495" s="229">
        <f t="shared" si="567"/>
        <v>0</v>
      </c>
      <c r="P495" s="229">
        <f t="shared" si="567"/>
        <v>0</v>
      </c>
      <c r="Q495" s="229">
        <f t="shared" si="567"/>
        <v>0</v>
      </c>
      <c r="R495" s="229">
        <f t="shared" si="567"/>
        <v>0</v>
      </c>
      <c r="S495" s="229">
        <f t="shared" si="567"/>
        <v>0</v>
      </c>
      <c r="T495" s="229">
        <f t="shared" si="567"/>
        <v>0</v>
      </c>
      <c r="U495" s="229">
        <f t="shared" si="567"/>
        <v>0</v>
      </c>
      <c r="V495" s="229">
        <f t="shared" si="567"/>
        <v>0</v>
      </c>
      <c r="W495" s="229">
        <f t="shared" si="567"/>
        <v>0</v>
      </c>
      <c r="X495" s="229">
        <f t="shared" si="567"/>
        <v>0</v>
      </c>
      <c r="Y495" s="229">
        <f t="shared" si="567"/>
        <v>0</v>
      </c>
      <c r="Z495" s="229">
        <f t="shared" si="567"/>
        <v>0</v>
      </c>
      <c r="AA495" s="229">
        <f t="shared" si="567"/>
        <v>0</v>
      </c>
      <c r="AB495" s="229">
        <f t="shared" si="567"/>
        <v>0</v>
      </c>
      <c r="AC495" s="229">
        <f t="shared" si="567"/>
        <v>0</v>
      </c>
      <c r="AD495" s="229">
        <f t="shared" si="567"/>
        <v>0</v>
      </c>
      <c r="AE495" s="229">
        <f t="shared" si="567"/>
        <v>0</v>
      </c>
      <c r="AF495" s="229">
        <f t="shared" si="567"/>
        <v>0</v>
      </c>
      <c r="AG495" s="229">
        <f t="shared" si="567"/>
        <v>0</v>
      </c>
      <c r="AH495" s="229">
        <f t="shared" si="567"/>
        <v>0</v>
      </c>
      <c r="AI495" s="229">
        <f t="shared" si="567"/>
        <v>0</v>
      </c>
      <c r="AJ495" s="229">
        <f t="shared" si="517"/>
        <v>0</v>
      </c>
      <c r="AK495" s="229">
        <f t="shared" si="518"/>
        <v>0</v>
      </c>
      <c r="AL495" s="229">
        <f t="shared" si="519"/>
        <v>0</v>
      </c>
      <c r="AM495" s="229">
        <f t="shared" si="520"/>
        <v>0</v>
      </c>
      <c r="AN495" s="229">
        <f t="shared" si="521"/>
        <v>0</v>
      </c>
      <c r="AO495" s="229">
        <f t="shared" si="522"/>
        <v>0</v>
      </c>
      <c r="AP495" s="229">
        <f t="shared" si="523"/>
        <v>0</v>
      </c>
      <c r="AQ495" s="229">
        <f t="shared" si="524"/>
        <v>0</v>
      </c>
      <c r="AR495" s="229">
        <f t="shared" si="525"/>
        <v>0</v>
      </c>
      <c r="AS495" s="229">
        <f t="shared" si="526"/>
        <v>0</v>
      </c>
      <c r="AT495" s="229">
        <f t="shared" si="527"/>
        <v>0</v>
      </c>
      <c r="AU495" s="231"/>
    </row>
    <row r="496" spans="1:47" ht="9" customHeight="1">
      <c r="A496" s="599"/>
      <c r="B496" s="227">
        <f t="shared" ref="B496:D496" si="568">B69</f>
        <v>0</v>
      </c>
      <c r="C496" s="227">
        <f t="shared" si="568"/>
        <v>0</v>
      </c>
      <c r="D496" s="228" t="str">
        <f t="shared" si="568"/>
        <v>MH</v>
      </c>
      <c r="E496" s="254"/>
      <c r="F496" s="254"/>
      <c r="G496" s="254"/>
      <c r="H496" s="229"/>
      <c r="I496" s="229"/>
      <c r="J496" s="229">
        <f>ENGINE!I69/'Assumptions - Life cycles'!$B$11</f>
        <v>0</v>
      </c>
      <c r="K496" s="229">
        <f t="shared" ref="K496:AI496" si="569">J496</f>
        <v>0</v>
      </c>
      <c r="L496" s="229">
        <f t="shared" si="569"/>
        <v>0</v>
      </c>
      <c r="M496" s="229">
        <f t="shared" si="569"/>
        <v>0</v>
      </c>
      <c r="N496" s="230">
        <f t="shared" si="569"/>
        <v>0</v>
      </c>
      <c r="O496" s="229">
        <f t="shared" si="569"/>
        <v>0</v>
      </c>
      <c r="P496" s="229">
        <f t="shared" si="569"/>
        <v>0</v>
      </c>
      <c r="Q496" s="229">
        <f t="shared" si="569"/>
        <v>0</v>
      </c>
      <c r="R496" s="229">
        <f t="shared" si="569"/>
        <v>0</v>
      </c>
      <c r="S496" s="229">
        <f t="shared" si="569"/>
        <v>0</v>
      </c>
      <c r="T496" s="229">
        <f t="shared" si="569"/>
        <v>0</v>
      </c>
      <c r="U496" s="229">
        <f t="shared" si="569"/>
        <v>0</v>
      </c>
      <c r="V496" s="229">
        <f t="shared" si="569"/>
        <v>0</v>
      </c>
      <c r="W496" s="229">
        <f t="shared" si="569"/>
        <v>0</v>
      </c>
      <c r="X496" s="229">
        <f t="shared" si="569"/>
        <v>0</v>
      </c>
      <c r="Y496" s="229">
        <f t="shared" si="569"/>
        <v>0</v>
      </c>
      <c r="Z496" s="229">
        <f t="shared" si="569"/>
        <v>0</v>
      </c>
      <c r="AA496" s="229">
        <f t="shared" si="569"/>
        <v>0</v>
      </c>
      <c r="AB496" s="229">
        <f t="shared" si="569"/>
        <v>0</v>
      </c>
      <c r="AC496" s="229">
        <f t="shared" si="569"/>
        <v>0</v>
      </c>
      <c r="AD496" s="229">
        <f t="shared" si="569"/>
        <v>0</v>
      </c>
      <c r="AE496" s="229">
        <f t="shared" si="569"/>
        <v>0</v>
      </c>
      <c r="AF496" s="229">
        <f t="shared" si="569"/>
        <v>0</v>
      </c>
      <c r="AG496" s="229">
        <f t="shared" si="569"/>
        <v>0</v>
      </c>
      <c r="AH496" s="229">
        <f t="shared" si="569"/>
        <v>0</v>
      </c>
      <c r="AI496" s="229">
        <f t="shared" si="569"/>
        <v>0</v>
      </c>
      <c r="AJ496" s="229">
        <f t="shared" si="517"/>
        <v>0</v>
      </c>
      <c r="AK496" s="229">
        <f t="shared" si="518"/>
        <v>0</v>
      </c>
      <c r="AL496" s="229">
        <f t="shared" si="519"/>
        <v>0</v>
      </c>
      <c r="AM496" s="229">
        <f t="shared" si="520"/>
        <v>0</v>
      </c>
      <c r="AN496" s="229">
        <f t="shared" si="521"/>
        <v>0</v>
      </c>
      <c r="AO496" s="229">
        <f t="shared" si="522"/>
        <v>0</v>
      </c>
      <c r="AP496" s="229">
        <f t="shared" si="523"/>
        <v>0</v>
      </c>
      <c r="AQ496" s="229">
        <f t="shared" si="524"/>
        <v>0</v>
      </c>
      <c r="AR496" s="229">
        <f t="shared" si="525"/>
        <v>0</v>
      </c>
      <c r="AS496" s="229">
        <f t="shared" si="526"/>
        <v>0</v>
      </c>
      <c r="AT496" s="229">
        <f t="shared" si="527"/>
        <v>0</v>
      </c>
      <c r="AU496" s="231"/>
    </row>
    <row r="497" spans="1:47" ht="9" customHeight="1">
      <c r="A497" s="599"/>
      <c r="B497" s="227">
        <f t="shared" ref="B497:D497" si="570">B70</f>
        <v>0</v>
      </c>
      <c r="C497" s="227">
        <f t="shared" si="570"/>
        <v>0</v>
      </c>
      <c r="D497" s="228" t="str">
        <f t="shared" si="570"/>
        <v>MH</v>
      </c>
      <c r="E497" s="254"/>
      <c r="F497" s="254"/>
      <c r="G497" s="254"/>
      <c r="H497" s="229"/>
      <c r="I497" s="229"/>
      <c r="J497" s="229">
        <f>ENGINE!I70/'Assumptions - Life cycles'!$B$11</f>
        <v>0</v>
      </c>
      <c r="K497" s="229">
        <f t="shared" ref="K497:AI497" si="571">J497</f>
        <v>0</v>
      </c>
      <c r="L497" s="229">
        <f t="shared" si="571"/>
        <v>0</v>
      </c>
      <c r="M497" s="229">
        <f t="shared" si="571"/>
        <v>0</v>
      </c>
      <c r="N497" s="230">
        <f t="shared" si="571"/>
        <v>0</v>
      </c>
      <c r="O497" s="229">
        <f t="shared" si="571"/>
        <v>0</v>
      </c>
      <c r="P497" s="229">
        <f t="shared" si="571"/>
        <v>0</v>
      </c>
      <c r="Q497" s="229">
        <f t="shared" si="571"/>
        <v>0</v>
      </c>
      <c r="R497" s="229">
        <f t="shared" si="571"/>
        <v>0</v>
      </c>
      <c r="S497" s="229">
        <f t="shared" si="571"/>
        <v>0</v>
      </c>
      <c r="T497" s="229">
        <f t="shared" si="571"/>
        <v>0</v>
      </c>
      <c r="U497" s="229">
        <f t="shared" si="571"/>
        <v>0</v>
      </c>
      <c r="V497" s="229">
        <f t="shared" si="571"/>
        <v>0</v>
      </c>
      <c r="W497" s="229">
        <f t="shared" si="571"/>
        <v>0</v>
      </c>
      <c r="X497" s="229">
        <f t="shared" si="571"/>
        <v>0</v>
      </c>
      <c r="Y497" s="229">
        <f t="shared" si="571"/>
        <v>0</v>
      </c>
      <c r="Z497" s="229">
        <f t="shared" si="571"/>
        <v>0</v>
      </c>
      <c r="AA497" s="229">
        <f t="shared" si="571"/>
        <v>0</v>
      </c>
      <c r="AB497" s="229">
        <f t="shared" si="571"/>
        <v>0</v>
      </c>
      <c r="AC497" s="229">
        <f t="shared" si="571"/>
        <v>0</v>
      </c>
      <c r="AD497" s="229">
        <f t="shared" si="571"/>
        <v>0</v>
      </c>
      <c r="AE497" s="229">
        <f t="shared" si="571"/>
        <v>0</v>
      </c>
      <c r="AF497" s="229">
        <f t="shared" si="571"/>
        <v>0</v>
      </c>
      <c r="AG497" s="229">
        <f t="shared" si="571"/>
        <v>0</v>
      </c>
      <c r="AH497" s="229">
        <f t="shared" si="571"/>
        <v>0</v>
      </c>
      <c r="AI497" s="229">
        <f t="shared" si="571"/>
        <v>0</v>
      </c>
      <c r="AJ497" s="229">
        <f t="shared" si="517"/>
        <v>0</v>
      </c>
      <c r="AK497" s="229">
        <f t="shared" si="518"/>
        <v>0</v>
      </c>
      <c r="AL497" s="229">
        <f t="shared" si="519"/>
        <v>0</v>
      </c>
      <c r="AM497" s="229">
        <f t="shared" si="520"/>
        <v>0</v>
      </c>
      <c r="AN497" s="229">
        <f t="shared" si="521"/>
        <v>0</v>
      </c>
      <c r="AO497" s="229">
        <f t="shared" si="522"/>
        <v>0</v>
      </c>
      <c r="AP497" s="229">
        <f t="shared" si="523"/>
        <v>0</v>
      </c>
      <c r="AQ497" s="229">
        <f t="shared" si="524"/>
        <v>0</v>
      </c>
      <c r="AR497" s="229">
        <f t="shared" si="525"/>
        <v>0</v>
      </c>
      <c r="AS497" s="229">
        <f t="shared" si="526"/>
        <v>0</v>
      </c>
      <c r="AT497" s="229">
        <f t="shared" si="527"/>
        <v>0</v>
      </c>
      <c r="AU497" s="231"/>
    </row>
    <row r="498" spans="1:47" ht="9" customHeight="1">
      <c r="A498" s="600"/>
      <c r="B498" s="227">
        <f t="shared" ref="B498:D498" si="572">B71</f>
        <v>0</v>
      </c>
      <c r="C498" s="227">
        <f t="shared" si="572"/>
        <v>0</v>
      </c>
      <c r="D498" s="228" t="str">
        <f t="shared" si="572"/>
        <v>MH</v>
      </c>
      <c r="E498" s="254"/>
      <c r="F498" s="254"/>
      <c r="G498" s="254"/>
      <c r="H498" s="229"/>
      <c r="I498" s="229"/>
      <c r="J498" s="229">
        <f>ENGINE!I71/'Assumptions - Life cycles'!$B$11</f>
        <v>0</v>
      </c>
      <c r="K498" s="229">
        <f t="shared" ref="K498:AI498" si="573">J498</f>
        <v>0</v>
      </c>
      <c r="L498" s="229">
        <f t="shared" si="573"/>
        <v>0</v>
      </c>
      <c r="M498" s="229">
        <f t="shared" si="573"/>
        <v>0</v>
      </c>
      <c r="N498" s="230">
        <f t="shared" si="573"/>
        <v>0</v>
      </c>
      <c r="O498" s="229">
        <f t="shared" si="573"/>
        <v>0</v>
      </c>
      <c r="P498" s="229">
        <f t="shared" si="573"/>
        <v>0</v>
      </c>
      <c r="Q498" s="229">
        <f t="shared" si="573"/>
        <v>0</v>
      </c>
      <c r="R498" s="229">
        <f t="shared" si="573"/>
        <v>0</v>
      </c>
      <c r="S498" s="229">
        <f t="shared" si="573"/>
        <v>0</v>
      </c>
      <c r="T498" s="229">
        <f t="shared" si="573"/>
        <v>0</v>
      </c>
      <c r="U498" s="229">
        <f t="shared" si="573"/>
        <v>0</v>
      </c>
      <c r="V498" s="229">
        <f t="shared" si="573"/>
        <v>0</v>
      </c>
      <c r="W498" s="229">
        <f t="shared" si="573"/>
        <v>0</v>
      </c>
      <c r="X498" s="229">
        <f t="shared" si="573"/>
        <v>0</v>
      </c>
      <c r="Y498" s="229">
        <f t="shared" si="573"/>
        <v>0</v>
      </c>
      <c r="Z498" s="229">
        <f t="shared" si="573"/>
        <v>0</v>
      </c>
      <c r="AA498" s="229">
        <f t="shared" si="573"/>
        <v>0</v>
      </c>
      <c r="AB498" s="229">
        <f t="shared" si="573"/>
        <v>0</v>
      </c>
      <c r="AC498" s="229">
        <f t="shared" si="573"/>
        <v>0</v>
      </c>
      <c r="AD498" s="229">
        <f t="shared" si="573"/>
        <v>0</v>
      </c>
      <c r="AE498" s="229">
        <f t="shared" si="573"/>
        <v>0</v>
      </c>
      <c r="AF498" s="229">
        <f t="shared" si="573"/>
        <v>0</v>
      </c>
      <c r="AG498" s="229">
        <f t="shared" si="573"/>
        <v>0</v>
      </c>
      <c r="AH498" s="229">
        <f t="shared" si="573"/>
        <v>0</v>
      </c>
      <c r="AI498" s="229">
        <f t="shared" si="573"/>
        <v>0</v>
      </c>
      <c r="AJ498" s="229">
        <f t="shared" si="517"/>
        <v>0</v>
      </c>
      <c r="AK498" s="229">
        <f t="shared" si="518"/>
        <v>0</v>
      </c>
      <c r="AL498" s="229">
        <f t="shared" si="519"/>
        <v>0</v>
      </c>
      <c r="AM498" s="229">
        <f t="shared" si="520"/>
        <v>0</v>
      </c>
      <c r="AN498" s="229">
        <f t="shared" si="521"/>
        <v>0</v>
      </c>
      <c r="AO498" s="229">
        <f t="shared" si="522"/>
        <v>0</v>
      </c>
      <c r="AP498" s="229">
        <f t="shared" si="523"/>
        <v>0</v>
      </c>
      <c r="AQ498" s="229">
        <f t="shared" si="524"/>
        <v>0</v>
      </c>
      <c r="AR498" s="229">
        <f t="shared" si="525"/>
        <v>0</v>
      </c>
      <c r="AS498" s="229">
        <f t="shared" si="526"/>
        <v>0</v>
      </c>
      <c r="AT498" s="229">
        <f t="shared" si="527"/>
        <v>0</v>
      </c>
      <c r="AU498" s="231"/>
    </row>
    <row r="499" spans="1:47" ht="9" customHeight="1">
      <c r="A499" s="598" t="s">
        <v>57</v>
      </c>
      <c r="B499" s="227">
        <f t="shared" ref="B499:D499" si="574">B72</f>
        <v>45</v>
      </c>
      <c r="C499" s="227">
        <f t="shared" si="574"/>
        <v>50</v>
      </c>
      <c r="D499" s="228" t="str">
        <f t="shared" si="574"/>
        <v>CPO</v>
      </c>
      <c r="E499" s="254"/>
      <c r="F499" s="254"/>
      <c r="G499" s="254"/>
      <c r="H499" s="229"/>
      <c r="I499" s="229"/>
      <c r="J499" s="229">
        <f>ENGINE!I72/'Assumptions - Life cycles'!$B$11</f>
        <v>0</v>
      </c>
      <c r="K499" s="229">
        <f t="shared" ref="K499:AI499" si="575">J499</f>
        <v>0</v>
      </c>
      <c r="L499" s="229">
        <f t="shared" si="575"/>
        <v>0</v>
      </c>
      <c r="M499" s="229">
        <f t="shared" si="575"/>
        <v>0</v>
      </c>
      <c r="N499" s="230">
        <f t="shared" si="575"/>
        <v>0</v>
      </c>
      <c r="O499" s="229">
        <f t="shared" si="575"/>
        <v>0</v>
      </c>
      <c r="P499" s="229">
        <f t="shared" si="575"/>
        <v>0</v>
      </c>
      <c r="Q499" s="229">
        <f t="shared" si="575"/>
        <v>0</v>
      </c>
      <c r="R499" s="229">
        <f t="shared" si="575"/>
        <v>0</v>
      </c>
      <c r="S499" s="229">
        <f t="shared" si="575"/>
        <v>0</v>
      </c>
      <c r="T499" s="229">
        <f t="shared" si="575"/>
        <v>0</v>
      </c>
      <c r="U499" s="229">
        <f t="shared" si="575"/>
        <v>0</v>
      </c>
      <c r="V499" s="229">
        <f t="shared" si="575"/>
        <v>0</v>
      </c>
      <c r="W499" s="229">
        <f t="shared" si="575"/>
        <v>0</v>
      </c>
      <c r="X499" s="229">
        <f t="shared" si="575"/>
        <v>0</v>
      </c>
      <c r="Y499" s="229">
        <f t="shared" si="575"/>
        <v>0</v>
      </c>
      <c r="Z499" s="229">
        <f t="shared" si="575"/>
        <v>0</v>
      </c>
      <c r="AA499" s="229">
        <f t="shared" si="575"/>
        <v>0</v>
      </c>
      <c r="AB499" s="229">
        <f t="shared" si="575"/>
        <v>0</v>
      </c>
      <c r="AC499" s="229">
        <f t="shared" si="575"/>
        <v>0</v>
      </c>
      <c r="AD499" s="229">
        <f t="shared" si="575"/>
        <v>0</v>
      </c>
      <c r="AE499" s="229">
        <f t="shared" si="575"/>
        <v>0</v>
      </c>
      <c r="AF499" s="229">
        <f t="shared" si="575"/>
        <v>0</v>
      </c>
      <c r="AG499" s="229">
        <f t="shared" si="575"/>
        <v>0</v>
      </c>
      <c r="AH499" s="229">
        <f t="shared" si="575"/>
        <v>0</v>
      </c>
      <c r="AI499" s="229">
        <f t="shared" si="575"/>
        <v>0</v>
      </c>
      <c r="AJ499" s="229">
        <f t="shared" si="517"/>
        <v>0</v>
      </c>
      <c r="AK499" s="229">
        <f t="shared" si="518"/>
        <v>0</v>
      </c>
      <c r="AL499" s="229">
        <f t="shared" si="519"/>
        <v>0</v>
      </c>
      <c r="AM499" s="229">
        <f t="shared" si="520"/>
        <v>0</v>
      </c>
      <c r="AN499" s="229">
        <f t="shared" si="521"/>
        <v>0</v>
      </c>
      <c r="AO499" s="229">
        <f t="shared" si="522"/>
        <v>0</v>
      </c>
      <c r="AP499" s="229">
        <f t="shared" si="523"/>
        <v>0</v>
      </c>
      <c r="AQ499" s="229">
        <f t="shared" si="524"/>
        <v>0</v>
      </c>
      <c r="AR499" s="229">
        <f t="shared" si="525"/>
        <v>0</v>
      </c>
      <c r="AS499" s="229">
        <f t="shared" si="526"/>
        <v>0</v>
      </c>
      <c r="AT499" s="229">
        <f t="shared" si="527"/>
        <v>0</v>
      </c>
      <c r="AU499" s="231"/>
    </row>
    <row r="500" spans="1:47" ht="9" customHeight="1">
      <c r="A500" s="599"/>
      <c r="B500" s="227">
        <f t="shared" ref="B500:D500" si="576">B73</f>
        <v>60</v>
      </c>
      <c r="C500" s="227">
        <f t="shared" si="576"/>
        <v>66</v>
      </c>
      <c r="D500" s="228" t="str">
        <f t="shared" si="576"/>
        <v>CPO</v>
      </c>
      <c r="E500" s="254"/>
      <c r="F500" s="254"/>
      <c r="G500" s="254"/>
      <c r="H500" s="229"/>
      <c r="I500" s="229"/>
      <c r="J500" s="229">
        <f>ENGINE!I73/'Assumptions - Life cycles'!$B$11</f>
        <v>0</v>
      </c>
      <c r="K500" s="229">
        <f t="shared" ref="K500:AI500" si="577">J500</f>
        <v>0</v>
      </c>
      <c r="L500" s="229">
        <f t="shared" si="577"/>
        <v>0</v>
      </c>
      <c r="M500" s="229">
        <f t="shared" si="577"/>
        <v>0</v>
      </c>
      <c r="N500" s="230">
        <f t="shared" si="577"/>
        <v>0</v>
      </c>
      <c r="O500" s="229">
        <f t="shared" si="577"/>
        <v>0</v>
      </c>
      <c r="P500" s="229">
        <f t="shared" si="577"/>
        <v>0</v>
      </c>
      <c r="Q500" s="229">
        <f t="shared" si="577"/>
        <v>0</v>
      </c>
      <c r="R500" s="229">
        <f t="shared" si="577"/>
        <v>0</v>
      </c>
      <c r="S500" s="229">
        <f t="shared" si="577"/>
        <v>0</v>
      </c>
      <c r="T500" s="229">
        <f t="shared" si="577"/>
        <v>0</v>
      </c>
      <c r="U500" s="229">
        <f t="shared" si="577"/>
        <v>0</v>
      </c>
      <c r="V500" s="229">
        <f t="shared" si="577"/>
        <v>0</v>
      </c>
      <c r="W500" s="229">
        <f t="shared" si="577"/>
        <v>0</v>
      </c>
      <c r="X500" s="229">
        <f t="shared" si="577"/>
        <v>0</v>
      </c>
      <c r="Y500" s="229">
        <f t="shared" si="577"/>
        <v>0</v>
      </c>
      <c r="Z500" s="229">
        <f t="shared" si="577"/>
        <v>0</v>
      </c>
      <c r="AA500" s="229">
        <f t="shared" si="577"/>
        <v>0</v>
      </c>
      <c r="AB500" s="229">
        <f t="shared" si="577"/>
        <v>0</v>
      </c>
      <c r="AC500" s="229">
        <f t="shared" si="577"/>
        <v>0</v>
      </c>
      <c r="AD500" s="229">
        <f t="shared" si="577"/>
        <v>0</v>
      </c>
      <c r="AE500" s="229">
        <f t="shared" si="577"/>
        <v>0</v>
      </c>
      <c r="AF500" s="229">
        <f t="shared" si="577"/>
        <v>0</v>
      </c>
      <c r="AG500" s="229">
        <f t="shared" si="577"/>
        <v>0</v>
      </c>
      <c r="AH500" s="229">
        <f t="shared" si="577"/>
        <v>0</v>
      </c>
      <c r="AI500" s="229">
        <f t="shared" si="577"/>
        <v>0</v>
      </c>
      <c r="AJ500" s="229">
        <f t="shared" si="517"/>
        <v>0</v>
      </c>
      <c r="AK500" s="229">
        <f t="shared" si="518"/>
        <v>0</v>
      </c>
      <c r="AL500" s="229">
        <f t="shared" si="519"/>
        <v>0</v>
      </c>
      <c r="AM500" s="229">
        <f t="shared" si="520"/>
        <v>0</v>
      </c>
      <c r="AN500" s="229">
        <f t="shared" si="521"/>
        <v>0</v>
      </c>
      <c r="AO500" s="229">
        <f t="shared" si="522"/>
        <v>0</v>
      </c>
      <c r="AP500" s="229">
        <f t="shared" si="523"/>
        <v>0</v>
      </c>
      <c r="AQ500" s="229">
        <f t="shared" si="524"/>
        <v>0</v>
      </c>
      <c r="AR500" s="229">
        <f t="shared" si="525"/>
        <v>0</v>
      </c>
      <c r="AS500" s="229">
        <f t="shared" si="526"/>
        <v>0</v>
      </c>
      <c r="AT500" s="229">
        <f t="shared" si="527"/>
        <v>0</v>
      </c>
      <c r="AU500" s="231"/>
    </row>
    <row r="501" spans="1:47" ht="9" customHeight="1">
      <c r="A501" s="599"/>
      <c r="B501" s="227">
        <f t="shared" ref="B501:D501" si="578">B74</f>
        <v>90</v>
      </c>
      <c r="C501" s="227">
        <f t="shared" si="578"/>
        <v>98</v>
      </c>
      <c r="D501" s="228" t="str">
        <f t="shared" si="578"/>
        <v>CPO</v>
      </c>
      <c r="E501" s="254"/>
      <c r="F501" s="254"/>
      <c r="G501" s="254"/>
      <c r="H501" s="229"/>
      <c r="I501" s="229"/>
      <c r="J501" s="229">
        <f>ENGINE!I74/'Assumptions - Life cycles'!$B$11</f>
        <v>0</v>
      </c>
      <c r="K501" s="229">
        <f t="shared" ref="K501:AI501" si="579">J501</f>
        <v>0</v>
      </c>
      <c r="L501" s="229">
        <f t="shared" si="579"/>
        <v>0</v>
      </c>
      <c r="M501" s="229">
        <f t="shared" si="579"/>
        <v>0</v>
      </c>
      <c r="N501" s="230">
        <f t="shared" si="579"/>
        <v>0</v>
      </c>
      <c r="O501" s="229">
        <f t="shared" si="579"/>
        <v>0</v>
      </c>
      <c r="P501" s="229">
        <f t="shared" si="579"/>
        <v>0</v>
      </c>
      <c r="Q501" s="229">
        <f t="shared" si="579"/>
        <v>0</v>
      </c>
      <c r="R501" s="229">
        <f t="shared" si="579"/>
        <v>0</v>
      </c>
      <c r="S501" s="229">
        <f t="shared" si="579"/>
        <v>0</v>
      </c>
      <c r="T501" s="229">
        <f t="shared" si="579"/>
        <v>0</v>
      </c>
      <c r="U501" s="229">
        <f t="shared" si="579"/>
        <v>0</v>
      </c>
      <c r="V501" s="229">
        <f t="shared" si="579"/>
        <v>0</v>
      </c>
      <c r="W501" s="229">
        <f t="shared" si="579"/>
        <v>0</v>
      </c>
      <c r="X501" s="229">
        <f t="shared" si="579"/>
        <v>0</v>
      </c>
      <c r="Y501" s="229">
        <f t="shared" si="579"/>
        <v>0</v>
      </c>
      <c r="Z501" s="229">
        <f t="shared" si="579"/>
        <v>0</v>
      </c>
      <c r="AA501" s="229">
        <f t="shared" si="579"/>
        <v>0</v>
      </c>
      <c r="AB501" s="229">
        <f t="shared" si="579"/>
        <v>0</v>
      </c>
      <c r="AC501" s="229">
        <f t="shared" si="579"/>
        <v>0</v>
      </c>
      <c r="AD501" s="229">
        <f t="shared" si="579"/>
        <v>0</v>
      </c>
      <c r="AE501" s="229">
        <f t="shared" si="579"/>
        <v>0</v>
      </c>
      <c r="AF501" s="229">
        <f t="shared" si="579"/>
        <v>0</v>
      </c>
      <c r="AG501" s="229">
        <f t="shared" si="579"/>
        <v>0</v>
      </c>
      <c r="AH501" s="229">
        <f t="shared" si="579"/>
        <v>0</v>
      </c>
      <c r="AI501" s="229">
        <f t="shared" si="579"/>
        <v>0</v>
      </c>
      <c r="AJ501" s="229">
        <f t="shared" si="517"/>
        <v>0</v>
      </c>
      <c r="AK501" s="229">
        <f t="shared" si="518"/>
        <v>0</v>
      </c>
      <c r="AL501" s="229">
        <f t="shared" si="519"/>
        <v>0</v>
      </c>
      <c r="AM501" s="229">
        <f t="shared" si="520"/>
        <v>0</v>
      </c>
      <c r="AN501" s="229">
        <f t="shared" si="521"/>
        <v>0</v>
      </c>
      <c r="AO501" s="229">
        <f t="shared" si="522"/>
        <v>0</v>
      </c>
      <c r="AP501" s="229">
        <f t="shared" si="523"/>
        <v>0</v>
      </c>
      <c r="AQ501" s="229">
        <f t="shared" si="524"/>
        <v>0</v>
      </c>
      <c r="AR501" s="229">
        <f t="shared" si="525"/>
        <v>0</v>
      </c>
      <c r="AS501" s="229">
        <f t="shared" si="526"/>
        <v>0</v>
      </c>
      <c r="AT501" s="229">
        <f t="shared" si="527"/>
        <v>0</v>
      </c>
      <c r="AU501" s="231"/>
    </row>
    <row r="502" spans="1:47" ht="9" customHeight="1">
      <c r="A502" s="599"/>
      <c r="B502" s="227">
        <f t="shared" ref="B502:D502" si="580">B75</f>
        <v>140</v>
      </c>
      <c r="C502" s="227">
        <f t="shared" si="580"/>
        <v>153</v>
      </c>
      <c r="D502" s="228" t="str">
        <f t="shared" si="580"/>
        <v>CPO</v>
      </c>
      <c r="E502" s="254"/>
      <c r="F502" s="254"/>
      <c r="G502" s="254"/>
      <c r="H502" s="229"/>
      <c r="I502" s="229"/>
      <c r="J502" s="229">
        <f>ENGINE!I75/'Assumptions - Life cycles'!$B$11</f>
        <v>0</v>
      </c>
      <c r="K502" s="229">
        <f t="shared" ref="K502:AI502" si="581">J502</f>
        <v>0</v>
      </c>
      <c r="L502" s="229">
        <f t="shared" si="581"/>
        <v>0</v>
      </c>
      <c r="M502" s="229">
        <f t="shared" si="581"/>
        <v>0</v>
      </c>
      <c r="N502" s="230">
        <f t="shared" si="581"/>
        <v>0</v>
      </c>
      <c r="O502" s="229">
        <f t="shared" si="581"/>
        <v>0</v>
      </c>
      <c r="P502" s="229">
        <f t="shared" si="581"/>
        <v>0</v>
      </c>
      <c r="Q502" s="229">
        <f t="shared" si="581"/>
        <v>0</v>
      </c>
      <c r="R502" s="229">
        <f t="shared" si="581"/>
        <v>0</v>
      </c>
      <c r="S502" s="229">
        <f t="shared" si="581"/>
        <v>0</v>
      </c>
      <c r="T502" s="229">
        <f t="shared" si="581"/>
        <v>0</v>
      </c>
      <c r="U502" s="229">
        <f t="shared" si="581"/>
        <v>0</v>
      </c>
      <c r="V502" s="229">
        <f t="shared" si="581"/>
        <v>0</v>
      </c>
      <c r="W502" s="229">
        <f t="shared" si="581"/>
        <v>0</v>
      </c>
      <c r="X502" s="229">
        <f t="shared" si="581"/>
        <v>0</v>
      </c>
      <c r="Y502" s="229">
        <f t="shared" si="581"/>
        <v>0</v>
      </c>
      <c r="Z502" s="229">
        <f t="shared" si="581"/>
        <v>0</v>
      </c>
      <c r="AA502" s="229">
        <f t="shared" si="581"/>
        <v>0</v>
      </c>
      <c r="AB502" s="229">
        <f t="shared" si="581"/>
        <v>0</v>
      </c>
      <c r="AC502" s="229">
        <f t="shared" si="581"/>
        <v>0</v>
      </c>
      <c r="AD502" s="229">
        <f t="shared" si="581"/>
        <v>0</v>
      </c>
      <c r="AE502" s="229">
        <f t="shared" si="581"/>
        <v>0</v>
      </c>
      <c r="AF502" s="229">
        <f t="shared" si="581"/>
        <v>0</v>
      </c>
      <c r="AG502" s="229">
        <f t="shared" si="581"/>
        <v>0</v>
      </c>
      <c r="AH502" s="229">
        <f t="shared" si="581"/>
        <v>0</v>
      </c>
      <c r="AI502" s="229">
        <f t="shared" si="581"/>
        <v>0</v>
      </c>
      <c r="AJ502" s="229">
        <f t="shared" si="517"/>
        <v>0</v>
      </c>
      <c r="AK502" s="229">
        <f t="shared" si="518"/>
        <v>0</v>
      </c>
      <c r="AL502" s="229">
        <f t="shared" si="519"/>
        <v>0</v>
      </c>
      <c r="AM502" s="229">
        <f t="shared" si="520"/>
        <v>0</v>
      </c>
      <c r="AN502" s="229">
        <f t="shared" si="521"/>
        <v>0</v>
      </c>
      <c r="AO502" s="229">
        <f t="shared" si="522"/>
        <v>0</v>
      </c>
      <c r="AP502" s="229">
        <f t="shared" si="523"/>
        <v>0</v>
      </c>
      <c r="AQ502" s="229">
        <f t="shared" si="524"/>
        <v>0</v>
      </c>
      <c r="AR502" s="229">
        <f t="shared" si="525"/>
        <v>0</v>
      </c>
      <c r="AS502" s="229">
        <f t="shared" si="526"/>
        <v>0</v>
      </c>
      <c r="AT502" s="229">
        <f t="shared" si="527"/>
        <v>0</v>
      </c>
      <c r="AU502" s="231"/>
    </row>
    <row r="503" spans="1:47" ht="9" customHeight="1">
      <c r="A503" s="599"/>
      <c r="B503" s="227">
        <f t="shared" ref="B503:D503" si="582">B76</f>
        <v>0</v>
      </c>
      <c r="C503" s="227">
        <f t="shared" si="582"/>
        <v>0</v>
      </c>
      <c r="D503" s="228">
        <f t="shared" si="582"/>
        <v>0</v>
      </c>
      <c r="E503" s="254"/>
      <c r="F503" s="254"/>
      <c r="G503" s="254"/>
      <c r="H503" s="229"/>
      <c r="I503" s="229"/>
      <c r="J503" s="229">
        <f>ENGINE!I76/'Assumptions - Life cycles'!$B$11</f>
        <v>0</v>
      </c>
      <c r="K503" s="229">
        <f t="shared" ref="K503:AI503" si="583">J503</f>
        <v>0</v>
      </c>
      <c r="L503" s="229">
        <f t="shared" si="583"/>
        <v>0</v>
      </c>
      <c r="M503" s="229">
        <f t="shared" si="583"/>
        <v>0</v>
      </c>
      <c r="N503" s="230">
        <f t="shared" si="583"/>
        <v>0</v>
      </c>
      <c r="O503" s="229">
        <f t="shared" si="583"/>
        <v>0</v>
      </c>
      <c r="P503" s="229">
        <f t="shared" si="583"/>
        <v>0</v>
      </c>
      <c r="Q503" s="229">
        <f t="shared" si="583"/>
        <v>0</v>
      </c>
      <c r="R503" s="229">
        <f t="shared" si="583"/>
        <v>0</v>
      </c>
      <c r="S503" s="229">
        <f t="shared" si="583"/>
        <v>0</v>
      </c>
      <c r="T503" s="229">
        <f t="shared" si="583"/>
        <v>0</v>
      </c>
      <c r="U503" s="229">
        <f t="shared" si="583"/>
        <v>0</v>
      </c>
      <c r="V503" s="229">
        <f t="shared" si="583"/>
        <v>0</v>
      </c>
      <c r="W503" s="229">
        <f t="shared" si="583"/>
        <v>0</v>
      </c>
      <c r="X503" s="229">
        <f t="shared" si="583"/>
        <v>0</v>
      </c>
      <c r="Y503" s="229">
        <f t="shared" si="583"/>
        <v>0</v>
      </c>
      <c r="Z503" s="229">
        <f t="shared" si="583"/>
        <v>0</v>
      </c>
      <c r="AA503" s="229">
        <f t="shared" si="583"/>
        <v>0</v>
      </c>
      <c r="AB503" s="229">
        <f t="shared" si="583"/>
        <v>0</v>
      </c>
      <c r="AC503" s="229">
        <f t="shared" si="583"/>
        <v>0</v>
      </c>
      <c r="AD503" s="229">
        <f t="shared" si="583"/>
        <v>0</v>
      </c>
      <c r="AE503" s="229">
        <f t="shared" si="583"/>
        <v>0</v>
      </c>
      <c r="AF503" s="229">
        <f t="shared" si="583"/>
        <v>0</v>
      </c>
      <c r="AG503" s="229">
        <f t="shared" si="583"/>
        <v>0</v>
      </c>
      <c r="AH503" s="229">
        <f t="shared" si="583"/>
        <v>0</v>
      </c>
      <c r="AI503" s="229">
        <f t="shared" si="583"/>
        <v>0</v>
      </c>
      <c r="AJ503" s="229">
        <f t="shared" si="517"/>
        <v>0</v>
      </c>
      <c r="AK503" s="229">
        <f t="shared" si="518"/>
        <v>0</v>
      </c>
      <c r="AL503" s="229">
        <f t="shared" si="519"/>
        <v>0</v>
      </c>
      <c r="AM503" s="229">
        <f t="shared" si="520"/>
        <v>0</v>
      </c>
      <c r="AN503" s="229">
        <f t="shared" si="521"/>
        <v>0</v>
      </c>
      <c r="AO503" s="229">
        <f t="shared" si="522"/>
        <v>0</v>
      </c>
      <c r="AP503" s="229">
        <f t="shared" si="523"/>
        <v>0</v>
      </c>
      <c r="AQ503" s="229">
        <f t="shared" si="524"/>
        <v>0</v>
      </c>
      <c r="AR503" s="229">
        <f t="shared" si="525"/>
        <v>0</v>
      </c>
      <c r="AS503" s="229">
        <f t="shared" si="526"/>
        <v>0</v>
      </c>
      <c r="AT503" s="229">
        <f t="shared" si="527"/>
        <v>0</v>
      </c>
      <c r="AU503" s="231"/>
    </row>
    <row r="504" spans="1:47" ht="9" customHeight="1">
      <c r="A504" s="599"/>
      <c r="B504" s="227">
        <f t="shared" ref="B504:D504" si="584">B77</f>
        <v>0</v>
      </c>
      <c r="C504" s="227">
        <f t="shared" si="584"/>
        <v>0</v>
      </c>
      <c r="D504" s="228">
        <f t="shared" si="584"/>
        <v>0</v>
      </c>
      <c r="E504" s="254"/>
      <c r="F504" s="254"/>
      <c r="G504" s="254"/>
      <c r="H504" s="229"/>
      <c r="I504" s="229"/>
      <c r="J504" s="229">
        <f>ENGINE!I77/'Assumptions - Life cycles'!$B$11</f>
        <v>0</v>
      </c>
      <c r="K504" s="229">
        <f t="shared" ref="K504:AI504" si="585">J504</f>
        <v>0</v>
      </c>
      <c r="L504" s="229">
        <f t="shared" si="585"/>
        <v>0</v>
      </c>
      <c r="M504" s="229">
        <f t="shared" si="585"/>
        <v>0</v>
      </c>
      <c r="N504" s="230">
        <f t="shared" si="585"/>
        <v>0</v>
      </c>
      <c r="O504" s="229">
        <f t="shared" si="585"/>
        <v>0</v>
      </c>
      <c r="P504" s="229">
        <f t="shared" si="585"/>
        <v>0</v>
      </c>
      <c r="Q504" s="229">
        <f t="shared" si="585"/>
        <v>0</v>
      </c>
      <c r="R504" s="229">
        <f t="shared" si="585"/>
        <v>0</v>
      </c>
      <c r="S504" s="229">
        <f t="shared" si="585"/>
        <v>0</v>
      </c>
      <c r="T504" s="229">
        <f t="shared" si="585"/>
        <v>0</v>
      </c>
      <c r="U504" s="229">
        <f t="shared" si="585"/>
        <v>0</v>
      </c>
      <c r="V504" s="229">
        <f t="shared" si="585"/>
        <v>0</v>
      </c>
      <c r="W504" s="229">
        <f t="shared" si="585"/>
        <v>0</v>
      </c>
      <c r="X504" s="229">
        <f t="shared" si="585"/>
        <v>0</v>
      </c>
      <c r="Y504" s="229">
        <f t="shared" si="585"/>
        <v>0</v>
      </c>
      <c r="Z504" s="229">
        <f t="shared" si="585"/>
        <v>0</v>
      </c>
      <c r="AA504" s="229">
        <f t="shared" si="585"/>
        <v>0</v>
      </c>
      <c r="AB504" s="229">
        <f t="shared" si="585"/>
        <v>0</v>
      </c>
      <c r="AC504" s="229">
        <f t="shared" si="585"/>
        <v>0</v>
      </c>
      <c r="AD504" s="229">
        <f t="shared" si="585"/>
        <v>0</v>
      </c>
      <c r="AE504" s="229">
        <f t="shared" si="585"/>
        <v>0</v>
      </c>
      <c r="AF504" s="229">
        <f t="shared" si="585"/>
        <v>0</v>
      </c>
      <c r="AG504" s="229">
        <f t="shared" si="585"/>
        <v>0</v>
      </c>
      <c r="AH504" s="229">
        <f t="shared" si="585"/>
        <v>0</v>
      </c>
      <c r="AI504" s="229">
        <f t="shared" si="585"/>
        <v>0</v>
      </c>
      <c r="AJ504" s="229">
        <f t="shared" si="517"/>
        <v>0</v>
      </c>
      <c r="AK504" s="229">
        <f t="shared" si="518"/>
        <v>0</v>
      </c>
      <c r="AL504" s="229">
        <f t="shared" si="519"/>
        <v>0</v>
      </c>
      <c r="AM504" s="229">
        <f t="shared" si="520"/>
        <v>0</v>
      </c>
      <c r="AN504" s="229">
        <f t="shared" si="521"/>
        <v>0</v>
      </c>
      <c r="AO504" s="229">
        <f t="shared" si="522"/>
        <v>0</v>
      </c>
      <c r="AP504" s="229">
        <f t="shared" si="523"/>
        <v>0</v>
      </c>
      <c r="AQ504" s="229">
        <f t="shared" si="524"/>
        <v>0</v>
      </c>
      <c r="AR504" s="229">
        <f t="shared" si="525"/>
        <v>0</v>
      </c>
      <c r="AS504" s="229">
        <f t="shared" si="526"/>
        <v>0</v>
      </c>
      <c r="AT504" s="229">
        <f t="shared" si="527"/>
        <v>0</v>
      </c>
      <c r="AU504" s="231"/>
    </row>
    <row r="505" spans="1:47" ht="9" customHeight="1">
      <c r="A505" s="599"/>
      <c r="B505" s="227">
        <f t="shared" ref="B505:D505" si="586">B78</f>
        <v>0</v>
      </c>
      <c r="C505" s="227">
        <f t="shared" si="586"/>
        <v>0</v>
      </c>
      <c r="D505" s="228">
        <f t="shared" si="586"/>
        <v>0</v>
      </c>
      <c r="E505" s="254"/>
      <c r="F505" s="254"/>
      <c r="G505" s="254"/>
      <c r="H505" s="229"/>
      <c r="I505" s="229"/>
      <c r="J505" s="229">
        <f>ENGINE!I78/'Assumptions - Life cycles'!$B$11</f>
        <v>0</v>
      </c>
      <c r="K505" s="229">
        <f t="shared" ref="K505:AI505" si="587">J505</f>
        <v>0</v>
      </c>
      <c r="L505" s="229">
        <f t="shared" si="587"/>
        <v>0</v>
      </c>
      <c r="M505" s="229">
        <f t="shared" si="587"/>
        <v>0</v>
      </c>
      <c r="N505" s="230">
        <f t="shared" si="587"/>
        <v>0</v>
      </c>
      <c r="O505" s="229">
        <f t="shared" si="587"/>
        <v>0</v>
      </c>
      <c r="P505" s="229">
        <f t="shared" si="587"/>
        <v>0</v>
      </c>
      <c r="Q505" s="229">
        <f t="shared" si="587"/>
        <v>0</v>
      </c>
      <c r="R505" s="229">
        <f t="shared" si="587"/>
        <v>0</v>
      </c>
      <c r="S505" s="229">
        <f t="shared" si="587"/>
        <v>0</v>
      </c>
      <c r="T505" s="229">
        <f t="shared" si="587"/>
        <v>0</v>
      </c>
      <c r="U505" s="229">
        <f t="shared" si="587"/>
        <v>0</v>
      </c>
      <c r="V505" s="229">
        <f t="shared" si="587"/>
        <v>0</v>
      </c>
      <c r="W505" s="229">
        <f t="shared" si="587"/>
        <v>0</v>
      </c>
      <c r="X505" s="229">
        <f t="shared" si="587"/>
        <v>0</v>
      </c>
      <c r="Y505" s="229">
        <f t="shared" si="587"/>
        <v>0</v>
      </c>
      <c r="Z505" s="229">
        <f t="shared" si="587"/>
        <v>0</v>
      </c>
      <c r="AA505" s="229">
        <f t="shared" si="587"/>
        <v>0</v>
      </c>
      <c r="AB505" s="229">
        <f t="shared" si="587"/>
        <v>0</v>
      </c>
      <c r="AC505" s="229">
        <f t="shared" si="587"/>
        <v>0</v>
      </c>
      <c r="AD505" s="229">
        <f t="shared" si="587"/>
        <v>0</v>
      </c>
      <c r="AE505" s="229">
        <f t="shared" si="587"/>
        <v>0</v>
      </c>
      <c r="AF505" s="229">
        <f t="shared" si="587"/>
        <v>0</v>
      </c>
      <c r="AG505" s="229">
        <f t="shared" si="587"/>
        <v>0</v>
      </c>
      <c r="AH505" s="229">
        <f t="shared" si="587"/>
        <v>0</v>
      </c>
      <c r="AI505" s="229">
        <f t="shared" si="587"/>
        <v>0</v>
      </c>
      <c r="AJ505" s="229">
        <f t="shared" si="517"/>
        <v>0</v>
      </c>
      <c r="AK505" s="229">
        <f t="shared" si="518"/>
        <v>0</v>
      </c>
      <c r="AL505" s="229">
        <f t="shared" si="519"/>
        <v>0</v>
      </c>
      <c r="AM505" s="229">
        <f t="shared" si="520"/>
        <v>0</v>
      </c>
      <c r="AN505" s="229">
        <f t="shared" si="521"/>
        <v>0</v>
      </c>
      <c r="AO505" s="229">
        <f t="shared" si="522"/>
        <v>0</v>
      </c>
      <c r="AP505" s="229">
        <f t="shared" si="523"/>
        <v>0</v>
      </c>
      <c r="AQ505" s="229">
        <f t="shared" si="524"/>
        <v>0</v>
      </c>
      <c r="AR505" s="229">
        <f t="shared" si="525"/>
        <v>0</v>
      </c>
      <c r="AS505" s="229">
        <f t="shared" si="526"/>
        <v>0</v>
      </c>
      <c r="AT505" s="229">
        <f t="shared" si="527"/>
        <v>0</v>
      </c>
      <c r="AU505" s="231"/>
    </row>
    <row r="506" spans="1:47" ht="9" customHeight="1">
      <c r="A506" s="600"/>
      <c r="B506" s="227">
        <f t="shared" ref="B506:D506" si="588">B79</f>
        <v>0</v>
      </c>
      <c r="C506" s="227">
        <f t="shared" si="588"/>
        <v>0</v>
      </c>
      <c r="D506" s="228">
        <f t="shared" si="588"/>
        <v>0</v>
      </c>
      <c r="E506" s="254"/>
      <c r="F506" s="254"/>
      <c r="G506" s="254"/>
      <c r="H506" s="229"/>
      <c r="I506" s="229"/>
      <c r="J506" s="229">
        <f>ENGINE!I79/'Assumptions - Life cycles'!$B$11</f>
        <v>0</v>
      </c>
      <c r="K506" s="229">
        <f t="shared" ref="K506:AI506" si="589">J506</f>
        <v>0</v>
      </c>
      <c r="L506" s="229">
        <f t="shared" si="589"/>
        <v>0</v>
      </c>
      <c r="M506" s="229">
        <f t="shared" si="589"/>
        <v>0</v>
      </c>
      <c r="N506" s="230">
        <f t="shared" si="589"/>
        <v>0</v>
      </c>
      <c r="O506" s="229">
        <f t="shared" si="589"/>
        <v>0</v>
      </c>
      <c r="P506" s="229">
        <f t="shared" si="589"/>
        <v>0</v>
      </c>
      <c r="Q506" s="229">
        <f t="shared" si="589"/>
        <v>0</v>
      </c>
      <c r="R506" s="229">
        <f t="shared" si="589"/>
        <v>0</v>
      </c>
      <c r="S506" s="229">
        <f t="shared" si="589"/>
        <v>0</v>
      </c>
      <c r="T506" s="229">
        <f t="shared" si="589"/>
        <v>0</v>
      </c>
      <c r="U506" s="229">
        <f t="shared" si="589"/>
        <v>0</v>
      </c>
      <c r="V506" s="229">
        <f t="shared" si="589"/>
        <v>0</v>
      </c>
      <c r="W506" s="229">
        <f t="shared" si="589"/>
        <v>0</v>
      </c>
      <c r="X506" s="229">
        <f t="shared" si="589"/>
        <v>0</v>
      </c>
      <c r="Y506" s="229">
        <f t="shared" si="589"/>
        <v>0</v>
      </c>
      <c r="Z506" s="229">
        <f t="shared" si="589"/>
        <v>0</v>
      </c>
      <c r="AA506" s="229">
        <f t="shared" si="589"/>
        <v>0</v>
      </c>
      <c r="AB506" s="229">
        <f t="shared" si="589"/>
        <v>0</v>
      </c>
      <c r="AC506" s="229">
        <f t="shared" si="589"/>
        <v>0</v>
      </c>
      <c r="AD506" s="229">
        <f t="shared" si="589"/>
        <v>0</v>
      </c>
      <c r="AE506" s="229">
        <f t="shared" si="589"/>
        <v>0</v>
      </c>
      <c r="AF506" s="229">
        <f t="shared" si="589"/>
        <v>0</v>
      </c>
      <c r="AG506" s="229">
        <f t="shared" si="589"/>
        <v>0</v>
      </c>
      <c r="AH506" s="229">
        <f t="shared" si="589"/>
        <v>0</v>
      </c>
      <c r="AI506" s="229">
        <f t="shared" si="589"/>
        <v>0</v>
      </c>
      <c r="AJ506" s="229">
        <f t="shared" si="517"/>
        <v>0</v>
      </c>
      <c r="AK506" s="229">
        <f t="shared" si="518"/>
        <v>0</v>
      </c>
      <c r="AL506" s="229">
        <f t="shared" si="519"/>
        <v>0</v>
      </c>
      <c r="AM506" s="229">
        <f t="shared" si="520"/>
        <v>0</v>
      </c>
      <c r="AN506" s="229">
        <f t="shared" si="521"/>
        <v>0</v>
      </c>
      <c r="AO506" s="229">
        <f t="shared" si="522"/>
        <v>0</v>
      </c>
      <c r="AP506" s="229">
        <f t="shared" si="523"/>
        <v>0</v>
      </c>
      <c r="AQ506" s="229">
        <f t="shared" si="524"/>
        <v>0</v>
      </c>
      <c r="AR506" s="229">
        <f t="shared" si="525"/>
        <v>0</v>
      </c>
      <c r="AS506" s="229">
        <f t="shared" si="526"/>
        <v>0</v>
      </c>
      <c r="AT506" s="229">
        <f t="shared" si="527"/>
        <v>0</v>
      </c>
      <c r="AU506" s="231"/>
    </row>
    <row r="507" spans="1:47" ht="9" customHeight="1">
      <c r="A507" s="598"/>
      <c r="B507" s="227">
        <f t="shared" ref="B507:D507" si="590">B80</f>
        <v>0</v>
      </c>
      <c r="C507" s="227">
        <f t="shared" si="590"/>
        <v>0</v>
      </c>
      <c r="D507" s="228">
        <f t="shared" si="590"/>
        <v>0</v>
      </c>
      <c r="E507" s="254"/>
      <c r="F507" s="254"/>
      <c r="G507" s="254"/>
      <c r="H507" s="229"/>
      <c r="I507" s="229"/>
      <c r="J507" s="229">
        <f>ENGINE!I80/'Assumptions - Life cycles'!$B$11</f>
        <v>0</v>
      </c>
      <c r="K507" s="229">
        <f t="shared" ref="K507:AI507" si="591">J507</f>
        <v>0</v>
      </c>
      <c r="L507" s="229">
        <f t="shared" si="591"/>
        <v>0</v>
      </c>
      <c r="M507" s="229">
        <f t="shared" si="591"/>
        <v>0</v>
      </c>
      <c r="N507" s="230">
        <f t="shared" si="591"/>
        <v>0</v>
      </c>
      <c r="O507" s="229">
        <f t="shared" si="591"/>
        <v>0</v>
      </c>
      <c r="P507" s="229">
        <f t="shared" si="591"/>
        <v>0</v>
      </c>
      <c r="Q507" s="229">
        <f t="shared" si="591"/>
        <v>0</v>
      </c>
      <c r="R507" s="229">
        <f t="shared" si="591"/>
        <v>0</v>
      </c>
      <c r="S507" s="229">
        <f t="shared" si="591"/>
        <v>0</v>
      </c>
      <c r="T507" s="229">
        <f t="shared" si="591"/>
        <v>0</v>
      </c>
      <c r="U507" s="229">
        <f t="shared" si="591"/>
        <v>0</v>
      </c>
      <c r="V507" s="229">
        <f t="shared" si="591"/>
        <v>0</v>
      </c>
      <c r="W507" s="229">
        <f t="shared" si="591"/>
        <v>0</v>
      </c>
      <c r="X507" s="229">
        <f t="shared" si="591"/>
        <v>0</v>
      </c>
      <c r="Y507" s="229">
        <f t="shared" si="591"/>
        <v>0</v>
      </c>
      <c r="Z507" s="229">
        <f t="shared" si="591"/>
        <v>0</v>
      </c>
      <c r="AA507" s="229">
        <f t="shared" si="591"/>
        <v>0</v>
      </c>
      <c r="AB507" s="229">
        <f t="shared" si="591"/>
        <v>0</v>
      </c>
      <c r="AC507" s="229">
        <f t="shared" si="591"/>
        <v>0</v>
      </c>
      <c r="AD507" s="229">
        <f t="shared" si="591"/>
        <v>0</v>
      </c>
      <c r="AE507" s="229">
        <f t="shared" si="591"/>
        <v>0</v>
      </c>
      <c r="AF507" s="229">
        <f t="shared" si="591"/>
        <v>0</v>
      </c>
      <c r="AG507" s="229">
        <f t="shared" si="591"/>
        <v>0</v>
      </c>
      <c r="AH507" s="229">
        <f t="shared" si="591"/>
        <v>0</v>
      </c>
      <c r="AI507" s="229">
        <f t="shared" si="591"/>
        <v>0</v>
      </c>
      <c r="AJ507" s="229">
        <f t="shared" si="517"/>
        <v>0</v>
      </c>
      <c r="AK507" s="229">
        <f t="shared" si="518"/>
        <v>0</v>
      </c>
      <c r="AL507" s="229">
        <f t="shared" si="519"/>
        <v>0</v>
      </c>
      <c r="AM507" s="229">
        <f t="shared" si="520"/>
        <v>0</v>
      </c>
      <c r="AN507" s="229">
        <f t="shared" si="521"/>
        <v>0</v>
      </c>
      <c r="AO507" s="229">
        <f t="shared" si="522"/>
        <v>0</v>
      </c>
      <c r="AP507" s="229">
        <f t="shared" si="523"/>
        <v>0</v>
      </c>
      <c r="AQ507" s="229">
        <f t="shared" si="524"/>
        <v>0</v>
      </c>
      <c r="AR507" s="229">
        <f t="shared" si="525"/>
        <v>0</v>
      </c>
      <c r="AS507" s="229">
        <f t="shared" si="526"/>
        <v>0</v>
      </c>
      <c r="AT507" s="229">
        <f t="shared" si="527"/>
        <v>0</v>
      </c>
      <c r="AU507" s="231"/>
    </row>
    <row r="508" spans="1:47" ht="9" customHeight="1">
      <c r="A508" s="599"/>
      <c r="B508" s="227">
        <f t="shared" ref="B508:D508" si="592">B81</f>
        <v>0</v>
      </c>
      <c r="C508" s="227">
        <f t="shared" si="592"/>
        <v>0</v>
      </c>
      <c r="D508" s="228">
        <f t="shared" si="592"/>
        <v>0</v>
      </c>
      <c r="E508" s="254"/>
      <c r="F508" s="254"/>
      <c r="G508" s="254"/>
      <c r="H508" s="229"/>
      <c r="I508" s="229"/>
      <c r="J508" s="229">
        <f>ENGINE!I81/'Assumptions - Life cycles'!$B$11</f>
        <v>0</v>
      </c>
      <c r="K508" s="229">
        <f t="shared" ref="K508:AI508" si="593">J508</f>
        <v>0</v>
      </c>
      <c r="L508" s="229">
        <f t="shared" si="593"/>
        <v>0</v>
      </c>
      <c r="M508" s="229">
        <f t="shared" si="593"/>
        <v>0</v>
      </c>
      <c r="N508" s="230">
        <f t="shared" si="593"/>
        <v>0</v>
      </c>
      <c r="O508" s="229">
        <f t="shared" si="593"/>
        <v>0</v>
      </c>
      <c r="P508" s="229">
        <f t="shared" si="593"/>
        <v>0</v>
      </c>
      <c r="Q508" s="229">
        <f t="shared" si="593"/>
        <v>0</v>
      </c>
      <c r="R508" s="229">
        <f t="shared" si="593"/>
        <v>0</v>
      </c>
      <c r="S508" s="229">
        <f t="shared" si="593"/>
        <v>0</v>
      </c>
      <c r="T508" s="229">
        <f t="shared" si="593"/>
        <v>0</v>
      </c>
      <c r="U508" s="229">
        <f t="shared" si="593"/>
        <v>0</v>
      </c>
      <c r="V508" s="229">
        <f t="shared" si="593"/>
        <v>0</v>
      </c>
      <c r="W508" s="229">
        <f t="shared" si="593"/>
        <v>0</v>
      </c>
      <c r="X508" s="229">
        <f t="shared" si="593"/>
        <v>0</v>
      </c>
      <c r="Y508" s="229">
        <f t="shared" si="593"/>
        <v>0</v>
      </c>
      <c r="Z508" s="229">
        <f t="shared" si="593"/>
        <v>0</v>
      </c>
      <c r="AA508" s="229">
        <f t="shared" si="593"/>
        <v>0</v>
      </c>
      <c r="AB508" s="229">
        <f t="shared" si="593"/>
        <v>0</v>
      </c>
      <c r="AC508" s="229">
        <f t="shared" si="593"/>
        <v>0</v>
      </c>
      <c r="AD508" s="229">
        <f t="shared" si="593"/>
        <v>0</v>
      </c>
      <c r="AE508" s="229">
        <f t="shared" si="593"/>
        <v>0</v>
      </c>
      <c r="AF508" s="229">
        <f t="shared" si="593"/>
        <v>0</v>
      </c>
      <c r="AG508" s="229">
        <f t="shared" si="593"/>
        <v>0</v>
      </c>
      <c r="AH508" s="229">
        <f t="shared" si="593"/>
        <v>0</v>
      </c>
      <c r="AI508" s="229">
        <f t="shared" si="593"/>
        <v>0</v>
      </c>
      <c r="AJ508" s="229">
        <f t="shared" si="517"/>
        <v>0</v>
      </c>
      <c r="AK508" s="229">
        <f t="shared" si="518"/>
        <v>0</v>
      </c>
      <c r="AL508" s="229">
        <f t="shared" si="519"/>
        <v>0</v>
      </c>
      <c r="AM508" s="229">
        <f t="shared" si="520"/>
        <v>0</v>
      </c>
      <c r="AN508" s="229">
        <f t="shared" si="521"/>
        <v>0</v>
      </c>
      <c r="AO508" s="229">
        <f t="shared" si="522"/>
        <v>0</v>
      </c>
      <c r="AP508" s="229">
        <f t="shared" si="523"/>
        <v>0</v>
      </c>
      <c r="AQ508" s="229">
        <f t="shared" si="524"/>
        <v>0</v>
      </c>
      <c r="AR508" s="229">
        <f t="shared" si="525"/>
        <v>0</v>
      </c>
      <c r="AS508" s="229">
        <f t="shared" si="526"/>
        <v>0</v>
      </c>
      <c r="AT508" s="229">
        <f t="shared" si="527"/>
        <v>0</v>
      </c>
      <c r="AU508" s="231"/>
    </row>
    <row r="509" spans="1:47" ht="9" customHeight="1">
      <c r="A509" s="600"/>
      <c r="B509" s="227">
        <f t="shared" ref="B509:D509" si="594">B82</f>
        <v>0</v>
      </c>
      <c r="C509" s="227">
        <f t="shared" si="594"/>
        <v>0</v>
      </c>
      <c r="D509" s="228">
        <f t="shared" si="594"/>
        <v>0</v>
      </c>
      <c r="E509" s="254"/>
      <c r="F509" s="254"/>
      <c r="G509" s="254"/>
      <c r="H509" s="229"/>
      <c r="I509" s="229"/>
      <c r="J509" s="229">
        <f>ENGINE!I82/'Assumptions - Life cycles'!$B$11</f>
        <v>0</v>
      </c>
      <c r="K509" s="229">
        <f t="shared" ref="K509:AI509" si="595">J509</f>
        <v>0</v>
      </c>
      <c r="L509" s="229">
        <f t="shared" si="595"/>
        <v>0</v>
      </c>
      <c r="M509" s="229">
        <f t="shared" si="595"/>
        <v>0</v>
      </c>
      <c r="N509" s="230">
        <f t="shared" si="595"/>
        <v>0</v>
      </c>
      <c r="O509" s="229">
        <f t="shared" si="595"/>
        <v>0</v>
      </c>
      <c r="P509" s="229">
        <f t="shared" si="595"/>
        <v>0</v>
      </c>
      <c r="Q509" s="229">
        <f t="shared" si="595"/>
        <v>0</v>
      </c>
      <c r="R509" s="229">
        <f t="shared" si="595"/>
        <v>0</v>
      </c>
      <c r="S509" s="229">
        <f t="shared" si="595"/>
        <v>0</v>
      </c>
      <c r="T509" s="229">
        <f t="shared" si="595"/>
        <v>0</v>
      </c>
      <c r="U509" s="229">
        <f t="shared" si="595"/>
        <v>0</v>
      </c>
      <c r="V509" s="229">
        <f t="shared" si="595"/>
        <v>0</v>
      </c>
      <c r="W509" s="229">
        <f t="shared" si="595"/>
        <v>0</v>
      </c>
      <c r="X509" s="229">
        <f t="shared" si="595"/>
        <v>0</v>
      </c>
      <c r="Y509" s="229">
        <f t="shared" si="595"/>
        <v>0</v>
      </c>
      <c r="Z509" s="229">
        <f t="shared" si="595"/>
        <v>0</v>
      </c>
      <c r="AA509" s="229">
        <f t="shared" si="595"/>
        <v>0</v>
      </c>
      <c r="AB509" s="229">
        <f t="shared" si="595"/>
        <v>0</v>
      </c>
      <c r="AC509" s="229">
        <f t="shared" si="595"/>
        <v>0</v>
      </c>
      <c r="AD509" s="229">
        <f t="shared" si="595"/>
        <v>0</v>
      </c>
      <c r="AE509" s="229">
        <f t="shared" si="595"/>
        <v>0</v>
      </c>
      <c r="AF509" s="229">
        <f t="shared" si="595"/>
        <v>0</v>
      </c>
      <c r="AG509" s="229">
        <f t="shared" si="595"/>
        <v>0</v>
      </c>
      <c r="AH509" s="229">
        <f t="shared" si="595"/>
        <v>0</v>
      </c>
      <c r="AI509" s="229">
        <f t="shared" si="595"/>
        <v>0</v>
      </c>
      <c r="AJ509" s="229">
        <f t="shared" si="517"/>
        <v>0</v>
      </c>
      <c r="AK509" s="229">
        <f t="shared" si="518"/>
        <v>0</v>
      </c>
      <c r="AL509" s="229">
        <f t="shared" si="519"/>
        <v>0</v>
      </c>
      <c r="AM509" s="229">
        <f t="shared" si="520"/>
        <v>0</v>
      </c>
      <c r="AN509" s="229">
        <f t="shared" si="521"/>
        <v>0</v>
      </c>
      <c r="AO509" s="229">
        <f t="shared" si="522"/>
        <v>0</v>
      </c>
      <c r="AP509" s="229">
        <f t="shared" si="523"/>
        <v>0</v>
      </c>
      <c r="AQ509" s="229">
        <f t="shared" si="524"/>
        <v>0</v>
      </c>
      <c r="AR509" s="229">
        <f t="shared" si="525"/>
        <v>0</v>
      </c>
      <c r="AS509" s="229">
        <f t="shared" si="526"/>
        <v>0</v>
      </c>
      <c r="AT509" s="229">
        <f t="shared" si="527"/>
        <v>0</v>
      </c>
      <c r="AU509" s="231"/>
    </row>
    <row r="510" spans="1:47" ht="9" customHeight="1">
      <c r="A510" s="233"/>
      <c r="B510" s="234"/>
      <c r="C510" s="234"/>
      <c r="D510" s="234"/>
      <c r="E510" s="234"/>
      <c r="F510" s="234"/>
      <c r="G510" s="234"/>
      <c r="H510" s="235"/>
      <c r="I510" s="234"/>
      <c r="J510" s="234"/>
      <c r="K510" s="234"/>
      <c r="L510" s="234"/>
      <c r="M510" s="234"/>
      <c r="N510" s="234"/>
      <c r="O510" s="234"/>
      <c r="P510" s="234"/>
      <c r="Q510" s="234"/>
      <c r="R510" s="234"/>
      <c r="S510" s="234"/>
      <c r="T510" s="234"/>
      <c r="U510" s="234"/>
      <c r="V510" s="234"/>
      <c r="W510" s="234"/>
      <c r="X510" s="234"/>
      <c r="Y510" s="234"/>
      <c r="Z510" s="234"/>
      <c r="AA510" s="234"/>
      <c r="AB510" s="234"/>
      <c r="AC510" s="234"/>
      <c r="AD510" s="234"/>
      <c r="AE510" s="234"/>
      <c r="AF510" s="234"/>
      <c r="AG510" s="234"/>
      <c r="AH510" s="234"/>
      <c r="AI510" s="234"/>
      <c r="AJ510" s="234"/>
      <c r="AK510" s="234"/>
      <c r="AL510" s="234"/>
      <c r="AM510" s="234"/>
      <c r="AN510" s="234"/>
      <c r="AO510" s="234"/>
      <c r="AP510" s="234"/>
      <c r="AQ510" s="234"/>
      <c r="AR510" s="234"/>
      <c r="AS510" s="234"/>
      <c r="AT510" s="234"/>
      <c r="AU510" s="236"/>
    </row>
    <row r="511" spans="1:47" ht="9" customHeight="1">
      <c r="A511" s="598" t="s">
        <v>268</v>
      </c>
      <c r="B511" s="227">
        <f t="shared" ref="B511:D511" si="596">B84</f>
        <v>36</v>
      </c>
      <c r="C511" s="227">
        <f t="shared" si="596"/>
        <v>36</v>
      </c>
      <c r="D511" s="228" t="str">
        <f t="shared" si="596"/>
        <v>LPM</v>
      </c>
      <c r="E511" s="254"/>
      <c r="F511" s="254"/>
      <c r="G511" s="254"/>
      <c r="H511" s="229"/>
      <c r="I511" s="229"/>
      <c r="J511" s="229">
        <f>ENGINE!I84/'Assumptions - Life cycles'!$B$11</f>
        <v>0</v>
      </c>
      <c r="K511" s="229">
        <f t="shared" ref="K511:AI511" si="597">J511</f>
        <v>0</v>
      </c>
      <c r="L511" s="229">
        <f t="shared" si="597"/>
        <v>0</v>
      </c>
      <c r="M511" s="229">
        <f t="shared" si="597"/>
        <v>0</v>
      </c>
      <c r="N511" s="230">
        <f t="shared" si="597"/>
        <v>0</v>
      </c>
      <c r="O511" s="229">
        <f t="shared" si="597"/>
        <v>0</v>
      </c>
      <c r="P511" s="229">
        <f t="shared" si="597"/>
        <v>0</v>
      </c>
      <c r="Q511" s="229">
        <f t="shared" si="597"/>
        <v>0</v>
      </c>
      <c r="R511" s="229">
        <f t="shared" si="597"/>
        <v>0</v>
      </c>
      <c r="S511" s="229">
        <f t="shared" si="597"/>
        <v>0</v>
      </c>
      <c r="T511" s="229">
        <f t="shared" si="597"/>
        <v>0</v>
      </c>
      <c r="U511" s="229">
        <f t="shared" si="597"/>
        <v>0</v>
      </c>
      <c r="V511" s="229">
        <f t="shared" si="597"/>
        <v>0</v>
      </c>
      <c r="W511" s="229">
        <f t="shared" si="597"/>
        <v>0</v>
      </c>
      <c r="X511" s="229">
        <f t="shared" si="597"/>
        <v>0</v>
      </c>
      <c r="Y511" s="229">
        <f t="shared" si="597"/>
        <v>0</v>
      </c>
      <c r="Z511" s="229">
        <f t="shared" si="597"/>
        <v>0</v>
      </c>
      <c r="AA511" s="229">
        <f t="shared" si="597"/>
        <v>0</v>
      </c>
      <c r="AB511" s="229">
        <f t="shared" si="597"/>
        <v>0</v>
      </c>
      <c r="AC511" s="229">
        <f t="shared" si="597"/>
        <v>0</v>
      </c>
      <c r="AD511" s="229">
        <f t="shared" si="597"/>
        <v>0</v>
      </c>
      <c r="AE511" s="229">
        <f t="shared" si="597"/>
        <v>0</v>
      </c>
      <c r="AF511" s="229">
        <f t="shared" si="597"/>
        <v>0</v>
      </c>
      <c r="AG511" s="229">
        <f t="shared" si="597"/>
        <v>0</v>
      </c>
      <c r="AH511" s="229">
        <f t="shared" si="597"/>
        <v>0</v>
      </c>
      <c r="AI511" s="229">
        <f t="shared" si="597"/>
        <v>0</v>
      </c>
      <c r="AJ511" s="229">
        <f t="shared" ref="AJ511:AM518" si="598">AH511</f>
        <v>0</v>
      </c>
      <c r="AK511" s="229">
        <f t="shared" si="598"/>
        <v>0</v>
      </c>
      <c r="AL511" s="229">
        <f t="shared" si="598"/>
        <v>0</v>
      </c>
      <c r="AM511" s="229">
        <f t="shared" si="598"/>
        <v>0</v>
      </c>
      <c r="AN511" s="229">
        <f t="shared" ref="AN511:AT518" si="599">AC511</f>
        <v>0</v>
      </c>
      <c r="AO511" s="229">
        <f t="shared" si="599"/>
        <v>0</v>
      </c>
      <c r="AP511" s="229">
        <f t="shared" si="599"/>
        <v>0</v>
      </c>
      <c r="AQ511" s="229">
        <f t="shared" si="599"/>
        <v>0</v>
      </c>
      <c r="AR511" s="229">
        <f t="shared" si="599"/>
        <v>0</v>
      </c>
      <c r="AS511" s="229">
        <f t="shared" si="599"/>
        <v>0</v>
      </c>
      <c r="AT511" s="229">
        <f t="shared" si="599"/>
        <v>0</v>
      </c>
      <c r="AU511" s="231"/>
    </row>
    <row r="512" spans="1:47" ht="9" customHeight="1">
      <c r="A512" s="599"/>
      <c r="B512" s="227">
        <f t="shared" ref="B512:D512" si="600">B85</f>
        <v>40</v>
      </c>
      <c r="C512" s="227">
        <f t="shared" si="600"/>
        <v>45</v>
      </c>
      <c r="D512" s="228" t="str">
        <f t="shared" si="600"/>
        <v>LPM</v>
      </c>
      <c r="E512" s="254"/>
      <c r="F512" s="254"/>
      <c r="G512" s="254"/>
      <c r="H512" s="229"/>
      <c r="I512" s="229"/>
      <c r="J512" s="229">
        <f>ENGINE!I85/'Assumptions - Life cycles'!$B$11</f>
        <v>0</v>
      </c>
      <c r="K512" s="229">
        <f t="shared" ref="K512:AI512" si="601">J512</f>
        <v>0</v>
      </c>
      <c r="L512" s="229">
        <f t="shared" si="601"/>
        <v>0</v>
      </c>
      <c r="M512" s="229">
        <f t="shared" si="601"/>
        <v>0</v>
      </c>
      <c r="N512" s="230">
        <f t="shared" si="601"/>
        <v>0</v>
      </c>
      <c r="O512" s="229">
        <f t="shared" si="601"/>
        <v>0</v>
      </c>
      <c r="P512" s="229">
        <f t="shared" si="601"/>
        <v>0</v>
      </c>
      <c r="Q512" s="229">
        <f t="shared" si="601"/>
        <v>0</v>
      </c>
      <c r="R512" s="229">
        <f t="shared" si="601"/>
        <v>0</v>
      </c>
      <c r="S512" s="229">
        <f t="shared" si="601"/>
        <v>0</v>
      </c>
      <c r="T512" s="229">
        <f t="shared" si="601"/>
        <v>0</v>
      </c>
      <c r="U512" s="229">
        <f t="shared" si="601"/>
        <v>0</v>
      </c>
      <c r="V512" s="229">
        <f t="shared" si="601"/>
        <v>0</v>
      </c>
      <c r="W512" s="229">
        <f t="shared" si="601"/>
        <v>0</v>
      </c>
      <c r="X512" s="229">
        <f t="shared" si="601"/>
        <v>0</v>
      </c>
      <c r="Y512" s="229">
        <f t="shared" si="601"/>
        <v>0</v>
      </c>
      <c r="Z512" s="229">
        <f t="shared" si="601"/>
        <v>0</v>
      </c>
      <c r="AA512" s="229">
        <f t="shared" si="601"/>
        <v>0</v>
      </c>
      <c r="AB512" s="229">
        <f t="shared" si="601"/>
        <v>0</v>
      </c>
      <c r="AC512" s="229">
        <f t="shared" si="601"/>
        <v>0</v>
      </c>
      <c r="AD512" s="229">
        <f t="shared" si="601"/>
        <v>0</v>
      </c>
      <c r="AE512" s="229">
        <f t="shared" si="601"/>
        <v>0</v>
      </c>
      <c r="AF512" s="229">
        <f t="shared" si="601"/>
        <v>0</v>
      </c>
      <c r="AG512" s="229">
        <f t="shared" si="601"/>
        <v>0</v>
      </c>
      <c r="AH512" s="229">
        <f t="shared" si="601"/>
        <v>0</v>
      </c>
      <c r="AI512" s="229">
        <f t="shared" si="601"/>
        <v>0</v>
      </c>
      <c r="AJ512" s="229">
        <f t="shared" si="598"/>
        <v>0</v>
      </c>
      <c r="AK512" s="229">
        <f t="shared" si="598"/>
        <v>0</v>
      </c>
      <c r="AL512" s="229">
        <f t="shared" si="598"/>
        <v>0</v>
      </c>
      <c r="AM512" s="229">
        <f t="shared" si="598"/>
        <v>0</v>
      </c>
      <c r="AN512" s="229">
        <f t="shared" si="599"/>
        <v>0</v>
      </c>
      <c r="AO512" s="229">
        <f t="shared" si="599"/>
        <v>0</v>
      </c>
      <c r="AP512" s="229">
        <f t="shared" si="599"/>
        <v>0</v>
      </c>
      <c r="AQ512" s="229">
        <f t="shared" si="599"/>
        <v>0</v>
      </c>
      <c r="AR512" s="229">
        <f t="shared" si="599"/>
        <v>0</v>
      </c>
      <c r="AS512" s="229">
        <f t="shared" si="599"/>
        <v>0</v>
      </c>
      <c r="AT512" s="229">
        <f t="shared" si="599"/>
        <v>0</v>
      </c>
      <c r="AU512" s="231"/>
    </row>
    <row r="513" spans="1:47" ht="9" customHeight="1">
      <c r="A513" s="599"/>
      <c r="B513" s="227">
        <f t="shared" ref="B513:D513" si="602">B86</f>
        <v>55</v>
      </c>
      <c r="C513" s="227">
        <f t="shared" si="602"/>
        <v>62</v>
      </c>
      <c r="D513" s="228" t="str">
        <f t="shared" si="602"/>
        <v>LPM</v>
      </c>
      <c r="E513" s="254"/>
      <c r="F513" s="254"/>
      <c r="G513" s="254"/>
      <c r="H513" s="229"/>
      <c r="I513" s="229"/>
      <c r="J513" s="229">
        <f>ENGINE!I86/'Assumptions - Life cycles'!$B$11</f>
        <v>0</v>
      </c>
      <c r="K513" s="229">
        <f t="shared" ref="K513:AI513" si="603">J513</f>
        <v>0</v>
      </c>
      <c r="L513" s="229">
        <f t="shared" si="603"/>
        <v>0</v>
      </c>
      <c r="M513" s="229">
        <f t="shared" si="603"/>
        <v>0</v>
      </c>
      <c r="N513" s="230">
        <f t="shared" si="603"/>
        <v>0</v>
      </c>
      <c r="O513" s="229">
        <f t="shared" si="603"/>
        <v>0</v>
      </c>
      <c r="P513" s="229">
        <f t="shared" si="603"/>
        <v>0</v>
      </c>
      <c r="Q513" s="229">
        <f t="shared" si="603"/>
        <v>0</v>
      </c>
      <c r="R513" s="229">
        <f t="shared" si="603"/>
        <v>0</v>
      </c>
      <c r="S513" s="229">
        <f t="shared" si="603"/>
        <v>0</v>
      </c>
      <c r="T513" s="229">
        <f t="shared" si="603"/>
        <v>0</v>
      </c>
      <c r="U513" s="229">
        <f t="shared" si="603"/>
        <v>0</v>
      </c>
      <c r="V513" s="229">
        <f t="shared" si="603"/>
        <v>0</v>
      </c>
      <c r="W513" s="229">
        <f t="shared" si="603"/>
        <v>0</v>
      </c>
      <c r="X513" s="229">
        <f t="shared" si="603"/>
        <v>0</v>
      </c>
      <c r="Y513" s="229">
        <f t="shared" si="603"/>
        <v>0</v>
      </c>
      <c r="Z513" s="229">
        <f t="shared" si="603"/>
        <v>0</v>
      </c>
      <c r="AA513" s="229">
        <f t="shared" si="603"/>
        <v>0</v>
      </c>
      <c r="AB513" s="229">
        <f t="shared" si="603"/>
        <v>0</v>
      </c>
      <c r="AC513" s="229">
        <f t="shared" si="603"/>
        <v>0</v>
      </c>
      <c r="AD513" s="229">
        <f t="shared" si="603"/>
        <v>0</v>
      </c>
      <c r="AE513" s="229">
        <f t="shared" si="603"/>
        <v>0</v>
      </c>
      <c r="AF513" s="229">
        <f t="shared" si="603"/>
        <v>0</v>
      </c>
      <c r="AG513" s="229">
        <f t="shared" si="603"/>
        <v>0</v>
      </c>
      <c r="AH513" s="229">
        <f t="shared" si="603"/>
        <v>0</v>
      </c>
      <c r="AI513" s="229">
        <f t="shared" si="603"/>
        <v>0</v>
      </c>
      <c r="AJ513" s="229">
        <f t="shared" si="598"/>
        <v>0</v>
      </c>
      <c r="AK513" s="229">
        <f t="shared" si="598"/>
        <v>0</v>
      </c>
      <c r="AL513" s="229">
        <f t="shared" si="598"/>
        <v>0</v>
      </c>
      <c r="AM513" s="229">
        <f t="shared" si="598"/>
        <v>0</v>
      </c>
      <c r="AN513" s="229">
        <f t="shared" si="599"/>
        <v>0</v>
      </c>
      <c r="AO513" s="229">
        <f t="shared" si="599"/>
        <v>0</v>
      </c>
      <c r="AP513" s="229">
        <f t="shared" si="599"/>
        <v>0</v>
      </c>
      <c r="AQ513" s="229">
        <f t="shared" si="599"/>
        <v>0</v>
      </c>
      <c r="AR513" s="229">
        <f t="shared" si="599"/>
        <v>0</v>
      </c>
      <c r="AS513" s="229">
        <f t="shared" si="599"/>
        <v>0</v>
      </c>
      <c r="AT513" s="229">
        <f t="shared" si="599"/>
        <v>0</v>
      </c>
      <c r="AU513" s="231"/>
    </row>
    <row r="514" spans="1:47" ht="9" customHeight="1">
      <c r="A514" s="600"/>
      <c r="B514" s="227">
        <f t="shared" ref="B514:D514" si="604">B87</f>
        <v>0</v>
      </c>
      <c r="C514" s="227">
        <f t="shared" si="604"/>
        <v>0</v>
      </c>
      <c r="D514" s="228" t="str">
        <f t="shared" si="604"/>
        <v>LPM</v>
      </c>
      <c r="E514" s="254"/>
      <c r="F514" s="254"/>
      <c r="G514" s="254"/>
      <c r="H514" s="229"/>
      <c r="I514" s="229"/>
      <c r="J514" s="229">
        <f>ENGINE!I87/'Assumptions - Life cycles'!$B$11</f>
        <v>0</v>
      </c>
      <c r="K514" s="229">
        <f t="shared" ref="K514:AI514" si="605">J514</f>
        <v>0</v>
      </c>
      <c r="L514" s="229">
        <f t="shared" si="605"/>
        <v>0</v>
      </c>
      <c r="M514" s="229">
        <f t="shared" si="605"/>
        <v>0</v>
      </c>
      <c r="N514" s="230">
        <f t="shared" si="605"/>
        <v>0</v>
      </c>
      <c r="O514" s="229">
        <f t="shared" si="605"/>
        <v>0</v>
      </c>
      <c r="P514" s="229">
        <f t="shared" si="605"/>
        <v>0</v>
      </c>
      <c r="Q514" s="229">
        <f t="shared" si="605"/>
        <v>0</v>
      </c>
      <c r="R514" s="229">
        <f t="shared" si="605"/>
        <v>0</v>
      </c>
      <c r="S514" s="229">
        <f t="shared" si="605"/>
        <v>0</v>
      </c>
      <c r="T514" s="229">
        <f t="shared" si="605"/>
        <v>0</v>
      </c>
      <c r="U514" s="229">
        <f t="shared" si="605"/>
        <v>0</v>
      </c>
      <c r="V514" s="229">
        <f t="shared" si="605"/>
        <v>0</v>
      </c>
      <c r="W514" s="229">
        <f t="shared" si="605"/>
        <v>0</v>
      </c>
      <c r="X514" s="229">
        <f t="shared" si="605"/>
        <v>0</v>
      </c>
      <c r="Y514" s="229">
        <f t="shared" si="605"/>
        <v>0</v>
      </c>
      <c r="Z514" s="229">
        <f t="shared" si="605"/>
        <v>0</v>
      </c>
      <c r="AA514" s="229">
        <f t="shared" si="605"/>
        <v>0</v>
      </c>
      <c r="AB514" s="229">
        <f t="shared" si="605"/>
        <v>0</v>
      </c>
      <c r="AC514" s="229">
        <f t="shared" si="605"/>
        <v>0</v>
      </c>
      <c r="AD514" s="229">
        <f t="shared" si="605"/>
        <v>0</v>
      </c>
      <c r="AE514" s="229">
        <f t="shared" si="605"/>
        <v>0</v>
      </c>
      <c r="AF514" s="229">
        <f t="shared" si="605"/>
        <v>0</v>
      </c>
      <c r="AG514" s="229">
        <f t="shared" si="605"/>
        <v>0</v>
      </c>
      <c r="AH514" s="229">
        <f t="shared" si="605"/>
        <v>0</v>
      </c>
      <c r="AI514" s="229">
        <f t="shared" si="605"/>
        <v>0</v>
      </c>
      <c r="AJ514" s="229">
        <f t="shared" si="598"/>
        <v>0</v>
      </c>
      <c r="AK514" s="229">
        <f t="shared" si="598"/>
        <v>0</v>
      </c>
      <c r="AL514" s="229">
        <f t="shared" si="598"/>
        <v>0</v>
      </c>
      <c r="AM514" s="229">
        <f t="shared" si="598"/>
        <v>0</v>
      </c>
      <c r="AN514" s="229">
        <f t="shared" si="599"/>
        <v>0</v>
      </c>
      <c r="AO514" s="229">
        <f t="shared" si="599"/>
        <v>0</v>
      </c>
      <c r="AP514" s="229">
        <f t="shared" si="599"/>
        <v>0</v>
      </c>
      <c r="AQ514" s="229">
        <f t="shared" si="599"/>
        <v>0</v>
      </c>
      <c r="AR514" s="229">
        <f t="shared" si="599"/>
        <v>0</v>
      </c>
      <c r="AS514" s="229">
        <f t="shared" si="599"/>
        <v>0</v>
      </c>
      <c r="AT514" s="229">
        <f t="shared" si="599"/>
        <v>0</v>
      </c>
      <c r="AU514" s="231"/>
    </row>
    <row r="515" spans="1:47" ht="9" customHeight="1">
      <c r="A515" s="598" t="s">
        <v>268</v>
      </c>
      <c r="B515" s="227">
        <f t="shared" ref="B515:D515" si="606">B88</f>
        <v>36</v>
      </c>
      <c r="C515" s="227">
        <f t="shared" si="606"/>
        <v>44</v>
      </c>
      <c r="D515" s="228" t="str">
        <f t="shared" si="606"/>
        <v>LPM</v>
      </c>
      <c r="E515" s="254"/>
      <c r="F515" s="254"/>
      <c r="G515" s="254"/>
      <c r="H515" s="229"/>
      <c r="I515" s="229"/>
      <c r="J515" s="229">
        <f>ENGINE!I88/'Assumptions - Life cycles'!$B$11</f>
        <v>0</v>
      </c>
      <c r="K515" s="229">
        <f t="shared" ref="K515:AI515" si="607">J515</f>
        <v>0</v>
      </c>
      <c r="L515" s="229">
        <f t="shared" si="607"/>
        <v>0</v>
      </c>
      <c r="M515" s="229">
        <f t="shared" si="607"/>
        <v>0</v>
      </c>
      <c r="N515" s="230">
        <f t="shared" si="607"/>
        <v>0</v>
      </c>
      <c r="O515" s="229">
        <f t="shared" si="607"/>
        <v>0</v>
      </c>
      <c r="P515" s="229">
        <f t="shared" si="607"/>
        <v>0</v>
      </c>
      <c r="Q515" s="229">
        <f t="shared" si="607"/>
        <v>0</v>
      </c>
      <c r="R515" s="229">
        <f t="shared" si="607"/>
        <v>0</v>
      </c>
      <c r="S515" s="229">
        <f t="shared" si="607"/>
        <v>0</v>
      </c>
      <c r="T515" s="229">
        <f t="shared" si="607"/>
        <v>0</v>
      </c>
      <c r="U515" s="229">
        <f t="shared" si="607"/>
        <v>0</v>
      </c>
      <c r="V515" s="229">
        <f t="shared" si="607"/>
        <v>0</v>
      </c>
      <c r="W515" s="229">
        <f t="shared" si="607"/>
        <v>0</v>
      </c>
      <c r="X515" s="229">
        <f t="shared" si="607"/>
        <v>0</v>
      </c>
      <c r="Y515" s="229">
        <f t="shared" si="607"/>
        <v>0</v>
      </c>
      <c r="Z515" s="229">
        <f t="shared" si="607"/>
        <v>0</v>
      </c>
      <c r="AA515" s="229">
        <f t="shared" si="607"/>
        <v>0</v>
      </c>
      <c r="AB515" s="229">
        <f t="shared" si="607"/>
        <v>0</v>
      </c>
      <c r="AC515" s="229">
        <f t="shared" si="607"/>
        <v>0</v>
      </c>
      <c r="AD515" s="229">
        <f t="shared" si="607"/>
        <v>0</v>
      </c>
      <c r="AE515" s="229">
        <f t="shared" si="607"/>
        <v>0</v>
      </c>
      <c r="AF515" s="229">
        <f t="shared" si="607"/>
        <v>0</v>
      </c>
      <c r="AG515" s="229">
        <f t="shared" si="607"/>
        <v>0</v>
      </c>
      <c r="AH515" s="229">
        <f t="shared" si="607"/>
        <v>0</v>
      </c>
      <c r="AI515" s="229">
        <f t="shared" si="607"/>
        <v>0</v>
      </c>
      <c r="AJ515" s="229">
        <f t="shared" si="598"/>
        <v>0</v>
      </c>
      <c r="AK515" s="229">
        <f t="shared" si="598"/>
        <v>0</v>
      </c>
      <c r="AL515" s="229">
        <f t="shared" si="598"/>
        <v>0</v>
      </c>
      <c r="AM515" s="229">
        <f t="shared" si="598"/>
        <v>0</v>
      </c>
      <c r="AN515" s="229">
        <f t="shared" si="599"/>
        <v>0</v>
      </c>
      <c r="AO515" s="229">
        <f t="shared" si="599"/>
        <v>0</v>
      </c>
      <c r="AP515" s="229">
        <f t="shared" si="599"/>
        <v>0</v>
      </c>
      <c r="AQ515" s="229">
        <f t="shared" si="599"/>
        <v>0</v>
      </c>
      <c r="AR515" s="229">
        <f t="shared" si="599"/>
        <v>0</v>
      </c>
      <c r="AS515" s="229">
        <f t="shared" si="599"/>
        <v>0</v>
      </c>
      <c r="AT515" s="229">
        <f t="shared" si="599"/>
        <v>0</v>
      </c>
      <c r="AU515" s="231"/>
    </row>
    <row r="516" spans="1:47" ht="9" customHeight="1">
      <c r="A516" s="599"/>
      <c r="B516" s="227">
        <f t="shared" ref="B516:D516" si="608">B89</f>
        <v>40</v>
      </c>
      <c r="C516" s="227">
        <f t="shared" si="608"/>
        <v>45</v>
      </c>
      <c r="D516" s="228" t="str">
        <f t="shared" si="608"/>
        <v>LPM</v>
      </c>
      <c r="E516" s="254"/>
      <c r="F516" s="254"/>
      <c r="G516" s="254"/>
      <c r="H516" s="229"/>
      <c r="I516" s="229"/>
      <c r="J516" s="229">
        <f>ENGINE!I89/'Assumptions - Life cycles'!$B$11</f>
        <v>0</v>
      </c>
      <c r="K516" s="229">
        <f t="shared" ref="K516:AI516" si="609">J516</f>
        <v>0</v>
      </c>
      <c r="L516" s="229">
        <f t="shared" si="609"/>
        <v>0</v>
      </c>
      <c r="M516" s="229">
        <f t="shared" si="609"/>
        <v>0</v>
      </c>
      <c r="N516" s="230">
        <f t="shared" si="609"/>
        <v>0</v>
      </c>
      <c r="O516" s="229">
        <f t="shared" si="609"/>
        <v>0</v>
      </c>
      <c r="P516" s="229">
        <f t="shared" si="609"/>
        <v>0</v>
      </c>
      <c r="Q516" s="229">
        <f t="shared" si="609"/>
        <v>0</v>
      </c>
      <c r="R516" s="229">
        <f t="shared" si="609"/>
        <v>0</v>
      </c>
      <c r="S516" s="229">
        <f t="shared" si="609"/>
        <v>0</v>
      </c>
      <c r="T516" s="229">
        <f t="shared" si="609"/>
        <v>0</v>
      </c>
      <c r="U516" s="229">
        <f t="shared" si="609"/>
        <v>0</v>
      </c>
      <c r="V516" s="229">
        <f t="shared" si="609"/>
        <v>0</v>
      </c>
      <c r="W516" s="229">
        <f t="shared" si="609"/>
        <v>0</v>
      </c>
      <c r="X516" s="229">
        <f t="shared" si="609"/>
        <v>0</v>
      </c>
      <c r="Y516" s="229">
        <f t="shared" si="609"/>
        <v>0</v>
      </c>
      <c r="Z516" s="229">
        <f t="shared" si="609"/>
        <v>0</v>
      </c>
      <c r="AA516" s="229">
        <f t="shared" si="609"/>
        <v>0</v>
      </c>
      <c r="AB516" s="229">
        <f t="shared" si="609"/>
        <v>0</v>
      </c>
      <c r="AC516" s="229">
        <f t="shared" si="609"/>
        <v>0</v>
      </c>
      <c r="AD516" s="229">
        <f t="shared" si="609"/>
        <v>0</v>
      </c>
      <c r="AE516" s="229">
        <f t="shared" si="609"/>
        <v>0</v>
      </c>
      <c r="AF516" s="229">
        <f t="shared" si="609"/>
        <v>0</v>
      </c>
      <c r="AG516" s="229">
        <f t="shared" si="609"/>
        <v>0</v>
      </c>
      <c r="AH516" s="229">
        <f t="shared" si="609"/>
        <v>0</v>
      </c>
      <c r="AI516" s="229">
        <f t="shared" si="609"/>
        <v>0</v>
      </c>
      <c r="AJ516" s="229">
        <f t="shared" si="598"/>
        <v>0</v>
      </c>
      <c r="AK516" s="229">
        <f t="shared" si="598"/>
        <v>0</v>
      </c>
      <c r="AL516" s="229">
        <f t="shared" si="598"/>
        <v>0</v>
      </c>
      <c r="AM516" s="229">
        <f t="shared" si="598"/>
        <v>0</v>
      </c>
      <c r="AN516" s="229">
        <f t="shared" si="599"/>
        <v>0</v>
      </c>
      <c r="AO516" s="229">
        <f t="shared" si="599"/>
        <v>0</v>
      </c>
      <c r="AP516" s="229">
        <f t="shared" si="599"/>
        <v>0</v>
      </c>
      <c r="AQ516" s="229">
        <f t="shared" si="599"/>
        <v>0</v>
      </c>
      <c r="AR516" s="229">
        <f t="shared" si="599"/>
        <v>0</v>
      </c>
      <c r="AS516" s="229">
        <f t="shared" si="599"/>
        <v>0</v>
      </c>
      <c r="AT516" s="229">
        <f t="shared" si="599"/>
        <v>0</v>
      </c>
      <c r="AU516" s="231"/>
    </row>
    <row r="517" spans="1:47" ht="9" customHeight="1">
      <c r="A517" s="599"/>
      <c r="B517" s="227">
        <f t="shared" ref="B517:D517" si="610">B90</f>
        <v>0</v>
      </c>
      <c r="C517" s="227">
        <f t="shared" si="610"/>
        <v>0</v>
      </c>
      <c r="D517" s="228" t="str">
        <f t="shared" si="610"/>
        <v>LPM</v>
      </c>
      <c r="E517" s="254"/>
      <c r="F517" s="254"/>
      <c r="G517" s="254"/>
      <c r="H517" s="229"/>
      <c r="I517" s="229"/>
      <c r="J517" s="229">
        <f>ENGINE!I90/'Assumptions - Life cycles'!$B$11</f>
        <v>0</v>
      </c>
      <c r="K517" s="229">
        <f t="shared" ref="K517:AI517" si="611">J517</f>
        <v>0</v>
      </c>
      <c r="L517" s="229">
        <f t="shared" si="611"/>
        <v>0</v>
      </c>
      <c r="M517" s="229">
        <f t="shared" si="611"/>
        <v>0</v>
      </c>
      <c r="N517" s="230">
        <f t="shared" si="611"/>
        <v>0</v>
      </c>
      <c r="O517" s="229">
        <f t="shared" si="611"/>
        <v>0</v>
      </c>
      <c r="P517" s="229">
        <f t="shared" si="611"/>
        <v>0</v>
      </c>
      <c r="Q517" s="229">
        <f t="shared" si="611"/>
        <v>0</v>
      </c>
      <c r="R517" s="229">
        <f t="shared" si="611"/>
        <v>0</v>
      </c>
      <c r="S517" s="229">
        <f t="shared" si="611"/>
        <v>0</v>
      </c>
      <c r="T517" s="229">
        <f t="shared" si="611"/>
        <v>0</v>
      </c>
      <c r="U517" s="229">
        <f t="shared" si="611"/>
        <v>0</v>
      </c>
      <c r="V517" s="229">
        <f t="shared" si="611"/>
        <v>0</v>
      </c>
      <c r="W517" s="229">
        <f t="shared" si="611"/>
        <v>0</v>
      </c>
      <c r="X517" s="229">
        <f t="shared" si="611"/>
        <v>0</v>
      </c>
      <c r="Y517" s="229">
        <f t="shared" si="611"/>
        <v>0</v>
      </c>
      <c r="Z517" s="229">
        <f t="shared" si="611"/>
        <v>0</v>
      </c>
      <c r="AA517" s="229">
        <f t="shared" si="611"/>
        <v>0</v>
      </c>
      <c r="AB517" s="229">
        <f t="shared" si="611"/>
        <v>0</v>
      </c>
      <c r="AC517" s="229">
        <f t="shared" si="611"/>
        <v>0</v>
      </c>
      <c r="AD517" s="229">
        <f t="shared" si="611"/>
        <v>0</v>
      </c>
      <c r="AE517" s="229">
        <f t="shared" si="611"/>
        <v>0</v>
      </c>
      <c r="AF517" s="229">
        <f t="shared" si="611"/>
        <v>0</v>
      </c>
      <c r="AG517" s="229">
        <f t="shared" si="611"/>
        <v>0</v>
      </c>
      <c r="AH517" s="229">
        <f t="shared" si="611"/>
        <v>0</v>
      </c>
      <c r="AI517" s="229">
        <f t="shared" si="611"/>
        <v>0</v>
      </c>
      <c r="AJ517" s="229">
        <f t="shared" si="598"/>
        <v>0</v>
      </c>
      <c r="AK517" s="229">
        <f t="shared" si="598"/>
        <v>0</v>
      </c>
      <c r="AL517" s="229">
        <f t="shared" si="598"/>
        <v>0</v>
      </c>
      <c r="AM517" s="229">
        <f t="shared" si="598"/>
        <v>0</v>
      </c>
      <c r="AN517" s="229">
        <f t="shared" si="599"/>
        <v>0</v>
      </c>
      <c r="AO517" s="229">
        <f t="shared" si="599"/>
        <v>0</v>
      </c>
      <c r="AP517" s="229">
        <f t="shared" si="599"/>
        <v>0</v>
      </c>
      <c r="AQ517" s="229">
        <f t="shared" si="599"/>
        <v>0</v>
      </c>
      <c r="AR517" s="229">
        <f t="shared" si="599"/>
        <v>0</v>
      </c>
      <c r="AS517" s="229">
        <f t="shared" si="599"/>
        <v>0</v>
      </c>
      <c r="AT517" s="229">
        <f t="shared" si="599"/>
        <v>0</v>
      </c>
      <c r="AU517" s="231"/>
    </row>
    <row r="518" spans="1:47" ht="9" customHeight="1">
      <c r="A518" s="600"/>
      <c r="B518" s="227">
        <f t="shared" ref="B518:D518" si="612">B91</f>
        <v>0</v>
      </c>
      <c r="C518" s="227">
        <f t="shared" si="612"/>
        <v>0</v>
      </c>
      <c r="D518" s="228" t="str">
        <f t="shared" si="612"/>
        <v>LPM</v>
      </c>
      <c r="E518" s="254"/>
      <c r="F518" s="254"/>
      <c r="G518" s="254"/>
      <c r="H518" s="229"/>
      <c r="I518" s="229"/>
      <c r="J518" s="229">
        <f>ENGINE!I91/'Assumptions - Life cycles'!$B$11</f>
        <v>0</v>
      </c>
      <c r="K518" s="229">
        <f t="shared" ref="K518:AI518" si="613">J518</f>
        <v>0</v>
      </c>
      <c r="L518" s="229">
        <f t="shared" si="613"/>
        <v>0</v>
      </c>
      <c r="M518" s="229">
        <f t="shared" si="613"/>
        <v>0</v>
      </c>
      <c r="N518" s="230">
        <f t="shared" si="613"/>
        <v>0</v>
      </c>
      <c r="O518" s="229">
        <f t="shared" si="613"/>
        <v>0</v>
      </c>
      <c r="P518" s="229">
        <f t="shared" si="613"/>
        <v>0</v>
      </c>
      <c r="Q518" s="229">
        <f t="shared" si="613"/>
        <v>0</v>
      </c>
      <c r="R518" s="229">
        <f t="shared" si="613"/>
        <v>0</v>
      </c>
      <c r="S518" s="229">
        <f t="shared" si="613"/>
        <v>0</v>
      </c>
      <c r="T518" s="229">
        <f t="shared" si="613"/>
        <v>0</v>
      </c>
      <c r="U518" s="229">
        <f t="shared" si="613"/>
        <v>0</v>
      </c>
      <c r="V518" s="229">
        <f t="shared" si="613"/>
        <v>0</v>
      </c>
      <c r="W518" s="229">
        <f t="shared" si="613"/>
        <v>0</v>
      </c>
      <c r="X518" s="229">
        <f t="shared" si="613"/>
        <v>0</v>
      </c>
      <c r="Y518" s="229">
        <f t="shared" si="613"/>
        <v>0</v>
      </c>
      <c r="Z518" s="229">
        <f t="shared" si="613"/>
        <v>0</v>
      </c>
      <c r="AA518" s="229">
        <f t="shared" si="613"/>
        <v>0</v>
      </c>
      <c r="AB518" s="229">
        <f t="shared" si="613"/>
        <v>0</v>
      </c>
      <c r="AC518" s="229">
        <f t="shared" si="613"/>
        <v>0</v>
      </c>
      <c r="AD518" s="229">
        <f t="shared" si="613"/>
        <v>0</v>
      </c>
      <c r="AE518" s="229">
        <f t="shared" si="613"/>
        <v>0</v>
      </c>
      <c r="AF518" s="229">
        <f t="shared" si="613"/>
        <v>0</v>
      </c>
      <c r="AG518" s="229">
        <f t="shared" si="613"/>
        <v>0</v>
      </c>
      <c r="AH518" s="229">
        <f t="shared" si="613"/>
        <v>0</v>
      </c>
      <c r="AI518" s="229">
        <f t="shared" si="613"/>
        <v>0</v>
      </c>
      <c r="AJ518" s="229">
        <f t="shared" si="598"/>
        <v>0</v>
      </c>
      <c r="AK518" s="229">
        <f t="shared" si="598"/>
        <v>0</v>
      </c>
      <c r="AL518" s="229">
        <f t="shared" si="598"/>
        <v>0</v>
      </c>
      <c r="AM518" s="229">
        <f t="shared" si="598"/>
        <v>0</v>
      </c>
      <c r="AN518" s="229">
        <f t="shared" si="599"/>
        <v>0</v>
      </c>
      <c r="AO518" s="229">
        <f t="shared" si="599"/>
        <v>0</v>
      </c>
      <c r="AP518" s="229">
        <f t="shared" si="599"/>
        <v>0</v>
      </c>
      <c r="AQ518" s="229">
        <f t="shared" si="599"/>
        <v>0</v>
      </c>
      <c r="AR518" s="229">
        <f t="shared" si="599"/>
        <v>0</v>
      </c>
      <c r="AS518" s="229">
        <f t="shared" si="599"/>
        <v>0</v>
      </c>
      <c r="AT518" s="229">
        <f t="shared" si="599"/>
        <v>0</v>
      </c>
      <c r="AU518" s="231"/>
    </row>
    <row r="519" spans="1:47" ht="9" customHeight="1">
      <c r="A519" s="233"/>
      <c r="B519" s="234"/>
      <c r="C519" s="234"/>
      <c r="D519" s="234"/>
      <c r="E519" s="234"/>
      <c r="F519" s="234"/>
      <c r="G519" s="234"/>
      <c r="H519" s="234"/>
      <c r="I519" s="234"/>
      <c r="J519" s="234"/>
      <c r="K519" s="234"/>
      <c r="L519" s="234"/>
      <c r="M519" s="234"/>
      <c r="N519" s="234"/>
      <c r="O519" s="234"/>
      <c r="P519" s="234"/>
      <c r="Q519" s="234"/>
      <c r="R519" s="234"/>
      <c r="S519" s="234"/>
      <c r="T519" s="234"/>
      <c r="U519" s="234"/>
      <c r="V519" s="234"/>
      <c r="W519" s="234"/>
      <c r="X519" s="234"/>
      <c r="Y519" s="234"/>
      <c r="Z519" s="234"/>
      <c r="AA519" s="234"/>
      <c r="AB519" s="234"/>
      <c r="AC519" s="234"/>
      <c r="AD519" s="234"/>
      <c r="AE519" s="234"/>
      <c r="AF519" s="234"/>
      <c r="AG519" s="234"/>
      <c r="AH519" s="234"/>
      <c r="AI519" s="234"/>
      <c r="AJ519" s="234"/>
      <c r="AK519" s="234"/>
      <c r="AL519" s="234"/>
      <c r="AM519" s="234"/>
      <c r="AN519" s="234"/>
      <c r="AO519" s="234"/>
      <c r="AP519" s="234"/>
      <c r="AQ519" s="234"/>
      <c r="AR519" s="234"/>
      <c r="AS519" s="234"/>
      <c r="AT519" s="234"/>
      <c r="AU519" s="236"/>
    </row>
    <row r="520" spans="1:47">
      <c r="A520" s="204"/>
      <c r="B520" s="204"/>
      <c r="C520" s="204"/>
      <c r="D520" s="204"/>
      <c r="E520" s="204"/>
      <c r="F520" s="204"/>
      <c r="G520" s="204"/>
      <c r="H520" s="204"/>
      <c r="I520" s="212"/>
      <c r="J520" s="212"/>
      <c r="K520" s="212"/>
      <c r="L520" s="212"/>
      <c r="M520" s="212"/>
      <c r="N520" s="213"/>
      <c r="O520" s="212"/>
      <c r="P520" s="212"/>
      <c r="Q520" s="212"/>
      <c r="R520" s="212"/>
      <c r="S520" s="212"/>
      <c r="T520" s="212"/>
      <c r="U520" s="212"/>
      <c r="V520" s="212"/>
      <c r="W520" s="212"/>
      <c r="X520" s="212"/>
      <c r="Y520" s="212"/>
      <c r="Z520" s="212"/>
      <c r="AA520" s="212"/>
      <c r="AB520" s="212"/>
      <c r="AC520" s="212"/>
      <c r="AD520" s="212"/>
      <c r="AE520" s="212"/>
      <c r="AF520" s="212"/>
      <c r="AG520" s="212"/>
      <c r="AH520" s="212"/>
      <c r="AI520" s="212"/>
      <c r="AJ520" s="212"/>
      <c r="AK520" s="212"/>
      <c r="AL520" s="212"/>
      <c r="AM520" s="212"/>
      <c r="AN520" s="212"/>
      <c r="AO520" s="212"/>
      <c r="AP520" s="212"/>
      <c r="AQ520" s="212"/>
      <c r="AR520" s="212"/>
      <c r="AS520" s="212"/>
      <c r="AT520" s="212"/>
      <c r="AU520" s="204"/>
    </row>
    <row r="521" spans="1:47">
      <c r="A521" s="204"/>
      <c r="B521" s="204"/>
      <c r="C521" s="204"/>
      <c r="D521" s="204"/>
      <c r="E521" s="204"/>
      <c r="F521" s="204"/>
      <c r="G521" s="204"/>
      <c r="H521" s="204"/>
      <c r="I521" s="212"/>
      <c r="J521" s="212"/>
      <c r="K521" s="212"/>
      <c r="L521" s="212"/>
      <c r="M521" s="212"/>
      <c r="N521" s="213"/>
      <c r="O521" s="212"/>
      <c r="P521" s="212"/>
      <c r="Q521" s="212"/>
      <c r="R521" s="212"/>
      <c r="S521" s="212"/>
      <c r="T521" s="212"/>
      <c r="U521" s="212"/>
      <c r="V521" s="212"/>
      <c r="W521" s="212"/>
      <c r="X521" s="212"/>
      <c r="Y521" s="212"/>
      <c r="Z521" s="212"/>
      <c r="AA521" s="212"/>
      <c r="AB521" s="212"/>
      <c r="AC521" s="212"/>
      <c r="AD521" s="212"/>
      <c r="AE521" s="212"/>
      <c r="AF521" s="212"/>
      <c r="AG521" s="212"/>
      <c r="AH521" s="212"/>
      <c r="AI521" s="212"/>
      <c r="AJ521" s="212"/>
      <c r="AK521" s="212"/>
      <c r="AL521" s="212"/>
      <c r="AM521" s="212"/>
      <c r="AN521" s="212"/>
      <c r="AO521" s="212"/>
      <c r="AP521" s="212"/>
      <c r="AQ521" s="212"/>
      <c r="AR521" s="212"/>
      <c r="AS521" s="212"/>
      <c r="AT521" s="212"/>
      <c r="AU521" s="204"/>
    </row>
    <row r="522" spans="1:47">
      <c r="A522" s="320" t="s">
        <v>122</v>
      </c>
      <c r="B522" s="320"/>
      <c r="C522" s="320"/>
      <c r="D522" s="320"/>
      <c r="E522" s="320"/>
      <c r="F522" s="320"/>
      <c r="G522" s="320"/>
      <c r="H522" s="320"/>
      <c r="I522" s="321" t="s">
        <v>73</v>
      </c>
      <c r="J522" s="322"/>
      <c r="K522" s="322"/>
      <c r="L522" s="322"/>
      <c r="M522" s="322"/>
      <c r="N522" s="323"/>
      <c r="O522" s="322"/>
      <c r="P522" s="322"/>
      <c r="Q522" s="322"/>
      <c r="R522" s="322"/>
      <c r="S522" s="322"/>
      <c r="T522" s="322"/>
      <c r="U522" s="322"/>
      <c r="V522" s="322"/>
      <c r="W522" s="322"/>
      <c r="X522" s="322"/>
      <c r="Y522" s="322"/>
      <c r="Z522" s="322"/>
      <c r="AA522" s="322"/>
      <c r="AB522" s="322"/>
      <c r="AC522" s="322"/>
      <c r="AD522" s="322"/>
      <c r="AE522" s="322"/>
      <c r="AF522" s="322"/>
      <c r="AG522" s="322"/>
      <c r="AH522" s="322"/>
      <c r="AI522" s="322"/>
      <c r="AJ522" s="322"/>
      <c r="AK522" s="322"/>
      <c r="AL522" s="322"/>
      <c r="AM522" s="322"/>
      <c r="AN522" s="322"/>
      <c r="AO522" s="322"/>
      <c r="AP522" s="322"/>
      <c r="AQ522" s="322"/>
      <c r="AR522" s="322"/>
      <c r="AS522" s="322"/>
      <c r="AT522" s="322"/>
      <c r="AU522" s="320"/>
    </row>
    <row r="523" spans="1:47">
      <c r="A523" s="320"/>
      <c r="B523" s="320"/>
      <c r="C523" s="320"/>
      <c r="D523" s="320"/>
      <c r="E523" s="320"/>
      <c r="F523" s="321"/>
      <c r="G523" s="320"/>
      <c r="H523" s="321"/>
      <c r="I523" s="324">
        <f>I4</f>
        <v>0</v>
      </c>
      <c r="J523" s="324">
        <f t="shared" ref="J523:AH523" si="614">J4</f>
        <v>2012</v>
      </c>
      <c r="K523" s="324">
        <f t="shared" si="614"/>
        <v>2013</v>
      </c>
      <c r="L523" s="324">
        <f t="shared" si="614"/>
        <v>2014</v>
      </c>
      <c r="M523" s="324">
        <f t="shared" si="614"/>
        <v>2015</v>
      </c>
      <c r="N523" s="325">
        <f t="shared" si="614"/>
        <v>2016</v>
      </c>
      <c r="O523" s="324">
        <f t="shared" si="614"/>
        <v>2017</v>
      </c>
      <c r="P523" s="324">
        <f t="shared" si="614"/>
        <v>2018</v>
      </c>
      <c r="Q523" s="324">
        <f t="shared" si="614"/>
        <v>2019</v>
      </c>
      <c r="R523" s="324">
        <f t="shared" si="614"/>
        <v>2020</v>
      </c>
      <c r="S523" s="324">
        <f t="shared" si="614"/>
        <v>2021</v>
      </c>
      <c r="T523" s="324">
        <f t="shared" si="614"/>
        <v>2022</v>
      </c>
      <c r="U523" s="324">
        <f t="shared" si="614"/>
        <v>2023</v>
      </c>
      <c r="V523" s="324">
        <f t="shared" si="614"/>
        <v>2024</v>
      </c>
      <c r="W523" s="324">
        <f t="shared" si="614"/>
        <v>2025</v>
      </c>
      <c r="X523" s="324">
        <f t="shared" si="614"/>
        <v>2026</v>
      </c>
      <c r="Y523" s="324">
        <f t="shared" si="614"/>
        <v>2027</v>
      </c>
      <c r="Z523" s="324">
        <f t="shared" si="614"/>
        <v>2028</v>
      </c>
      <c r="AA523" s="324">
        <f t="shared" si="614"/>
        <v>2029</v>
      </c>
      <c r="AB523" s="324">
        <f t="shared" si="614"/>
        <v>2030</v>
      </c>
      <c r="AC523" s="324">
        <f t="shared" si="614"/>
        <v>2031</v>
      </c>
      <c r="AD523" s="324">
        <f t="shared" si="614"/>
        <v>2032</v>
      </c>
      <c r="AE523" s="324">
        <f t="shared" si="614"/>
        <v>2033</v>
      </c>
      <c r="AF523" s="324">
        <f t="shared" si="614"/>
        <v>2034</v>
      </c>
      <c r="AG523" s="324">
        <f t="shared" si="614"/>
        <v>2035</v>
      </c>
      <c r="AH523" s="324">
        <f t="shared" si="614"/>
        <v>2036</v>
      </c>
      <c r="AI523" s="324">
        <f t="shared" ref="AI523:AT523" si="615">AI4</f>
        <v>2037</v>
      </c>
      <c r="AJ523" s="324">
        <f t="shared" ref="AJ523:AK523" si="616">AJ4</f>
        <v>2038</v>
      </c>
      <c r="AK523" s="324">
        <f t="shared" si="616"/>
        <v>2039</v>
      </c>
      <c r="AL523" s="324">
        <f t="shared" ref="AL523:AS523" si="617">AL4</f>
        <v>2040</v>
      </c>
      <c r="AM523" s="324">
        <f t="shared" si="617"/>
        <v>2041</v>
      </c>
      <c r="AN523" s="324">
        <f t="shared" ref="AN523:AO523" si="618">AN4</f>
        <v>2042</v>
      </c>
      <c r="AO523" s="324">
        <f t="shared" si="618"/>
        <v>2043</v>
      </c>
      <c r="AP523" s="324">
        <f t="shared" si="617"/>
        <v>2044</v>
      </c>
      <c r="AQ523" s="324">
        <f t="shared" ref="AQ523:AR523" si="619">AQ4</f>
        <v>2045</v>
      </c>
      <c r="AR523" s="324">
        <f t="shared" si="619"/>
        <v>2046</v>
      </c>
      <c r="AS523" s="324">
        <f t="shared" si="617"/>
        <v>2047</v>
      </c>
      <c r="AT523" s="324">
        <f t="shared" si="615"/>
        <v>2048</v>
      </c>
      <c r="AU523" s="320"/>
    </row>
    <row r="524" spans="1:47">
      <c r="A524" s="326" t="s">
        <v>47</v>
      </c>
      <c r="B524" s="326" t="s">
        <v>69</v>
      </c>
      <c r="C524" s="327" t="s">
        <v>72</v>
      </c>
      <c r="D524" s="327"/>
      <c r="E524" s="328"/>
      <c r="F524" s="328"/>
      <c r="G524" s="329"/>
      <c r="H524" s="329"/>
      <c r="I524" s="330"/>
      <c r="J524" s="330"/>
      <c r="K524" s="330"/>
      <c r="L524" s="330"/>
      <c r="M524" s="330"/>
      <c r="N524" s="331"/>
      <c r="O524" s="330"/>
      <c r="P524" s="330"/>
      <c r="Q524" s="330"/>
      <c r="R524" s="330"/>
      <c r="S524" s="330"/>
      <c r="T524" s="330"/>
      <c r="U524" s="330"/>
      <c r="V524" s="330"/>
      <c r="W524" s="330"/>
      <c r="X524" s="330"/>
      <c r="Y524" s="330"/>
      <c r="Z524" s="330"/>
      <c r="AA524" s="330"/>
      <c r="AB524" s="330"/>
      <c r="AC524" s="330"/>
      <c r="AD524" s="330"/>
      <c r="AE524" s="330"/>
      <c r="AF524" s="330"/>
      <c r="AG524" s="330"/>
      <c r="AH524" s="330"/>
      <c r="AI524" s="330"/>
      <c r="AJ524" s="330"/>
      <c r="AK524" s="330"/>
      <c r="AL524" s="330"/>
      <c r="AM524" s="330"/>
      <c r="AN524" s="330"/>
      <c r="AO524" s="330"/>
      <c r="AP524" s="330"/>
      <c r="AQ524" s="330"/>
      <c r="AR524" s="330"/>
      <c r="AS524" s="330"/>
      <c r="AT524" s="330"/>
      <c r="AU524" s="328"/>
    </row>
    <row r="525" spans="1:47" ht="9" customHeight="1">
      <c r="A525" s="598" t="s">
        <v>264</v>
      </c>
      <c r="B525" s="227">
        <f>B6</f>
        <v>35</v>
      </c>
      <c r="C525" s="227">
        <f>C6</f>
        <v>58</v>
      </c>
      <c r="D525" s="228" t="str">
        <f>D6</f>
        <v>LPS</v>
      </c>
      <c r="E525" s="254"/>
      <c r="F525" s="229"/>
      <c r="G525" s="254"/>
      <c r="H525" s="229"/>
      <c r="I525" s="229"/>
      <c r="J525" s="332">
        <f>IF(UPGRADEYEAR&gt;ENGINE!J$523,J433,J335/'Assumptions - Life cycles'!$B$11)</f>
        <v>40</v>
      </c>
      <c r="K525" s="332">
        <f>IF(UPGRADEYEAR&gt;ENGINE!K$523,K433,K335/'Assumptions - Life cycles'!$B$11)</f>
        <v>40</v>
      </c>
      <c r="L525" s="332">
        <f>IF(UPGRADEYEAR&gt;ENGINE!L$523,L433,L335/'Assumptions - Life cycles'!$B$11)</f>
        <v>40</v>
      </c>
      <c r="M525" s="332">
        <f>IF(UPGRADEYEAR&gt;ENGINE!M$523,M433,M335/'Assumptions - Life cycles'!$B$11)</f>
        <v>40</v>
      </c>
      <c r="N525" s="332">
        <f>IF(UPGRADEYEAR&gt;ENGINE!N$523,N433,N335/'Assumptions - Life cycles'!$B$11)</f>
        <v>40</v>
      </c>
      <c r="O525" s="332">
        <f>IF(UPGRADEYEAR&gt;ENGINE!O$523,O433,O335/'Assumptions - Life cycles'!$B$11)</f>
        <v>40</v>
      </c>
      <c r="P525" s="332">
        <f>IF(UPGRADEYEAR&gt;ENGINE!P$523,P433,P335/'Assumptions - Life cycles'!$B$11)</f>
        <v>40</v>
      </c>
      <c r="Q525" s="332">
        <f>IF(UPGRADEYEAR&gt;ENGINE!Q$523,Q433,Q335/'Assumptions - Life cycles'!$B$11)</f>
        <v>40</v>
      </c>
      <c r="R525" s="332">
        <f>IF(UPGRADEYEAR&gt;ENGINE!R$523,R433,R335/'Assumptions - Life cycles'!$B$11)</f>
        <v>40</v>
      </c>
      <c r="S525" s="332">
        <f>IF(UPGRADEYEAR&gt;ENGINE!S$523,S433,S335/'Assumptions - Life cycles'!$B$11)</f>
        <v>40</v>
      </c>
      <c r="T525" s="332">
        <f>IF(UPGRADEYEAR&gt;ENGINE!T$523,T433,T335/'Assumptions - Life cycles'!$B$11)</f>
        <v>40</v>
      </c>
      <c r="U525" s="332">
        <f>IF(UPGRADEYEAR&gt;ENGINE!U$523,U433,U335/'Assumptions - Life cycles'!$B$11)</f>
        <v>40</v>
      </c>
      <c r="V525" s="332">
        <f>IF(UPGRADEYEAR&gt;ENGINE!V$523,V433,V335/'Assumptions - Life cycles'!$B$11)</f>
        <v>40</v>
      </c>
      <c r="W525" s="332">
        <f>IF(UPGRADEYEAR&gt;ENGINE!W$523,W433,W335/'Assumptions - Life cycles'!$B$11)</f>
        <v>40</v>
      </c>
      <c r="X525" s="332">
        <f>IF(UPGRADEYEAR&gt;ENGINE!X$523,X433,X335/'Assumptions - Life cycles'!$B$11)</f>
        <v>40</v>
      </c>
      <c r="Y525" s="332">
        <f>IF(UPGRADEYEAR&gt;ENGINE!Y$523,Y433,Y335/'Assumptions - Life cycles'!$B$11)</f>
        <v>40</v>
      </c>
      <c r="Z525" s="332">
        <f>IF(UPGRADEYEAR&gt;ENGINE!Z$523,Z433,Z335/'Assumptions - Life cycles'!$B$11)</f>
        <v>40</v>
      </c>
      <c r="AA525" s="332">
        <f>IF(UPGRADEYEAR&gt;ENGINE!AA$523,AA433,AA335/'Assumptions - Life cycles'!$B$11)</f>
        <v>40</v>
      </c>
      <c r="AB525" s="332">
        <f>IF(UPGRADEYEAR&gt;ENGINE!AB$523,AB433,AB335/'Assumptions - Life cycles'!$B$11)</f>
        <v>40</v>
      </c>
      <c r="AC525" s="332">
        <f>IF(UPGRADEYEAR&gt;ENGINE!AC$523,AC433,AC335/'Assumptions - Life cycles'!$B$11)</f>
        <v>40</v>
      </c>
      <c r="AD525" s="332">
        <f>IF(UPGRADEYEAR&gt;ENGINE!AD$523,AD433,AD335/'Assumptions - Life cycles'!$B$11)</f>
        <v>40</v>
      </c>
      <c r="AE525" s="332">
        <f>IF(UPGRADEYEAR&gt;ENGINE!AE$523,AE433,AE335/'Assumptions - Life cycles'!$B$11)</f>
        <v>40</v>
      </c>
      <c r="AF525" s="332">
        <f>IF(UPGRADEYEAR&gt;ENGINE!AF$523,AF433,AF335/'Assumptions - Life cycles'!$B$11)</f>
        <v>40</v>
      </c>
      <c r="AG525" s="332">
        <f>IF(UPGRADEYEAR&gt;ENGINE!AG$523,AG433,AG335/'Assumptions - Life cycles'!$B$11)</f>
        <v>40</v>
      </c>
      <c r="AH525" s="332">
        <f>IF(UPGRADEYEAR&gt;ENGINE!AH$523,AH433,AH335/'Assumptions - Life cycles'!$B$11)</f>
        <v>40</v>
      </c>
      <c r="AI525" s="332">
        <f>IF(UPGRADEYEAR&gt;ENGINE!AI$523,AI433,AI335/'Assumptions - Life cycles'!$B$11)</f>
        <v>40</v>
      </c>
      <c r="AJ525" s="332">
        <f>IF(UPGRADEYEAR&gt;ENGINE!AJ$523,AJ433,AJ335/'Assumptions - Life cycles'!$B$11)</f>
        <v>40</v>
      </c>
      <c r="AK525" s="332">
        <f>IF(UPGRADEYEAR&gt;ENGINE!AK$523,AK433,AK335/'Assumptions - Life cycles'!$B$11)</f>
        <v>40</v>
      </c>
      <c r="AL525" s="332">
        <f>IF(UPGRADEYEAR&gt;ENGINE!AL$523,AL433,AL335/'Assumptions - Life cycles'!$B$11)</f>
        <v>40</v>
      </c>
      <c r="AM525" s="332">
        <f>IF(UPGRADEYEAR&gt;ENGINE!AM$523,AM433,AM335/'Assumptions - Life cycles'!$B$11)</f>
        <v>40</v>
      </c>
      <c r="AN525" s="332">
        <f>IF(UPGRADEYEAR&gt;ENGINE!AN$523,AN433,AN335/'Assumptions - Life cycles'!$B$11)</f>
        <v>40</v>
      </c>
      <c r="AO525" s="332">
        <f>IF(UPGRADEYEAR&gt;ENGINE!AO$523,AO433,AO335/'Assumptions - Life cycles'!$B$11)</f>
        <v>40</v>
      </c>
      <c r="AP525" s="332">
        <f>IF(UPGRADEYEAR&gt;ENGINE!AP$523,AP433,AP335/'Assumptions - Life cycles'!$B$11)</f>
        <v>40</v>
      </c>
      <c r="AQ525" s="332">
        <f>IF(UPGRADEYEAR&gt;ENGINE!AQ$523,AQ433,AQ335/'Assumptions - Life cycles'!$B$11)</f>
        <v>40</v>
      </c>
      <c r="AR525" s="332">
        <f>IF(UPGRADEYEAR&gt;ENGINE!AR$523,AR433,AR335/'Assumptions - Life cycles'!$B$11)</f>
        <v>40</v>
      </c>
      <c r="AS525" s="332">
        <f>IF(UPGRADEYEAR&gt;ENGINE!AS$523,AS433,AS335/'Assumptions - Life cycles'!$B$11)</f>
        <v>40</v>
      </c>
      <c r="AT525" s="332">
        <f>IF(UPGRADEYEAR&gt;ENGINE!AT$523,AT433,AT335/'Assumptions - Life cycles'!$B$11)</f>
        <v>40</v>
      </c>
      <c r="AU525" s="231"/>
    </row>
    <row r="526" spans="1:47" ht="9" customHeight="1">
      <c r="A526" s="599"/>
      <c r="B526" s="227">
        <f t="shared" ref="B526:D526" si="620">B7</f>
        <v>55</v>
      </c>
      <c r="C526" s="227">
        <f t="shared" si="620"/>
        <v>74</v>
      </c>
      <c r="D526" s="228" t="str">
        <f t="shared" si="620"/>
        <v>LPS</v>
      </c>
      <c r="E526" s="254"/>
      <c r="F526" s="254"/>
      <c r="G526" s="254"/>
      <c r="H526" s="229"/>
      <c r="I526" s="229"/>
      <c r="J526" s="332">
        <f>IF(UPGRADEYEAR&gt;ENGINE!J$523,J434,J336/'Assumptions - Life cycles'!$B$11)</f>
        <v>80</v>
      </c>
      <c r="K526" s="332">
        <f>IF(UPGRADEYEAR&gt;ENGINE!K$523,K434,K336/'Assumptions - Life cycles'!$B$11)</f>
        <v>80</v>
      </c>
      <c r="L526" s="332">
        <f>IF(UPGRADEYEAR&gt;ENGINE!L$523,L434,L336/'Assumptions - Life cycles'!$B$11)</f>
        <v>80</v>
      </c>
      <c r="M526" s="332">
        <f>IF(UPGRADEYEAR&gt;ENGINE!M$523,M434,M336/'Assumptions - Life cycles'!$B$11)</f>
        <v>60</v>
      </c>
      <c r="N526" s="332">
        <f>IF(UPGRADEYEAR&gt;ENGINE!N$523,N434,N336/'Assumptions - Life cycles'!$B$11)</f>
        <v>60</v>
      </c>
      <c r="O526" s="332">
        <f>IF(UPGRADEYEAR&gt;ENGINE!O$523,O434,O336/'Assumptions - Life cycles'!$B$11)</f>
        <v>60</v>
      </c>
      <c r="P526" s="332">
        <f>IF(UPGRADEYEAR&gt;ENGINE!P$523,P434,P336/'Assumptions - Life cycles'!$B$11)</f>
        <v>60</v>
      </c>
      <c r="Q526" s="332">
        <f>IF(UPGRADEYEAR&gt;ENGINE!Q$523,Q434,Q336/'Assumptions - Life cycles'!$B$11)</f>
        <v>60</v>
      </c>
      <c r="R526" s="332">
        <f>IF(UPGRADEYEAR&gt;ENGINE!R$523,R434,R336/'Assumptions - Life cycles'!$B$11)</f>
        <v>60</v>
      </c>
      <c r="S526" s="332">
        <f>IF(UPGRADEYEAR&gt;ENGINE!S$523,S434,S336/'Assumptions - Life cycles'!$B$11)</f>
        <v>60</v>
      </c>
      <c r="T526" s="332">
        <f>IF(UPGRADEYEAR&gt;ENGINE!T$523,T434,T336/'Assumptions - Life cycles'!$B$11)</f>
        <v>60</v>
      </c>
      <c r="U526" s="332">
        <f>IF(UPGRADEYEAR&gt;ENGINE!U$523,U434,U336/'Assumptions - Life cycles'!$B$11)</f>
        <v>60</v>
      </c>
      <c r="V526" s="332">
        <f>IF(UPGRADEYEAR&gt;ENGINE!V$523,V434,V336/'Assumptions - Life cycles'!$B$11)</f>
        <v>60</v>
      </c>
      <c r="W526" s="332">
        <f>IF(UPGRADEYEAR&gt;ENGINE!W$523,W434,W336/'Assumptions - Life cycles'!$B$11)</f>
        <v>60</v>
      </c>
      <c r="X526" s="332">
        <f>IF(UPGRADEYEAR&gt;ENGINE!X$523,X434,X336/'Assumptions - Life cycles'!$B$11)</f>
        <v>60</v>
      </c>
      <c r="Y526" s="332">
        <f>IF(UPGRADEYEAR&gt;ENGINE!Y$523,Y434,Y336/'Assumptions - Life cycles'!$B$11)</f>
        <v>60</v>
      </c>
      <c r="Z526" s="332">
        <f>IF(UPGRADEYEAR&gt;ENGINE!Z$523,Z434,Z336/'Assumptions - Life cycles'!$B$11)</f>
        <v>60</v>
      </c>
      <c r="AA526" s="332">
        <f>IF(UPGRADEYEAR&gt;ENGINE!AA$523,AA434,AA336/'Assumptions - Life cycles'!$B$11)</f>
        <v>60</v>
      </c>
      <c r="AB526" s="332">
        <f>IF(UPGRADEYEAR&gt;ENGINE!AB$523,AB434,AB336/'Assumptions - Life cycles'!$B$11)</f>
        <v>60</v>
      </c>
      <c r="AC526" s="332">
        <f>IF(UPGRADEYEAR&gt;ENGINE!AC$523,AC434,AC336/'Assumptions - Life cycles'!$B$11)</f>
        <v>60</v>
      </c>
      <c r="AD526" s="332">
        <f>IF(UPGRADEYEAR&gt;ENGINE!AD$523,AD434,AD336/'Assumptions - Life cycles'!$B$11)</f>
        <v>60</v>
      </c>
      <c r="AE526" s="332">
        <f>IF(UPGRADEYEAR&gt;ENGINE!AE$523,AE434,AE336/'Assumptions - Life cycles'!$B$11)</f>
        <v>60</v>
      </c>
      <c r="AF526" s="332">
        <f>IF(UPGRADEYEAR&gt;ENGINE!AF$523,AF434,AF336/'Assumptions - Life cycles'!$B$11)</f>
        <v>60</v>
      </c>
      <c r="AG526" s="332">
        <f>IF(UPGRADEYEAR&gt;ENGINE!AG$523,AG434,AG336/'Assumptions - Life cycles'!$B$11)</f>
        <v>60</v>
      </c>
      <c r="AH526" s="332">
        <f>IF(UPGRADEYEAR&gt;ENGINE!AH$523,AH434,AH336/'Assumptions - Life cycles'!$B$11)</f>
        <v>60</v>
      </c>
      <c r="AI526" s="332">
        <f>IF(UPGRADEYEAR&gt;ENGINE!AI$523,AI434,AI336/'Assumptions - Life cycles'!$B$11)</f>
        <v>60</v>
      </c>
      <c r="AJ526" s="332">
        <f>IF(UPGRADEYEAR&gt;ENGINE!AJ$523,AJ434,AJ336/'Assumptions - Life cycles'!$B$11)</f>
        <v>60</v>
      </c>
      <c r="AK526" s="332">
        <f>IF(UPGRADEYEAR&gt;ENGINE!AK$523,AK434,AK336/'Assumptions - Life cycles'!$B$11)</f>
        <v>60</v>
      </c>
      <c r="AL526" s="332">
        <f>IF(UPGRADEYEAR&gt;ENGINE!AL$523,AL434,AL336/'Assumptions - Life cycles'!$B$11)</f>
        <v>60</v>
      </c>
      <c r="AM526" s="332">
        <f>IF(UPGRADEYEAR&gt;ENGINE!AM$523,AM434,AM336/'Assumptions - Life cycles'!$B$11)</f>
        <v>60</v>
      </c>
      <c r="AN526" s="332">
        <f>IF(UPGRADEYEAR&gt;ENGINE!AN$523,AN434,AN336/'Assumptions - Life cycles'!$B$11)</f>
        <v>60</v>
      </c>
      <c r="AO526" s="332">
        <f>IF(UPGRADEYEAR&gt;ENGINE!AO$523,AO434,AO336/'Assumptions - Life cycles'!$B$11)</f>
        <v>60</v>
      </c>
      <c r="AP526" s="332">
        <f>IF(UPGRADEYEAR&gt;ENGINE!AP$523,AP434,AP336/'Assumptions - Life cycles'!$B$11)</f>
        <v>60</v>
      </c>
      <c r="AQ526" s="332">
        <f>IF(UPGRADEYEAR&gt;ENGINE!AQ$523,AQ434,AQ336/'Assumptions - Life cycles'!$B$11)</f>
        <v>60</v>
      </c>
      <c r="AR526" s="332">
        <f>IF(UPGRADEYEAR&gt;ENGINE!AR$523,AR434,AR336/'Assumptions - Life cycles'!$B$11)</f>
        <v>60</v>
      </c>
      <c r="AS526" s="332">
        <f>IF(UPGRADEYEAR&gt;ENGINE!AS$523,AS434,AS336/'Assumptions - Life cycles'!$B$11)</f>
        <v>60</v>
      </c>
      <c r="AT526" s="332">
        <f>IF(UPGRADEYEAR&gt;ENGINE!AT$523,AT434,AT336/'Assumptions - Life cycles'!$B$11)</f>
        <v>60</v>
      </c>
      <c r="AU526" s="231"/>
    </row>
    <row r="527" spans="1:47" ht="9" customHeight="1">
      <c r="A527" s="599"/>
      <c r="B527" s="227">
        <f t="shared" ref="B527:D527" si="621">B8</f>
        <v>90</v>
      </c>
      <c r="C527" s="227">
        <f t="shared" si="621"/>
        <v>122</v>
      </c>
      <c r="D527" s="228" t="str">
        <f t="shared" si="621"/>
        <v>LPS</v>
      </c>
      <c r="E527" s="254"/>
      <c r="F527" s="254"/>
      <c r="G527" s="254"/>
      <c r="H527" s="229"/>
      <c r="I527" s="229"/>
      <c r="J527" s="332">
        <f>IF(UPGRADEYEAR&gt;ENGINE!J$523,J435,J337/'Assumptions - Life cycles'!$B$11)</f>
        <v>120</v>
      </c>
      <c r="K527" s="332">
        <f>IF(UPGRADEYEAR&gt;ENGINE!K$523,K435,K337/'Assumptions - Life cycles'!$B$11)</f>
        <v>120</v>
      </c>
      <c r="L527" s="332">
        <f>IF(UPGRADEYEAR&gt;ENGINE!L$523,L435,L337/'Assumptions - Life cycles'!$B$11)</f>
        <v>120</v>
      </c>
      <c r="M527" s="332">
        <f>IF(UPGRADEYEAR&gt;ENGINE!M$523,M435,M337/'Assumptions - Life cycles'!$B$11)</f>
        <v>0</v>
      </c>
      <c r="N527" s="332">
        <f>IF(UPGRADEYEAR&gt;ENGINE!N$523,N435,N337/'Assumptions - Life cycles'!$B$11)</f>
        <v>0</v>
      </c>
      <c r="O527" s="332">
        <f>IF(UPGRADEYEAR&gt;ENGINE!O$523,O435,O337/'Assumptions - Life cycles'!$B$11)</f>
        <v>0</v>
      </c>
      <c r="P527" s="332">
        <f>IF(UPGRADEYEAR&gt;ENGINE!P$523,P435,P337/'Assumptions - Life cycles'!$B$11)</f>
        <v>0</v>
      </c>
      <c r="Q527" s="332">
        <f>IF(UPGRADEYEAR&gt;ENGINE!Q$523,Q435,Q337/'Assumptions - Life cycles'!$B$11)</f>
        <v>0</v>
      </c>
      <c r="R527" s="332">
        <f>IF(UPGRADEYEAR&gt;ENGINE!R$523,R435,R337/'Assumptions - Life cycles'!$B$11)</f>
        <v>0</v>
      </c>
      <c r="S527" s="332">
        <f>IF(UPGRADEYEAR&gt;ENGINE!S$523,S435,S337/'Assumptions - Life cycles'!$B$11)</f>
        <v>0</v>
      </c>
      <c r="T527" s="332">
        <f>IF(UPGRADEYEAR&gt;ENGINE!T$523,T435,T337/'Assumptions - Life cycles'!$B$11)</f>
        <v>0</v>
      </c>
      <c r="U527" s="332">
        <f>IF(UPGRADEYEAR&gt;ENGINE!U$523,U435,U337/'Assumptions - Life cycles'!$B$11)</f>
        <v>0</v>
      </c>
      <c r="V527" s="332">
        <f>IF(UPGRADEYEAR&gt;ENGINE!V$523,V435,V337/'Assumptions - Life cycles'!$B$11)</f>
        <v>0</v>
      </c>
      <c r="W527" s="332">
        <f>IF(UPGRADEYEAR&gt;ENGINE!W$523,W435,W337/'Assumptions - Life cycles'!$B$11)</f>
        <v>0</v>
      </c>
      <c r="X527" s="332">
        <f>IF(UPGRADEYEAR&gt;ENGINE!X$523,X435,X337/'Assumptions - Life cycles'!$B$11)</f>
        <v>0</v>
      </c>
      <c r="Y527" s="332">
        <f>IF(UPGRADEYEAR&gt;ENGINE!Y$523,Y435,Y337/'Assumptions - Life cycles'!$B$11)</f>
        <v>0</v>
      </c>
      <c r="Z527" s="332">
        <f>IF(UPGRADEYEAR&gt;ENGINE!Z$523,Z435,Z337/'Assumptions - Life cycles'!$B$11)</f>
        <v>0</v>
      </c>
      <c r="AA527" s="332">
        <f>IF(UPGRADEYEAR&gt;ENGINE!AA$523,AA435,AA337/'Assumptions - Life cycles'!$B$11)</f>
        <v>0</v>
      </c>
      <c r="AB527" s="332">
        <f>IF(UPGRADEYEAR&gt;ENGINE!AB$523,AB435,AB337/'Assumptions - Life cycles'!$B$11)</f>
        <v>0</v>
      </c>
      <c r="AC527" s="332">
        <f>IF(UPGRADEYEAR&gt;ENGINE!AC$523,AC435,AC337/'Assumptions - Life cycles'!$B$11)</f>
        <v>0</v>
      </c>
      <c r="AD527" s="332">
        <f>IF(UPGRADEYEAR&gt;ENGINE!AD$523,AD435,AD337/'Assumptions - Life cycles'!$B$11)</f>
        <v>0</v>
      </c>
      <c r="AE527" s="332">
        <f>IF(UPGRADEYEAR&gt;ENGINE!AE$523,AE435,AE337/'Assumptions - Life cycles'!$B$11)</f>
        <v>0</v>
      </c>
      <c r="AF527" s="332">
        <f>IF(UPGRADEYEAR&gt;ENGINE!AF$523,AF435,AF337/'Assumptions - Life cycles'!$B$11)</f>
        <v>0</v>
      </c>
      <c r="AG527" s="332">
        <f>IF(UPGRADEYEAR&gt;ENGINE!AG$523,AG435,AG337/'Assumptions - Life cycles'!$B$11)</f>
        <v>0</v>
      </c>
      <c r="AH527" s="332">
        <f>IF(UPGRADEYEAR&gt;ENGINE!AH$523,AH435,AH337/'Assumptions - Life cycles'!$B$11)</f>
        <v>0</v>
      </c>
      <c r="AI527" s="332">
        <f>IF(UPGRADEYEAR&gt;ENGINE!AI$523,AI435,AI337/'Assumptions - Life cycles'!$B$11)</f>
        <v>0</v>
      </c>
      <c r="AJ527" s="332">
        <f>IF(UPGRADEYEAR&gt;ENGINE!AJ$523,AJ435,AJ337/'Assumptions - Life cycles'!$B$11)</f>
        <v>0</v>
      </c>
      <c r="AK527" s="332">
        <f>IF(UPGRADEYEAR&gt;ENGINE!AK$523,AK435,AK337/'Assumptions - Life cycles'!$B$11)</f>
        <v>0</v>
      </c>
      <c r="AL527" s="332">
        <f>IF(UPGRADEYEAR&gt;ENGINE!AL$523,AL435,AL337/'Assumptions - Life cycles'!$B$11)</f>
        <v>0</v>
      </c>
      <c r="AM527" s="332">
        <f>IF(UPGRADEYEAR&gt;ENGINE!AM$523,AM435,AM337/'Assumptions - Life cycles'!$B$11)</f>
        <v>0</v>
      </c>
      <c r="AN527" s="332">
        <f>IF(UPGRADEYEAR&gt;ENGINE!AN$523,AN435,AN337/'Assumptions - Life cycles'!$B$11)</f>
        <v>0</v>
      </c>
      <c r="AO527" s="332">
        <f>IF(UPGRADEYEAR&gt;ENGINE!AO$523,AO435,AO337/'Assumptions - Life cycles'!$B$11)</f>
        <v>0</v>
      </c>
      <c r="AP527" s="332">
        <f>IF(UPGRADEYEAR&gt;ENGINE!AP$523,AP435,AP337/'Assumptions - Life cycles'!$B$11)</f>
        <v>0</v>
      </c>
      <c r="AQ527" s="332">
        <f>IF(UPGRADEYEAR&gt;ENGINE!AQ$523,AQ435,AQ337/'Assumptions - Life cycles'!$B$11)</f>
        <v>0</v>
      </c>
      <c r="AR527" s="332">
        <f>IF(UPGRADEYEAR&gt;ENGINE!AR$523,AR435,AR337/'Assumptions - Life cycles'!$B$11)</f>
        <v>0</v>
      </c>
      <c r="AS527" s="332">
        <f>IF(UPGRADEYEAR&gt;ENGINE!AS$523,AS435,AS337/'Assumptions - Life cycles'!$B$11)</f>
        <v>0</v>
      </c>
      <c r="AT527" s="332">
        <f>IF(UPGRADEYEAR&gt;ENGINE!AT$523,AT435,AT337/'Assumptions - Life cycles'!$B$11)</f>
        <v>0</v>
      </c>
      <c r="AU527" s="231"/>
    </row>
    <row r="528" spans="1:47" ht="9" customHeight="1">
      <c r="A528" s="599"/>
      <c r="B528" s="227">
        <f t="shared" ref="B528:D528" si="622">B9</f>
        <v>135</v>
      </c>
      <c r="C528" s="227">
        <f t="shared" si="622"/>
        <v>178</v>
      </c>
      <c r="D528" s="228" t="str">
        <f t="shared" si="622"/>
        <v>LPS</v>
      </c>
      <c r="E528" s="254"/>
      <c r="F528" s="254"/>
      <c r="G528" s="254"/>
      <c r="H528" s="229"/>
      <c r="I528" s="229"/>
      <c r="J528" s="332">
        <f>IF(UPGRADEYEAR&gt;ENGINE!J$523,J436,J338/'Assumptions - Life cycles'!$B$11)</f>
        <v>0</v>
      </c>
      <c r="K528" s="332">
        <f>IF(UPGRADEYEAR&gt;ENGINE!K$523,K436,K338/'Assumptions - Life cycles'!$B$11)</f>
        <v>0</v>
      </c>
      <c r="L528" s="332">
        <f>IF(UPGRADEYEAR&gt;ENGINE!L$523,L436,L338/'Assumptions - Life cycles'!$B$11)</f>
        <v>0</v>
      </c>
      <c r="M528" s="332">
        <f>IF(UPGRADEYEAR&gt;ENGINE!M$523,M436,M338/'Assumptions - Life cycles'!$B$11)</f>
        <v>0</v>
      </c>
      <c r="N528" s="332">
        <f>IF(UPGRADEYEAR&gt;ENGINE!N$523,N436,N338/'Assumptions - Life cycles'!$B$11)</f>
        <v>0</v>
      </c>
      <c r="O528" s="332">
        <f>IF(UPGRADEYEAR&gt;ENGINE!O$523,O436,O338/'Assumptions - Life cycles'!$B$11)</f>
        <v>0</v>
      </c>
      <c r="P528" s="332">
        <f>IF(UPGRADEYEAR&gt;ENGINE!P$523,P436,P338/'Assumptions - Life cycles'!$B$11)</f>
        <v>0</v>
      </c>
      <c r="Q528" s="332">
        <f>IF(UPGRADEYEAR&gt;ENGINE!Q$523,Q436,Q338/'Assumptions - Life cycles'!$B$11)</f>
        <v>0</v>
      </c>
      <c r="R528" s="332">
        <f>IF(UPGRADEYEAR&gt;ENGINE!R$523,R436,R338/'Assumptions - Life cycles'!$B$11)</f>
        <v>0</v>
      </c>
      <c r="S528" s="332">
        <f>IF(UPGRADEYEAR&gt;ENGINE!S$523,S436,S338/'Assumptions - Life cycles'!$B$11)</f>
        <v>0</v>
      </c>
      <c r="T528" s="332">
        <f>IF(UPGRADEYEAR&gt;ENGINE!T$523,T436,T338/'Assumptions - Life cycles'!$B$11)</f>
        <v>0</v>
      </c>
      <c r="U528" s="332">
        <f>IF(UPGRADEYEAR&gt;ENGINE!U$523,U436,U338/'Assumptions - Life cycles'!$B$11)</f>
        <v>0</v>
      </c>
      <c r="V528" s="332">
        <f>IF(UPGRADEYEAR&gt;ENGINE!V$523,V436,V338/'Assumptions - Life cycles'!$B$11)</f>
        <v>0</v>
      </c>
      <c r="W528" s="332">
        <f>IF(UPGRADEYEAR&gt;ENGINE!W$523,W436,W338/'Assumptions - Life cycles'!$B$11)</f>
        <v>0</v>
      </c>
      <c r="X528" s="332">
        <f>IF(UPGRADEYEAR&gt;ENGINE!X$523,X436,X338/'Assumptions - Life cycles'!$B$11)</f>
        <v>0</v>
      </c>
      <c r="Y528" s="332">
        <f>IF(UPGRADEYEAR&gt;ENGINE!Y$523,Y436,Y338/'Assumptions - Life cycles'!$B$11)</f>
        <v>0</v>
      </c>
      <c r="Z528" s="332">
        <f>IF(UPGRADEYEAR&gt;ENGINE!Z$523,Z436,Z338/'Assumptions - Life cycles'!$B$11)</f>
        <v>0</v>
      </c>
      <c r="AA528" s="332">
        <f>IF(UPGRADEYEAR&gt;ENGINE!AA$523,AA436,AA338/'Assumptions - Life cycles'!$B$11)</f>
        <v>0</v>
      </c>
      <c r="AB528" s="332">
        <f>IF(UPGRADEYEAR&gt;ENGINE!AB$523,AB436,AB338/'Assumptions - Life cycles'!$B$11)</f>
        <v>0</v>
      </c>
      <c r="AC528" s="332">
        <f>IF(UPGRADEYEAR&gt;ENGINE!AC$523,AC436,AC338/'Assumptions - Life cycles'!$B$11)</f>
        <v>0</v>
      </c>
      <c r="AD528" s="332">
        <f>IF(UPGRADEYEAR&gt;ENGINE!AD$523,AD436,AD338/'Assumptions - Life cycles'!$B$11)</f>
        <v>0</v>
      </c>
      <c r="AE528" s="332">
        <f>IF(UPGRADEYEAR&gt;ENGINE!AE$523,AE436,AE338/'Assumptions - Life cycles'!$B$11)</f>
        <v>0</v>
      </c>
      <c r="AF528" s="332">
        <f>IF(UPGRADEYEAR&gt;ENGINE!AF$523,AF436,AF338/'Assumptions - Life cycles'!$B$11)</f>
        <v>0</v>
      </c>
      <c r="AG528" s="332">
        <f>IF(UPGRADEYEAR&gt;ENGINE!AG$523,AG436,AG338/'Assumptions - Life cycles'!$B$11)</f>
        <v>0</v>
      </c>
      <c r="AH528" s="332">
        <f>IF(UPGRADEYEAR&gt;ENGINE!AH$523,AH436,AH338/'Assumptions - Life cycles'!$B$11)</f>
        <v>0</v>
      </c>
      <c r="AI528" s="332">
        <f>IF(UPGRADEYEAR&gt;ENGINE!AI$523,AI436,AI338/'Assumptions - Life cycles'!$B$11)</f>
        <v>0</v>
      </c>
      <c r="AJ528" s="332">
        <f>IF(UPGRADEYEAR&gt;ENGINE!AJ$523,AJ436,AJ338/'Assumptions - Life cycles'!$B$11)</f>
        <v>0</v>
      </c>
      <c r="AK528" s="332">
        <f>IF(UPGRADEYEAR&gt;ENGINE!AK$523,AK436,AK338/'Assumptions - Life cycles'!$B$11)</f>
        <v>0</v>
      </c>
      <c r="AL528" s="332">
        <f>IF(UPGRADEYEAR&gt;ENGINE!AL$523,AL436,AL338/'Assumptions - Life cycles'!$B$11)</f>
        <v>0</v>
      </c>
      <c r="AM528" s="332">
        <f>IF(UPGRADEYEAR&gt;ENGINE!AM$523,AM436,AM338/'Assumptions - Life cycles'!$B$11)</f>
        <v>0</v>
      </c>
      <c r="AN528" s="332">
        <f>IF(UPGRADEYEAR&gt;ENGINE!AN$523,AN436,AN338/'Assumptions - Life cycles'!$B$11)</f>
        <v>0</v>
      </c>
      <c r="AO528" s="332">
        <f>IF(UPGRADEYEAR&gt;ENGINE!AO$523,AO436,AO338/'Assumptions - Life cycles'!$B$11)</f>
        <v>0</v>
      </c>
      <c r="AP528" s="332">
        <f>IF(UPGRADEYEAR&gt;ENGINE!AP$523,AP436,AP338/'Assumptions - Life cycles'!$B$11)</f>
        <v>0</v>
      </c>
      <c r="AQ528" s="332">
        <f>IF(UPGRADEYEAR&gt;ENGINE!AQ$523,AQ436,AQ338/'Assumptions - Life cycles'!$B$11)</f>
        <v>0</v>
      </c>
      <c r="AR528" s="332">
        <f>IF(UPGRADEYEAR&gt;ENGINE!AR$523,AR436,AR338/'Assumptions - Life cycles'!$B$11)</f>
        <v>0</v>
      </c>
      <c r="AS528" s="332">
        <f>IF(UPGRADEYEAR&gt;ENGINE!AS$523,AS436,AS338/'Assumptions - Life cycles'!$B$11)</f>
        <v>0</v>
      </c>
      <c r="AT528" s="332">
        <f>IF(UPGRADEYEAR&gt;ENGINE!AT$523,AT436,AT338/'Assumptions - Life cycles'!$B$11)</f>
        <v>0</v>
      </c>
      <c r="AU528" s="231"/>
    </row>
    <row r="529" spans="1:47" ht="9" customHeight="1">
      <c r="A529" s="599"/>
      <c r="B529" s="227">
        <f t="shared" ref="B529:D529" si="623">B10</f>
        <v>180</v>
      </c>
      <c r="C529" s="227">
        <f t="shared" si="623"/>
        <v>223</v>
      </c>
      <c r="D529" s="228" t="str">
        <f t="shared" si="623"/>
        <v>LPS</v>
      </c>
      <c r="E529" s="254"/>
      <c r="F529" s="254"/>
      <c r="G529" s="254"/>
      <c r="H529" s="229"/>
      <c r="I529" s="229"/>
      <c r="J529" s="332">
        <f>IF(UPGRADEYEAR&gt;ENGINE!J$523,J437,J339/'Assumptions - Life cycles'!$B$11)</f>
        <v>0</v>
      </c>
      <c r="K529" s="332">
        <f>IF(UPGRADEYEAR&gt;ENGINE!K$523,K437,K339/'Assumptions - Life cycles'!$B$11)</f>
        <v>0</v>
      </c>
      <c r="L529" s="332">
        <f>IF(UPGRADEYEAR&gt;ENGINE!L$523,L437,L339/'Assumptions - Life cycles'!$B$11)</f>
        <v>0</v>
      </c>
      <c r="M529" s="332">
        <f>IF(UPGRADEYEAR&gt;ENGINE!M$523,M437,M339/'Assumptions - Life cycles'!$B$11)</f>
        <v>0</v>
      </c>
      <c r="N529" s="332">
        <f>IF(UPGRADEYEAR&gt;ENGINE!N$523,N437,N339/'Assumptions - Life cycles'!$B$11)</f>
        <v>0</v>
      </c>
      <c r="O529" s="332">
        <f>IF(UPGRADEYEAR&gt;ENGINE!O$523,O437,O339/'Assumptions - Life cycles'!$B$11)</f>
        <v>0</v>
      </c>
      <c r="P529" s="332">
        <f>IF(UPGRADEYEAR&gt;ENGINE!P$523,P437,P339/'Assumptions - Life cycles'!$B$11)</f>
        <v>0</v>
      </c>
      <c r="Q529" s="332">
        <f>IF(UPGRADEYEAR&gt;ENGINE!Q$523,Q437,Q339/'Assumptions - Life cycles'!$B$11)</f>
        <v>0</v>
      </c>
      <c r="R529" s="332">
        <f>IF(UPGRADEYEAR&gt;ENGINE!R$523,R437,R339/'Assumptions - Life cycles'!$B$11)</f>
        <v>0</v>
      </c>
      <c r="S529" s="332">
        <f>IF(UPGRADEYEAR&gt;ENGINE!S$523,S437,S339/'Assumptions - Life cycles'!$B$11)</f>
        <v>0</v>
      </c>
      <c r="T529" s="332">
        <f>IF(UPGRADEYEAR&gt;ENGINE!T$523,T437,T339/'Assumptions - Life cycles'!$B$11)</f>
        <v>0</v>
      </c>
      <c r="U529" s="332">
        <f>IF(UPGRADEYEAR&gt;ENGINE!U$523,U437,U339/'Assumptions - Life cycles'!$B$11)</f>
        <v>0</v>
      </c>
      <c r="V529" s="332">
        <f>IF(UPGRADEYEAR&gt;ENGINE!V$523,V437,V339/'Assumptions - Life cycles'!$B$11)</f>
        <v>0</v>
      </c>
      <c r="W529" s="332">
        <f>IF(UPGRADEYEAR&gt;ENGINE!W$523,W437,W339/'Assumptions - Life cycles'!$B$11)</f>
        <v>0</v>
      </c>
      <c r="X529" s="332">
        <f>IF(UPGRADEYEAR&gt;ENGINE!X$523,X437,X339/'Assumptions - Life cycles'!$B$11)</f>
        <v>0</v>
      </c>
      <c r="Y529" s="332">
        <f>IF(UPGRADEYEAR&gt;ENGINE!Y$523,Y437,Y339/'Assumptions - Life cycles'!$B$11)</f>
        <v>0</v>
      </c>
      <c r="Z529" s="332">
        <f>IF(UPGRADEYEAR&gt;ENGINE!Z$523,Z437,Z339/'Assumptions - Life cycles'!$B$11)</f>
        <v>0</v>
      </c>
      <c r="AA529" s="332">
        <f>IF(UPGRADEYEAR&gt;ENGINE!AA$523,AA437,AA339/'Assumptions - Life cycles'!$B$11)</f>
        <v>0</v>
      </c>
      <c r="AB529" s="332">
        <f>IF(UPGRADEYEAR&gt;ENGINE!AB$523,AB437,AB339/'Assumptions - Life cycles'!$B$11)</f>
        <v>0</v>
      </c>
      <c r="AC529" s="332">
        <f>IF(UPGRADEYEAR&gt;ENGINE!AC$523,AC437,AC339/'Assumptions - Life cycles'!$B$11)</f>
        <v>0</v>
      </c>
      <c r="AD529" s="332">
        <f>IF(UPGRADEYEAR&gt;ENGINE!AD$523,AD437,AD339/'Assumptions - Life cycles'!$B$11)</f>
        <v>0</v>
      </c>
      <c r="AE529" s="332">
        <f>IF(UPGRADEYEAR&gt;ENGINE!AE$523,AE437,AE339/'Assumptions - Life cycles'!$B$11)</f>
        <v>0</v>
      </c>
      <c r="AF529" s="332">
        <f>IF(UPGRADEYEAR&gt;ENGINE!AF$523,AF437,AF339/'Assumptions - Life cycles'!$B$11)</f>
        <v>0</v>
      </c>
      <c r="AG529" s="332">
        <f>IF(UPGRADEYEAR&gt;ENGINE!AG$523,AG437,AG339/'Assumptions - Life cycles'!$B$11)</f>
        <v>0</v>
      </c>
      <c r="AH529" s="332">
        <f>IF(UPGRADEYEAR&gt;ENGINE!AH$523,AH437,AH339/'Assumptions - Life cycles'!$B$11)</f>
        <v>0</v>
      </c>
      <c r="AI529" s="332">
        <f>IF(UPGRADEYEAR&gt;ENGINE!AI$523,AI437,AI339/'Assumptions - Life cycles'!$B$11)</f>
        <v>0</v>
      </c>
      <c r="AJ529" s="332">
        <f>IF(UPGRADEYEAR&gt;ENGINE!AJ$523,AJ437,AJ339/'Assumptions - Life cycles'!$B$11)</f>
        <v>0</v>
      </c>
      <c r="AK529" s="332">
        <f>IF(UPGRADEYEAR&gt;ENGINE!AK$523,AK437,AK339/'Assumptions - Life cycles'!$B$11)</f>
        <v>0</v>
      </c>
      <c r="AL529" s="332">
        <f>IF(UPGRADEYEAR&gt;ENGINE!AL$523,AL437,AL339/'Assumptions - Life cycles'!$B$11)</f>
        <v>0</v>
      </c>
      <c r="AM529" s="332">
        <f>IF(UPGRADEYEAR&gt;ENGINE!AM$523,AM437,AM339/'Assumptions - Life cycles'!$B$11)</f>
        <v>0</v>
      </c>
      <c r="AN529" s="332">
        <f>IF(UPGRADEYEAR&gt;ENGINE!AN$523,AN437,AN339/'Assumptions - Life cycles'!$B$11)</f>
        <v>0</v>
      </c>
      <c r="AO529" s="332">
        <f>IF(UPGRADEYEAR&gt;ENGINE!AO$523,AO437,AO339/'Assumptions - Life cycles'!$B$11)</f>
        <v>0</v>
      </c>
      <c r="AP529" s="332">
        <f>IF(UPGRADEYEAR&gt;ENGINE!AP$523,AP437,AP339/'Assumptions - Life cycles'!$B$11)</f>
        <v>0</v>
      </c>
      <c r="AQ529" s="332">
        <f>IF(UPGRADEYEAR&gt;ENGINE!AQ$523,AQ437,AQ339/'Assumptions - Life cycles'!$B$11)</f>
        <v>0</v>
      </c>
      <c r="AR529" s="332">
        <f>IF(UPGRADEYEAR&gt;ENGINE!AR$523,AR437,AR339/'Assumptions - Life cycles'!$B$11)</f>
        <v>0</v>
      </c>
      <c r="AS529" s="332">
        <f>IF(UPGRADEYEAR&gt;ENGINE!AS$523,AS437,AS339/'Assumptions - Life cycles'!$B$11)</f>
        <v>0</v>
      </c>
      <c r="AT529" s="332">
        <f>IF(UPGRADEYEAR&gt;ENGINE!AT$523,AT437,AT339/'Assumptions - Life cycles'!$B$11)</f>
        <v>0</v>
      </c>
      <c r="AU529" s="231"/>
    </row>
    <row r="530" spans="1:47" ht="9" customHeight="1">
      <c r="A530" s="599"/>
      <c r="B530" s="227">
        <f t="shared" ref="B530:D530" si="624">B11</f>
        <v>0</v>
      </c>
      <c r="C530" s="227">
        <f t="shared" si="624"/>
        <v>0</v>
      </c>
      <c r="D530" s="228" t="str">
        <f t="shared" si="624"/>
        <v>LPS</v>
      </c>
      <c r="E530" s="254"/>
      <c r="F530" s="254"/>
      <c r="G530" s="254"/>
      <c r="H530" s="229"/>
      <c r="I530" s="229"/>
      <c r="J530" s="332">
        <f>IF(UPGRADEYEAR&gt;ENGINE!J$523,J438,J340/'Assumptions - Life cycles'!$B$11)</f>
        <v>0</v>
      </c>
      <c r="K530" s="332">
        <f>IF(UPGRADEYEAR&gt;ENGINE!K$523,K438,K340/'Assumptions - Life cycles'!$B$11)</f>
        <v>0</v>
      </c>
      <c r="L530" s="332">
        <f>IF(UPGRADEYEAR&gt;ENGINE!L$523,L438,L340/'Assumptions - Life cycles'!$B$11)</f>
        <v>0</v>
      </c>
      <c r="M530" s="332">
        <f>IF(UPGRADEYEAR&gt;ENGINE!M$523,M438,M340/'Assumptions - Life cycles'!$B$11)</f>
        <v>0</v>
      </c>
      <c r="N530" s="332">
        <f>IF(UPGRADEYEAR&gt;ENGINE!N$523,N438,N340/'Assumptions - Life cycles'!$B$11)</f>
        <v>0</v>
      </c>
      <c r="O530" s="332">
        <f>IF(UPGRADEYEAR&gt;ENGINE!O$523,O438,O340/'Assumptions - Life cycles'!$B$11)</f>
        <v>0</v>
      </c>
      <c r="P530" s="332">
        <f>IF(UPGRADEYEAR&gt;ENGINE!P$523,P438,P340/'Assumptions - Life cycles'!$B$11)</f>
        <v>0</v>
      </c>
      <c r="Q530" s="332">
        <f>IF(UPGRADEYEAR&gt;ENGINE!Q$523,Q438,Q340/'Assumptions - Life cycles'!$B$11)</f>
        <v>0</v>
      </c>
      <c r="R530" s="332">
        <f>IF(UPGRADEYEAR&gt;ENGINE!R$523,R438,R340/'Assumptions - Life cycles'!$B$11)</f>
        <v>0</v>
      </c>
      <c r="S530" s="332">
        <f>IF(UPGRADEYEAR&gt;ENGINE!S$523,S438,S340/'Assumptions - Life cycles'!$B$11)</f>
        <v>0</v>
      </c>
      <c r="T530" s="332">
        <f>IF(UPGRADEYEAR&gt;ENGINE!T$523,T438,T340/'Assumptions - Life cycles'!$B$11)</f>
        <v>0</v>
      </c>
      <c r="U530" s="332">
        <f>IF(UPGRADEYEAR&gt;ENGINE!U$523,U438,U340/'Assumptions - Life cycles'!$B$11)</f>
        <v>0</v>
      </c>
      <c r="V530" s="332">
        <f>IF(UPGRADEYEAR&gt;ENGINE!V$523,V438,V340/'Assumptions - Life cycles'!$B$11)</f>
        <v>0</v>
      </c>
      <c r="W530" s="332">
        <f>IF(UPGRADEYEAR&gt;ENGINE!W$523,W438,W340/'Assumptions - Life cycles'!$B$11)</f>
        <v>0</v>
      </c>
      <c r="X530" s="332">
        <f>IF(UPGRADEYEAR&gt;ENGINE!X$523,X438,X340/'Assumptions - Life cycles'!$B$11)</f>
        <v>0</v>
      </c>
      <c r="Y530" s="332">
        <f>IF(UPGRADEYEAR&gt;ENGINE!Y$523,Y438,Y340/'Assumptions - Life cycles'!$B$11)</f>
        <v>0</v>
      </c>
      <c r="Z530" s="332">
        <f>IF(UPGRADEYEAR&gt;ENGINE!Z$523,Z438,Z340/'Assumptions - Life cycles'!$B$11)</f>
        <v>0</v>
      </c>
      <c r="AA530" s="332">
        <f>IF(UPGRADEYEAR&gt;ENGINE!AA$523,AA438,AA340/'Assumptions - Life cycles'!$B$11)</f>
        <v>0</v>
      </c>
      <c r="AB530" s="332">
        <f>IF(UPGRADEYEAR&gt;ENGINE!AB$523,AB438,AB340/'Assumptions - Life cycles'!$B$11)</f>
        <v>0</v>
      </c>
      <c r="AC530" s="332">
        <f>IF(UPGRADEYEAR&gt;ENGINE!AC$523,AC438,AC340/'Assumptions - Life cycles'!$B$11)</f>
        <v>0</v>
      </c>
      <c r="AD530" s="332">
        <f>IF(UPGRADEYEAR&gt;ENGINE!AD$523,AD438,AD340/'Assumptions - Life cycles'!$B$11)</f>
        <v>0</v>
      </c>
      <c r="AE530" s="332">
        <f>IF(UPGRADEYEAR&gt;ENGINE!AE$523,AE438,AE340/'Assumptions - Life cycles'!$B$11)</f>
        <v>0</v>
      </c>
      <c r="AF530" s="332">
        <f>IF(UPGRADEYEAR&gt;ENGINE!AF$523,AF438,AF340/'Assumptions - Life cycles'!$B$11)</f>
        <v>0</v>
      </c>
      <c r="AG530" s="332">
        <f>IF(UPGRADEYEAR&gt;ENGINE!AG$523,AG438,AG340/'Assumptions - Life cycles'!$B$11)</f>
        <v>0</v>
      </c>
      <c r="AH530" s="332">
        <f>IF(UPGRADEYEAR&gt;ENGINE!AH$523,AH438,AH340/'Assumptions - Life cycles'!$B$11)</f>
        <v>0</v>
      </c>
      <c r="AI530" s="332">
        <f>IF(UPGRADEYEAR&gt;ENGINE!AI$523,AI438,AI340/'Assumptions - Life cycles'!$B$11)</f>
        <v>0</v>
      </c>
      <c r="AJ530" s="332">
        <f>IF(UPGRADEYEAR&gt;ENGINE!AJ$523,AJ438,AJ340/'Assumptions - Life cycles'!$B$11)</f>
        <v>0</v>
      </c>
      <c r="AK530" s="332">
        <f>IF(UPGRADEYEAR&gt;ENGINE!AK$523,AK438,AK340/'Assumptions - Life cycles'!$B$11)</f>
        <v>0</v>
      </c>
      <c r="AL530" s="332">
        <f>IF(UPGRADEYEAR&gt;ENGINE!AL$523,AL438,AL340/'Assumptions - Life cycles'!$B$11)</f>
        <v>0</v>
      </c>
      <c r="AM530" s="332">
        <f>IF(UPGRADEYEAR&gt;ENGINE!AM$523,AM438,AM340/'Assumptions - Life cycles'!$B$11)</f>
        <v>0</v>
      </c>
      <c r="AN530" s="332">
        <f>IF(UPGRADEYEAR&gt;ENGINE!AN$523,AN438,AN340/'Assumptions - Life cycles'!$B$11)</f>
        <v>0</v>
      </c>
      <c r="AO530" s="332">
        <f>IF(UPGRADEYEAR&gt;ENGINE!AO$523,AO438,AO340/'Assumptions - Life cycles'!$B$11)</f>
        <v>0</v>
      </c>
      <c r="AP530" s="332">
        <f>IF(UPGRADEYEAR&gt;ENGINE!AP$523,AP438,AP340/'Assumptions - Life cycles'!$B$11)</f>
        <v>0</v>
      </c>
      <c r="AQ530" s="332">
        <f>IF(UPGRADEYEAR&gt;ENGINE!AQ$523,AQ438,AQ340/'Assumptions - Life cycles'!$B$11)</f>
        <v>0</v>
      </c>
      <c r="AR530" s="332">
        <f>IF(UPGRADEYEAR&gt;ENGINE!AR$523,AR438,AR340/'Assumptions - Life cycles'!$B$11)</f>
        <v>0</v>
      </c>
      <c r="AS530" s="332">
        <f>IF(UPGRADEYEAR&gt;ENGINE!AS$523,AS438,AS340/'Assumptions - Life cycles'!$B$11)</f>
        <v>0</v>
      </c>
      <c r="AT530" s="332">
        <f>IF(UPGRADEYEAR&gt;ENGINE!AT$523,AT438,AT340/'Assumptions - Life cycles'!$B$11)</f>
        <v>0</v>
      </c>
      <c r="AU530" s="231"/>
    </row>
    <row r="531" spans="1:47" ht="9" customHeight="1">
      <c r="A531" s="599"/>
      <c r="B531" s="227">
        <f t="shared" ref="B531:D531" si="625">B12</f>
        <v>0</v>
      </c>
      <c r="C531" s="227">
        <f t="shared" si="625"/>
        <v>0</v>
      </c>
      <c r="D531" s="228" t="str">
        <f t="shared" si="625"/>
        <v>LPS</v>
      </c>
      <c r="E531" s="254"/>
      <c r="F531" s="254"/>
      <c r="G531" s="254"/>
      <c r="H531" s="229"/>
      <c r="I531" s="229"/>
      <c r="J531" s="332">
        <f>IF(UPGRADEYEAR&gt;ENGINE!J$523,J439,J341/'Assumptions - Life cycles'!$B$11)</f>
        <v>0</v>
      </c>
      <c r="K531" s="332">
        <f>IF(UPGRADEYEAR&gt;ENGINE!K$523,K439,K341/'Assumptions - Life cycles'!$B$11)</f>
        <v>0</v>
      </c>
      <c r="L531" s="332">
        <f>IF(UPGRADEYEAR&gt;ENGINE!L$523,L439,L341/'Assumptions - Life cycles'!$B$11)</f>
        <v>0</v>
      </c>
      <c r="M531" s="332">
        <f>IF(UPGRADEYEAR&gt;ENGINE!M$523,M439,M341/'Assumptions - Life cycles'!$B$11)</f>
        <v>0</v>
      </c>
      <c r="N531" s="332">
        <f>IF(UPGRADEYEAR&gt;ENGINE!N$523,N439,N341/'Assumptions - Life cycles'!$B$11)</f>
        <v>0</v>
      </c>
      <c r="O531" s="332">
        <f>IF(UPGRADEYEAR&gt;ENGINE!O$523,O439,O341/'Assumptions - Life cycles'!$B$11)</f>
        <v>0</v>
      </c>
      <c r="P531" s="332">
        <f>IF(UPGRADEYEAR&gt;ENGINE!P$523,P439,P341/'Assumptions - Life cycles'!$B$11)</f>
        <v>0</v>
      </c>
      <c r="Q531" s="332">
        <f>IF(UPGRADEYEAR&gt;ENGINE!Q$523,Q439,Q341/'Assumptions - Life cycles'!$B$11)</f>
        <v>0</v>
      </c>
      <c r="R531" s="332">
        <f>IF(UPGRADEYEAR&gt;ENGINE!R$523,R439,R341/'Assumptions - Life cycles'!$B$11)</f>
        <v>0</v>
      </c>
      <c r="S531" s="332">
        <f>IF(UPGRADEYEAR&gt;ENGINE!S$523,S439,S341/'Assumptions - Life cycles'!$B$11)</f>
        <v>0</v>
      </c>
      <c r="T531" s="332">
        <f>IF(UPGRADEYEAR&gt;ENGINE!T$523,T439,T341/'Assumptions - Life cycles'!$B$11)</f>
        <v>0</v>
      </c>
      <c r="U531" s="332">
        <f>IF(UPGRADEYEAR&gt;ENGINE!U$523,U439,U341/'Assumptions - Life cycles'!$B$11)</f>
        <v>0</v>
      </c>
      <c r="V531" s="332">
        <f>IF(UPGRADEYEAR&gt;ENGINE!V$523,V439,V341/'Assumptions - Life cycles'!$B$11)</f>
        <v>0</v>
      </c>
      <c r="W531" s="332">
        <f>IF(UPGRADEYEAR&gt;ENGINE!W$523,W439,W341/'Assumptions - Life cycles'!$B$11)</f>
        <v>0</v>
      </c>
      <c r="X531" s="332">
        <f>IF(UPGRADEYEAR&gt;ENGINE!X$523,X439,X341/'Assumptions - Life cycles'!$B$11)</f>
        <v>0</v>
      </c>
      <c r="Y531" s="332">
        <f>IF(UPGRADEYEAR&gt;ENGINE!Y$523,Y439,Y341/'Assumptions - Life cycles'!$B$11)</f>
        <v>0</v>
      </c>
      <c r="Z531" s="332">
        <f>IF(UPGRADEYEAR&gt;ENGINE!Z$523,Z439,Z341/'Assumptions - Life cycles'!$B$11)</f>
        <v>0</v>
      </c>
      <c r="AA531" s="332">
        <f>IF(UPGRADEYEAR&gt;ENGINE!AA$523,AA439,AA341/'Assumptions - Life cycles'!$B$11)</f>
        <v>0</v>
      </c>
      <c r="AB531" s="332">
        <f>IF(UPGRADEYEAR&gt;ENGINE!AB$523,AB439,AB341/'Assumptions - Life cycles'!$B$11)</f>
        <v>0</v>
      </c>
      <c r="AC531" s="332">
        <f>IF(UPGRADEYEAR&gt;ENGINE!AC$523,AC439,AC341/'Assumptions - Life cycles'!$B$11)</f>
        <v>0</v>
      </c>
      <c r="AD531" s="332">
        <f>IF(UPGRADEYEAR&gt;ENGINE!AD$523,AD439,AD341/'Assumptions - Life cycles'!$B$11)</f>
        <v>0</v>
      </c>
      <c r="AE531" s="332">
        <f>IF(UPGRADEYEAR&gt;ENGINE!AE$523,AE439,AE341/'Assumptions - Life cycles'!$B$11)</f>
        <v>0</v>
      </c>
      <c r="AF531" s="332">
        <f>IF(UPGRADEYEAR&gt;ENGINE!AF$523,AF439,AF341/'Assumptions - Life cycles'!$B$11)</f>
        <v>0</v>
      </c>
      <c r="AG531" s="332">
        <f>IF(UPGRADEYEAR&gt;ENGINE!AG$523,AG439,AG341/'Assumptions - Life cycles'!$B$11)</f>
        <v>0</v>
      </c>
      <c r="AH531" s="332">
        <f>IF(UPGRADEYEAR&gt;ENGINE!AH$523,AH439,AH341/'Assumptions - Life cycles'!$B$11)</f>
        <v>0</v>
      </c>
      <c r="AI531" s="332">
        <f>IF(UPGRADEYEAR&gt;ENGINE!AI$523,AI439,AI341/'Assumptions - Life cycles'!$B$11)</f>
        <v>0</v>
      </c>
      <c r="AJ531" s="332">
        <f>IF(UPGRADEYEAR&gt;ENGINE!AJ$523,AJ439,AJ341/'Assumptions - Life cycles'!$B$11)</f>
        <v>0</v>
      </c>
      <c r="AK531" s="332">
        <f>IF(UPGRADEYEAR&gt;ENGINE!AK$523,AK439,AK341/'Assumptions - Life cycles'!$B$11)</f>
        <v>0</v>
      </c>
      <c r="AL531" s="332">
        <f>IF(UPGRADEYEAR&gt;ENGINE!AL$523,AL439,AL341/'Assumptions - Life cycles'!$B$11)</f>
        <v>0</v>
      </c>
      <c r="AM531" s="332">
        <f>IF(UPGRADEYEAR&gt;ENGINE!AM$523,AM439,AM341/'Assumptions - Life cycles'!$B$11)</f>
        <v>0</v>
      </c>
      <c r="AN531" s="332">
        <f>IF(UPGRADEYEAR&gt;ENGINE!AN$523,AN439,AN341/'Assumptions - Life cycles'!$B$11)</f>
        <v>0</v>
      </c>
      <c r="AO531" s="332">
        <f>IF(UPGRADEYEAR&gt;ENGINE!AO$523,AO439,AO341/'Assumptions - Life cycles'!$B$11)</f>
        <v>0</v>
      </c>
      <c r="AP531" s="332">
        <f>IF(UPGRADEYEAR&gt;ENGINE!AP$523,AP439,AP341/'Assumptions - Life cycles'!$B$11)</f>
        <v>0</v>
      </c>
      <c r="AQ531" s="332">
        <f>IF(UPGRADEYEAR&gt;ENGINE!AQ$523,AQ439,AQ341/'Assumptions - Life cycles'!$B$11)</f>
        <v>0</v>
      </c>
      <c r="AR531" s="332">
        <f>IF(UPGRADEYEAR&gt;ENGINE!AR$523,AR439,AR341/'Assumptions - Life cycles'!$B$11)</f>
        <v>0</v>
      </c>
      <c r="AS531" s="332">
        <f>IF(UPGRADEYEAR&gt;ENGINE!AS$523,AS439,AS341/'Assumptions - Life cycles'!$B$11)</f>
        <v>0</v>
      </c>
      <c r="AT531" s="332">
        <f>IF(UPGRADEYEAR&gt;ENGINE!AT$523,AT439,AT341/'Assumptions - Life cycles'!$B$11)</f>
        <v>0</v>
      </c>
      <c r="AU531" s="231"/>
    </row>
    <row r="532" spans="1:47" ht="9" customHeight="1">
      <c r="A532" s="600"/>
      <c r="B532" s="227">
        <f t="shared" ref="B532:D532" si="626">B13</f>
        <v>0</v>
      </c>
      <c r="C532" s="227">
        <f t="shared" si="626"/>
        <v>0</v>
      </c>
      <c r="D532" s="228" t="str">
        <f t="shared" si="626"/>
        <v>LPS</v>
      </c>
      <c r="E532" s="254"/>
      <c r="F532" s="254"/>
      <c r="G532" s="254"/>
      <c r="H532" s="229"/>
      <c r="I532" s="229"/>
      <c r="J532" s="332">
        <f>IF(UPGRADEYEAR&gt;ENGINE!J$523,J440,J342/'Assumptions - Life cycles'!$B$11)</f>
        <v>0</v>
      </c>
      <c r="K532" s="332">
        <f>IF(UPGRADEYEAR&gt;ENGINE!K$523,K440,K342/'Assumptions - Life cycles'!$B$11)</f>
        <v>0</v>
      </c>
      <c r="L532" s="332">
        <f>IF(UPGRADEYEAR&gt;ENGINE!L$523,L440,L342/'Assumptions - Life cycles'!$B$11)</f>
        <v>0</v>
      </c>
      <c r="M532" s="332">
        <f>IF(UPGRADEYEAR&gt;ENGINE!M$523,M440,M342/'Assumptions - Life cycles'!$B$11)</f>
        <v>0</v>
      </c>
      <c r="N532" s="332">
        <f>IF(UPGRADEYEAR&gt;ENGINE!N$523,N440,N342/'Assumptions - Life cycles'!$B$11)</f>
        <v>0</v>
      </c>
      <c r="O532" s="332">
        <f>IF(UPGRADEYEAR&gt;ENGINE!O$523,O440,O342/'Assumptions - Life cycles'!$B$11)</f>
        <v>0</v>
      </c>
      <c r="P532" s="332">
        <f>IF(UPGRADEYEAR&gt;ENGINE!P$523,P440,P342/'Assumptions - Life cycles'!$B$11)</f>
        <v>0</v>
      </c>
      <c r="Q532" s="332">
        <f>IF(UPGRADEYEAR&gt;ENGINE!Q$523,Q440,Q342/'Assumptions - Life cycles'!$B$11)</f>
        <v>0</v>
      </c>
      <c r="R532" s="332">
        <f>IF(UPGRADEYEAR&gt;ENGINE!R$523,R440,R342/'Assumptions - Life cycles'!$B$11)</f>
        <v>0</v>
      </c>
      <c r="S532" s="332">
        <f>IF(UPGRADEYEAR&gt;ENGINE!S$523,S440,S342/'Assumptions - Life cycles'!$B$11)</f>
        <v>0</v>
      </c>
      <c r="T532" s="332">
        <f>IF(UPGRADEYEAR&gt;ENGINE!T$523,T440,T342/'Assumptions - Life cycles'!$B$11)</f>
        <v>0</v>
      </c>
      <c r="U532" s="332">
        <f>IF(UPGRADEYEAR&gt;ENGINE!U$523,U440,U342/'Assumptions - Life cycles'!$B$11)</f>
        <v>0</v>
      </c>
      <c r="V532" s="332">
        <f>IF(UPGRADEYEAR&gt;ENGINE!V$523,V440,V342/'Assumptions - Life cycles'!$B$11)</f>
        <v>0</v>
      </c>
      <c r="W532" s="332">
        <f>IF(UPGRADEYEAR&gt;ENGINE!W$523,W440,W342/'Assumptions - Life cycles'!$B$11)</f>
        <v>0</v>
      </c>
      <c r="X532" s="332">
        <f>IF(UPGRADEYEAR&gt;ENGINE!X$523,X440,X342/'Assumptions - Life cycles'!$B$11)</f>
        <v>0</v>
      </c>
      <c r="Y532" s="332">
        <f>IF(UPGRADEYEAR&gt;ENGINE!Y$523,Y440,Y342/'Assumptions - Life cycles'!$B$11)</f>
        <v>0</v>
      </c>
      <c r="Z532" s="332">
        <f>IF(UPGRADEYEAR&gt;ENGINE!Z$523,Z440,Z342/'Assumptions - Life cycles'!$B$11)</f>
        <v>0</v>
      </c>
      <c r="AA532" s="332">
        <f>IF(UPGRADEYEAR&gt;ENGINE!AA$523,AA440,AA342/'Assumptions - Life cycles'!$B$11)</f>
        <v>0</v>
      </c>
      <c r="AB532" s="332">
        <f>IF(UPGRADEYEAR&gt;ENGINE!AB$523,AB440,AB342/'Assumptions - Life cycles'!$B$11)</f>
        <v>0</v>
      </c>
      <c r="AC532" s="332">
        <f>IF(UPGRADEYEAR&gt;ENGINE!AC$523,AC440,AC342/'Assumptions - Life cycles'!$B$11)</f>
        <v>0</v>
      </c>
      <c r="AD532" s="332">
        <f>IF(UPGRADEYEAR&gt;ENGINE!AD$523,AD440,AD342/'Assumptions - Life cycles'!$B$11)</f>
        <v>0</v>
      </c>
      <c r="AE532" s="332">
        <f>IF(UPGRADEYEAR&gt;ENGINE!AE$523,AE440,AE342/'Assumptions - Life cycles'!$B$11)</f>
        <v>0</v>
      </c>
      <c r="AF532" s="332">
        <f>IF(UPGRADEYEAR&gt;ENGINE!AF$523,AF440,AF342/'Assumptions - Life cycles'!$B$11)</f>
        <v>0</v>
      </c>
      <c r="AG532" s="332">
        <f>IF(UPGRADEYEAR&gt;ENGINE!AG$523,AG440,AG342/'Assumptions - Life cycles'!$B$11)</f>
        <v>0</v>
      </c>
      <c r="AH532" s="332">
        <f>IF(UPGRADEYEAR&gt;ENGINE!AH$523,AH440,AH342/'Assumptions - Life cycles'!$B$11)</f>
        <v>0</v>
      </c>
      <c r="AI532" s="332">
        <f>IF(UPGRADEYEAR&gt;ENGINE!AI$523,AI440,AI342/'Assumptions - Life cycles'!$B$11)</f>
        <v>0</v>
      </c>
      <c r="AJ532" s="332">
        <f>IF(UPGRADEYEAR&gt;ENGINE!AJ$523,AJ440,AJ342/'Assumptions - Life cycles'!$B$11)</f>
        <v>0</v>
      </c>
      <c r="AK532" s="332">
        <f>IF(UPGRADEYEAR&gt;ENGINE!AK$523,AK440,AK342/'Assumptions - Life cycles'!$B$11)</f>
        <v>0</v>
      </c>
      <c r="AL532" s="332">
        <f>IF(UPGRADEYEAR&gt;ENGINE!AL$523,AL440,AL342/'Assumptions - Life cycles'!$B$11)</f>
        <v>0</v>
      </c>
      <c r="AM532" s="332">
        <f>IF(UPGRADEYEAR&gt;ENGINE!AM$523,AM440,AM342/'Assumptions - Life cycles'!$B$11)</f>
        <v>0</v>
      </c>
      <c r="AN532" s="332">
        <f>IF(UPGRADEYEAR&gt;ENGINE!AN$523,AN440,AN342/'Assumptions - Life cycles'!$B$11)</f>
        <v>0</v>
      </c>
      <c r="AO532" s="332">
        <f>IF(UPGRADEYEAR&gt;ENGINE!AO$523,AO440,AO342/'Assumptions - Life cycles'!$B$11)</f>
        <v>0</v>
      </c>
      <c r="AP532" s="332">
        <f>IF(UPGRADEYEAR&gt;ENGINE!AP$523,AP440,AP342/'Assumptions - Life cycles'!$B$11)</f>
        <v>0</v>
      </c>
      <c r="AQ532" s="332">
        <f>IF(UPGRADEYEAR&gt;ENGINE!AQ$523,AQ440,AQ342/'Assumptions - Life cycles'!$B$11)</f>
        <v>0</v>
      </c>
      <c r="AR532" s="332">
        <f>IF(UPGRADEYEAR&gt;ENGINE!AR$523,AR440,AR342/'Assumptions - Life cycles'!$B$11)</f>
        <v>0</v>
      </c>
      <c r="AS532" s="332">
        <f>IF(UPGRADEYEAR&gt;ENGINE!AS$523,AS440,AS342/'Assumptions - Life cycles'!$B$11)</f>
        <v>0</v>
      </c>
      <c r="AT532" s="332">
        <f>IF(UPGRADEYEAR&gt;ENGINE!AT$523,AT440,AT342/'Assumptions - Life cycles'!$B$11)</f>
        <v>0</v>
      </c>
      <c r="AU532" s="231"/>
    </row>
    <row r="533" spans="1:47" ht="9" customHeight="1">
      <c r="A533" s="598" t="s">
        <v>264</v>
      </c>
      <c r="B533" s="227">
        <f t="shared" ref="B533:D533" si="627">B14</f>
        <v>55</v>
      </c>
      <c r="C533" s="227">
        <f t="shared" si="627"/>
        <v>77</v>
      </c>
      <c r="D533" s="228" t="str">
        <f t="shared" si="627"/>
        <v>LPS</v>
      </c>
      <c r="E533" s="254"/>
      <c r="F533" s="254"/>
      <c r="G533" s="254"/>
      <c r="H533" s="229"/>
      <c r="I533" s="229"/>
      <c r="J533" s="332">
        <f>IF(UPGRADEYEAR&gt;ENGINE!J$523,J441,J343/'Assumptions - Life cycles'!$B$11)</f>
        <v>0</v>
      </c>
      <c r="K533" s="332">
        <f>IF(UPGRADEYEAR&gt;ENGINE!K$523,K441,K343/'Assumptions - Life cycles'!$B$11)</f>
        <v>0</v>
      </c>
      <c r="L533" s="332">
        <f>IF(UPGRADEYEAR&gt;ENGINE!L$523,L441,L343/'Assumptions - Life cycles'!$B$11)</f>
        <v>0</v>
      </c>
      <c r="M533" s="332">
        <f>IF(UPGRADEYEAR&gt;ENGINE!M$523,M441,M343/'Assumptions - Life cycles'!$B$11)</f>
        <v>0</v>
      </c>
      <c r="N533" s="332">
        <f>IF(UPGRADEYEAR&gt;ENGINE!N$523,N441,N343/'Assumptions - Life cycles'!$B$11)</f>
        <v>0</v>
      </c>
      <c r="O533" s="332">
        <f>IF(UPGRADEYEAR&gt;ENGINE!O$523,O441,O343/'Assumptions - Life cycles'!$B$11)</f>
        <v>0</v>
      </c>
      <c r="P533" s="332">
        <f>IF(UPGRADEYEAR&gt;ENGINE!P$523,P441,P343/'Assumptions - Life cycles'!$B$11)</f>
        <v>0</v>
      </c>
      <c r="Q533" s="332">
        <f>IF(UPGRADEYEAR&gt;ENGINE!Q$523,Q441,Q343/'Assumptions - Life cycles'!$B$11)</f>
        <v>0</v>
      </c>
      <c r="R533" s="332">
        <f>IF(UPGRADEYEAR&gt;ENGINE!R$523,R441,R343/'Assumptions - Life cycles'!$B$11)</f>
        <v>0</v>
      </c>
      <c r="S533" s="332">
        <f>IF(UPGRADEYEAR&gt;ENGINE!S$523,S441,S343/'Assumptions - Life cycles'!$B$11)</f>
        <v>0</v>
      </c>
      <c r="T533" s="332">
        <f>IF(UPGRADEYEAR&gt;ENGINE!T$523,T441,T343/'Assumptions - Life cycles'!$B$11)</f>
        <v>0</v>
      </c>
      <c r="U533" s="332">
        <f>IF(UPGRADEYEAR&gt;ENGINE!U$523,U441,U343/'Assumptions - Life cycles'!$B$11)</f>
        <v>0</v>
      </c>
      <c r="V533" s="332">
        <f>IF(UPGRADEYEAR&gt;ENGINE!V$523,V441,V343/'Assumptions - Life cycles'!$B$11)</f>
        <v>0</v>
      </c>
      <c r="W533" s="332">
        <f>IF(UPGRADEYEAR&gt;ENGINE!W$523,W441,W343/'Assumptions - Life cycles'!$B$11)</f>
        <v>0</v>
      </c>
      <c r="X533" s="332">
        <f>IF(UPGRADEYEAR&gt;ENGINE!X$523,X441,X343/'Assumptions - Life cycles'!$B$11)</f>
        <v>0</v>
      </c>
      <c r="Y533" s="332">
        <f>IF(UPGRADEYEAR&gt;ENGINE!Y$523,Y441,Y343/'Assumptions - Life cycles'!$B$11)</f>
        <v>0</v>
      </c>
      <c r="Z533" s="332">
        <f>IF(UPGRADEYEAR&gt;ENGINE!Z$523,Z441,Z343/'Assumptions - Life cycles'!$B$11)</f>
        <v>0</v>
      </c>
      <c r="AA533" s="332">
        <f>IF(UPGRADEYEAR&gt;ENGINE!AA$523,AA441,AA343/'Assumptions - Life cycles'!$B$11)</f>
        <v>0</v>
      </c>
      <c r="AB533" s="332">
        <f>IF(UPGRADEYEAR&gt;ENGINE!AB$523,AB441,AB343/'Assumptions - Life cycles'!$B$11)</f>
        <v>0</v>
      </c>
      <c r="AC533" s="332">
        <f>IF(UPGRADEYEAR&gt;ENGINE!AC$523,AC441,AC343/'Assumptions - Life cycles'!$B$11)</f>
        <v>0</v>
      </c>
      <c r="AD533" s="332">
        <f>IF(UPGRADEYEAR&gt;ENGINE!AD$523,AD441,AD343/'Assumptions - Life cycles'!$B$11)</f>
        <v>0</v>
      </c>
      <c r="AE533" s="332">
        <f>IF(UPGRADEYEAR&gt;ENGINE!AE$523,AE441,AE343/'Assumptions - Life cycles'!$B$11)</f>
        <v>0</v>
      </c>
      <c r="AF533" s="332">
        <f>IF(UPGRADEYEAR&gt;ENGINE!AF$523,AF441,AF343/'Assumptions - Life cycles'!$B$11)</f>
        <v>0</v>
      </c>
      <c r="AG533" s="332">
        <f>IF(UPGRADEYEAR&gt;ENGINE!AG$523,AG441,AG343/'Assumptions - Life cycles'!$B$11)</f>
        <v>0</v>
      </c>
      <c r="AH533" s="332">
        <f>IF(UPGRADEYEAR&gt;ENGINE!AH$523,AH441,AH343/'Assumptions - Life cycles'!$B$11)</f>
        <v>0</v>
      </c>
      <c r="AI533" s="332">
        <f>IF(UPGRADEYEAR&gt;ENGINE!AI$523,AI441,AI343/'Assumptions - Life cycles'!$B$11)</f>
        <v>0</v>
      </c>
      <c r="AJ533" s="332">
        <f>IF(UPGRADEYEAR&gt;ENGINE!AJ$523,AJ441,AJ343/'Assumptions - Life cycles'!$B$11)</f>
        <v>0</v>
      </c>
      <c r="AK533" s="332">
        <f>IF(UPGRADEYEAR&gt;ENGINE!AK$523,AK441,AK343/'Assumptions - Life cycles'!$B$11)</f>
        <v>0</v>
      </c>
      <c r="AL533" s="332">
        <f>IF(UPGRADEYEAR&gt;ENGINE!AL$523,AL441,AL343/'Assumptions - Life cycles'!$B$11)</f>
        <v>0</v>
      </c>
      <c r="AM533" s="332">
        <f>IF(UPGRADEYEAR&gt;ENGINE!AM$523,AM441,AM343/'Assumptions - Life cycles'!$B$11)</f>
        <v>0</v>
      </c>
      <c r="AN533" s="332">
        <f>IF(UPGRADEYEAR&gt;ENGINE!AN$523,AN441,AN343/'Assumptions - Life cycles'!$B$11)</f>
        <v>0</v>
      </c>
      <c r="AO533" s="332">
        <f>IF(UPGRADEYEAR&gt;ENGINE!AO$523,AO441,AO343/'Assumptions - Life cycles'!$B$11)</f>
        <v>0</v>
      </c>
      <c r="AP533" s="332">
        <f>IF(UPGRADEYEAR&gt;ENGINE!AP$523,AP441,AP343/'Assumptions - Life cycles'!$B$11)</f>
        <v>0</v>
      </c>
      <c r="AQ533" s="332">
        <f>IF(UPGRADEYEAR&gt;ENGINE!AQ$523,AQ441,AQ343/'Assumptions - Life cycles'!$B$11)</f>
        <v>0</v>
      </c>
      <c r="AR533" s="332">
        <f>IF(UPGRADEYEAR&gt;ENGINE!AR$523,AR441,AR343/'Assumptions - Life cycles'!$B$11)</f>
        <v>0</v>
      </c>
      <c r="AS533" s="332">
        <f>IF(UPGRADEYEAR&gt;ENGINE!AS$523,AS441,AS343/'Assumptions - Life cycles'!$B$11)</f>
        <v>0</v>
      </c>
      <c r="AT533" s="332">
        <f>IF(UPGRADEYEAR&gt;ENGINE!AT$523,AT441,AT343/'Assumptions - Life cycles'!$B$11)</f>
        <v>0</v>
      </c>
      <c r="AU533" s="231"/>
    </row>
    <row r="534" spans="1:47" ht="9" customHeight="1">
      <c r="A534" s="599"/>
      <c r="B534" s="227">
        <f t="shared" ref="B534:D534" si="628">B15</f>
        <v>90</v>
      </c>
      <c r="C534" s="227">
        <f t="shared" si="628"/>
        <v>130</v>
      </c>
      <c r="D534" s="228" t="str">
        <f t="shared" si="628"/>
        <v>LPS</v>
      </c>
      <c r="E534" s="254"/>
      <c r="F534" s="254"/>
      <c r="G534" s="254"/>
      <c r="H534" s="229"/>
      <c r="I534" s="229"/>
      <c r="J534" s="332">
        <f>IF(UPGRADEYEAR&gt;ENGINE!J$523,J442,J344/'Assumptions - Life cycles'!$B$11)</f>
        <v>60</v>
      </c>
      <c r="K534" s="332">
        <f>IF(UPGRADEYEAR&gt;ENGINE!K$523,K442,K344/'Assumptions - Life cycles'!$B$11)</f>
        <v>60</v>
      </c>
      <c r="L534" s="332">
        <f>IF(UPGRADEYEAR&gt;ENGINE!L$523,L442,L344/'Assumptions - Life cycles'!$B$11)</f>
        <v>60</v>
      </c>
      <c r="M534" s="332">
        <f>IF(UPGRADEYEAR&gt;ENGINE!M$523,M442,M344/'Assumptions - Life cycles'!$B$11)</f>
        <v>20</v>
      </c>
      <c r="N534" s="332">
        <f>IF(UPGRADEYEAR&gt;ENGINE!N$523,N442,N344/'Assumptions - Life cycles'!$B$11)</f>
        <v>20</v>
      </c>
      <c r="O534" s="332">
        <f>IF(UPGRADEYEAR&gt;ENGINE!O$523,O442,O344/'Assumptions - Life cycles'!$B$11)</f>
        <v>20</v>
      </c>
      <c r="P534" s="332">
        <f>IF(UPGRADEYEAR&gt;ENGINE!P$523,P442,P344/'Assumptions - Life cycles'!$B$11)</f>
        <v>20</v>
      </c>
      <c r="Q534" s="332">
        <f>IF(UPGRADEYEAR&gt;ENGINE!Q$523,Q442,Q344/'Assumptions - Life cycles'!$B$11)</f>
        <v>20</v>
      </c>
      <c r="R534" s="332">
        <f>IF(UPGRADEYEAR&gt;ENGINE!R$523,R442,R344/'Assumptions - Life cycles'!$B$11)</f>
        <v>20</v>
      </c>
      <c r="S534" s="332">
        <f>IF(UPGRADEYEAR&gt;ENGINE!S$523,S442,S344/'Assumptions - Life cycles'!$B$11)</f>
        <v>20</v>
      </c>
      <c r="T534" s="332">
        <f>IF(UPGRADEYEAR&gt;ENGINE!T$523,T442,T344/'Assumptions - Life cycles'!$B$11)</f>
        <v>20</v>
      </c>
      <c r="U534" s="332">
        <f>IF(UPGRADEYEAR&gt;ENGINE!U$523,U442,U344/'Assumptions - Life cycles'!$B$11)</f>
        <v>20</v>
      </c>
      <c r="V534" s="332">
        <f>IF(UPGRADEYEAR&gt;ENGINE!V$523,V442,V344/'Assumptions - Life cycles'!$B$11)</f>
        <v>20</v>
      </c>
      <c r="W534" s="332">
        <f>IF(UPGRADEYEAR&gt;ENGINE!W$523,W442,W344/'Assumptions - Life cycles'!$B$11)</f>
        <v>20</v>
      </c>
      <c r="X534" s="332">
        <f>IF(UPGRADEYEAR&gt;ENGINE!X$523,X442,X344/'Assumptions - Life cycles'!$B$11)</f>
        <v>20</v>
      </c>
      <c r="Y534" s="332">
        <f>IF(UPGRADEYEAR&gt;ENGINE!Y$523,Y442,Y344/'Assumptions - Life cycles'!$B$11)</f>
        <v>20</v>
      </c>
      <c r="Z534" s="332">
        <f>IF(UPGRADEYEAR&gt;ENGINE!Z$523,Z442,Z344/'Assumptions - Life cycles'!$B$11)</f>
        <v>20</v>
      </c>
      <c r="AA534" s="332">
        <f>IF(UPGRADEYEAR&gt;ENGINE!AA$523,AA442,AA344/'Assumptions - Life cycles'!$B$11)</f>
        <v>20</v>
      </c>
      <c r="AB534" s="332">
        <f>IF(UPGRADEYEAR&gt;ENGINE!AB$523,AB442,AB344/'Assumptions - Life cycles'!$B$11)</f>
        <v>20</v>
      </c>
      <c r="AC534" s="332">
        <f>IF(UPGRADEYEAR&gt;ENGINE!AC$523,AC442,AC344/'Assumptions - Life cycles'!$B$11)</f>
        <v>20</v>
      </c>
      <c r="AD534" s="332">
        <f>IF(UPGRADEYEAR&gt;ENGINE!AD$523,AD442,AD344/'Assumptions - Life cycles'!$B$11)</f>
        <v>20</v>
      </c>
      <c r="AE534" s="332">
        <f>IF(UPGRADEYEAR&gt;ENGINE!AE$523,AE442,AE344/'Assumptions - Life cycles'!$B$11)</f>
        <v>20</v>
      </c>
      <c r="AF534" s="332">
        <f>IF(UPGRADEYEAR&gt;ENGINE!AF$523,AF442,AF344/'Assumptions - Life cycles'!$B$11)</f>
        <v>20</v>
      </c>
      <c r="AG534" s="332">
        <f>IF(UPGRADEYEAR&gt;ENGINE!AG$523,AG442,AG344/'Assumptions - Life cycles'!$B$11)</f>
        <v>20</v>
      </c>
      <c r="AH534" s="332">
        <f>IF(UPGRADEYEAR&gt;ENGINE!AH$523,AH442,AH344/'Assumptions - Life cycles'!$B$11)</f>
        <v>20</v>
      </c>
      <c r="AI534" s="332">
        <f>IF(UPGRADEYEAR&gt;ENGINE!AI$523,AI442,AI344/'Assumptions - Life cycles'!$B$11)</f>
        <v>20</v>
      </c>
      <c r="AJ534" s="332">
        <f>IF(UPGRADEYEAR&gt;ENGINE!AJ$523,AJ442,AJ344/'Assumptions - Life cycles'!$B$11)</f>
        <v>20</v>
      </c>
      <c r="AK534" s="332">
        <f>IF(UPGRADEYEAR&gt;ENGINE!AK$523,AK442,AK344/'Assumptions - Life cycles'!$B$11)</f>
        <v>20</v>
      </c>
      <c r="AL534" s="332">
        <f>IF(UPGRADEYEAR&gt;ENGINE!AL$523,AL442,AL344/'Assumptions - Life cycles'!$B$11)</f>
        <v>20</v>
      </c>
      <c r="AM534" s="332">
        <f>IF(UPGRADEYEAR&gt;ENGINE!AM$523,AM442,AM344/'Assumptions - Life cycles'!$B$11)</f>
        <v>20</v>
      </c>
      <c r="AN534" s="332">
        <f>IF(UPGRADEYEAR&gt;ENGINE!AN$523,AN442,AN344/'Assumptions - Life cycles'!$B$11)</f>
        <v>20</v>
      </c>
      <c r="AO534" s="332">
        <f>IF(UPGRADEYEAR&gt;ENGINE!AO$523,AO442,AO344/'Assumptions - Life cycles'!$B$11)</f>
        <v>20</v>
      </c>
      <c r="AP534" s="332">
        <f>IF(UPGRADEYEAR&gt;ENGINE!AP$523,AP442,AP344/'Assumptions - Life cycles'!$B$11)</f>
        <v>20</v>
      </c>
      <c r="AQ534" s="332">
        <f>IF(UPGRADEYEAR&gt;ENGINE!AQ$523,AQ442,AQ344/'Assumptions - Life cycles'!$B$11)</f>
        <v>20</v>
      </c>
      <c r="AR534" s="332">
        <f>IF(UPGRADEYEAR&gt;ENGINE!AR$523,AR442,AR344/'Assumptions - Life cycles'!$B$11)</f>
        <v>20</v>
      </c>
      <c r="AS534" s="332">
        <f>IF(UPGRADEYEAR&gt;ENGINE!AS$523,AS442,AS344/'Assumptions - Life cycles'!$B$11)</f>
        <v>20</v>
      </c>
      <c r="AT534" s="332">
        <f>IF(UPGRADEYEAR&gt;ENGINE!AT$523,AT442,AT344/'Assumptions - Life cycles'!$B$11)</f>
        <v>20</v>
      </c>
      <c r="AU534" s="231"/>
    </row>
    <row r="535" spans="1:47" ht="9" customHeight="1">
      <c r="A535" s="599"/>
      <c r="B535" s="227">
        <f t="shared" ref="B535:D535" si="629">B16</f>
        <v>135</v>
      </c>
      <c r="C535" s="227">
        <f t="shared" si="629"/>
        <v>190</v>
      </c>
      <c r="D535" s="228" t="str">
        <f t="shared" si="629"/>
        <v>LPS</v>
      </c>
      <c r="E535" s="254"/>
      <c r="F535" s="254"/>
      <c r="G535" s="254"/>
      <c r="H535" s="229"/>
      <c r="I535" s="229"/>
      <c r="J535" s="332">
        <f>IF(UPGRADEYEAR&gt;ENGINE!J$523,J443,J345/'Assumptions - Life cycles'!$B$11)</f>
        <v>20</v>
      </c>
      <c r="K535" s="332">
        <f>IF(UPGRADEYEAR&gt;ENGINE!K$523,K443,K345/'Assumptions - Life cycles'!$B$11)</f>
        <v>20</v>
      </c>
      <c r="L535" s="332">
        <f>IF(UPGRADEYEAR&gt;ENGINE!L$523,L443,L345/'Assumptions - Life cycles'!$B$11)</f>
        <v>20</v>
      </c>
      <c r="M535" s="332">
        <f>IF(UPGRADEYEAR&gt;ENGINE!M$523,M443,M345/'Assumptions - Life cycles'!$B$11)</f>
        <v>0</v>
      </c>
      <c r="N535" s="332">
        <f>IF(UPGRADEYEAR&gt;ENGINE!N$523,N443,N345/'Assumptions - Life cycles'!$B$11)</f>
        <v>0</v>
      </c>
      <c r="O535" s="332">
        <f>IF(UPGRADEYEAR&gt;ENGINE!O$523,O443,O345/'Assumptions - Life cycles'!$B$11)</f>
        <v>0</v>
      </c>
      <c r="P535" s="332">
        <f>IF(UPGRADEYEAR&gt;ENGINE!P$523,P443,P345/'Assumptions - Life cycles'!$B$11)</f>
        <v>0</v>
      </c>
      <c r="Q535" s="332">
        <f>IF(UPGRADEYEAR&gt;ENGINE!Q$523,Q443,Q345/'Assumptions - Life cycles'!$B$11)</f>
        <v>0</v>
      </c>
      <c r="R535" s="332">
        <f>IF(UPGRADEYEAR&gt;ENGINE!R$523,R443,R345/'Assumptions - Life cycles'!$B$11)</f>
        <v>0</v>
      </c>
      <c r="S535" s="332">
        <f>IF(UPGRADEYEAR&gt;ENGINE!S$523,S443,S345/'Assumptions - Life cycles'!$B$11)</f>
        <v>0</v>
      </c>
      <c r="T535" s="332">
        <f>IF(UPGRADEYEAR&gt;ENGINE!T$523,T443,T345/'Assumptions - Life cycles'!$B$11)</f>
        <v>0</v>
      </c>
      <c r="U535" s="332">
        <f>IF(UPGRADEYEAR&gt;ENGINE!U$523,U443,U345/'Assumptions - Life cycles'!$B$11)</f>
        <v>0</v>
      </c>
      <c r="V535" s="332">
        <f>IF(UPGRADEYEAR&gt;ENGINE!V$523,V443,V345/'Assumptions - Life cycles'!$B$11)</f>
        <v>0</v>
      </c>
      <c r="W535" s="332">
        <f>IF(UPGRADEYEAR&gt;ENGINE!W$523,W443,W345/'Assumptions - Life cycles'!$B$11)</f>
        <v>0</v>
      </c>
      <c r="X535" s="332">
        <f>IF(UPGRADEYEAR&gt;ENGINE!X$523,X443,X345/'Assumptions - Life cycles'!$B$11)</f>
        <v>0</v>
      </c>
      <c r="Y535" s="332">
        <f>IF(UPGRADEYEAR&gt;ENGINE!Y$523,Y443,Y345/'Assumptions - Life cycles'!$B$11)</f>
        <v>0</v>
      </c>
      <c r="Z535" s="332">
        <f>IF(UPGRADEYEAR&gt;ENGINE!Z$523,Z443,Z345/'Assumptions - Life cycles'!$B$11)</f>
        <v>0</v>
      </c>
      <c r="AA535" s="332">
        <f>IF(UPGRADEYEAR&gt;ENGINE!AA$523,AA443,AA345/'Assumptions - Life cycles'!$B$11)</f>
        <v>0</v>
      </c>
      <c r="AB535" s="332">
        <f>IF(UPGRADEYEAR&gt;ENGINE!AB$523,AB443,AB345/'Assumptions - Life cycles'!$B$11)</f>
        <v>0</v>
      </c>
      <c r="AC535" s="332">
        <f>IF(UPGRADEYEAR&gt;ENGINE!AC$523,AC443,AC345/'Assumptions - Life cycles'!$B$11)</f>
        <v>0</v>
      </c>
      <c r="AD535" s="332">
        <f>IF(UPGRADEYEAR&gt;ENGINE!AD$523,AD443,AD345/'Assumptions - Life cycles'!$B$11)</f>
        <v>0</v>
      </c>
      <c r="AE535" s="332">
        <f>IF(UPGRADEYEAR&gt;ENGINE!AE$523,AE443,AE345/'Assumptions - Life cycles'!$B$11)</f>
        <v>0</v>
      </c>
      <c r="AF535" s="332">
        <f>IF(UPGRADEYEAR&gt;ENGINE!AF$523,AF443,AF345/'Assumptions - Life cycles'!$B$11)</f>
        <v>0</v>
      </c>
      <c r="AG535" s="332">
        <f>IF(UPGRADEYEAR&gt;ENGINE!AG$523,AG443,AG345/'Assumptions - Life cycles'!$B$11)</f>
        <v>0</v>
      </c>
      <c r="AH535" s="332">
        <f>IF(UPGRADEYEAR&gt;ENGINE!AH$523,AH443,AH345/'Assumptions - Life cycles'!$B$11)</f>
        <v>0</v>
      </c>
      <c r="AI535" s="332">
        <f>IF(UPGRADEYEAR&gt;ENGINE!AI$523,AI443,AI345/'Assumptions - Life cycles'!$B$11)</f>
        <v>0</v>
      </c>
      <c r="AJ535" s="332">
        <f>IF(UPGRADEYEAR&gt;ENGINE!AJ$523,AJ443,AJ345/'Assumptions - Life cycles'!$B$11)</f>
        <v>0</v>
      </c>
      <c r="AK535" s="332">
        <f>IF(UPGRADEYEAR&gt;ENGINE!AK$523,AK443,AK345/'Assumptions - Life cycles'!$B$11)</f>
        <v>0</v>
      </c>
      <c r="AL535" s="332">
        <f>IF(UPGRADEYEAR&gt;ENGINE!AL$523,AL443,AL345/'Assumptions - Life cycles'!$B$11)</f>
        <v>0</v>
      </c>
      <c r="AM535" s="332">
        <f>IF(UPGRADEYEAR&gt;ENGINE!AM$523,AM443,AM345/'Assumptions - Life cycles'!$B$11)</f>
        <v>0</v>
      </c>
      <c r="AN535" s="332">
        <f>IF(UPGRADEYEAR&gt;ENGINE!AN$523,AN443,AN345/'Assumptions - Life cycles'!$B$11)</f>
        <v>0</v>
      </c>
      <c r="AO535" s="332">
        <f>IF(UPGRADEYEAR&gt;ENGINE!AO$523,AO443,AO345/'Assumptions - Life cycles'!$B$11)</f>
        <v>0</v>
      </c>
      <c r="AP535" s="332">
        <f>IF(UPGRADEYEAR&gt;ENGINE!AP$523,AP443,AP345/'Assumptions - Life cycles'!$B$11)</f>
        <v>0</v>
      </c>
      <c r="AQ535" s="332">
        <f>IF(UPGRADEYEAR&gt;ENGINE!AQ$523,AQ443,AQ345/'Assumptions - Life cycles'!$B$11)</f>
        <v>0</v>
      </c>
      <c r="AR535" s="332">
        <f>IF(UPGRADEYEAR&gt;ENGINE!AR$523,AR443,AR345/'Assumptions - Life cycles'!$B$11)</f>
        <v>0</v>
      </c>
      <c r="AS535" s="332">
        <f>IF(UPGRADEYEAR&gt;ENGINE!AS$523,AS443,AS345/'Assumptions - Life cycles'!$B$11)</f>
        <v>0</v>
      </c>
      <c r="AT535" s="332">
        <f>IF(UPGRADEYEAR&gt;ENGINE!AT$523,AT443,AT345/'Assumptions - Life cycles'!$B$11)</f>
        <v>0</v>
      </c>
      <c r="AU535" s="231"/>
    </row>
    <row r="536" spans="1:47" ht="9" customHeight="1">
      <c r="A536" s="599"/>
      <c r="B536" s="227">
        <f t="shared" ref="B536:D536" si="630">B17</f>
        <v>180</v>
      </c>
      <c r="C536" s="227">
        <f t="shared" si="630"/>
        <v>223</v>
      </c>
      <c r="D536" s="228" t="str">
        <f t="shared" si="630"/>
        <v>LPS</v>
      </c>
      <c r="E536" s="254"/>
      <c r="F536" s="254"/>
      <c r="G536" s="254"/>
      <c r="H536" s="229"/>
      <c r="I536" s="229"/>
      <c r="J536" s="332">
        <f>IF(UPGRADEYEAR&gt;ENGINE!J$523,J444,J346/'Assumptions - Life cycles'!$B$11)</f>
        <v>0</v>
      </c>
      <c r="K536" s="332">
        <f>IF(UPGRADEYEAR&gt;ENGINE!K$523,K444,K346/'Assumptions - Life cycles'!$B$11)</f>
        <v>0</v>
      </c>
      <c r="L536" s="332">
        <f>IF(UPGRADEYEAR&gt;ENGINE!L$523,L444,L346/'Assumptions - Life cycles'!$B$11)</f>
        <v>0</v>
      </c>
      <c r="M536" s="332">
        <f>IF(UPGRADEYEAR&gt;ENGINE!M$523,M444,M346/'Assumptions - Life cycles'!$B$11)</f>
        <v>0</v>
      </c>
      <c r="N536" s="332">
        <f>IF(UPGRADEYEAR&gt;ENGINE!N$523,N444,N346/'Assumptions - Life cycles'!$B$11)</f>
        <v>0</v>
      </c>
      <c r="O536" s="332">
        <f>IF(UPGRADEYEAR&gt;ENGINE!O$523,O444,O346/'Assumptions - Life cycles'!$B$11)</f>
        <v>0</v>
      </c>
      <c r="P536" s="332">
        <f>IF(UPGRADEYEAR&gt;ENGINE!P$523,P444,P346/'Assumptions - Life cycles'!$B$11)</f>
        <v>0</v>
      </c>
      <c r="Q536" s="332">
        <f>IF(UPGRADEYEAR&gt;ENGINE!Q$523,Q444,Q346/'Assumptions - Life cycles'!$B$11)</f>
        <v>0</v>
      </c>
      <c r="R536" s="332">
        <f>IF(UPGRADEYEAR&gt;ENGINE!R$523,R444,R346/'Assumptions - Life cycles'!$B$11)</f>
        <v>0</v>
      </c>
      <c r="S536" s="332">
        <f>IF(UPGRADEYEAR&gt;ENGINE!S$523,S444,S346/'Assumptions - Life cycles'!$B$11)</f>
        <v>0</v>
      </c>
      <c r="T536" s="332">
        <f>IF(UPGRADEYEAR&gt;ENGINE!T$523,T444,T346/'Assumptions - Life cycles'!$B$11)</f>
        <v>0</v>
      </c>
      <c r="U536" s="332">
        <f>IF(UPGRADEYEAR&gt;ENGINE!U$523,U444,U346/'Assumptions - Life cycles'!$B$11)</f>
        <v>0</v>
      </c>
      <c r="V536" s="332">
        <f>IF(UPGRADEYEAR&gt;ENGINE!V$523,V444,V346/'Assumptions - Life cycles'!$B$11)</f>
        <v>0</v>
      </c>
      <c r="W536" s="332">
        <f>IF(UPGRADEYEAR&gt;ENGINE!W$523,W444,W346/'Assumptions - Life cycles'!$B$11)</f>
        <v>0</v>
      </c>
      <c r="X536" s="332">
        <f>IF(UPGRADEYEAR&gt;ENGINE!X$523,X444,X346/'Assumptions - Life cycles'!$B$11)</f>
        <v>0</v>
      </c>
      <c r="Y536" s="332">
        <f>IF(UPGRADEYEAR&gt;ENGINE!Y$523,Y444,Y346/'Assumptions - Life cycles'!$B$11)</f>
        <v>0</v>
      </c>
      <c r="Z536" s="332">
        <f>IF(UPGRADEYEAR&gt;ENGINE!Z$523,Z444,Z346/'Assumptions - Life cycles'!$B$11)</f>
        <v>0</v>
      </c>
      <c r="AA536" s="332">
        <f>IF(UPGRADEYEAR&gt;ENGINE!AA$523,AA444,AA346/'Assumptions - Life cycles'!$B$11)</f>
        <v>0</v>
      </c>
      <c r="AB536" s="332">
        <f>IF(UPGRADEYEAR&gt;ENGINE!AB$523,AB444,AB346/'Assumptions - Life cycles'!$B$11)</f>
        <v>0</v>
      </c>
      <c r="AC536" s="332">
        <f>IF(UPGRADEYEAR&gt;ENGINE!AC$523,AC444,AC346/'Assumptions - Life cycles'!$B$11)</f>
        <v>0</v>
      </c>
      <c r="AD536" s="332">
        <f>IF(UPGRADEYEAR&gt;ENGINE!AD$523,AD444,AD346/'Assumptions - Life cycles'!$B$11)</f>
        <v>0</v>
      </c>
      <c r="AE536" s="332">
        <f>IF(UPGRADEYEAR&gt;ENGINE!AE$523,AE444,AE346/'Assumptions - Life cycles'!$B$11)</f>
        <v>0</v>
      </c>
      <c r="AF536" s="332">
        <f>IF(UPGRADEYEAR&gt;ENGINE!AF$523,AF444,AF346/'Assumptions - Life cycles'!$B$11)</f>
        <v>0</v>
      </c>
      <c r="AG536" s="332">
        <f>IF(UPGRADEYEAR&gt;ENGINE!AG$523,AG444,AG346/'Assumptions - Life cycles'!$B$11)</f>
        <v>0</v>
      </c>
      <c r="AH536" s="332">
        <f>IF(UPGRADEYEAR&gt;ENGINE!AH$523,AH444,AH346/'Assumptions - Life cycles'!$B$11)</f>
        <v>0</v>
      </c>
      <c r="AI536" s="332">
        <f>IF(UPGRADEYEAR&gt;ENGINE!AI$523,AI444,AI346/'Assumptions - Life cycles'!$B$11)</f>
        <v>0</v>
      </c>
      <c r="AJ536" s="332">
        <f>IF(UPGRADEYEAR&gt;ENGINE!AJ$523,AJ444,AJ346/'Assumptions - Life cycles'!$B$11)</f>
        <v>0</v>
      </c>
      <c r="AK536" s="332">
        <f>IF(UPGRADEYEAR&gt;ENGINE!AK$523,AK444,AK346/'Assumptions - Life cycles'!$B$11)</f>
        <v>0</v>
      </c>
      <c r="AL536" s="332">
        <f>IF(UPGRADEYEAR&gt;ENGINE!AL$523,AL444,AL346/'Assumptions - Life cycles'!$B$11)</f>
        <v>0</v>
      </c>
      <c r="AM536" s="332">
        <f>IF(UPGRADEYEAR&gt;ENGINE!AM$523,AM444,AM346/'Assumptions - Life cycles'!$B$11)</f>
        <v>0</v>
      </c>
      <c r="AN536" s="332">
        <f>IF(UPGRADEYEAR&gt;ENGINE!AN$523,AN444,AN346/'Assumptions - Life cycles'!$B$11)</f>
        <v>0</v>
      </c>
      <c r="AO536" s="332">
        <f>IF(UPGRADEYEAR&gt;ENGINE!AO$523,AO444,AO346/'Assumptions - Life cycles'!$B$11)</f>
        <v>0</v>
      </c>
      <c r="AP536" s="332">
        <f>IF(UPGRADEYEAR&gt;ENGINE!AP$523,AP444,AP346/'Assumptions - Life cycles'!$B$11)</f>
        <v>0</v>
      </c>
      <c r="AQ536" s="332">
        <f>IF(UPGRADEYEAR&gt;ENGINE!AQ$523,AQ444,AQ346/'Assumptions - Life cycles'!$B$11)</f>
        <v>0</v>
      </c>
      <c r="AR536" s="332">
        <f>IF(UPGRADEYEAR&gt;ENGINE!AR$523,AR444,AR346/'Assumptions - Life cycles'!$B$11)</f>
        <v>0</v>
      </c>
      <c r="AS536" s="332">
        <f>IF(UPGRADEYEAR&gt;ENGINE!AS$523,AS444,AS346/'Assumptions - Life cycles'!$B$11)</f>
        <v>0</v>
      </c>
      <c r="AT536" s="332">
        <f>IF(UPGRADEYEAR&gt;ENGINE!AT$523,AT444,AT346/'Assumptions - Life cycles'!$B$11)</f>
        <v>0</v>
      </c>
      <c r="AU536" s="231"/>
    </row>
    <row r="537" spans="1:47" ht="9" customHeight="1">
      <c r="A537" s="599"/>
      <c r="B537" s="227">
        <f t="shared" ref="B537:D537" si="631">B18</f>
        <v>0</v>
      </c>
      <c r="C537" s="227">
        <f t="shared" si="631"/>
        <v>0</v>
      </c>
      <c r="D537" s="228" t="str">
        <f t="shared" si="631"/>
        <v>LPS</v>
      </c>
      <c r="E537" s="254"/>
      <c r="F537" s="254"/>
      <c r="G537" s="254"/>
      <c r="H537" s="229"/>
      <c r="I537" s="229"/>
      <c r="J537" s="332">
        <f>IF(UPGRADEYEAR&gt;ENGINE!J$523,J445,J347/'Assumptions - Life cycles'!$B$11)</f>
        <v>0</v>
      </c>
      <c r="K537" s="332">
        <f>IF(UPGRADEYEAR&gt;ENGINE!K$523,K445,K347/'Assumptions - Life cycles'!$B$11)</f>
        <v>0</v>
      </c>
      <c r="L537" s="332">
        <f>IF(UPGRADEYEAR&gt;ENGINE!L$523,L445,L347/'Assumptions - Life cycles'!$B$11)</f>
        <v>0</v>
      </c>
      <c r="M537" s="332">
        <f>IF(UPGRADEYEAR&gt;ENGINE!M$523,M445,M347/'Assumptions - Life cycles'!$B$11)</f>
        <v>0</v>
      </c>
      <c r="N537" s="332">
        <f>IF(UPGRADEYEAR&gt;ENGINE!N$523,N445,N347/'Assumptions - Life cycles'!$B$11)</f>
        <v>0</v>
      </c>
      <c r="O537" s="332">
        <f>IF(UPGRADEYEAR&gt;ENGINE!O$523,O445,O347/'Assumptions - Life cycles'!$B$11)</f>
        <v>0</v>
      </c>
      <c r="P537" s="332">
        <f>IF(UPGRADEYEAR&gt;ENGINE!P$523,P445,P347/'Assumptions - Life cycles'!$B$11)</f>
        <v>0</v>
      </c>
      <c r="Q537" s="332">
        <f>IF(UPGRADEYEAR&gt;ENGINE!Q$523,Q445,Q347/'Assumptions - Life cycles'!$B$11)</f>
        <v>0</v>
      </c>
      <c r="R537" s="332">
        <f>IF(UPGRADEYEAR&gt;ENGINE!R$523,R445,R347/'Assumptions - Life cycles'!$B$11)</f>
        <v>0</v>
      </c>
      <c r="S537" s="332">
        <f>IF(UPGRADEYEAR&gt;ENGINE!S$523,S445,S347/'Assumptions - Life cycles'!$B$11)</f>
        <v>0</v>
      </c>
      <c r="T537" s="332">
        <f>IF(UPGRADEYEAR&gt;ENGINE!T$523,T445,T347/'Assumptions - Life cycles'!$B$11)</f>
        <v>0</v>
      </c>
      <c r="U537" s="332">
        <f>IF(UPGRADEYEAR&gt;ENGINE!U$523,U445,U347/'Assumptions - Life cycles'!$B$11)</f>
        <v>0</v>
      </c>
      <c r="V537" s="332">
        <f>IF(UPGRADEYEAR&gt;ENGINE!V$523,V445,V347/'Assumptions - Life cycles'!$B$11)</f>
        <v>0</v>
      </c>
      <c r="W537" s="332">
        <f>IF(UPGRADEYEAR&gt;ENGINE!W$523,W445,W347/'Assumptions - Life cycles'!$B$11)</f>
        <v>0</v>
      </c>
      <c r="X537" s="332">
        <f>IF(UPGRADEYEAR&gt;ENGINE!X$523,X445,X347/'Assumptions - Life cycles'!$B$11)</f>
        <v>0</v>
      </c>
      <c r="Y537" s="332">
        <f>IF(UPGRADEYEAR&gt;ENGINE!Y$523,Y445,Y347/'Assumptions - Life cycles'!$B$11)</f>
        <v>0</v>
      </c>
      <c r="Z537" s="332">
        <f>IF(UPGRADEYEAR&gt;ENGINE!Z$523,Z445,Z347/'Assumptions - Life cycles'!$B$11)</f>
        <v>0</v>
      </c>
      <c r="AA537" s="332">
        <f>IF(UPGRADEYEAR&gt;ENGINE!AA$523,AA445,AA347/'Assumptions - Life cycles'!$B$11)</f>
        <v>0</v>
      </c>
      <c r="AB537" s="332">
        <f>IF(UPGRADEYEAR&gt;ENGINE!AB$523,AB445,AB347/'Assumptions - Life cycles'!$B$11)</f>
        <v>0</v>
      </c>
      <c r="AC537" s="332">
        <f>IF(UPGRADEYEAR&gt;ENGINE!AC$523,AC445,AC347/'Assumptions - Life cycles'!$B$11)</f>
        <v>0</v>
      </c>
      <c r="AD537" s="332">
        <f>IF(UPGRADEYEAR&gt;ENGINE!AD$523,AD445,AD347/'Assumptions - Life cycles'!$B$11)</f>
        <v>0</v>
      </c>
      <c r="AE537" s="332">
        <f>IF(UPGRADEYEAR&gt;ENGINE!AE$523,AE445,AE347/'Assumptions - Life cycles'!$B$11)</f>
        <v>0</v>
      </c>
      <c r="AF537" s="332">
        <f>IF(UPGRADEYEAR&gt;ENGINE!AF$523,AF445,AF347/'Assumptions - Life cycles'!$B$11)</f>
        <v>0</v>
      </c>
      <c r="AG537" s="332">
        <f>IF(UPGRADEYEAR&gt;ENGINE!AG$523,AG445,AG347/'Assumptions - Life cycles'!$B$11)</f>
        <v>0</v>
      </c>
      <c r="AH537" s="332">
        <f>IF(UPGRADEYEAR&gt;ENGINE!AH$523,AH445,AH347/'Assumptions - Life cycles'!$B$11)</f>
        <v>0</v>
      </c>
      <c r="AI537" s="332">
        <f>IF(UPGRADEYEAR&gt;ENGINE!AI$523,AI445,AI347/'Assumptions - Life cycles'!$B$11)</f>
        <v>0</v>
      </c>
      <c r="AJ537" s="332">
        <f>IF(UPGRADEYEAR&gt;ENGINE!AJ$523,AJ445,AJ347/'Assumptions - Life cycles'!$B$11)</f>
        <v>0</v>
      </c>
      <c r="AK537" s="332">
        <f>IF(UPGRADEYEAR&gt;ENGINE!AK$523,AK445,AK347/'Assumptions - Life cycles'!$B$11)</f>
        <v>0</v>
      </c>
      <c r="AL537" s="332">
        <f>IF(UPGRADEYEAR&gt;ENGINE!AL$523,AL445,AL347/'Assumptions - Life cycles'!$B$11)</f>
        <v>0</v>
      </c>
      <c r="AM537" s="332">
        <f>IF(UPGRADEYEAR&gt;ENGINE!AM$523,AM445,AM347/'Assumptions - Life cycles'!$B$11)</f>
        <v>0</v>
      </c>
      <c r="AN537" s="332">
        <f>IF(UPGRADEYEAR&gt;ENGINE!AN$523,AN445,AN347/'Assumptions - Life cycles'!$B$11)</f>
        <v>0</v>
      </c>
      <c r="AO537" s="332">
        <f>IF(UPGRADEYEAR&gt;ENGINE!AO$523,AO445,AO347/'Assumptions - Life cycles'!$B$11)</f>
        <v>0</v>
      </c>
      <c r="AP537" s="332">
        <f>IF(UPGRADEYEAR&gt;ENGINE!AP$523,AP445,AP347/'Assumptions - Life cycles'!$B$11)</f>
        <v>0</v>
      </c>
      <c r="AQ537" s="332">
        <f>IF(UPGRADEYEAR&gt;ENGINE!AQ$523,AQ445,AQ347/'Assumptions - Life cycles'!$B$11)</f>
        <v>0</v>
      </c>
      <c r="AR537" s="332">
        <f>IF(UPGRADEYEAR&gt;ENGINE!AR$523,AR445,AR347/'Assumptions - Life cycles'!$B$11)</f>
        <v>0</v>
      </c>
      <c r="AS537" s="332">
        <f>IF(UPGRADEYEAR&gt;ENGINE!AS$523,AS445,AS347/'Assumptions - Life cycles'!$B$11)</f>
        <v>0</v>
      </c>
      <c r="AT537" s="332">
        <f>IF(UPGRADEYEAR&gt;ENGINE!AT$523,AT445,AT347/'Assumptions - Life cycles'!$B$11)</f>
        <v>0</v>
      </c>
      <c r="AU537" s="231"/>
    </row>
    <row r="538" spans="1:47" ht="9" customHeight="1">
      <c r="A538" s="599"/>
      <c r="B538" s="227">
        <f t="shared" ref="B538:D538" si="632">B19</f>
        <v>0</v>
      </c>
      <c r="C538" s="227">
        <f t="shared" si="632"/>
        <v>0</v>
      </c>
      <c r="D538" s="228" t="str">
        <f t="shared" si="632"/>
        <v>LPS</v>
      </c>
      <c r="E538" s="254"/>
      <c r="F538" s="254"/>
      <c r="G538" s="254"/>
      <c r="H538" s="229"/>
      <c r="I538" s="229"/>
      <c r="J538" s="332">
        <f>IF(UPGRADEYEAR&gt;ENGINE!J$523,J446,J348/'Assumptions - Life cycles'!$B$11)</f>
        <v>0</v>
      </c>
      <c r="K538" s="332">
        <f>IF(UPGRADEYEAR&gt;ENGINE!K$523,K446,K348/'Assumptions - Life cycles'!$B$11)</f>
        <v>0</v>
      </c>
      <c r="L538" s="332">
        <f>IF(UPGRADEYEAR&gt;ENGINE!L$523,L446,L348/'Assumptions - Life cycles'!$B$11)</f>
        <v>0</v>
      </c>
      <c r="M538" s="332">
        <f>IF(UPGRADEYEAR&gt;ENGINE!M$523,M446,M348/'Assumptions - Life cycles'!$B$11)</f>
        <v>0</v>
      </c>
      <c r="N538" s="332">
        <f>IF(UPGRADEYEAR&gt;ENGINE!N$523,N446,N348/'Assumptions - Life cycles'!$B$11)</f>
        <v>0</v>
      </c>
      <c r="O538" s="332">
        <f>IF(UPGRADEYEAR&gt;ENGINE!O$523,O446,O348/'Assumptions - Life cycles'!$B$11)</f>
        <v>0</v>
      </c>
      <c r="P538" s="332">
        <f>IF(UPGRADEYEAR&gt;ENGINE!P$523,P446,P348/'Assumptions - Life cycles'!$B$11)</f>
        <v>0</v>
      </c>
      <c r="Q538" s="332">
        <f>IF(UPGRADEYEAR&gt;ENGINE!Q$523,Q446,Q348/'Assumptions - Life cycles'!$B$11)</f>
        <v>0</v>
      </c>
      <c r="R538" s="332">
        <f>IF(UPGRADEYEAR&gt;ENGINE!R$523,R446,R348/'Assumptions - Life cycles'!$B$11)</f>
        <v>0</v>
      </c>
      <c r="S538" s="332">
        <f>IF(UPGRADEYEAR&gt;ENGINE!S$523,S446,S348/'Assumptions - Life cycles'!$B$11)</f>
        <v>0</v>
      </c>
      <c r="T538" s="332">
        <f>IF(UPGRADEYEAR&gt;ENGINE!T$523,T446,T348/'Assumptions - Life cycles'!$B$11)</f>
        <v>0</v>
      </c>
      <c r="U538" s="332">
        <f>IF(UPGRADEYEAR&gt;ENGINE!U$523,U446,U348/'Assumptions - Life cycles'!$B$11)</f>
        <v>0</v>
      </c>
      <c r="V538" s="332">
        <f>IF(UPGRADEYEAR&gt;ENGINE!V$523,V446,V348/'Assumptions - Life cycles'!$B$11)</f>
        <v>0</v>
      </c>
      <c r="W538" s="332">
        <f>IF(UPGRADEYEAR&gt;ENGINE!W$523,W446,W348/'Assumptions - Life cycles'!$B$11)</f>
        <v>0</v>
      </c>
      <c r="X538" s="332">
        <f>IF(UPGRADEYEAR&gt;ENGINE!X$523,X446,X348/'Assumptions - Life cycles'!$B$11)</f>
        <v>0</v>
      </c>
      <c r="Y538" s="332">
        <f>IF(UPGRADEYEAR&gt;ENGINE!Y$523,Y446,Y348/'Assumptions - Life cycles'!$B$11)</f>
        <v>0</v>
      </c>
      <c r="Z538" s="332">
        <f>IF(UPGRADEYEAR&gt;ENGINE!Z$523,Z446,Z348/'Assumptions - Life cycles'!$B$11)</f>
        <v>0</v>
      </c>
      <c r="AA538" s="332">
        <f>IF(UPGRADEYEAR&gt;ENGINE!AA$523,AA446,AA348/'Assumptions - Life cycles'!$B$11)</f>
        <v>0</v>
      </c>
      <c r="AB538" s="332">
        <f>IF(UPGRADEYEAR&gt;ENGINE!AB$523,AB446,AB348/'Assumptions - Life cycles'!$B$11)</f>
        <v>0</v>
      </c>
      <c r="AC538" s="332">
        <f>IF(UPGRADEYEAR&gt;ENGINE!AC$523,AC446,AC348/'Assumptions - Life cycles'!$B$11)</f>
        <v>0</v>
      </c>
      <c r="AD538" s="332">
        <f>IF(UPGRADEYEAR&gt;ENGINE!AD$523,AD446,AD348/'Assumptions - Life cycles'!$B$11)</f>
        <v>0</v>
      </c>
      <c r="AE538" s="332">
        <f>IF(UPGRADEYEAR&gt;ENGINE!AE$523,AE446,AE348/'Assumptions - Life cycles'!$B$11)</f>
        <v>0</v>
      </c>
      <c r="AF538" s="332">
        <f>IF(UPGRADEYEAR&gt;ENGINE!AF$523,AF446,AF348/'Assumptions - Life cycles'!$B$11)</f>
        <v>0</v>
      </c>
      <c r="AG538" s="332">
        <f>IF(UPGRADEYEAR&gt;ENGINE!AG$523,AG446,AG348/'Assumptions - Life cycles'!$B$11)</f>
        <v>0</v>
      </c>
      <c r="AH538" s="332">
        <f>IF(UPGRADEYEAR&gt;ENGINE!AH$523,AH446,AH348/'Assumptions - Life cycles'!$B$11)</f>
        <v>0</v>
      </c>
      <c r="AI538" s="332">
        <f>IF(UPGRADEYEAR&gt;ENGINE!AI$523,AI446,AI348/'Assumptions - Life cycles'!$B$11)</f>
        <v>0</v>
      </c>
      <c r="AJ538" s="332">
        <f>IF(UPGRADEYEAR&gt;ENGINE!AJ$523,AJ446,AJ348/'Assumptions - Life cycles'!$B$11)</f>
        <v>0</v>
      </c>
      <c r="AK538" s="332">
        <f>IF(UPGRADEYEAR&gt;ENGINE!AK$523,AK446,AK348/'Assumptions - Life cycles'!$B$11)</f>
        <v>0</v>
      </c>
      <c r="AL538" s="332">
        <f>IF(UPGRADEYEAR&gt;ENGINE!AL$523,AL446,AL348/'Assumptions - Life cycles'!$B$11)</f>
        <v>0</v>
      </c>
      <c r="AM538" s="332">
        <f>IF(UPGRADEYEAR&gt;ENGINE!AM$523,AM446,AM348/'Assumptions - Life cycles'!$B$11)</f>
        <v>0</v>
      </c>
      <c r="AN538" s="332">
        <f>IF(UPGRADEYEAR&gt;ENGINE!AN$523,AN446,AN348/'Assumptions - Life cycles'!$B$11)</f>
        <v>0</v>
      </c>
      <c r="AO538" s="332">
        <f>IF(UPGRADEYEAR&gt;ENGINE!AO$523,AO446,AO348/'Assumptions - Life cycles'!$B$11)</f>
        <v>0</v>
      </c>
      <c r="AP538" s="332">
        <f>IF(UPGRADEYEAR&gt;ENGINE!AP$523,AP446,AP348/'Assumptions - Life cycles'!$B$11)</f>
        <v>0</v>
      </c>
      <c r="AQ538" s="332">
        <f>IF(UPGRADEYEAR&gt;ENGINE!AQ$523,AQ446,AQ348/'Assumptions - Life cycles'!$B$11)</f>
        <v>0</v>
      </c>
      <c r="AR538" s="332">
        <f>IF(UPGRADEYEAR&gt;ENGINE!AR$523,AR446,AR348/'Assumptions - Life cycles'!$B$11)</f>
        <v>0</v>
      </c>
      <c r="AS538" s="332">
        <f>IF(UPGRADEYEAR&gt;ENGINE!AS$523,AS446,AS348/'Assumptions - Life cycles'!$B$11)</f>
        <v>0</v>
      </c>
      <c r="AT538" s="332">
        <f>IF(UPGRADEYEAR&gt;ENGINE!AT$523,AT446,AT348/'Assumptions - Life cycles'!$B$11)</f>
        <v>0</v>
      </c>
      <c r="AU538" s="231"/>
    </row>
    <row r="539" spans="1:47" ht="9" customHeight="1">
      <c r="A539" s="599"/>
      <c r="B539" s="227">
        <f t="shared" ref="B539:D539" si="633">B20</f>
        <v>0</v>
      </c>
      <c r="C539" s="227">
        <f t="shared" si="633"/>
        <v>0</v>
      </c>
      <c r="D539" s="228" t="str">
        <f t="shared" si="633"/>
        <v>LPS</v>
      </c>
      <c r="E539" s="254"/>
      <c r="F539" s="254"/>
      <c r="G539" s="254"/>
      <c r="H539" s="229"/>
      <c r="I539" s="229"/>
      <c r="J539" s="332">
        <f>IF(UPGRADEYEAR&gt;ENGINE!J$523,J447,J349/'Assumptions - Life cycles'!$B$11)</f>
        <v>0</v>
      </c>
      <c r="K539" s="332">
        <f>IF(UPGRADEYEAR&gt;ENGINE!K$523,K447,K349/'Assumptions - Life cycles'!$B$11)</f>
        <v>0</v>
      </c>
      <c r="L539" s="332">
        <f>IF(UPGRADEYEAR&gt;ENGINE!L$523,L447,L349/'Assumptions - Life cycles'!$B$11)</f>
        <v>0</v>
      </c>
      <c r="M539" s="332">
        <f>IF(UPGRADEYEAR&gt;ENGINE!M$523,M447,M349/'Assumptions - Life cycles'!$B$11)</f>
        <v>0</v>
      </c>
      <c r="N539" s="332">
        <f>IF(UPGRADEYEAR&gt;ENGINE!N$523,N447,N349/'Assumptions - Life cycles'!$B$11)</f>
        <v>0</v>
      </c>
      <c r="O539" s="332">
        <f>IF(UPGRADEYEAR&gt;ENGINE!O$523,O447,O349/'Assumptions - Life cycles'!$B$11)</f>
        <v>0</v>
      </c>
      <c r="P539" s="332">
        <f>IF(UPGRADEYEAR&gt;ENGINE!P$523,P447,P349/'Assumptions - Life cycles'!$B$11)</f>
        <v>0</v>
      </c>
      <c r="Q539" s="332">
        <f>IF(UPGRADEYEAR&gt;ENGINE!Q$523,Q447,Q349/'Assumptions - Life cycles'!$B$11)</f>
        <v>0</v>
      </c>
      <c r="R539" s="332">
        <f>IF(UPGRADEYEAR&gt;ENGINE!R$523,R447,R349/'Assumptions - Life cycles'!$B$11)</f>
        <v>0</v>
      </c>
      <c r="S539" s="332">
        <f>IF(UPGRADEYEAR&gt;ENGINE!S$523,S447,S349/'Assumptions - Life cycles'!$B$11)</f>
        <v>0</v>
      </c>
      <c r="T539" s="332">
        <f>IF(UPGRADEYEAR&gt;ENGINE!T$523,T447,T349/'Assumptions - Life cycles'!$B$11)</f>
        <v>0</v>
      </c>
      <c r="U539" s="332">
        <f>IF(UPGRADEYEAR&gt;ENGINE!U$523,U447,U349/'Assumptions - Life cycles'!$B$11)</f>
        <v>0</v>
      </c>
      <c r="V539" s="332">
        <f>IF(UPGRADEYEAR&gt;ENGINE!V$523,V447,V349/'Assumptions - Life cycles'!$B$11)</f>
        <v>0</v>
      </c>
      <c r="W539" s="332">
        <f>IF(UPGRADEYEAR&gt;ENGINE!W$523,W447,W349/'Assumptions - Life cycles'!$B$11)</f>
        <v>0</v>
      </c>
      <c r="X539" s="332">
        <f>IF(UPGRADEYEAR&gt;ENGINE!X$523,X447,X349/'Assumptions - Life cycles'!$B$11)</f>
        <v>0</v>
      </c>
      <c r="Y539" s="332">
        <f>IF(UPGRADEYEAR&gt;ENGINE!Y$523,Y447,Y349/'Assumptions - Life cycles'!$B$11)</f>
        <v>0</v>
      </c>
      <c r="Z539" s="332">
        <f>IF(UPGRADEYEAR&gt;ENGINE!Z$523,Z447,Z349/'Assumptions - Life cycles'!$B$11)</f>
        <v>0</v>
      </c>
      <c r="AA539" s="332">
        <f>IF(UPGRADEYEAR&gt;ENGINE!AA$523,AA447,AA349/'Assumptions - Life cycles'!$B$11)</f>
        <v>0</v>
      </c>
      <c r="AB539" s="332">
        <f>IF(UPGRADEYEAR&gt;ENGINE!AB$523,AB447,AB349/'Assumptions - Life cycles'!$B$11)</f>
        <v>0</v>
      </c>
      <c r="AC539" s="332">
        <f>IF(UPGRADEYEAR&gt;ENGINE!AC$523,AC447,AC349/'Assumptions - Life cycles'!$B$11)</f>
        <v>0</v>
      </c>
      <c r="AD539" s="332">
        <f>IF(UPGRADEYEAR&gt;ENGINE!AD$523,AD447,AD349/'Assumptions - Life cycles'!$B$11)</f>
        <v>0</v>
      </c>
      <c r="AE539" s="332">
        <f>IF(UPGRADEYEAR&gt;ENGINE!AE$523,AE447,AE349/'Assumptions - Life cycles'!$B$11)</f>
        <v>0</v>
      </c>
      <c r="AF539" s="332">
        <f>IF(UPGRADEYEAR&gt;ENGINE!AF$523,AF447,AF349/'Assumptions - Life cycles'!$B$11)</f>
        <v>0</v>
      </c>
      <c r="AG539" s="332">
        <f>IF(UPGRADEYEAR&gt;ENGINE!AG$523,AG447,AG349/'Assumptions - Life cycles'!$B$11)</f>
        <v>0</v>
      </c>
      <c r="AH539" s="332">
        <f>IF(UPGRADEYEAR&gt;ENGINE!AH$523,AH447,AH349/'Assumptions - Life cycles'!$B$11)</f>
        <v>0</v>
      </c>
      <c r="AI539" s="332">
        <f>IF(UPGRADEYEAR&gt;ENGINE!AI$523,AI447,AI349/'Assumptions - Life cycles'!$B$11)</f>
        <v>0</v>
      </c>
      <c r="AJ539" s="332">
        <f>IF(UPGRADEYEAR&gt;ENGINE!AJ$523,AJ447,AJ349/'Assumptions - Life cycles'!$B$11)</f>
        <v>0</v>
      </c>
      <c r="AK539" s="332">
        <f>IF(UPGRADEYEAR&gt;ENGINE!AK$523,AK447,AK349/'Assumptions - Life cycles'!$B$11)</f>
        <v>0</v>
      </c>
      <c r="AL539" s="332">
        <f>IF(UPGRADEYEAR&gt;ENGINE!AL$523,AL447,AL349/'Assumptions - Life cycles'!$B$11)</f>
        <v>0</v>
      </c>
      <c r="AM539" s="332">
        <f>IF(UPGRADEYEAR&gt;ENGINE!AM$523,AM447,AM349/'Assumptions - Life cycles'!$B$11)</f>
        <v>0</v>
      </c>
      <c r="AN539" s="332">
        <f>IF(UPGRADEYEAR&gt;ENGINE!AN$523,AN447,AN349/'Assumptions - Life cycles'!$B$11)</f>
        <v>0</v>
      </c>
      <c r="AO539" s="332">
        <f>IF(UPGRADEYEAR&gt;ENGINE!AO$523,AO447,AO349/'Assumptions - Life cycles'!$B$11)</f>
        <v>0</v>
      </c>
      <c r="AP539" s="332">
        <f>IF(UPGRADEYEAR&gt;ENGINE!AP$523,AP447,AP349/'Assumptions - Life cycles'!$B$11)</f>
        <v>0</v>
      </c>
      <c r="AQ539" s="332">
        <f>IF(UPGRADEYEAR&gt;ENGINE!AQ$523,AQ447,AQ349/'Assumptions - Life cycles'!$B$11)</f>
        <v>0</v>
      </c>
      <c r="AR539" s="332">
        <f>IF(UPGRADEYEAR&gt;ENGINE!AR$523,AR447,AR349/'Assumptions - Life cycles'!$B$11)</f>
        <v>0</v>
      </c>
      <c r="AS539" s="332">
        <f>IF(UPGRADEYEAR&gt;ENGINE!AS$523,AS447,AS349/'Assumptions - Life cycles'!$B$11)</f>
        <v>0</v>
      </c>
      <c r="AT539" s="332">
        <f>IF(UPGRADEYEAR&gt;ENGINE!AT$523,AT447,AT349/'Assumptions - Life cycles'!$B$11)</f>
        <v>0</v>
      </c>
      <c r="AU539" s="231"/>
    </row>
    <row r="540" spans="1:47" ht="9" customHeight="1">
      <c r="A540" s="600"/>
      <c r="B540" s="227">
        <f t="shared" ref="B540:D540" si="634">B21</f>
        <v>0</v>
      </c>
      <c r="C540" s="227">
        <f t="shared" si="634"/>
        <v>0</v>
      </c>
      <c r="D540" s="228" t="str">
        <f t="shared" si="634"/>
        <v>LPS</v>
      </c>
      <c r="E540" s="254"/>
      <c r="F540" s="254"/>
      <c r="G540" s="254"/>
      <c r="H540" s="229"/>
      <c r="I540" s="229"/>
      <c r="J540" s="332">
        <f>IF(UPGRADEYEAR&gt;ENGINE!J$523,J448,J350/'Assumptions - Life cycles'!$B$11)</f>
        <v>0</v>
      </c>
      <c r="K540" s="332">
        <f>IF(UPGRADEYEAR&gt;ENGINE!K$523,K448,K350/'Assumptions - Life cycles'!$B$11)</f>
        <v>0</v>
      </c>
      <c r="L540" s="332">
        <f>IF(UPGRADEYEAR&gt;ENGINE!L$523,L448,L350/'Assumptions - Life cycles'!$B$11)</f>
        <v>0</v>
      </c>
      <c r="M540" s="332">
        <f>IF(UPGRADEYEAR&gt;ENGINE!M$523,M448,M350/'Assumptions - Life cycles'!$B$11)</f>
        <v>0</v>
      </c>
      <c r="N540" s="332">
        <f>IF(UPGRADEYEAR&gt;ENGINE!N$523,N448,N350/'Assumptions - Life cycles'!$B$11)</f>
        <v>0</v>
      </c>
      <c r="O540" s="332">
        <f>IF(UPGRADEYEAR&gt;ENGINE!O$523,O448,O350/'Assumptions - Life cycles'!$B$11)</f>
        <v>0</v>
      </c>
      <c r="P540" s="332">
        <f>IF(UPGRADEYEAR&gt;ENGINE!P$523,P448,P350/'Assumptions - Life cycles'!$B$11)</f>
        <v>0</v>
      </c>
      <c r="Q540" s="332">
        <f>IF(UPGRADEYEAR&gt;ENGINE!Q$523,Q448,Q350/'Assumptions - Life cycles'!$B$11)</f>
        <v>0</v>
      </c>
      <c r="R540" s="332">
        <f>IF(UPGRADEYEAR&gt;ENGINE!R$523,R448,R350/'Assumptions - Life cycles'!$B$11)</f>
        <v>0</v>
      </c>
      <c r="S540" s="332">
        <f>IF(UPGRADEYEAR&gt;ENGINE!S$523,S448,S350/'Assumptions - Life cycles'!$B$11)</f>
        <v>0</v>
      </c>
      <c r="T540" s="332">
        <f>IF(UPGRADEYEAR&gt;ENGINE!T$523,T448,T350/'Assumptions - Life cycles'!$B$11)</f>
        <v>0</v>
      </c>
      <c r="U540" s="332">
        <f>IF(UPGRADEYEAR&gt;ENGINE!U$523,U448,U350/'Assumptions - Life cycles'!$B$11)</f>
        <v>0</v>
      </c>
      <c r="V540" s="332">
        <f>IF(UPGRADEYEAR&gt;ENGINE!V$523,V448,V350/'Assumptions - Life cycles'!$B$11)</f>
        <v>0</v>
      </c>
      <c r="W540" s="332">
        <f>IF(UPGRADEYEAR&gt;ENGINE!W$523,W448,W350/'Assumptions - Life cycles'!$B$11)</f>
        <v>0</v>
      </c>
      <c r="X540" s="332">
        <f>IF(UPGRADEYEAR&gt;ENGINE!X$523,X448,X350/'Assumptions - Life cycles'!$B$11)</f>
        <v>0</v>
      </c>
      <c r="Y540" s="332">
        <f>IF(UPGRADEYEAR&gt;ENGINE!Y$523,Y448,Y350/'Assumptions - Life cycles'!$B$11)</f>
        <v>0</v>
      </c>
      <c r="Z540" s="332">
        <f>IF(UPGRADEYEAR&gt;ENGINE!Z$523,Z448,Z350/'Assumptions - Life cycles'!$B$11)</f>
        <v>0</v>
      </c>
      <c r="AA540" s="332">
        <f>IF(UPGRADEYEAR&gt;ENGINE!AA$523,AA448,AA350/'Assumptions - Life cycles'!$B$11)</f>
        <v>0</v>
      </c>
      <c r="AB540" s="332">
        <f>IF(UPGRADEYEAR&gt;ENGINE!AB$523,AB448,AB350/'Assumptions - Life cycles'!$B$11)</f>
        <v>0</v>
      </c>
      <c r="AC540" s="332">
        <f>IF(UPGRADEYEAR&gt;ENGINE!AC$523,AC448,AC350/'Assumptions - Life cycles'!$B$11)</f>
        <v>0</v>
      </c>
      <c r="AD540" s="332">
        <f>IF(UPGRADEYEAR&gt;ENGINE!AD$523,AD448,AD350/'Assumptions - Life cycles'!$B$11)</f>
        <v>0</v>
      </c>
      <c r="AE540" s="332">
        <f>IF(UPGRADEYEAR&gt;ENGINE!AE$523,AE448,AE350/'Assumptions - Life cycles'!$B$11)</f>
        <v>0</v>
      </c>
      <c r="AF540" s="332">
        <f>IF(UPGRADEYEAR&gt;ENGINE!AF$523,AF448,AF350/'Assumptions - Life cycles'!$B$11)</f>
        <v>0</v>
      </c>
      <c r="AG540" s="332">
        <f>IF(UPGRADEYEAR&gt;ENGINE!AG$523,AG448,AG350/'Assumptions - Life cycles'!$B$11)</f>
        <v>0</v>
      </c>
      <c r="AH540" s="332">
        <f>IF(UPGRADEYEAR&gt;ENGINE!AH$523,AH448,AH350/'Assumptions - Life cycles'!$B$11)</f>
        <v>0</v>
      </c>
      <c r="AI540" s="332">
        <f>IF(UPGRADEYEAR&gt;ENGINE!AI$523,AI448,AI350/'Assumptions - Life cycles'!$B$11)</f>
        <v>0</v>
      </c>
      <c r="AJ540" s="332">
        <f>IF(UPGRADEYEAR&gt;ENGINE!AJ$523,AJ448,AJ350/'Assumptions - Life cycles'!$B$11)</f>
        <v>0</v>
      </c>
      <c r="AK540" s="332">
        <f>IF(UPGRADEYEAR&gt;ENGINE!AK$523,AK448,AK350/'Assumptions - Life cycles'!$B$11)</f>
        <v>0</v>
      </c>
      <c r="AL540" s="332">
        <f>IF(UPGRADEYEAR&gt;ENGINE!AL$523,AL448,AL350/'Assumptions - Life cycles'!$B$11)</f>
        <v>0</v>
      </c>
      <c r="AM540" s="332">
        <f>IF(UPGRADEYEAR&gt;ENGINE!AM$523,AM448,AM350/'Assumptions - Life cycles'!$B$11)</f>
        <v>0</v>
      </c>
      <c r="AN540" s="332">
        <f>IF(UPGRADEYEAR&gt;ENGINE!AN$523,AN448,AN350/'Assumptions - Life cycles'!$B$11)</f>
        <v>0</v>
      </c>
      <c r="AO540" s="332">
        <f>IF(UPGRADEYEAR&gt;ENGINE!AO$523,AO448,AO350/'Assumptions - Life cycles'!$B$11)</f>
        <v>0</v>
      </c>
      <c r="AP540" s="332">
        <f>IF(UPGRADEYEAR&gt;ENGINE!AP$523,AP448,AP350/'Assumptions - Life cycles'!$B$11)</f>
        <v>0</v>
      </c>
      <c r="AQ540" s="332">
        <f>IF(UPGRADEYEAR&gt;ENGINE!AQ$523,AQ448,AQ350/'Assumptions - Life cycles'!$B$11)</f>
        <v>0</v>
      </c>
      <c r="AR540" s="332">
        <f>IF(UPGRADEYEAR&gt;ENGINE!AR$523,AR448,AR350/'Assumptions - Life cycles'!$B$11)</f>
        <v>0</v>
      </c>
      <c r="AS540" s="332">
        <f>IF(UPGRADEYEAR&gt;ENGINE!AS$523,AS448,AS350/'Assumptions - Life cycles'!$B$11)</f>
        <v>0</v>
      </c>
      <c r="AT540" s="332">
        <f>IF(UPGRADEYEAR&gt;ENGINE!AT$523,AT448,AT350/'Assumptions - Life cycles'!$B$11)</f>
        <v>0</v>
      </c>
      <c r="AU540" s="231"/>
    </row>
    <row r="541" spans="1:47" ht="9" customHeight="1">
      <c r="A541" s="233"/>
      <c r="B541" s="234"/>
      <c r="C541" s="234"/>
      <c r="D541" s="234"/>
      <c r="E541" s="234"/>
      <c r="F541" s="234"/>
      <c r="G541" s="234"/>
      <c r="H541" s="235"/>
      <c r="I541" s="234"/>
      <c r="J541" s="234"/>
      <c r="K541" s="234"/>
      <c r="L541" s="234"/>
      <c r="M541" s="234"/>
      <c r="N541" s="234"/>
      <c r="O541" s="234"/>
      <c r="P541" s="234"/>
      <c r="Q541" s="234"/>
      <c r="R541" s="234"/>
      <c r="S541" s="234"/>
      <c r="T541" s="234"/>
      <c r="U541" s="234"/>
      <c r="V541" s="234"/>
      <c r="W541" s="234"/>
      <c r="X541" s="234"/>
      <c r="Y541" s="234"/>
      <c r="Z541" s="234"/>
      <c r="AA541" s="234"/>
      <c r="AB541" s="234"/>
      <c r="AC541" s="234"/>
      <c r="AD541" s="234"/>
      <c r="AE541" s="234"/>
      <c r="AF541" s="234"/>
      <c r="AG541" s="234"/>
      <c r="AH541" s="234"/>
      <c r="AI541" s="234"/>
      <c r="AJ541" s="234"/>
      <c r="AK541" s="234"/>
      <c r="AL541" s="234"/>
      <c r="AM541" s="234"/>
      <c r="AN541" s="234"/>
      <c r="AO541" s="234"/>
      <c r="AP541" s="234"/>
      <c r="AQ541" s="234"/>
      <c r="AR541" s="234"/>
      <c r="AS541" s="234"/>
      <c r="AT541" s="234"/>
      <c r="AU541" s="236"/>
    </row>
    <row r="542" spans="1:47" ht="9" customHeight="1">
      <c r="A542" s="598" t="s">
        <v>265</v>
      </c>
      <c r="B542" s="227">
        <f t="shared" ref="B542:D542" si="635">B23</f>
        <v>50</v>
      </c>
      <c r="C542" s="227">
        <f t="shared" si="635"/>
        <v>57</v>
      </c>
      <c r="D542" s="228" t="str">
        <f t="shared" si="635"/>
        <v>HPS6</v>
      </c>
      <c r="E542" s="254"/>
      <c r="F542" s="254"/>
      <c r="G542" s="254"/>
      <c r="H542" s="229"/>
      <c r="I542" s="229"/>
      <c r="J542" s="332">
        <f>IF(UPGRADEYEAR&gt;ENGINE!J$523,J450,J352/'Assumptions - Life cycles'!$B$11)</f>
        <v>0</v>
      </c>
      <c r="K542" s="332">
        <f>IF(UPGRADEYEAR&gt;ENGINE!K$523,K450,K352/'Assumptions - Life cycles'!$B$11)</f>
        <v>0</v>
      </c>
      <c r="L542" s="332">
        <f>IF(UPGRADEYEAR&gt;ENGINE!L$523,L450,L352/'Assumptions - Life cycles'!$B$11)</f>
        <v>0</v>
      </c>
      <c r="M542" s="332">
        <f>IF(UPGRADEYEAR&gt;ENGINE!M$523,M450,M352/'Assumptions - Life cycles'!$B$11)</f>
        <v>0</v>
      </c>
      <c r="N542" s="332">
        <f>IF(UPGRADEYEAR&gt;ENGINE!N$523,N450,N352/'Assumptions - Life cycles'!$B$11)</f>
        <v>0</v>
      </c>
      <c r="O542" s="332">
        <f>IF(UPGRADEYEAR&gt;ENGINE!O$523,O450,O352/'Assumptions - Life cycles'!$B$11)</f>
        <v>0</v>
      </c>
      <c r="P542" s="332">
        <f>IF(UPGRADEYEAR&gt;ENGINE!P$523,P450,P352/'Assumptions - Life cycles'!$B$11)</f>
        <v>0</v>
      </c>
      <c r="Q542" s="332">
        <f>IF(UPGRADEYEAR&gt;ENGINE!Q$523,Q450,Q352/'Assumptions - Life cycles'!$B$11)</f>
        <v>0</v>
      </c>
      <c r="R542" s="332">
        <f>IF(UPGRADEYEAR&gt;ENGINE!R$523,R450,R352/'Assumptions - Life cycles'!$B$11)</f>
        <v>0</v>
      </c>
      <c r="S542" s="332">
        <f>IF(UPGRADEYEAR&gt;ENGINE!S$523,S450,S352/'Assumptions - Life cycles'!$B$11)</f>
        <v>0</v>
      </c>
      <c r="T542" s="332">
        <f>IF(UPGRADEYEAR&gt;ENGINE!T$523,T450,T352/'Assumptions - Life cycles'!$B$11)</f>
        <v>0</v>
      </c>
      <c r="U542" s="332">
        <f>IF(UPGRADEYEAR&gt;ENGINE!U$523,U450,U352/'Assumptions - Life cycles'!$B$11)</f>
        <v>0</v>
      </c>
      <c r="V542" s="332">
        <f>IF(UPGRADEYEAR&gt;ENGINE!V$523,V450,V352/'Assumptions - Life cycles'!$B$11)</f>
        <v>0</v>
      </c>
      <c r="W542" s="332">
        <f>IF(UPGRADEYEAR&gt;ENGINE!W$523,W450,W352/'Assumptions - Life cycles'!$B$11)</f>
        <v>0</v>
      </c>
      <c r="X542" s="332">
        <f>IF(UPGRADEYEAR&gt;ENGINE!X$523,X450,X352/'Assumptions - Life cycles'!$B$11)</f>
        <v>0</v>
      </c>
      <c r="Y542" s="332">
        <f>IF(UPGRADEYEAR&gt;ENGINE!Y$523,Y450,Y352/'Assumptions - Life cycles'!$B$11)</f>
        <v>0</v>
      </c>
      <c r="Z542" s="332">
        <f>IF(UPGRADEYEAR&gt;ENGINE!Z$523,Z450,Z352/'Assumptions - Life cycles'!$B$11)</f>
        <v>0</v>
      </c>
      <c r="AA542" s="332">
        <f>IF(UPGRADEYEAR&gt;ENGINE!AA$523,AA450,AA352/'Assumptions - Life cycles'!$B$11)</f>
        <v>0</v>
      </c>
      <c r="AB542" s="332">
        <f>IF(UPGRADEYEAR&gt;ENGINE!AB$523,AB450,AB352/'Assumptions - Life cycles'!$B$11)</f>
        <v>0</v>
      </c>
      <c r="AC542" s="332">
        <f>IF(UPGRADEYEAR&gt;ENGINE!AC$523,AC450,AC352/'Assumptions - Life cycles'!$B$11)</f>
        <v>0</v>
      </c>
      <c r="AD542" s="332">
        <f>IF(UPGRADEYEAR&gt;ENGINE!AD$523,AD450,AD352/'Assumptions - Life cycles'!$B$11)</f>
        <v>0</v>
      </c>
      <c r="AE542" s="332">
        <f>IF(UPGRADEYEAR&gt;ENGINE!AE$523,AE450,AE352/'Assumptions - Life cycles'!$B$11)</f>
        <v>0</v>
      </c>
      <c r="AF542" s="332">
        <f>IF(UPGRADEYEAR&gt;ENGINE!AF$523,AF450,AF352/'Assumptions - Life cycles'!$B$11)</f>
        <v>0</v>
      </c>
      <c r="AG542" s="332">
        <f>IF(UPGRADEYEAR&gt;ENGINE!AG$523,AG450,AG352/'Assumptions - Life cycles'!$B$11)</f>
        <v>0</v>
      </c>
      <c r="AH542" s="332">
        <f>IF(UPGRADEYEAR&gt;ENGINE!AH$523,AH450,AH352/'Assumptions - Life cycles'!$B$11)</f>
        <v>0</v>
      </c>
      <c r="AI542" s="332">
        <f>IF(UPGRADEYEAR&gt;ENGINE!AI$523,AI450,AI352/'Assumptions - Life cycles'!$B$11)</f>
        <v>0</v>
      </c>
      <c r="AJ542" s="332">
        <f>IF(UPGRADEYEAR&gt;ENGINE!AJ$523,AJ450,AJ352/'Assumptions - Life cycles'!$B$11)</f>
        <v>0</v>
      </c>
      <c r="AK542" s="332">
        <f>IF(UPGRADEYEAR&gt;ENGINE!AK$523,AK450,AK352/'Assumptions - Life cycles'!$B$11)</f>
        <v>0</v>
      </c>
      <c r="AL542" s="332">
        <f>IF(UPGRADEYEAR&gt;ENGINE!AL$523,AL450,AL352/'Assumptions - Life cycles'!$B$11)</f>
        <v>0</v>
      </c>
      <c r="AM542" s="332">
        <f>IF(UPGRADEYEAR&gt;ENGINE!AM$523,AM450,AM352/'Assumptions - Life cycles'!$B$11)</f>
        <v>0</v>
      </c>
      <c r="AN542" s="332">
        <f>IF(UPGRADEYEAR&gt;ENGINE!AN$523,AN450,AN352/'Assumptions - Life cycles'!$B$11)</f>
        <v>0</v>
      </c>
      <c r="AO542" s="332">
        <f>IF(UPGRADEYEAR&gt;ENGINE!AO$523,AO450,AO352/'Assumptions - Life cycles'!$B$11)</f>
        <v>0</v>
      </c>
      <c r="AP542" s="332">
        <f>IF(UPGRADEYEAR&gt;ENGINE!AP$523,AP450,AP352/'Assumptions - Life cycles'!$B$11)</f>
        <v>0</v>
      </c>
      <c r="AQ542" s="332">
        <f>IF(UPGRADEYEAR&gt;ENGINE!AQ$523,AQ450,AQ352/'Assumptions - Life cycles'!$B$11)</f>
        <v>0</v>
      </c>
      <c r="AR542" s="332">
        <f>IF(UPGRADEYEAR&gt;ENGINE!AR$523,AR450,AR352/'Assumptions - Life cycles'!$B$11)</f>
        <v>0</v>
      </c>
      <c r="AS542" s="332">
        <f>IF(UPGRADEYEAR&gt;ENGINE!AS$523,AS450,AS352/'Assumptions - Life cycles'!$B$11)</f>
        <v>0</v>
      </c>
      <c r="AT542" s="332">
        <f>IF(UPGRADEYEAR&gt;ENGINE!AT$523,AT450,AT352/'Assumptions - Life cycles'!$B$11)</f>
        <v>0</v>
      </c>
      <c r="AU542" s="231"/>
    </row>
    <row r="543" spans="1:47" ht="9" customHeight="1">
      <c r="A543" s="599"/>
      <c r="B543" s="227">
        <f t="shared" ref="B543:D543" si="636">B24</f>
        <v>70</v>
      </c>
      <c r="C543" s="227">
        <f t="shared" si="636"/>
        <v>77</v>
      </c>
      <c r="D543" s="228" t="str">
        <f t="shared" si="636"/>
        <v>HPS6</v>
      </c>
      <c r="E543" s="254"/>
      <c r="F543" s="254"/>
      <c r="G543" s="254"/>
      <c r="H543" s="229"/>
      <c r="I543" s="229"/>
      <c r="J543" s="332">
        <f>IF(UPGRADEYEAR&gt;ENGINE!J$523,J451,J353/'Assumptions - Life cycles'!$B$11)</f>
        <v>0</v>
      </c>
      <c r="K543" s="332">
        <f>IF(UPGRADEYEAR&gt;ENGINE!K$523,K451,K353/'Assumptions - Life cycles'!$B$11)</f>
        <v>0</v>
      </c>
      <c r="L543" s="332">
        <f>IF(UPGRADEYEAR&gt;ENGINE!L$523,L451,L353/'Assumptions - Life cycles'!$B$11)</f>
        <v>0</v>
      </c>
      <c r="M543" s="332">
        <f>IF(UPGRADEYEAR&gt;ENGINE!M$523,M451,M353/'Assumptions - Life cycles'!$B$11)</f>
        <v>0</v>
      </c>
      <c r="N543" s="332">
        <f>IF(UPGRADEYEAR&gt;ENGINE!N$523,N451,N353/'Assumptions - Life cycles'!$B$11)</f>
        <v>0</v>
      </c>
      <c r="O543" s="332">
        <f>IF(UPGRADEYEAR&gt;ENGINE!O$523,O451,O353/'Assumptions - Life cycles'!$B$11)</f>
        <v>0</v>
      </c>
      <c r="P543" s="332">
        <f>IF(UPGRADEYEAR&gt;ENGINE!P$523,P451,P353/'Assumptions - Life cycles'!$B$11)</f>
        <v>0</v>
      </c>
      <c r="Q543" s="332">
        <f>IF(UPGRADEYEAR&gt;ENGINE!Q$523,Q451,Q353/'Assumptions - Life cycles'!$B$11)</f>
        <v>0</v>
      </c>
      <c r="R543" s="332">
        <f>IF(UPGRADEYEAR&gt;ENGINE!R$523,R451,R353/'Assumptions - Life cycles'!$B$11)</f>
        <v>0</v>
      </c>
      <c r="S543" s="332">
        <f>IF(UPGRADEYEAR&gt;ENGINE!S$523,S451,S353/'Assumptions - Life cycles'!$B$11)</f>
        <v>0</v>
      </c>
      <c r="T543" s="332">
        <f>IF(UPGRADEYEAR&gt;ENGINE!T$523,T451,T353/'Assumptions - Life cycles'!$B$11)</f>
        <v>0</v>
      </c>
      <c r="U543" s="332">
        <f>IF(UPGRADEYEAR&gt;ENGINE!U$523,U451,U353/'Assumptions - Life cycles'!$B$11)</f>
        <v>0</v>
      </c>
      <c r="V543" s="332">
        <f>IF(UPGRADEYEAR&gt;ENGINE!V$523,V451,V353/'Assumptions - Life cycles'!$B$11)</f>
        <v>0</v>
      </c>
      <c r="W543" s="332">
        <f>IF(UPGRADEYEAR&gt;ENGINE!W$523,W451,W353/'Assumptions - Life cycles'!$B$11)</f>
        <v>0</v>
      </c>
      <c r="X543" s="332">
        <f>IF(UPGRADEYEAR&gt;ENGINE!X$523,X451,X353/'Assumptions - Life cycles'!$B$11)</f>
        <v>0</v>
      </c>
      <c r="Y543" s="332">
        <f>IF(UPGRADEYEAR&gt;ENGINE!Y$523,Y451,Y353/'Assumptions - Life cycles'!$B$11)</f>
        <v>0</v>
      </c>
      <c r="Z543" s="332">
        <f>IF(UPGRADEYEAR&gt;ENGINE!Z$523,Z451,Z353/'Assumptions - Life cycles'!$B$11)</f>
        <v>0</v>
      </c>
      <c r="AA543" s="332">
        <f>IF(UPGRADEYEAR&gt;ENGINE!AA$523,AA451,AA353/'Assumptions - Life cycles'!$B$11)</f>
        <v>0</v>
      </c>
      <c r="AB543" s="332">
        <f>IF(UPGRADEYEAR&gt;ENGINE!AB$523,AB451,AB353/'Assumptions - Life cycles'!$B$11)</f>
        <v>0</v>
      </c>
      <c r="AC543" s="332">
        <f>IF(UPGRADEYEAR&gt;ENGINE!AC$523,AC451,AC353/'Assumptions - Life cycles'!$B$11)</f>
        <v>0</v>
      </c>
      <c r="AD543" s="332">
        <f>IF(UPGRADEYEAR&gt;ENGINE!AD$523,AD451,AD353/'Assumptions - Life cycles'!$B$11)</f>
        <v>0</v>
      </c>
      <c r="AE543" s="332">
        <f>IF(UPGRADEYEAR&gt;ENGINE!AE$523,AE451,AE353/'Assumptions - Life cycles'!$B$11)</f>
        <v>0</v>
      </c>
      <c r="AF543" s="332">
        <f>IF(UPGRADEYEAR&gt;ENGINE!AF$523,AF451,AF353/'Assumptions - Life cycles'!$B$11)</f>
        <v>0</v>
      </c>
      <c r="AG543" s="332">
        <f>IF(UPGRADEYEAR&gt;ENGINE!AG$523,AG451,AG353/'Assumptions - Life cycles'!$B$11)</f>
        <v>0</v>
      </c>
      <c r="AH543" s="332">
        <f>IF(UPGRADEYEAR&gt;ENGINE!AH$523,AH451,AH353/'Assumptions - Life cycles'!$B$11)</f>
        <v>0</v>
      </c>
      <c r="AI543" s="332">
        <f>IF(UPGRADEYEAR&gt;ENGINE!AI$523,AI451,AI353/'Assumptions - Life cycles'!$B$11)</f>
        <v>0</v>
      </c>
      <c r="AJ543" s="332">
        <f>IF(UPGRADEYEAR&gt;ENGINE!AJ$523,AJ451,AJ353/'Assumptions - Life cycles'!$B$11)</f>
        <v>0</v>
      </c>
      <c r="AK543" s="332">
        <f>IF(UPGRADEYEAR&gt;ENGINE!AK$523,AK451,AK353/'Assumptions - Life cycles'!$B$11)</f>
        <v>0</v>
      </c>
      <c r="AL543" s="332">
        <f>IF(UPGRADEYEAR&gt;ENGINE!AL$523,AL451,AL353/'Assumptions - Life cycles'!$B$11)</f>
        <v>0</v>
      </c>
      <c r="AM543" s="332">
        <f>IF(UPGRADEYEAR&gt;ENGINE!AM$523,AM451,AM353/'Assumptions - Life cycles'!$B$11)</f>
        <v>0</v>
      </c>
      <c r="AN543" s="332">
        <f>IF(UPGRADEYEAR&gt;ENGINE!AN$523,AN451,AN353/'Assumptions - Life cycles'!$B$11)</f>
        <v>0</v>
      </c>
      <c r="AO543" s="332">
        <f>IF(UPGRADEYEAR&gt;ENGINE!AO$523,AO451,AO353/'Assumptions - Life cycles'!$B$11)</f>
        <v>0</v>
      </c>
      <c r="AP543" s="332">
        <f>IF(UPGRADEYEAR&gt;ENGINE!AP$523,AP451,AP353/'Assumptions - Life cycles'!$B$11)</f>
        <v>0</v>
      </c>
      <c r="AQ543" s="332">
        <f>IF(UPGRADEYEAR&gt;ENGINE!AQ$523,AQ451,AQ353/'Assumptions - Life cycles'!$B$11)</f>
        <v>0</v>
      </c>
      <c r="AR543" s="332">
        <f>IF(UPGRADEYEAR&gt;ENGINE!AR$523,AR451,AR353/'Assumptions - Life cycles'!$B$11)</f>
        <v>0</v>
      </c>
      <c r="AS543" s="332">
        <f>IF(UPGRADEYEAR&gt;ENGINE!AS$523,AS451,AS353/'Assumptions - Life cycles'!$B$11)</f>
        <v>0</v>
      </c>
      <c r="AT543" s="332">
        <f>IF(UPGRADEYEAR&gt;ENGINE!AT$523,AT451,AT353/'Assumptions - Life cycles'!$B$11)</f>
        <v>0</v>
      </c>
      <c r="AU543" s="231"/>
    </row>
    <row r="544" spans="1:47" ht="9" customHeight="1">
      <c r="A544" s="599"/>
      <c r="B544" s="227">
        <f t="shared" ref="B544:D544" si="637">B25</f>
        <v>100</v>
      </c>
      <c r="C544" s="227">
        <f t="shared" si="637"/>
        <v>105</v>
      </c>
      <c r="D544" s="228" t="str">
        <f t="shared" si="637"/>
        <v>HPS6</v>
      </c>
      <c r="E544" s="254"/>
      <c r="F544" s="254"/>
      <c r="G544" s="254"/>
      <c r="H544" s="229"/>
      <c r="I544" s="229"/>
      <c r="J544" s="332">
        <f>IF(UPGRADEYEAR&gt;ENGINE!J$523,J452,J354/'Assumptions - Life cycles'!$B$11)</f>
        <v>0</v>
      </c>
      <c r="K544" s="332">
        <f>IF(UPGRADEYEAR&gt;ENGINE!K$523,K452,K354/'Assumptions - Life cycles'!$B$11)</f>
        <v>0</v>
      </c>
      <c r="L544" s="332">
        <f>IF(UPGRADEYEAR&gt;ENGINE!L$523,L452,L354/'Assumptions - Life cycles'!$B$11)</f>
        <v>0</v>
      </c>
      <c r="M544" s="332">
        <f>IF(UPGRADEYEAR&gt;ENGINE!M$523,M452,M354/'Assumptions - Life cycles'!$B$11)</f>
        <v>0</v>
      </c>
      <c r="N544" s="332">
        <f>IF(UPGRADEYEAR&gt;ENGINE!N$523,N452,N354/'Assumptions - Life cycles'!$B$11)</f>
        <v>0</v>
      </c>
      <c r="O544" s="332">
        <f>IF(UPGRADEYEAR&gt;ENGINE!O$523,O452,O354/'Assumptions - Life cycles'!$B$11)</f>
        <v>0</v>
      </c>
      <c r="P544" s="332">
        <f>IF(UPGRADEYEAR&gt;ENGINE!P$523,P452,P354/'Assumptions - Life cycles'!$B$11)</f>
        <v>0</v>
      </c>
      <c r="Q544" s="332">
        <f>IF(UPGRADEYEAR&gt;ENGINE!Q$523,Q452,Q354/'Assumptions - Life cycles'!$B$11)</f>
        <v>0</v>
      </c>
      <c r="R544" s="332">
        <f>IF(UPGRADEYEAR&gt;ENGINE!R$523,R452,R354/'Assumptions - Life cycles'!$B$11)</f>
        <v>0</v>
      </c>
      <c r="S544" s="332">
        <f>IF(UPGRADEYEAR&gt;ENGINE!S$523,S452,S354/'Assumptions - Life cycles'!$B$11)</f>
        <v>0</v>
      </c>
      <c r="T544" s="332">
        <f>IF(UPGRADEYEAR&gt;ENGINE!T$523,T452,T354/'Assumptions - Life cycles'!$B$11)</f>
        <v>0</v>
      </c>
      <c r="U544" s="332">
        <f>IF(UPGRADEYEAR&gt;ENGINE!U$523,U452,U354/'Assumptions - Life cycles'!$B$11)</f>
        <v>0</v>
      </c>
      <c r="V544" s="332">
        <f>IF(UPGRADEYEAR&gt;ENGINE!V$523,V452,V354/'Assumptions - Life cycles'!$B$11)</f>
        <v>0</v>
      </c>
      <c r="W544" s="332">
        <f>IF(UPGRADEYEAR&gt;ENGINE!W$523,W452,W354/'Assumptions - Life cycles'!$B$11)</f>
        <v>0</v>
      </c>
      <c r="X544" s="332">
        <f>IF(UPGRADEYEAR&gt;ENGINE!X$523,X452,X354/'Assumptions - Life cycles'!$B$11)</f>
        <v>0</v>
      </c>
      <c r="Y544" s="332">
        <f>IF(UPGRADEYEAR&gt;ENGINE!Y$523,Y452,Y354/'Assumptions - Life cycles'!$B$11)</f>
        <v>0</v>
      </c>
      <c r="Z544" s="332">
        <f>IF(UPGRADEYEAR&gt;ENGINE!Z$523,Z452,Z354/'Assumptions - Life cycles'!$B$11)</f>
        <v>0</v>
      </c>
      <c r="AA544" s="332">
        <f>IF(UPGRADEYEAR&gt;ENGINE!AA$523,AA452,AA354/'Assumptions - Life cycles'!$B$11)</f>
        <v>0</v>
      </c>
      <c r="AB544" s="332">
        <f>IF(UPGRADEYEAR&gt;ENGINE!AB$523,AB452,AB354/'Assumptions - Life cycles'!$B$11)</f>
        <v>0</v>
      </c>
      <c r="AC544" s="332">
        <f>IF(UPGRADEYEAR&gt;ENGINE!AC$523,AC452,AC354/'Assumptions - Life cycles'!$B$11)</f>
        <v>0</v>
      </c>
      <c r="AD544" s="332">
        <f>IF(UPGRADEYEAR&gt;ENGINE!AD$523,AD452,AD354/'Assumptions - Life cycles'!$B$11)</f>
        <v>0</v>
      </c>
      <c r="AE544" s="332">
        <f>IF(UPGRADEYEAR&gt;ENGINE!AE$523,AE452,AE354/'Assumptions - Life cycles'!$B$11)</f>
        <v>0</v>
      </c>
      <c r="AF544" s="332">
        <f>IF(UPGRADEYEAR&gt;ENGINE!AF$523,AF452,AF354/'Assumptions - Life cycles'!$B$11)</f>
        <v>0</v>
      </c>
      <c r="AG544" s="332">
        <f>IF(UPGRADEYEAR&gt;ENGINE!AG$523,AG452,AG354/'Assumptions - Life cycles'!$B$11)</f>
        <v>0</v>
      </c>
      <c r="AH544" s="332">
        <f>IF(UPGRADEYEAR&gt;ENGINE!AH$523,AH452,AH354/'Assumptions - Life cycles'!$B$11)</f>
        <v>0</v>
      </c>
      <c r="AI544" s="332">
        <f>IF(UPGRADEYEAR&gt;ENGINE!AI$523,AI452,AI354/'Assumptions - Life cycles'!$B$11)</f>
        <v>0</v>
      </c>
      <c r="AJ544" s="332">
        <f>IF(UPGRADEYEAR&gt;ENGINE!AJ$523,AJ452,AJ354/'Assumptions - Life cycles'!$B$11)</f>
        <v>0</v>
      </c>
      <c r="AK544" s="332">
        <f>IF(UPGRADEYEAR&gt;ENGINE!AK$523,AK452,AK354/'Assumptions - Life cycles'!$B$11)</f>
        <v>0</v>
      </c>
      <c r="AL544" s="332">
        <f>IF(UPGRADEYEAR&gt;ENGINE!AL$523,AL452,AL354/'Assumptions - Life cycles'!$B$11)</f>
        <v>0</v>
      </c>
      <c r="AM544" s="332">
        <f>IF(UPGRADEYEAR&gt;ENGINE!AM$523,AM452,AM354/'Assumptions - Life cycles'!$B$11)</f>
        <v>0</v>
      </c>
      <c r="AN544" s="332">
        <f>IF(UPGRADEYEAR&gt;ENGINE!AN$523,AN452,AN354/'Assumptions - Life cycles'!$B$11)</f>
        <v>0</v>
      </c>
      <c r="AO544" s="332">
        <f>IF(UPGRADEYEAR&gt;ENGINE!AO$523,AO452,AO354/'Assumptions - Life cycles'!$B$11)</f>
        <v>0</v>
      </c>
      <c r="AP544" s="332">
        <f>IF(UPGRADEYEAR&gt;ENGINE!AP$523,AP452,AP354/'Assumptions - Life cycles'!$B$11)</f>
        <v>0</v>
      </c>
      <c r="AQ544" s="332">
        <f>IF(UPGRADEYEAR&gt;ENGINE!AQ$523,AQ452,AQ354/'Assumptions - Life cycles'!$B$11)</f>
        <v>0</v>
      </c>
      <c r="AR544" s="332">
        <f>IF(UPGRADEYEAR&gt;ENGINE!AR$523,AR452,AR354/'Assumptions - Life cycles'!$B$11)</f>
        <v>0</v>
      </c>
      <c r="AS544" s="332">
        <f>IF(UPGRADEYEAR&gt;ENGINE!AS$523,AS452,AS354/'Assumptions - Life cycles'!$B$11)</f>
        <v>0</v>
      </c>
      <c r="AT544" s="332">
        <f>IF(UPGRADEYEAR&gt;ENGINE!AT$523,AT452,AT354/'Assumptions - Life cycles'!$B$11)</f>
        <v>0</v>
      </c>
      <c r="AU544" s="231"/>
    </row>
    <row r="545" spans="1:47" ht="9" customHeight="1">
      <c r="A545" s="599"/>
      <c r="B545" s="227">
        <f t="shared" ref="B545:D545" si="638">B26</f>
        <v>150</v>
      </c>
      <c r="C545" s="227">
        <f t="shared" si="638"/>
        <v>159</v>
      </c>
      <c r="D545" s="228" t="str">
        <f t="shared" si="638"/>
        <v>HPS6</v>
      </c>
      <c r="E545" s="254"/>
      <c r="F545" s="254"/>
      <c r="G545" s="254"/>
      <c r="H545" s="229"/>
      <c r="I545" s="229"/>
      <c r="J545" s="332">
        <f>IF(UPGRADEYEAR&gt;ENGINE!J$523,J453,J355/'Assumptions - Life cycles'!$B$11)</f>
        <v>0</v>
      </c>
      <c r="K545" s="332">
        <f>IF(UPGRADEYEAR&gt;ENGINE!K$523,K453,K355/'Assumptions - Life cycles'!$B$11)</f>
        <v>0</v>
      </c>
      <c r="L545" s="332">
        <f>IF(UPGRADEYEAR&gt;ENGINE!L$523,L453,L355/'Assumptions - Life cycles'!$B$11)</f>
        <v>0</v>
      </c>
      <c r="M545" s="332">
        <f>IF(UPGRADEYEAR&gt;ENGINE!M$523,M453,M355/'Assumptions - Life cycles'!$B$11)</f>
        <v>0</v>
      </c>
      <c r="N545" s="332">
        <f>IF(UPGRADEYEAR&gt;ENGINE!N$523,N453,N355/'Assumptions - Life cycles'!$B$11)</f>
        <v>0</v>
      </c>
      <c r="O545" s="332">
        <f>IF(UPGRADEYEAR&gt;ENGINE!O$523,O453,O355/'Assumptions - Life cycles'!$B$11)</f>
        <v>0</v>
      </c>
      <c r="P545" s="332">
        <f>IF(UPGRADEYEAR&gt;ENGINE!P$523,P453,P355/'Assumptions - Life cycles'!$B$11)</f>
        <v>0</v>
      </c>
      <c r="Q545" s="332">
        <f>IF(UPGRADEYEAR&gt;ENGINE!Q$523,Q453,Q355/'Assumptions - Life cycles'!$B$11)</f>
        <v>0</v>
      </c>
      <c r="R545" s="332">
        <f>IF(UPGRADEYEAR&gt;ENGINE!R$523,R453,R355/'Assumptions - Life cycles'!$B$11)</f>
        <v>0</v>
      </c>
      <c r="S545" s="332">
        <f>IF(UPGRADEYEAR&gt;ENGINE!S$523,S453,S355/'Assumptions - Life cycles'!$B$11)</f>
        <v>0</v>
      </c>
      <c r="T545" s="332">
        <f>IF(UPGRADEYEAR&gt;ENGINE!T$523,T453,T355/'Assumptions - Life cycles'!$B$11)</f>
        <v>0</v>
      </c>
      <c r="U545" s="332">
        <f>IF(UPGRADEYEAR&gt;ENGINE!U$523,U453,U355/'Assumptions - Life cycles'!$B$11)</f>
        <v>0</v>
      </c>
      <c r="V545" s="332">
        <f>IF(UPGRADEYEAR&gt;ENGINE!V$523,V453,V355/'Assumptions - Life cycles'!$B$11)</f>
        <v>0</v>
      </c>
      <c r="W545" s="332">
        <f>IF(UPGRADEYEAR&gt;ENGINE!W$523,W453,W355/'Assumptions - Life cycles'!$B$11)</f>
        <v>0</v>
      </c>
      <c r="X545" s="332">
        <f>IF(UPGRADEYEAR&gt;ENGINE!X$523,X453,X355/'Assumptions - Life cycles'!$B$11)</f>
        <v>0</v>
      </c>
      <c r="Y545" s="332">
        <f>IF(UPGRADEYEAR&gt;ENGINE!Y$523,Y453,Y355/'Assumptions - Life cycles'!$B$11)</f>
        <v>0</v>
      </c>
      <c r="Z545" s="332">
        <f>IF(UPGRADEYEAR&gt;ENGINE!Z$523,Z453,Z355/'Assumptions - Life cycles'!$B$11)</f>
        <v>0</v>
      </c>
      <c r="AA545" s="332">
        <f>IF(UPGRADEYEAR&gt;ENGINE!AA$523,AA453,AA355/'Assumptions - Life cycles'!$B$11)</f>
        <v>0</v>
      </c>
      <c r="AB545" s="332">
        <f>IF(UPGRADEYEAR&gt;ENGINE!AB$523,AB453,AB355/'Assumptions - Life cycles'!$B$11)</f>
        <v>0</v>
      </c>
      <c r="AC545" s="332">
        <f>IF(UPGRADEYEAR&gt;ENGINE!AC$523,AC453,AC355/'Assumptions - Life cycles'!$B$11)</f>
        <v>0</v>
      </c>
      <c r="AD545" s="332">
        <f>IF(UPGRADEYEAR&gt;ENGINE!AD$523,AD453,AD355/'Assumptions - Life cycles'!$B$11)</f>
        <v>0</v>
      </c>
      <c r="AE545" s="332">
        <f>IF(UPGRADEYEAR&gt;ENGINE!AE$523,AE453,AE355/'Assumptions - Life cycles'!$B$11)</f>
        <v>0</v>
      </c>
      <c r="AF545" s="332">
        <f>IF(UPGRADEYEAR&gt;ENGINE!AF$523,AF453,AF355/'Assumptions - Life cycles'!$B$11)</f>
        <v>0</v>
      </c>
      <c r="AG545" s="332">
        <f>IF(UPGRADEYEAR&gt;ENGINE!AG$523,AG453,AG355/'Assumptions - Life cycles'!$B$11)</f>
        <v>0</v>
      </c>
      <c r="AH545" s="332">
        <f>IF(UPGRADEYEAR&gt;ENGINE!AH$523,AH453,AH355/'Assumptions - Life cycles'!$B$11)</f>
        <v>0</v>
      </c>
      <c r="AI545" s="332">
        <f>IF(UPGRADEYEAR&gt;ENGINE!AI$523,AI453,AI355/'Assumptions - Life cycles'!$B$11)</f>
        <v>0</v>
      </c>
      <c r="AJ545" s="332">
        <f>IF(UPGRADEYEAR&gt;ENGINE!AJ$523,AJ453,AJ355/'Assumptions - Life cycles'!$B$11)</f>
        <v>0</v>
      </c>
      <c r="AK545" s="332">
        <f>IF(UPGRADEYEAR&gt;ENGINE!AK$523,AK453,AK355/'Assumptions - Life cycles'!$B$11)</f>
        <v>0</v>
      </c>
      <c r="AL545" s="332">
        <f>IF(UPGRADEYEAR&gt;ENGINE!AL$523,AL453,AL355/'Assumptions - Life cycles'!$B$11)</f>
        <v>0</v>
      </c>
      <c r="AM545" s="332">
        <f>IF(UPGRADEYEAR&gt;ENGINE!AM$523,AM453,AM355/'Assumptions - Life cycles'!$B$11)</f>
        <v>0</v>
      </c>
      <c r="AN545" s="332">
        <f>IF(UPGRADEYEAR&gt;ENGINE!AN$523,AN453,AN355/'Assumptions - Life cycles'!$B$11)</f>
        <v>0</v>
      </c>
      <c r="AO545" s="332">
        <f>IF(UPGRADEYEAR&gt;ENGINE!AO$523,AO453,AO355/'Assumptions - Life cycles'!$B$11)</f>
        <v>0</v>
      </c>
      <c r="AP545" s="332">
        <f>IF(UPGRADEYEAR&gt;ENGINE!AP$523,AP453,AP355/'Assumptions - Life cycles'!$B$11)</f>
        <v>0</v>
      </c>
      <c r="AQ545" s="332">
        <f>IF(UPGRADEYEAR&gt;ENGINE!AQ$523,AQ453,AQ355/'Assumptions - Life cycles'!$B$11)</f>
        <v>0</v>
      </c>
      <c r="AR545" s="332">
        <f>IF(UPGRADEYEAR&gt;ENGINE!AR$523,AR453,AR355/'Assumptions - Life cycles'!$B$11)</f>
        <v>0</v>
      </c>
      <c r="AS545" s="332">
        <f>IF(UPGRADEYEAR&gt;ENGINE!AS$523,AS453,AS355/'Assumptions - Life cycles'!$B$11)</f>
        <v>0</v>
      </c>
      <c r="AT545" s="332">
        <f>IF(UPGRADEYEAR&gt;ENGINE!AT$523,AT453,AT355/'Assumptions - Life cycles'!$B$11)</f>
        <v>0</v>
      </c>
      <c r="AU545" s="231"/>
    </row>
    <row r="546" spans="1:47" ht="9" customHeight="1">
      <c r="A546" s="599"/>
      <c r="B546" s="227">
        <f t="shared" ref="B546:D546" si="639">B27</f>
        <v>250</v>
      </c>
      <c r="C546" s="227">
        <f t="shared" si="639"/>
        <v>267</v>
      </c>
      <c r="D546" s="228" t="str">
        <f t="shared" si="639"/>
        <v>HPS6</v>
      </c>
      <c r="E546" s="254"/>
      <c r="F546" s="254"/>
      <c r="G546" s="254"/>
      <c r="H546" s="229"/>
      <c r="I546" s="229"/>
      <c r="J546" s="332">
        <f>IF(UPGRADEYEAR&gt;ENGINE!J$523,J454,J356/'Assumptions - Life cycles'!$B$11)</f>
        <v>0</v>
      </c>
      <c r="K546" s="332">
        <f>IF(UPGRADEYEAR&gt;ENGINE!K$523,K454,K356/'Assumptions - Life cycles'!$B$11)</f>
        <v>0</v>
      </c>
      <c r="L546" s="332">
        <f>IF(UPGRADEYEAR&gt;ENGINE!L$523,L454,L356/'Assumptions - Life cycles'!$B$11)</f>
        <v>0</v>
      </c>
      <c r="M546" s="332">
        <f>IF(UPGRADEYEAR&gt;ENGINE!M$523,M454,M356/'Assumptions - Life cycles'!$B$11)</f>
        <v>0</v>
      </c>
      <c r="N546" s="332">
        <f>IF(UPGRADEYEAR&gt;ENGINE!N$523,N454,N356/'Assumptions - Life cycles'!$B$11)</f>
        <v>0</v>
      </c>
      <c r="O546" s="332">
        <f>IF(UPGRADEYEAR&gt;ENGINE!O$523,O454,O356/'Assumptions - Life cycles'!$B$11)</f>
        <v>0</v>
      </c>
      <c r="P546" s="332">
        <f>IF(UPGRADEYEAR&gt;ENGINE!P$523,P454,P356/'Assumptions - Life cycles'!$B$11)</f>
        <v>0</v>
      </c>
      <c r="Q546" s="332">
        <f>IF(UPGRADEYEAR&gt;ENGINE!Q$523,Q454,Q356/'Assumptions - Life cycles'!$B$11)</f>
        <v>0</v>
      </c>
      <c r="R546" s="332">
        <f>IF(UPGRADEYEAR&gt;ENGINE!R$523,R454,R356/'Assumptions - Life cycles'!$B$11)</f>
        <v>0</v>
      </c>
      <c r="S546" s="332">
        <f>IF(UPGRADEYEAR&gt;ENGINE!S$523,S454,S356/'Assumptions - Life cycles'!$B$11)</f>
        <v>0</v>
      </c>
      <c r="T546" s="332">
        <f>IF(UPGRADEYEAR&gt;ENGINE!T$523,T454,T356/'Assumptions - Life cycles'!$B$11)</f>
        <v>0</v>
      </c>
      <c r="U546" s="332">
        <f>IF(UPGRADEYEAR&gt;ENGINE!U$523,U454,U356/'Assumptions - Life cycles'!$B$11)</f>
        <v>0</v>
      </c>
      <c r="V546" s="332">
        <f>IF(UPGRADEYEAR&gt;ENGINE!V$523,V454,V356/'Assumptions - Life cycles'!$B$11)</f>
        <v>0</v>
      </c>
      <c r="W546" s="332">
        <f>IF(UPGRADEYEAR&gt;ENGINE!W$523,W454,W356/'Assumptions - Life cycles'!$B$11)</f>
        <v>0</v>
      </c>
      <c r="X546" s="332">
        <f>IF(UPGRADEYEAR&gt;ENGINE!X$523,X454,X356/'Assumptions - Life cycles'!$B$11)</f>
        <v>0</v>
      </c>
      <c r="Y546" s="332">
        <f>IF(UPGRADEYEAR&gt;ENGINE!Y$523,Y454,Y356/'Assumptions - Life cycles'!$B$11)</f>
        <v>0</v>
      </c>
      <c r="Z546" s="332">
        <f>IF(UPGRADEYEAR&gt;ENGINE!Z$523,Z454,Z356/'Assumptions - Life cycles'!$B$11)</f>
        <v>0</v>
      </c>
      <c r="AA546" s="332">
        <f>IF(UPGRADEYEAR&gt;ENGINE!AA$523,AA454,AA356/'Assumptions - Life cycles'!$B$11)</f>
        <v>0</v>
      </c>
      <c r="AB546" s="332">
        <f>IF(UPGRADEYEAR&gt;ENGINE!AB$523,AB454,AB356/'Assumptions - Life cycles'!$B$11)</f>
        <v>0</v>
      </c>
      <c r="AC546" s="332">
        <f>IF(UPGRADEYEAR&gt;ENGINE!AC$523,AC454,AC356/'Assumptions - Life cycles'!$B$11)</f>
        <v>0</v>
      </c>
      <c r="AD546" s="332">
        <f>IF(UPGRADEYEAR&gt;ENGINE!AD$523,AD454,AD356/'Assumptions - Life cycles'!$B$11)</f>
        <v>0</v>
      </c>
      <c r="AE546" s="332">
        <f>IF(UPGRADEYEAR&gt;ENGINE!AE$523,AE454,AE356/'Assumptions - Life cycles'!$B$11)</f>
        <v>0</v>
      </c>
      <c r="AF546" s="332">
        <f>IF(UPGRADEYEAR&gt;ENGINE!AF$523,AF454,AF356/'Assumptions - Life cycles'!$B$11)</f>
        <v>0</v>
      </c>
      <c r="AG546" s="332">
        <f>IF(UPGRADEYEAR&gt;ENGINE!AG$523,AG454,AG356/'Assumptions - Life cycles'!$B$11)</f>
        <v>0</v>
      </c>
      <c r="AH546" s="332">
        <f>IF(UPGRADEYEAR&gt;ENGINE!AH$523,AH454,AH356/'Assumptions - Life cycles'!$B$11)</f>
        <v>0</v>
      </c>
      <c r="AI546" s="332">
        <f>IF(UPGRADEYEAR&gt;ENGINE!AI$523,AI454,AI356/'Assumptions - Life cycles'!$B$11)</f>
        <v>0</v>
      </c>
      <c r="AJ546" s="332">
        <f>IF(UPGRADEYEAR&gt;ENGINE!AJ$523,AJ454,AJ356/'Assumptions - Life cycles'!$B$11)</f>
        <v>0</v>
      </c>
      <c r="AK546" s="332">
        <f>IF(UPGRADEYEAR&gt;ENGINE!AK$523,AK454,AK356/'Assumptions - Life cycles'!$B$11)</f>
        <v>0</v>
      </c>
      <c r="AL546" s="332">
        <f>IF(UPGRADEYEAR&gt;ENGINE!AL$523,AL454,AL356/'Assumptions - Life cycles'!$B$11)</f>
        <v>0</v>
      </c>
      <c r="AM546" s="332">
        <f>IF(UPGRADEYEAR&gt;ENGINE!AM$523,AM454,AM356/'Assumptions - Life cycles'!$B$11)</f>
        <v>0</v>
      </c>
      <c r="AN546" s="332">
        <f>IF(UPGRADEYEAR&gt;ENGINE!AN$523,AN454,AN356/'Assumptions - Life cycles'!$B$11)</f>
        <v>0</v>
      </c>
      <c r="AO546" s="332">
        <f>IF(UPGRADEYEAR&gt;ENGINE!AO$523,AO454,AO356/'Assumptions - Life cycles'!$B$11)</f>
        <v>0</v>
      </c>
      <c r="AP546" s="332">
        <f>IF(UPGRADEYEAR&gt;ENGINE!AP$523,AP454,AP356/'Assumptions - Life cycles'!$B$11)</f>
        <v>0</v>
      </c>
      <c r="AQ546" s="332">
        <f>IF(UPGRADEYEAR&gt;ENGINE!AQ$523,AQ454,AQ356/'Assumptions - Life cycles'!$B$11)</f>
        <v>0</v>
      </c>
      <c r="AR546" s="332">
        <f>IF(UPGRADEYEAR&gt;ENGINE!AR$523,AR454,AR356/'Assumptions - Life cycles'!$B$11)</f>
        <v>0</v>
      </c>
      <c r="AS546" s="332">
        <f>IF(UPGRADEYEAR&gt;ENGINE!AS$523,AS454,AS356/'Assumptions - Life cycles'!$B$11)</f>
        <v>0</v>
      </c>
      <c r="AT546" s="332">
        <f>IF(UPGRADEYEAR&gt;ENGINE!AT$523,AT454,AT356/'Assumptions - Life cycles'!$B$11)</f>
        <v>0</v>
      </c>
      <c r="AU546" s="231"/>
    </row>
    <row r="547" spans="1:47" ht="9" customHeight="1">
      <c r="A547" s="599"/>
      <c r="B547" s="227">
        <f t="shared" ref="B547:D547" si="640">B28</f>
        <v>400</v>
      </c>
      <c r="C547" s="227">
        <f t="shared" si="640"/>
        <v>434</v>
      </c>
      <c r="D547" s="228" t="str">
        <f t="shared" si="640"/>
        <v>HPS6</v>
      </c>
      <c r="E547" s="254"/>
      <c r="F547" s="254"/>
      <c r="G547" s="254"/>
      <c r="H547" s="229"/>
      <c r="I547" s="229"/>
      <c r="J547" s="332">
        <f>IF(UPGRADEYEAR&gt;ENGINE!J$523,J455,J357/'Assumptions - Life cycles'!$B$11)</f>
        <v>0</v>
      </c>
      <c r="K547" s="332">
        <f>IF(UPGRADEYEAR&gt;ENGINE!K$523,K455,K357/'Assumptions - Life cycles'!$B$11)</f>
        <v>0</v>
      </c>
      <c r="L547" s="332">
        <f>IF(UPGRADEYEAR&gt;ENGINE!L$523,L455,L357/'Assumptions - Life cycles'!$B$11)</f>
        <v>0</v>
      </c>
      <c r="M547" s="332">
        <f>IF(UPGRADEYEAR&gt;ENGINE!M$523,M455,M357/'Assumptions - Life cycles'!$B$11)</f>
        <v>0</v>
      </c>
      <c r="N547" s="332">
        <f>IF(UPGRADEYEAR&gt;ENGINE!N$523,N455,N357/'Assumptions - Life cycles'!$B$11)</f>
        <v>0</v>
      </c>
      <c r="O547" s="332">
        <f>IF(UPGRADEYEAR&gt;ENGINE!O$523,O455,O357/'Assumptions - Life cycles'!$B$11)</f>
        <v>0</v>
      </c>
      <c r="P547" s="332">
        <f>IF(UPGRADEYEAR&gt;ENGINE!P$523,P455,P357/'Assumptions - Life cycles'!$B$11)</f>
        <v>0</v>
      </c>
      <c r="Q547" s="332">
        <f>IF(UPGRADEYEAR&gt;ENGINE!Q$523,Q455,Q357/'Assumptions - Life cycles'!$B$11)</f>
        <v>0</v>
      </c>
      <c r="R547" s="332">
        <f>IF(UPGRADEYEAR&gt;ENGINE!R$523,R455,R357/'Assumptions - Life cycles'!$B$11)</f>
        <v>0</v>
      </c>
      <c r="S547" s="332">
        <f>IF(UPGRADEYEAR&gt;ENGINE!S$523,S455,S357/'Assumptions - Life cycles'!$B$11)</f>
        <v>0</v>
      </c>
      <c r="T547" s="332">
        <f>IF(UPGRADEYEAR&gt;ENGINE!T$523,T455,T357/'Assumptions - Life cycles'!$B$11)</f>
        <v>0</v>
      </c>
      <c r="U547" s="332">
        <f>IF(UPGRADEYEAR&gt;ENGINE!U$523,U455,U357/'Assumptions - Life cycles'!$B$11)</f>
        <v>0</v>
      </c>
      <c r="V547" s="332">
        <f>IF(UPGRADEYEAR&gt;ENGINE!V$523,V455,V357/'Assumptions - Life cycles'!$B$11)</f>
        <v>0</v>
      </c>
      <c r="W547" s="332">
        <f>IF(UPGRADEYEAR&gt;ENGINE!W$523,W455,W357/'Assumptions - Life cycles'!$B$11)</f>
        <v>0</v>
      </c>
      <c r="X547" s="332">
        <f>IF(UPGRADEYEAR&gt;ENGINE!X$523,X455,X357/'Assumptions - Life cycles'!$B$11)</f>
        <v>0</v>
      </c>
      <c r="Y547" s="332">
        <f>IF(UPGRADEYEAR&gt;ENGINE!Y$523,Y455,Y357/'Assumptions - Life cycles'!$B$11)</f>
        <v>0</v>
      </c>
      <c r="Z547" s="332">
        <f>IF(UPGRADEYEAR&gt;ENGINE!Z$523,Z455,Z357/'Assumptions - Life cycles'!$B$11)</f>
        <v>0</v>
      </c>
      <c r="AA547" s="332">
        <f>IF(UPGRADEYEAR&gt;ENGINE!AA$523,AA455,AA357/'Assumptions - Life cycles'!$B$11)</f>
        <v>0</v>
      </c>
      <c r="AB547" s="332">
        <f>IF(UPGRADEYEAR&gt;ENGINE!AB$523,AB455,AB357/'Assumptions - Life cycles'!$B$11)</f>
        <v>0</v>
      </c>
      <c r="AC547" s="332">
        <f>IF(UPGRADEYEAR&gt;ENGINE!AC$523,AC455,AC357/'Assumptions - Life cycles'!$B$11)</f>
        <v>0</v>
      </c>
      <c r="AD547" s="332">
        <f>IF(UPGRADEYEAR&gt;ENGINE!AD$523,AD455,AD357/'Assumptions - Life cycles'!$B$11)</f>
        <v>0</v>
      </c>
      <c r="AE547" s="332">
        <f>IF(UPGRADEYEAR&gt;ENGINE!AE$523,AE455,AE357/'Assumptions - Life cycles'!$B$11)</f>
        <v>0</v>
      </c>
      <c r="AF547" s="332">
        <f>IF(UPGRADEYEAR&gt;ENGINE!AF$523,AF455,AF357/'Assumptions - Life cycles'!$B$11)</f>
        <v>0</v>
      </c>
      <c r="AG547" s="332">
        <f>IF(UPGRADEYEAR&gt;ENGINE!AG$523,AG455,AG357/'Assumptions - Life cycles'!$B$11)</f>
        <v>0</v>
      </c>
      <c r="AH547" s="332">
        <f>IF(UPGRADEYEAR&gt;ENGINE!AH$523,AH455,AH357/'Assumptions - Life cycles'!$B$11)</f>
        <v>0</v>
      </c>
      <c r="AI547" s="332">
        <f>IF(UPGRADEYEAR&gt;ENGINE!AI$523,AI455,AI357/'Assumptions - Life cycles'!$B$11)</f>
        <v>0</v>
      </c>
      <c r="AJ547" s="332">
        <f>IF(UPGRADEYEAR&gt;ENGINE!AJ$523,AJ455,AJ357/'Assumptions - Life cycles'!$B$11)</f>
        <v>0</v>
      </c>
      <c r="AK547" s="332">
        <f>IF(UPGRADEYEAR&gt;ENGINE!AK$523,AK455,AK357/'Assumptions - Life cycles'!$B$11)</f>
        <v>0</v>
      </c>
      <c r="AL547" s="332">
        <f>IF(UPGRADEYEAR&gt;ENGINE!AL$523,AL455,AL357/'Assumptions - Life cycles'!$B$11)</f>
        <v>0</v>
      </c>
      <c r="AM547" s="332">
        <f>IF(UPGRADEYEAR&gt;ENGINE!AM$523,AM455,AM357/'Assumptions - Life cycles'!$B$11)</f>
        <v>0</v>
      </c>
      <c r="AN547" s="332">
        <f>IF(UPGRADEYEAR&gt;ENGINE!AN$523,AN455,AN357/'Assumptions - Life cycles'!$B$11)</f>
        <v>0</v>
      </c>
      <c r="AO547" s="332">
        <f>IF(UPGRADEYEAR&gt;ENGINE!AO$523,AO455,AO357/'Assumptions - Life cycles'!$B$11)</f>
        <v>0</v>
      </c>
      <c r="AP547" s="332">
        <f>IF(UPGRADEYEAR&gt;ENGINE!AP$523,AP455,AP357/'Assumptions - Life cycles'!$B$11)</f>
        <v>0</v>
      </c>
      <c r="AQ547" s="332">
        <f>IF(UPGRADEYEAR&gt;ENGINE!AQ$523,AQ455,AQ357/'Assumptions - Life cycles'!$B$11)</f>
        <v>0</v>
      </c>
      <c r="AR547" s="332">
        <f>IF(UPGRADEYEAR&gt;ENGINE!AR$523,AR455,AR357/'Assumptions - Life cycles'!$B$11)</f>
        <v>0</v>
      </c>
      <c r="AS547" s="332">
        <f>IF(UPGRADEYEAR&gt;ENGINE!AS$523,AS455,AS357/'Assumptions - Life cycles'!$B$11)</f>
        <v>0</v>
      </c>
      <c r="AT547" s="332">
        <f>IF(UPGRADEYEAR&gt;ENGINE!AT$523,AT455,AT357/'Assumptions - Life cycles'!$B$11)</f>
        <v>0</v>
      </c>
      <c r="AU547" s="231"/>
    </row>
    <row r="548" spans="1:47" ht="9" customHeight="1">
      <c r="A548" s="599"/>
      <c r="B548" s="227">
        <f t="shared" ref="B548:D548" si="641">B29</f>
        <v>0</v>
      </c>
      <c r="C548" s="227">
        <f t="shared" si="641"/>
        <v>0</v>
      </c>
      <c r="D548" s="228" t="str">
        <f t="shared" si="641"/>
        <v>HPS6</v>
      </c>
      <c r="E548" s="254"/>
      <c r="F548" s="254"/>
      <c r="G548" s="254"/>
      <c r="H548" s="229"/>
      <c r="I548" s="229"/>
      <c r="J548" s="332">
        <f>IF(UPGRADEYEAR&gt;ENGINE!J$523,J456,J358/'Assumptions - Life cycles'!$B$11)</f>
        <v>0</v>
      </c>
      <c r="K548" s="332">
        <f>IF(UPGRADEYEAR&gt;ENGINE!K$523,K456,K358/'Assumptions - Life cycles'!$B$11)</f>
        <v>0</v>
      </c>
      <c r="L548" s="332">
        <f>IF(UPGRADEYEAR&gt;ENGINE!L$523,L456,L358/'Assumptions - Life cycles'!$B$11)</f>
        <v>0</v>
      </c>
      <c r="M548" s="332">
        <f>IF(UPGRADEYEAR&gt;ENGINE!M$523,M456,M358/'Assumptions - Life cycles'!$B$11)</f>
        <v>0</v>
      </c>
      <c r="N548" s="332">
        <f>IF(UPGRADEYEAR&gt;ENGINE!N$523,N456,N358/'Assumptions - Life cycles'!$B$11)</f>
        <v>0</v>
      </c>
      <c r="O548" s="332">
        <f>IF(UPGRADEYEAR&gt;ENGINE!O$523,O456,O358/'Assumptions - Life cycles'!$B$11)</f>
        <v>0</v>
      </c>
      <c r="P548" s="332">
        <f>IF(UPGRADEYEAR&gt;ENGINE!P$523,P456,P358/'Assumptions - Life cycles'!$B$11)</f>
        <v>0</v>
      </c>
      <c r="Q548" s="332">
        <f>IF(UPGRADEYEAR&gt;ENGINE!Q$523,Q456,Q358/'Assumptions - Life cycles'!$B$11)</f>
        <v>0</v>
      </c>
      <c r="R548" s="332">
        <f>IF(UPGRADEYEAR&gt;ENGINE!R$523,R456,R358/'Assumptions - Life cycles'!$B$11)</f>
        <v>0</v>
      </c>
      <c r="S548" s="332">
        <f>IF(UPGRADEYEAR&gt;ENGINE!S$523,S456,S358/'Assumptions - Life cycles'!$B$11)</f>
        <v>0</v>
      </c>
      <c r="T548" s="332">
        <f>IF(UPGRADEYEAR&gt;ENGINE!T$523,T456,T358/'Assumptions - Life cycles'!$B$11)</f>
        <v>0</v>
      </c>
      <c r="U548" s="332">
        <f>IF(UPGRADEYEAR&gt;ENGINE!U$523,U456,U358/'Assumptions - Life cycles'!$B$11)</f>
        <v>0</v>
      </c>
      <c r="V548" s="332">
        <f>IF(UPGRADEYEAR&gt;ENGINE!V$523,V456,V358/'Assumptions - Life cycles'!$B$11)</f>
        <v>0</v>
      </c>
      <c r="W548" s="332">
        <f>IF(UPGRADEYEAR&gt;ENGINE!W$523,W456,W358/'Assumptions - Life cycles'!$B$11)</f>
        <v>0</v>
      </c>
      <c r="X548" s="332">
        <f>IF(UPGRADEYEAR&gt;ENGINE!X$523,X456,X358/'Assumptions - Life cycles'!$B$11)</f>
        <v>0</v>
      </c>
      <c r="Y548" s="332">
        <f>IF(UPGRADEYEAR&gt;ENGINE!Y$523,Y456,Y358/'Assumptions - Life cycles'!$B$11)</f>
        <v>0</v>
      </c>
      <c r="Z548" s="332">
        <f>IF(UPGRADEYEAR&gt;ENGINE!Z$523,Z456,Z358/'Assumptions - Life cycles'!$B$11)</f>
        <v>0</v>
      </c>
      <c r="AA548" s="332">
        <f>IF(UPGRADEYEAR&gt;ENGINE!AA$523,AA456,AA358/'Assumptions - Life cycles'!$B$11)</f>
        <v>0</v>
      </c>
      <c r="AB548" s="332">
        <f>IF(UPGRADEYEAR&gt;ENGINE!AB$523,AB456,AB358/'Assumptions - Life cycles'!$B$11)</f>
        <v>0</v>
      </c>
      <c r="AC548" s="332">
        <f>IF(UPGRADEYEAR&gt;ENGINE!AC$523,AC456,AC358/'Assumptions - Life cycles'!$B$11)</f>
        <v>0</v>
      </c>
      <c r="AD548" s="332">
        <f>IF(UPGRADEYEAR&gt;ENGINE!AD$523,AD456,AD358/'Assumptions - Life cycles'!$B$11)</f>
        <v>0</v>
      </c>
      <c r="AE548" s="332">
        <f>IF(UPGRADEYEAR&gt;ENGINE!AE$523,AE456,AE358/'Assumptions - Life cycles'!$B$11)</f>
        <v>0</v>
      </c>
      <c r="AF548" s="332">
        <f>IF(UPGRADEYEAR&gt;ENGINE!AF$523,AF456,AF358/'Assumptions - Life cycles'!$B$11)</f>
        <v>0</v>
      </c>
      <c r="AG548" s="332">
        <f>IF(UPGRADEYEAR&gt;ENGINE!AG$523,AG456,AG358/'Assumptions - Life cycles'!$B$11)</f>
        <v>0</v>
      </c>
      <c r="AH548" s="332">
        <f>IF(UPGRADEYEAR&gt;ENGINE!AH$523,AH456,AH358/'Assumptions - Life cycles'!$B$11)</f>
        <v>0</v>
      </c>
      <c r="AI548" s="332">
        <f>IF(UPGRADEYEAR&gt;ENGINE!AI$523,AI456,AI358/'Assumptions - Life cycles'!$B$11)</f>
        <v>0</v>
      </c>
      <c r="AJ548" s="332">
        <f>IF(UPGRADEYEAR&gt;ENGINE!AJ$523,AJ456,AJ358/'Assumptions - Life cycles'!$B$11)</f>
        <v>0</v>
      </c>
      <c r="AK548" s="332">
        <f>IF(UPGRADEYEAR&gt;ENGINE!AK$523,AK456,AK358/'Assumptions - Life cycles'!$B$11)</f>
        <v>0</v>
      </c>
      <c r="AL548" s="332">
        <f>IF(UPGRADEYEAR&gt;ENGINE!AL$523,AL456,AL358/'Assumptions - Life cycles'!$B$11)</f>
        <v>0</v>
      </c>
      <c r="AM548" s="332">
        <f>IF(UPGRADEYEAR&gt;ENGINE!AM$523,AM456,AM358/'Assumptions - Life cycles'!$B$11)</f>
        <v>0</v>
      </c>
      <c r="AN548" s="332">
        <f>IF(UPGRADEYEAR&gt;ENGINE!AN$523,AN456,AN358/'Assumptions - Life cycles'!$B$11)</f>
        <v>0</v>
      </c>
      <c r="AO548" s="332">
        <f>IF(UPGRADEYEAR&gt;ENGINE!AO$523,AO456,AO358/'Assumptions - Life cycles'!$B$11)</f>
        <v>0</v>
      </c>
      <c r="AP548" s="332">
        <f>IF(UPGRADEYEAR&gt;ENGINE!AP$523,AP456,AP358/'Assumptions - Life cycles'!$B$11)</f>
        <v>0</v>
      </c>
      <c r="AQ548" s="332">
        <f>IF(UPGRADEYEAR&gt;ENGINE!AQ$523,AQ456,AQ358/'Assumptions - Life cycles'!$B$11)</f>
        <v>0</v>
      </c>
      <c r="AR548" s="332">
        <f>IF(UPGRADEYEAR&gt;ENGINE!AR$523,AR456,AR358/'Assumptions - Life cycles'!$B$11)</f>
        <v>0</v>
      </c>
      <c r="AS548" s="332">
        <f>IF(UPGRADEYEAR&gt;ENGINE!AS$523,AS456,AS358/'Assumptions - Life cycles'!$B$11)</f>
        <v>0</v>
      </c>
      <c r="AT548" s="332">
        <f>IF(UPGRADEYEAR&gt;ENGINE!AT$523,AT456,AT358/'Assumptions - Life cycles'!$B$11)</f>
        <v>0</v>
      </c>
      <c r="AU548" s="231"/>
    </row>
    <row r="549" spans="1:47" ht="9" customHeight="1">
      <c r="A549" s="600"/>
      <c r="B549" s="227">
        <f t="shared" ref="B549:D549" si="642">B30</f>
        <v>0</v>
      </c>
      <c r="C549" s="227">
        <f t="shared" si="642"/>
        <v>0</v>
      </c>
      <c r="D549" s="228" t="str">
        <f t="shared" si="642"/>
        <v>HPS6</v>
      </c>
      <c r="E549" s="254"/>
      <c r="F549" s="254"/>
      <c r="G549" s="254"/>
      <c r="H549" s="229"/>
      <c r="I549" s="229"/>
      <c r="J549" s="332">
        <f>IF(UPGRADEYEAR&gt;ENGINE!J$523,J457,J359/'Assumptions - Life cycles'!$B$11)</f>
        <v>0</v>
      </c>
      <c r="K549" s="332">
        <f>IF(UPGRADEYEAR&gt;ENGINE!K$523,K457,K359/'Assumptions - Life cycles'!$B$11)</f>
        <v>0</v>
      </c>
      <c r="L549" s="332">
        <f>IF(UPGRADEYEAR&gt;ENGINE!L$523,L457,L359/'Assumptions - Life cycles'!$B$11)</f>
        <v>0</v>
      </c>
      <c r="M549" s="332">
        <f>IF(UPGRADEYEAR&gt;ENGINE!M$523,M457,M359/'Assumptions - Life cycles'!$B$11)</f>
        <v>0</v>
      </c>
      <c r="N549" s="332">
        <f>IF(UPGRADEYEAR&gt;ENGINE!N$523,N457,N359/'Assumptions - Life cycles'!$B$11)</f>
        <v>0</v>
      </c>
      <c r="O549" s="332">
        <f>IF(UPGRADEYEAR&gt;ENGINE!O$523,O457,O359/'Assumptions - Life cycles'!$B$11)</f>
        <v>0</v>
      </c>
      <c r="P549" s="332">
        <f>IF(UPGRADEYEAR&gt;ENGINE!P$523,P457,P359/'Assumptions - Life cycles'!$B$11)</f>
        <v>0</v>
      </c>
      <c r="Q549" s="332">
        <f>IF(UPGRADEYEAR&gt;ENGINE!Q$523,Q457,Q359/'Assumptions - Life cycles'!$B$11)</f>
        <v>0</v>
      </c>
      <c r="R549" s="332">
        <f>IF(UPGRADEYEAR&gt;ENGINE!R$523,R457,R359/'Assumptions - Life cycles'!$B$11)</f>
        <v>0</v>
      </c>
      <c r="S549" s="332">
        <f>IF(UPGRADEYEAR&gt;ENGINE!S$523,S457,S359/'Assumptions - Life cycles'!$B$11)</f>
        <v>0</v>
      </c>
      <c r="T549" s="332">
        <f>IF(UPGRADEYEAR&gt;ENGINE!T$523,T457,T359/'Assumptions - Life cycles'!$B$11)</f>
        <v>0</v>
      </c>
      <c r="U549" s="332">
        <f>IF(UPGRADEYEAR&gt;ENGINE!U$523,U457,U359/'Assumptions - Life cycles'!$B$11)</f>
        <v>0</v>
      </c>
      <c r="V549" s="332">
        <f>IF(UPGRADEYEAR&gt;ENGINE!V$523,V457,V359/'Assumptions - Life cycles'!$B$11)</f>
        <v>0</v>
      </c>
      <c r="W549" s="332">
        <f>IF(UPGRADEYEAR&gt;ENGINE!W$523,W457,W359/'Assumptions - Life cycles'!$B$11)</f>
        <v>0</v>
      </c>
      <c r="X549" s="332">
        <f>IF(UPGRADEYEAR&gt;ENGINE!X$523,X457,X359/'Assumptions - Life cycles'!$B$11)</f>
        <v>0</v>
      </c>
      <c r="Y549" s="332">
        <f>IF(UPGRADEYEAR&gt;ENGINE!Y$523,Y457,Y359/'Assumptions - Life cycles'!$B$11)</f>
        <v>0</v>
      </c>
      <c r="Z549" s="332">
        <f>IF(UPGRADEYEAR&gt;ENGINE!Z$523,Z457,Z359/'Assumptions - Life cycles'!$B$11)</f>
        <v>0</v>
      </c>
      <c r="AA549" s="332">
        <f>IF(UPGRADEYEAR&gt;ENGINE!AA$523,AA457,AA359/'Assumptions - Life cycles'!$B$11)</f>
        <v>0</v>
      </c>
      <c r="AB549" s="332">
        <f>IF(UPGRADEYEAR&gt;ENGINE!AB$523,AB457,AB359/'Assumptions - Life cycles'!$B$11)</f>
        <v>0</v>
      </c>
      <c r="AC549" s="332">
        <f>IF(UPGRADEYEAR&gt;ENGINE!AC$523,AC457,AC359/'Assumptions - Life cycles'!$B$11)</f>
        <v>0</v>
      </c>
      <c r="AD549" s="332">
        <f>IF(UPGRADEYEAR&gt;ENGINE!AD$523,AD457,AD359/'Assumptions - Life cycles'!$B$11)</f>
        <v>0</v>
      </c>
      <c r="AE549" s="332">
        <f>IF(UPGRADEYEAR&gt;ENGINE!AE$523,AE457,AE359/'Assumptions - Life cycles'!$B$11)</f>
        <v>0</v>
      </c>
      <c r="AF549" s="332">
        <f>IF(UPGRADEYEAR&gt;ENGINE!AF$523,AF457,AF359/'Assumptions - Life cycles'!$B$11)</f>
        <v>0</v>
      </c>
      <c r="AG549" s="332">
        <f>IF(UPGRADEYEAR&gt;ENGINE!AG$523,AG457,AG359/'Assumptions - Life cycles'!$B$11)</f>
        <v>0</v>
      </c>
      <c r="AH549" s="332">
        <f>IF(UPGRADEYEAR&gt;ENGINE!AH$523,AH457,AH359/'Assumptions - Life cycles'!$B$11)</f>
        <v>0</v>
      </c>
      <c r="AI549" s="332">
        <f>IF(UPGRADEYEAR&gt;ENGINE!AI$523,AI457,AI359/'Assumptions - Life cycles'!$B$11)</f>
        <v>0</v>
      </c>
      <c r="AJ549" s="332">
        <f>IF(UPGRADEYEAR&gt;ENGINE!AJ$523,AJ457,AJ359/'Assumptions - Life cycles'!$B$11)</f>
        <v>0</v>
      </c>
      <c r="AK549" s="332">
        <f>IF(UPGRADEYEAR&gt;ENGINE!AK$523,AK457,AK359/'Assumptions - Life cycles'!$B$11)</f>
        <v>0</v>
      </c>
      <c r="AL549" s="332">
        <f>IF(UPGRADEYEAR&gt;ENGINE!AL$523,AL457,AL359/'Assumptions - Life cycles'!$B$11)</f>
        <v>0</v>
      </c>
      <c r="AM549" s="332">
        <f>IF(UPGRADEYEAR&gt;ENGINE!AM$523,AM457,AM359/'Assumptions - Life cycles'!$B$11)</f>
        <v>0</v>
      </c>
      <c r="AN549" s="332">
        <f>IF(UPGRADEYEAR&gt;ENGINE!AN$523,AN457,AN359/'Assumptions - Life cycles'!$B$11)</f>
        <v>0</v>
      </c>
      <c r="AO549" s="332">
        <f>IF(UPGRADEYEAR&gt;ENGINE!AO$523,AO457,AO359/'Assumptions - Life cycles'!$B$11)</f>
        <v>0</v>
      </c>
      <c r="AP549" s="332">
        <f>IF(UPGRADEYEAR&gt;ENGINE!AP$523,AP457,AP359/'Assumptions - Life cycles'!$B$11)</f>
        <v>0</v>
      </c>
      <c r="AQ549" s="332">
        <f>IF(UPGRADEYEAR&gt;ENGINE!AQ$523,AQ457,AQ359/'Assumptions - Life cycles'!$B$11)</f>
        <v>0</v>
      </c>
      <c r="AR549" s="332">
        <f>IF(UPGRADEYEAR&gt;ENGINE!AR$523,AR457,AR359/'Assumptions - Life cycles'!$B$11)</f>
        <v>0</v>
      </c>
      <c r="AS549" s="332">
        <f>IF(UPGRADEYEAR&gt;ENGINE!AS$523,AS457,AS359/'Assumptions - Life cycles'!$B$11)</f>
        <v>0</v>
      </c>
      <c r="AT549" s="332">
        <f>IF(UPGRADEYEAR&gt;ENGINE!AT$523,AT457,AT359/'Assumptions - Life cycles'!$B$11)</f>
        <v>0</v>
      </c>
      <c r="AU549" s="231"/>
    </row>
    <row r="550" spans="1:47" ht="9" customHeight="1">
      <c r="A550" s="598" t="s">
        <v>265</v>
      </c>
      <c r="B550" s="227">
        <f t="shared" ref="B550:D550" si="643">B31</f>
        <v>50</v>
      </c>
      <c r="C550" s="227">
        <f t="shared" si="643"/>
        <v>62</v>
      </c>
      <c r="D550" s="228" t="str">
        <f t="shared" si="643"/>
        <v>HPS5</v>
      </c>
      <c r="E550" s="254"/>
      <c r="F550" s="254"/>
      <c r="G550" s="254"/>
      <c r="H550" s="229"/>
      <c r="I550" s="229"/>
      <c r="J550" s="332">
        <f>IF(UPGRADEYEAR&gt;ENGINE!J$523,J458,J360/'Assumptions - Life cycles'!$B$11)</f>
        <v>0</v>
      </c>
      <c r="K550" s="332">
        <f>IF(UPGRADEYEAR&gt;ENGINE!K$523,K458,K360/'Assumptions - Life cycles'!$B$11)</f>
        <v>0</v>
      </c>
      <c r="L550" s="332">
        <f>IF(UPGRADEYEAR&gt;ENGINE!L$523,L458,L360/'Assumptions - Life cycles'!$B$11)</f>
        <v>0</v>
      </c>
      <c r="M550" s="332">
        <f>IF(UPGRADEYEAR&gt;ENGINE!M$523,M458,M360/'Assumptions - Life cycles'!$B$11)</f>
        <v>0</v>
      </c>
      <c r="N550" s="332">
        <f>IF(UPGRADEYEAR&gt;ENGINE!N$523,N458,N360/'Assumptions - Life cycles'!$B$11)</f>
        <v>0</v>
      </c>
      <c r="O550" s="332">
        <f>IF(UPGRADEYEAR&gt;ENGINE!O$523,O458,O360/'Assumptions - Life cycles'!$B$11)</f>
        <v>0</v>
      </c>
      <c r="P550" s="332">
        <f>IF(UPGRADEYEAR&gt;ENGINE!P$523,P458,P360/'Assumptions - Life cycles'!$B$11)</f>
        <v>0</v>
      </c>
      <c r="Q550" s="332">
        <f>IF(UPGRADEYEAR&gt;ENGINE!Q$523,Q458,Q360/'Assumptions - Life cycles'!$B$11)</f>
        <v>0</v>
      </c>
      <c r="R550" s="332">
        <f>IF(UPGRADEYEAR&gt;ENGINE!R$523,R458,R360/'Assumptions - Life cycles'!$B$11)</f>
        <v>0</v>
      </c>
      <c r="S550" s="332">
        <f>IF(UPGRADEYEAR&gt;ENGINE!S$523,S458,S360/'Assumptions - Life cycles'!$B$11)</f>
        <v>0</v>
      </c>
      <c r="T550" s="332">
        <f>IF(UPGRADEYEAR&gt;ENGINE!T$523,T458,T360/'Assumptions - Life cycles'!$B$11)</f>
        <v>0</v>
      </c>
      <c r="U550" s="332">
        <f>IF(UPGRADEYEAR&gt;ENGINE!U$523,U458,U360/'Assumptions - Life cycles'!$B$11)</f>
        <v>0</v>
      </c>
      <c r="V550" s="332">
        <f>IF(UPGRADEYEAR&gt;ENGINE!V$523,V458,V360/'Assumptions - Life cycles'!$B$11)</f>
        <v>0</v>
      </c>
      <c r="W550" s="332">
        <f>IF(UPGRADEYEAR&gt;ENGINE!W$523,W458,W360/'Assumptions - Life cycles'!$B$11)</f>
        <v>0</v>
      </c>
      <c r="X550" s="332">
        <f>IF(UPGRADEYEAR&gt;ENGINE!X$523,X458,X360/'Assumptions - Life cycles'!$B$11)</f>
        <v>0</v>
      </c>
      <c r="Y550" s="332">
        <f>IF(UPGRADEYEAR&gt;ENGINE!Y$523,Y458,Y360/'Assumptions - Life cycles'!$B$11)</f>
        <v>0</v>
      </c>
      <c r="Z550" s="332">
        <f>IF(UPGRADEYEAR&gt;ENGINE!Z$523,Z458,Z360/'Assumptions - Life cycles'!$B$11)</f>
        <v>0</v>
      </c>
      <c r="AA550" s="332">
        <f>IF(UPGRADEYEAR&gt;ENGINE!AA$523,AA458,AA360/'Assumptions - Life cycles'!$B$11)</f>
        <v>0</v>
      </c>
      <c r="AB550" s="332">
        <f>IF(UPGRADEYEAR&gt;ENGINE!AB$523,AB458,AB360/'Assumptions - Life cycles'!$B$11)</f>
        <v>0</v>
      </c>
      <c r="AC550" s="332">
        <f>IF(UPGRADEYEAR&gt;ENGINE!AC$523,AC458,AC360/'Assumptions - Life cycles'!$B$11)</f>
        <v>0</v>
      </c>
      <c r="AD550" s="332">
        <f>IF(UPGRADEYEAR&gt;ENGINE!AD$523,AD458,AD360/'Assumptions - Life cycles'!$B$11)</f>
        <v>0</v>
      </c>
      <c r="AE550" s="332">
        <f>IF(UPGRADEYEAR&gt;ENGINE!AE$523,AE458,AE360/'Assumptions - Life cycles'!$B$11)</f>
        <v>0</v>
      </c>
      <c r="AF550" s="332">
        <f>IF(UPGRADEYEAR&gt;ENGINE!AF$523,AF458,AF360/'Assumptions - Life cycles'!$B$11)</f>
        <v>0</v>
      </c>
      <c r="AG550" s="332">
        <f>IF(UPGRADEYEAR&gt;ENGINE!AG$523,AG458,AG360/'Assumptions - Life cycles'!$B$11)</f>
        <v>0</v>
      </c>
      <c r="AH550" s="332">
        <f>IF(UPGRADEYEAR&gt;ENGINE!AH$523,AH458,AH360/'Assumptions - Life cycles'!$B$11)</f>
        <v>0</v>
      </c>
      <c r="AI550" s="332">
        <f>IF(UPGRADEYEAR&gt;ENGINE!AI$523,AI458,AI360/'Assumptions - Life cycles'!$B$11)</f>
        <v>0</v>
      </c>
      <c r="AJ550" s="332">
        <f>IF(UPGRADEYEAR&gt;ENGINE!AJ$523,AJ458,AJ360/'Assumptions - Life cycles'!$B$11)</f>
        <v>0</v>
      </c>
      <c r="AK550" s="332">
        <f>IF(UPGRADEYEAR&gt;ENGINE!AK$523,AK458,AK360/'Assumptions - Life cycles'!$B$11)</f>
        <v>0</v>
      </c>
      <c r="AL550" s="332">
        <f>IF(UPGRADEYEAR&gt;ENGINE!AL$523,AL458,AL360/'Assumptions - Life cycles'!$B$11)</f>
        <v>0</v>
      </c>
      <c r="AM550" s="332">
        <f>IF(UPGRADEYEAR&gt;ENGINE!AM$523,AM458,AM360/'Assumptions - Life cycles'!$B$11)</f>
        <v>0</v>
      </c>
      <c r="AN550" s="332">
        <f>IF(UPGRADEYEAR&gt;ENGINE!AN$523,AN458,AN360/'Assumptions - Life cycles'!$B$11)</f>
        <v>0</v>
      </c>
      <c r="AO550" s="332">
        <f>IF(UPGRADEYEAR&gt;ENGINE!AO$523,AO458,AO360/'Assumptions - Life cycles'!$B$11)</f>
        <v>0</v>
      </c>
      <c r="AP550" s="332">
        <f>IF(UPGRADEYEAR&gt;ENGINE!AP$523,AP458,AP360/'Assumptions - Life cycles'!$B$11)</f>
        <v>0</v>
      </c>
      <c r="AQ550" s="332">
        <f>IF(UPGRADEYEAR&gt;ENGINE!AQ$523,AQ458,AQ360/'Assumptions - Life cycles'!$B$11)</f>
        <v>0</v>
      </c>
      <c r="AR550" s="332">
        <f>IF(UPGRADEYEAR&gt;ENGINE!AR$523,AR458,AR360/'Assumptions - Life cycles'!$B$11)</f>
        <v>0</v>
      </c>
      <c r="AS550" s="332">
        <f>IF(UPGRADEYEAR&gt;ENGINE!AS$523,AS458,AS360/'Assumptions - Life cycles'!$B$11)</f>
        <v>0</v>
      </c>
      <c r="AT550" s="332">
        <f>IF(UPGRADEYEAR&gt;ENGINE!AT$523,AT458,AT360/'Assumptions - Life cycles'!$B$11)</f>
        <v>0</v>
      </c>
      <c r="AU550" s="231"/>
    </row>
    <row r="551" spans="1:47" ht="9" customHeight="1">
      <c r="A551" s="599"/>
      <c r="B551" s="227">
        <f t="shared" ref="B551:D551" si="644">B32</f>
        <v>70</v>
      </c>
      <c r="C551" s="227">
        <f t="shared" si="644"/>
        <v>79</v>
      </c>
      <c r="D551" s="228" t="str">
        <f t="shared" si="644"/>
        <v>HPS5</v>
      </c>
      <c r="E551" s="254"/>
      <c r="F551" s="254"/>
      <c r="G551" s="254"/>
      <c r="H551" s="229"/>
      <c r="I551" s="229"/>
      <c r="J551" s="332">
        <f>IF(UPGRADEYEAR&gt;ENGINE!J$523,J459,J361/'Assumptions - Life cycles'!$B$11)</f>
        <v>40</v>
      </c>
      <c r="K551" s="332">
        <f>IF(UPGRADEYEAR&gt;ENGINE!K$523,K459,K361/'Assumptions - Life cycles'!$B$11)</f>
        <v>40</v>
      </c>
      <c r="L551" s="332">
        <f>IF(UPGRADEYEAR&gt;ENGINE!L$523,L459,L361/'Assumptions - Life cycles'!$B$11)</f>
        <v>40</v>
      </c>
      <c r="M551" s="332">
        <f>IF(UPGRADEYEAR&gt;ENGINE!M$523,M459,M361/'Assumptions - Life cycles'!$B$11)</f>
        <v>40</v>
      </c>
      <c r="N551" s="332">
        <f>IF(UPGRADEYEAR&gt;ENGINE!N$523,N459,N361/'Assumptions - Life cycles'!$B$11)</f>
        <v>40</v>
      </c>
      <c r="O551" s="332">
        <f>IF(UPGRADEYEAR&gt;ENGINE!O$523,O459,O361/'Assumptions - Life cycles'!$B$11)</f>
        <v>40</v>
      </c>
      <c r="P551" s="332">
        <f>IF(UPGRADEYEAR&gt;ENGINE!P$523,P459,P361/'Assumptions - Life cycles'!$B$11)</f>
        <v>40</v>
      </c>
      <c r="Q551" s="332">
        <f>IF(UPGRADEYEAR&gt;ENGINE!Q$523,Q459,Q361/'Assumptions - Life cycles'!$B$11)</f>
        <v>40</v>
      </c>
      <c r="R551" s="332">
        <f>IF(UPGRADEYEAR&gt;ENGINE!R$523,R459,R361/'Assumptions - Life cycles'!$B$11)</f>
        <v>40</v>
      </c>
      <c r="S551" s="332">
        <f>IF(UPGRADEYEAR&gt;ENGINE!S$523,S459,S361/'Assumptions - Life cycles'!$B$11)</f>
        <v>40</v>
      </c>
      <c r="T551" s="332">
        <f>IF(UPGRADEYEAR&gt;ENGINE!T$523,T459,T361/'Assumptions - Life cycles'!$B$11)</f>
        <v>40</v>
      </c>
      <c r="U551" s="332">
        <f>IF(UPGRADEYEAR&gt;ENGINE!U$523,U459,U361/'Assumptions - Life cycles'!$B$11)</f>
        <v>40</v>
      </c>
      <c r="V551" s="332">
        <f>IF(UPGRADEYEAR&gt;ENGINE!V$523,V459,V361/'Assumptions - Life cycles'!$B$11)</f>
        <v>40</v>
      </c>
      <c r="W551" s="332">
        <f>IF(UPGRADEYEAR&gt;ENGINE!W$523,W459,W361/'Assumptions - Life cycles'!$B$11)</f>
        <v>40</v>
      </c>
      <c r="X551" s="332">
        <f>IF(UPGRADEYEAR&gt;ENGINE!X$523,X459,X361/'Assumptions - Life cycles'!$B$11)</f>
        <v>40</v>
      </c>
      <c r="Y551" s="332">
        <f>IF(UPGRADEYEAR&gt;ENGINE!Y$523,Y459,Y361/'Assumptions - Life cycles'!$B$11)</f>
        <v>40</v>
      </c>
      <c r="Z551" s="332">
        <f>IF(UPGRADEYEAR&gt;ENGINE!Z$523,Z459,Z361/'Assumptions - Life cycles'!$B$11)</f>
        <v>40</v>
      </c>
      <c r="AA551" s="332">
        <f>IF(UPGRADEYEAR&gt;ENGINE!AA$523,AA459,AA361/'Assumptions - Life cycles'!$B$11)</f>
        <v>40</v>
      </c>
      <c r="AB551" s="332">
        <f>IF(UPGRADEYEAR&gt;ENGINE!AB$523,AB459,AB361/'Assumptions - Life cycles'!$B$11)</f>
        <v>40</v>
      </c>
      <c r="AC551" s="332">
        <f>IF(UPGRADEYEAR&gt;ENGINE!AC$523,AC459,AC361/'Assumptions - Life cycles'!$B$11)</f>
        <v>40</v>
      </c>
      <c r="AD551" s="332">
        <f>IF(UPGRADEYEAR&gt;ENGINE!AD$523,AD459,AD361/'Assumptions - Life cycles'!$B$11)</f>
        <v>40</v>
      </c>
      <c r="AE551" s="332">
        <f>IF(UPGRADEYEAR&gt;ENGINE!AE$523,AE459,AE361/'Assumptions - Life cycles'!$B$11)</f>
        <v>40</v>
      </c>
      <c r="AF551" s="332">
        <f>IF(UPGRADEYEAR&gt;ENGINE!AF$523,AF459,AF361/'Assumptions - Life cycles'!$B$11)</f>
        <v>40</v>
      </c>
      <c r="AG551" s="332">
        <f>IF(UPGRADEYEAR&gt;ENGINE!AG$523,AG459,AG361/'Assumptions - Life cycles'!$B$11)</f>
        <v>40</v>
      </c>
      <c r="AH551" s="332">
        <f>IF(UPGRADEYEAR&gt;ENGINE!AH$523,AH459,AH361/'Assumptions - Life cycles'!$B$11)</f>
        <v>40</v>
      </c>
      <c r="AI551" s="332">
        <f>IF(UPGRADEYEAR&gt;ENGINE!AI$523,AI459,AI361/'Assumptions - Life cycles'!$B$11)</f>
        <v>40</v>
      </c>
      <c r="AJ551" s="332">
        <f>IF(UPGRADEYEAR&gt;ENGINE!AJ$523,AJ459,AJ361/'Assumptions - Life cycles'!$B$11)</f>
        <v>40</v>
      </c>
      <c r="AK551" s="332">
        <f>IF(UPGRADEYEAR&gt;ENGINE!AK$523,AK459,AK361/'Assumptions - Life cycles'!$B$11)</f>
        <v>40</v>
      </c>
      <c r="AL551" s="332">
        <f>IF(UPGRADEYEAR&gt;ENGINE!AL$523,AL459,AL361/'Assumptions - Life cycles'!$B$11)</f>
        <v>40</v>
      </c>
      <c r="AM551" s="332">
        <f>IF(UPGRADEYEAR&gt;ENGINE!AM$523,AM459,AM361/'Assumptions - Life cycles'!$B$11)</f>
        <v>40</v>
      </c>
      <c r="AN551" s="332">
        <f>IF(UPGRADEYEAR&gt;ENGINE!AN$523,AN459,AN361/'Assumptions - Life cycles'!$B$11)</f>
        <v>40</v>
      </c>
      <c r="AO551" s="332">
        <f>IF(UPGRADEYEAR&gt;ENGINE!AO$523,AO459,AO361/'Assumptions - Life cycles'!$B$11)</f>
        <v>40</v>
      </c>
      <c r="AP551" s="332">
        <f>IF(UPGRADEYEAR&gt;ENGINE!AP$523,AP459,AP361/'Assumptions - Life cycles'!$B$11)</f>
        <v>40</v>
      </c>
      <c r="AQ551" s="332">
        <f>IF(UPGRADEYEAR&gt;ENGINE!AQ$523,AQ459,AQ361/'Assumptions - Life cycles'!$B$11)</f>
        <v>40</v>
      </c>
      <c r="AR551" s="332">
        <f>IF(UPGRADEYEAR&gt;ENGINE!AR$523,AR459,AR361/'Assumptions - Life cycles'!$B$11)</f>
        <v>40</v>
      </c>
      <c r="AS551" s="332">
        <f>IF(UPGRADEYEAR&gt;ENGINE!AS$523,AS459,AS361/'Assumptions - Life cycles'!$B$11)</f>
        <v>40</v>
      </c>
      <c r="AT551" s="332">
        <f>IF(UPGRADEYEAR&gt;ENGINE!AT$523,AT459,AT361/'Assumptions - Life cycles'!$B$11)</f>
        <v>40</v>
      </c>
      <c r="AU551" s="231"/>
    </row>
    <row r="552" spans="1:47" ht="9" customHeight="1">
      <c r="A552" s="599"/>
      <c r="B552" s="227">
        <f t="shared" ref="B552:D552" si="645">B33</f>
        <v>100</v>
      </c>
      <c r="C552" s="227">
        <f t="shared" si="645"/>
        <v>114</v>
      </c>
      <c r="D552" s="228" t="str">
        <f t="shared" si="645"/>
        <v>HPS5</v>
      </c>
      <c r="E552" s="254"/>
      <c r="F552" s="254"/>
      <c r="G552" s="254"/>
      <c r="H552" s="229"/>
      <c r="I552" s="229"/>
      <c r="J552" s="332">
        <f>IF(UPGRADEYEAR&gt;ENGINE!J$523,J460,J362/'Assumptions - Life cycles'!$B$11)</f>
        <v>40</v>
      </c>
      <c r="K552" s="332">
        <f>IF(UPGRADEYEAR&gt;ENGINE!K$523,K460,K362/'Assumptions - Life cycles'!$B$11)</f>
        <v>40</v>
      </c>
      <c r="L552" s="332">
        <f>IF(UPGRADEYEAR&gt;ENGINE!L$523,L460,L362/'Assumptions - Life cycles'!$B$11)</f>
        <v>40</v>
      </c>
      <c r="M552" s="332">
        <f>IF(UPGRADEYEAR&gt;ENGINE!M$523,M460,M362/'Assumptions - Life cycles'!$B$11)</f>
        <v>0</v>
      </c>
      <c r="N552" s="332">
        <f>IF(UPGRADEYEAR&gt;ENGINE!N$523,N460,N362/'Assumptions - Life cycles'!$B$11)</f>
        <v>0</v>
      </c>
      <c r="O552" s="332">
        <f>IF(UPGRADEYEAR&gt;ENGINE!O$523,O460,O362/'Assumptions - Life cycles'!$B$11)</f>
        <v>0</v>
      </c>
      <c r="P552" s="332">
        <f>IF(UPGRADEYEAR&gt;ENGINE!P$523,P460,P362/'Assumptions - Life cycles'!$B$11)</f>
        <v>0</v>
      </c>
      <c r="Q552" s="332">
        <f>IF(UPGRADEYEAR&gt;ENGINE!Q$523,Q460,Q362/'Assumptions - Life cycles'!$B$11)</f>
        <v>0</v>
      </c>
      <c r="R552" s="332">
        <f>IF(UPGRADEYEAR&gt;ENGINE!R$523,R460,R362/'Assumptions - Life cycles'!$B$11)</f>
        <v>0</v>
      </c>
      <c r="S552" s="332">
        <f>IF(UPGRADEYEAR&gt;ENGINE!S$523,S460,S362/'Assumptions - Life cycles'!$B$11)</f>
        <v>0</v>
      </c>
      <c r="T552" s="332">
        <f>IF(UPGRADEYEAR&gt;ENGINE!T$523,T460,T362/'Assumptions - Life cycles'!$B$11)</f>
        <v>0</v>
      </c>
      <c r="U552" s="332">
        <f>IF(UPGRADEYEAR&gt;ENGINE!U$523,U460,U362/'Assumptions - Life cycles'!$B$11)</f>
        <v>0</v>
      </c>
      <c r="V552" s="332">
        <f>IF(UPGRADEYEAR&gt;ENGINE!V$523,V460,V362/'Assumptions - Life cycles'!$B$11)</f>
        <v>0</v>
      </c>
      <c r="W552" s="332">
        <f>IF(UPGRADEYEAR&gt;ENGINE!W$523,W460,W362/'Assumptions - Life cycles'!$B$11)</f>
        <v>0</v>
      </c>
      <c r="X552" s="332">
        <f>IF(UPGRADEYEAR&gt;ENGINE!X$523,X460,X362/'Assumptions - Life cycles'!$B$11)</f>
        <v>0</v>
      </c>
      <c r="Y552" s="332">
        <f>IF(UPGRADEYEAR&gt;ENGINE!Y$523,Y460,Y362/'Assumptions - Life cycles'!$B$11)</f>
        <v>0</v>
      </c>
      <c r="Z552" s="332">
        <f>IF(UPGRADEYEAR&gt;ENGINE!Z$523,Z460,Z362/'Assumptions - Life cycles'!$B$11)</f>
        <v>0</v>
      </c>
      <c r="AA552" s="332">
        <f>IF(UPGRADEYEAR&gt;ENGINE!AA$523,AA460,AA362/'Assumptions - Life cycles'!$B$11)</f>
        <v>0</v>
      </c>
      <c r="AB552" s="332">
        <f>IF(UPGRADEYEAR&gt;ENGINE!AB$523,AB460,AB362/'Assumptions - Life cycles'!$B$11)</f>
        <v>0</v>
      </c>
      <c r="AC552" s="332">
        <f>IF(UPGRADEYEAR&gt;ENGINE!AC$523,AC460,AC362/'Assumptions - Life cycles'!$B$11)</f>
        <v>0</v>
      </c>
      <c r="AD552" s="332">
        <f>IF(UPGRADEYEAR&gt;ENGINE!AD$523,AD460,AD362/'Assumptions - Life cycles'!$B$11)</f>
        <v>0</v>
      </c>
      <c r="AE552" s="332">
        <f>IF(UPGRADEYEAR&gt;ENGINE!AE$523,AE460,AE362/'Assumptions - Life cycles'!$B$11)</f>
        <v>0</v>
      </c>
      <c r="AF552" s="332">
        <f>IF(UPGRADEYEAR&gt;ENGINE!AF$523,AF460,AF362/'Assumptions - Life cycles'!$B$11)</f>
        <v>0</v>
      </c>
      <c r="AG552" s="332">
        <f>IF(UPGRADEYEAR&gt;ENGINE!AG$523,AG460,AG362/'Assumptions - Life cycles'!$B$11)</f>
        <v>0</v>
      </c>
      <c r="AH552" s="332">
        <f>IF(UPGRADEYEAR&gt;ENGINE!AH$523,AH460,AH362/'Assumptions - Life cycles'!$B$11)</f>
        <v>0</v>
      </c>
      <c r="AI552" s="332">
        <f>IF(UPGRADEYEAR&gt;ENGINE!AI$523,AI460,AI362/'Assumptions - Life cycles'!$B$11)</f>
        <v>0</v>
      </c>
      <c r="AJ552" s="332">
        <f>IF(UPGRADEYEAR&gt;ENGINE!AJ$523,AJ460,AJ362/'Assumptions - Life cycles'!$B$11)</f>
        <v>0</v>
      </c>
      <c r="AK552" s="332">
        <f>IF(UPGRADEYEAR&gt;ENGINE!AK$523,AK460,AK362/'Assumptions - Life cycles'!$B$11)</f>
        <v>0</v>
      </c>
      <c r="AL552" s="332">
        <f>IF(UPGRADEYEAR&gt;ENGINE!AL$523,AL460,AL362/'Assumptions - Life cycles'!$B$11)</f>
        <v>0</v>
      </c>
      <c r="AM552" s="332">
        <f>IF(UPGRADEYEAR&gt;ENGINE!AM$523,AM460,AM362/'Assumptions - Life cycles'!$B$11)</f>
        <v>0</v>
      </c>
      <c r="AN552" s="332">
        <f>IF(UPGRADEYEAR&gt;ENGINE!AN$523,AN460,AN362/'Assumptions - Life cycles'!$B$11)</f>
        <v>0</v>
      </c>
      <c r="AO552" s="332">
        <f>IF(UPGRADEYEAR&gt;ENGINE!AO$523,AO460,AO362/'Assumptions - Life cycles'!$B$11)</f>
        <v>0</v>
      </c>
      <c r="AP552" s="332">
        <f>IF(UPGRADEYEAR&gt;ENGINE!AP$523,AP460,AP362/'Assumptions - Life cycles'!$B$11)</f>
        <v>0</v>
      </c>
      <c r="AQ552" s="332">
        <f>IF(UPGRADEYEAR&gt;ENGINE!AQ$523,AQ460,AQ362/'Assumptions - Life cycles'!$B$11)</f>
        <v>0</v>
      </c>
      <c r="AR552" s="332">
        <f>IF(UPGRADEYEAR&gt;ENGINE!AR$523,AR460,AR362/'Assumptions - Life cycles'!$B$11)</f>
        <v>0</v>
      </c>
      <c r="AS552" s="332">
        <f>IF(UPGRADEYEAR&gt;ENGINE!AS$523,AS460,AS362/'Assumptions - Life cycles'!$B$11)</f>
        <v>0</v>
      </c>
      <c r="AT552" s="332">
        <f>IF(UPGRADEYEAR&gt;ENGINE!AT$523,AT460,AT362/'Assumptions - Life cycles'!$B$11)</f>
        <v>0</v>
      </c>
      <c r="AU552" s="231"/>
    </row>
    <row r="553" spans="1:47" ht="9" customHeight="1">
      <c r="A553" s="599"/>
      <c r="B553" s="227">
        <f t="shared" ref="B553:D553" si="646">B34</f>
        <v>150</v>
      </c>
      <c r="C553" s="227">
        <f t="shared" si="646"/>
        <v>190</v>
      </c>
      <c r="D553" s="228" t="str">
        <f t="shared" si="646"/>
        <v>HPS5</v>
      </c>
      <c r="E553" s="254"/>
      <c r="F553" s="254"/>
      <c r="G553" s="254"/>
      <c r="H553" s="229"/>
      <c r="I553" s="229"/>
      <c r="J553" s="332">
        <f>IF(UPGRADEYEAR&gt;ENGINE!J$523,J461,J363/'Assumptions - Life cycles'!$B$11)</f>
        <v>0</v>
      </c>
      <c r="K553" s="332">
        <f>IF(UPGRADEYEAR&gt;ENGINE!K$523,K461,K363/'Assumptions - Life cycles'!$B$11)</f>
        <v>0</v>
      </c>
      <c r="L553" s="332">
        <f>IF(UPGRADEYEAR&gt;ENGINE!L$523,L461,L363/'Assumptions - Life cycles'!$B$11)</f>
        <v>0</v>
      </c>
      <c r="M553" s="332">
        <f>IF(UPGRADEYEAR&gt;ENGINE!M$523,M461,M363/'Assumptions - Life cycles'!$B$11)</f>
        <v>0</v>
      </c>
      <c r="N553" s="332">
        <f>IF(UPGRADEYEAR&gt;ENGINE!N$523,N461,N363/'Assumptions - Life cycles'!$B$11)</f>
        <v>0</v>
      </c>
      <c r="O553" s="332">
        <f>IF(UPGRADEYEAR&gt;ENGINE!O$523,O461,O363/'Assumptions - Life cycles'!$B$11)</f>
        <v>0</v>
      </c>
      <c r="P553" s="332">
        <f>IF(UPGRADEYEAR&gt;ENGINE!P$523,P461,P363/'Assumptions - Life cycles'!$B$11)</f>
        <v>0</v>
      </c>
      <c r="Q553" s="332">
        <f>IF(UPGRADEYEAR&gt;ENGINE!Q$523,Q461,Q363/'Assumptions - Life cycles'!$B$11)</f>
        <v>0</v>
      </c>
      <c r="R553" s="332">
        <f>IF(UPGRADEYEAR&gt;ENGINE!R$523,R461,R363/'Assumptions - Life cycles'!$B$11)</f>
        <v>0</v>
      </c>
      <c r="S553" s="332">
        <f>IF(UPGRADEYEAR&gt;ENGINE!S$523,S461,S363/'Assumptions - Life cycles'!$B$11)</f>
        <v>0</v>
      </c>
      <c r="T553" s="332">
        <f>IF(UPGRADEYEAR&gt;ENGINE!T$523,T461,T363/'Assumptions - Life cycles'!$B$11)</f>
        <v>0</v>
      </c>
      <c r="U553" s="332">
        <f>IF(UPGRADEYEAR&gt;ENGINE!U$523,U461,U363/'Assumptions - Life cycles'!$B$11)</f>
        <v>0</v>
      </c>
      <c r="V553" s="332">
        <f>IF(UPGRADEYEAR&gt;ENGINE!V$523,V461,V363/'Assumptions - Life cycles'!$B$11)</f>
        <v>0</v>
      </c>
      <c r="W553" s="332">
        <f>IF(UPGRADEYEAR&gt;ENGINE!W$523,W461,W363/'Assumptions - Life cycles'!$B$11)</f>
        <v>0</v>
      </c>
      <c r="X553" s="332">
        <f>IF(UPGRADEYEAR&gt;ENGINE!X$523,X461,X363/'Assumptions - Life cycles'!$B$11)</f>
        <v>0</v>
      </c>
      <c r="Y553" s="332">
        <f>IF(UPGRADEYEAR&gt;ENGINE!Y$523,Y461,Y363/'Assumptions - Life cycles'!$B$11)</f>
        <v>0</v>
      </c>
      <c r="Z553" s="332">
        <f>IF(UPGRADEYEAR&gt;ENGINE!Z$523,Z461,Z363/'Assumptions - Life cycles'!$B$11)</f>
        <v>0</v>
      </c>
      <c r="AA553" s="332">
        <f>IF(UPGRADEYEAR&gt;ENGINE!AA$523,AA461,AA363/'Assumptions - Life cycles'!$B$11)</f>
        <v>0</v>
      </c>
      <c r="AB553" s="332">
        <f>IF(UPGRADEYEAR&gt;ENGINE!AB$523,AB461,AB363/'Assumptions - Life cycles'!$B$11)</f>
        <v>0</v>
      </c>
      <c r="AC553" s="332">
        <f>IF(UPGRADEYEAR&gt;ENGINE!AC$523,AC461,AC363/'Assumptions - Life cycles'!$B$11)</f>
        <v>0</v>
      </c>
      <c r="AD553" s="332">
        <f>IF(UPGRADEYEAR&gt;ENGINE!AD$523,AD461,AD363/'Assumptions - Life cycles'!$B$11)</f>
        <v>0</v>
      </c>
      <c r="AE553" s="332">
        <f>IF(UPGRADEYEAR&gt;ENGINE!AE$523,AE461,AE363/'Assumptions - Life cycles'!$B$11)</f>
        <v>0</v>
      </c>
      <c r="AF553" s="332">
        <f>IF(UPGRADEYEAR&gt;ENGINE!AF$523,AF461,AF363/'Assumptions - Life cycles'!$B$11)</f>
        <v>0</v>
      </c>
      <c r="AG553" s="332">
        <f>IF(UPGRADEYEAR&gt;ENGINE!AG$523,AG461,AG363/'Assumptions - Life cycles'!$B$11)</f>
        <v>0</v>
      </c>
      <c r="AH553" s="332">
        <f>IF(UPGRADEYEAR&gt;ENGINE!AH$523,AH461,AH363/'Assumptions - Life cycles'!$B$11)</f>
        <v>0</v>
      </c>
      <c r="AI553" s="332">
        <f>IF(UPGRADEYEAR&gt;ENGINE!AI$523,AI461,AI363/'Assumptions - Life cycles'!$B$11)</f>
        <v>0</v>
      </c>
      <c r="AJ553" s="332">
        <f>IF(UPGRADEYEAR&gt;ENGINE!AJ$523,AJ461,AJ363/'Assumptions - Life cycles'!$B$11)</f>
        <v>0</v>
      </c>
      <c r="AK553" s="332">
        <f>IF(UPGRADEYEAR&gt;ENGINE!AK$523,AK461,AK363/'Assumptions - Life cycles'!$B$11)</f>
        <v>0</v>
      </c>
      <c r="AL553" s="332">
        <f>IF(UPGRADEYEAR&gt;ENGINE!AL$523,AL461,AL363/'Assumptions - Life cycles'!$B$11)</f>
        <v>0</v>
      </c>
      <c r="AM553" s="332">
        <f>IF(UPGRADEYEAR&gt;ENGINE!AM$523,AM461,AM363/'Assumptions - Life cycles'!$B$11)</f>
        <v>0</v>
      </c>
      <c r="AN553" s="332">
        <f>IF(UPGRADEYEAR&gt;ENGINE!AN$523,AN461,AN363/'Assumptions - Life cycles'!$B$11)</f>
        <v>0</v>
      </c>
      <c r="AO553" s="332">
        <f>IF(UPGRADEYEAR&gt;ENGINE!AO$523,AO461,AO363/'Assumptions - Life cycles'!$B$11)</f>
        <v>0</v>
      </c>
      <c r="AP553" s="332">
        <f>IF(UPGRADEYEAR&gt;ENGINE!AP$523,AP461,AP363/'Assumptions - Life cycles'!$B$11)</f>
        <v>0</v>
      </c>
      <c r="AQ553" s="332">
        <f>IF(UPGRADEYEAR&gt;ENGINE!AQ$523,AQ461,AQ363/'Assumptions - Life cycles'!$B$11)</f>
        <v>0</v>
      </c>
      <c r="AR553" s="332">
        <f>IF(UPGRADEYEAR&gt;ENGINE!AR$523,AR461,AR363/'Assumptions - Life cycles'!$B$11)</f>
        <v>0</v>
      </c>
      <c r="AS553" s="332">
        <f>IF(UPGRADEYEAR&gt;ENGINE!AS$523,AS461,AS363/'Assumptions - Life cycles'!$B$11)</f>
        <v>0</v>
      </c>
      <c r="AT553" s="332">
        <f>IF(UPGRADEYEAR&gt;ENGINE!AT$523,AT461,AT363/'Assumptions - Life cycles'!$B$11)</f>
        <v>0</v>
      </c>
      <c r="AU553" s="231"/>
    </row>
    <row r="554" spans="1:47" ht="9" customHeight="1">
      <c r="A554" s="599"/>
      <c r="B554" s="227">
        <f t="shared" ref="B554:D554" si="647">B35</f>
        <v>250</v>
      </c>
      <c r="C554" s="227">
        <f t="shared" si="647"/>
        <v>301</v>
      </c>
      <c r="D554" s="228" t="str">
        <f t="shared" si="647"/>
        <v>HPS5</v>
      </c>
      <c r="E554" s="254"/>
      <c r="F554" s="254"/>
      <c r="G554" s="254"/>
      <c r="H554" s="229"/>
      <c r="I554" s="229"/>
      <c r="J554" s="332">
        <f>IF(UPGRADEYEAR&gt;ENGINE!J$523,J462,J364/'Assumptions - Life cycles'!$B$11)</f>
        <v>0</v>
      </c>
      <c r="K554" s="332">
        <f>IF(UPGRADEYEAR&gt;ENGINE!K$523,K462,K364/'Assumptions - Life cycles'!$B$11)</f>
        <v>0</v>
      </c>
      <c r="L554" s="332">
        <f>IF(UPGRADEYEAR&gt;ENGINE!L$523,L462,L364/'Assumptions - Life cycles'!$B$11)</f>
        <v>0</v>
      </c>
      <c r="M554" s="332">
        <f>IF(UPGRADEYEAR&gt;ENGINE!M$523,M462,M364/'Assumptions - Life cycles'!$B$11)</f>
        <v>0</v>
      </c>
      <c r="N554" s="332">
        <f>IF(UPGRADEYEAR&gt;ENGINE!N$523,N462,N364/'Assumptions - Life cycles'!$B$11)</f>
        <v>0</v>
      </c>
      <c r="O554" s="332">
        <f>IF(UPGRADEYEAR&gt;ENGINE!O$523,O462,O364/'Assumptions - Life cycles'!$B$11)</f>
        <v>0</v>
      </c>
      <c r="P554" s="332">
        <f>IF(UPGRADEYEAR&gt;ENGINE!P$523,P462,P364/'Assumptions - Life cycles'!$B$11)</f>
        <v>0</v>
      </c>
      <c r="Q554" s="332">
        <f>IF(UPGRADEYEAR&gt;ENGINE!Q$523,Q462,Q364/'Assumptions - Life cycles'!$B$11)</f>
        <v>0</v>
      </c>
      <c r="R554" s="332">
        <f>IF(UPGRADEYEAR&gt;ENGINE!R$523,R462,R364/'Assumptions - Life cycles'!$B$11)</f>
        <v>0</v>
      </c>
      <c r="S554" s="332">
        <f>IF(UPGRADEYEAR&gt;ENGINE!S$523,S462,S364/'Assumptions - Life cycles'!$B$11)</f>
        <v>0</v>
      </c>
      <c r="T554" s="332">
        <f>IF(UPGRADEYEAR&gt;ENGINE!T$523,T462,T364/'Assumptions - Life cycles'!$B$11)</f>
        <v>0</v>
      </c>
      <c r="U554" s="332">
        <f>IF(UPGRADEYEAR&gt;ENGINE!U$523,U462,U364/'Assumptions - Life cycles'!$B$11)</f>
        <v>0</v>
      </c>
      <c r="V554" s="332">
        <f>IF(UPGRADEYEAR&gt;ENGINE!V$523,V462,V364/'Assumptions - Life cycles'!$B$11)</f>
        <v>0</v>
      </c>
      <c r="W554" s="332">
        <f>IF(UPGRADEYEAR&gt;ENGINE!W$523,W462,W364/'Assumptions - Life cycles'!$B$11)</f>
        <v>0</v>
      </c>
      <c r="X554" s="332">
        <f>IF(UPGRADEYEAR&gt;ENGINE!X$523,X462,X364/'Assumptions - Life cycles'!$B$11)</f>
        <v>0</v>
      </c>
      <c r="Y554" s="332">
        <f>IF(UPGRADEYEAR&gt;ENGINE!Y$523,Y462,Y364/'Assumptions - Life cycles'!$B$11)</f>
        <v>0</v>
      </c>
      <c r="Z554" s="332">
        <f>IF(UPGRADEYEAR&gt;ENGINE!Z$523,Z462,Z364/'Assumptions - Life cycles'!$B$11)</f>
        <v>0</v>
      </c>
      <c r="AA554" s="332">
        <f>IF(UPGRADEYEAR&gt;ENGINE!AA$523,AA462,AA364/'Assumptions - Life cycles'!$B$11)</f>
        <v>0</v>
      </c>
      <c r="AB554" s="332">
        <f>IF(UPGRADEYEAR&gt;ENGINE!AB$523,AB462,AB364/'Assumptions - Life cycles'!$B$11)</f>
        <v>0</v>
      </c>
      <c r="AC554" s="332">
        <f>IF(UPGRADEYEAR&gt;ENGINE!AC$523,AC462,AC364/'Assumptions - Life cycles'!$B$11)</f>
        <v>0</v>
      </c>
      <c r="AD554" s="332">
        <f>IF(UPGRADEYEAR&gt;ENGINE!AD$523,AD462,AD364/'Assumptions - Life cycles'!$B$11)</f>
        <v>0</v>
      </c>
      <c r="AE554" s="332">
        <f>IF(UPGRADEYEAR&gt;ENGINE!AE$523,AE462,AE364/'Assumptions - Life cycles'!$B$11)</f>
        <v>0</v>
      </c>
      <c r="AF554" s="332">
        <f>IF(UPGRADEYEAR&gt;ENGINE!AF$523,AF462,AF364/'Assumptions - Life cycles'!$B$11)</f>
        <v>0</v>
      </c>
      <c r="AG554" s="332">
        <f>IF(UPGRADEYEAR&gt;ENGINE!AG$523,AG462,AG364/'Assumptions - Life cycles'!$B$11)</f>
        <v>0</v>
      </c>
      <c r="AH554" s="332">
        <f>IF(UPGRADEYEAR&gt;ENGINE!AH$523,AH462,AH364/'Assumptions - Life cycles'!$B$11)</f>
        <v>0</v>
      </c>
      <c r="AI554" s="332">
        <f>IF(UPGRADEYEAR&gt;ENGINE!AI$523,AI462,AI364/'Assumptions - Life cycles'!$B$11)</f>
        <v>0</v>
      </c>
      <c r="AJ554" s="332">
        <f>IF(UPGRADEYEAR&gt;ENGINE!AJ$523,AJ462,AJ364/'Assumptions - Life cycles'!$B$11)</f>
        <v>0</v>
      </c>
      <c r="AK554" s="332">
        <f>IF(UPGRADEYEAR&gt;ENGINE!AK$523,AK462,AK364/'Assumptions - Life cycles'!$B$11)</f>
        <v>0</v>
      </c>
      <c r="AL554" s="332">
        <f>IF(UPGRADEYEAR&gt;ENGINE!AL$523,AL462,AL364/'Assumptions - Life cycles'!$B$11)</f>
        <v>0</v>
      </c>
      <c r="AM554" s="332">
        <f>IF(UPGRADEYEAR&gt;ENGINE!AM$523,AM462,AM364/'Assumptions - Life cycles'!$B$11)</f>
        <v>0</v>
      </c>
      <c r="AN554" s="332">
        <f>IF(UPGRADEYEAR&gt;ENGINE!AN$523,AN462,AN364/'Assumptions - Life cycles'!$B$11)</f>
        <v>0</v>
      </c>
      <c r="AO554" s="332">
        <f>IF(UPGRADEYEAR&gt;ENGINE!AO$523,AO462,AO364/'Assumptions - Life cycles'!$B$11)</f>
        <v>0</v>
      </c>
      <c r="AP554" s="332">
        <f>IF(UPGRADEYEAR&gt;ENGINE!AP$523,AP462,AP364/'Assumptions - Life cycles'!$B$11)</f>
        <v>0</v>
      </c>
      <c r="AQ554" s="332">
        <f>IF(UPGRADEYEAR&gt;ENGINE!AQ$523,AQ462,AQ364/'Assumptions - Life cycles'!$B$11)</f>
        <v>0</v>
      </c>
      <c r="AR554" s="332">
        <f>IF(UPGRADEYEAR&gt;ENGINE!AR$523,AR462,AR364/'Assumptions - Life cycles'!$B$11)</f>
        <v>0</v>
      </c>
      <c r="AS554" s="332">
        <f>IF(UPGRADEYEAR&gt;ENGINE!AS$523,AS462,AS364/'Assumptions - Life cycles'!$B$11)</f>
        <v>0</v>
      </c>
      <c r="AT554" s="332">
        <f>IF(UPGRADEYEAR&gt;ENGINE!AT$523,AT462,AT364/'Assumptions - Life cycles'!$B$11)</f>
        <v>0</v>
      </c>
      <c r="AU554" s="231"/>
    </row>
    <row r="555" spans="1:47" ht="9" customHeight="1">
      <c r="A555" s="599"/>
      <c r="B555" s="227">
        <f t="shared" ref="B555:D555" si="648">B36</f>
        <v>400</v>
      </c>
      <c r="C555" s="227">
        <f t="shared" si="648"/>
        <v>434</v>
      </c>
      <c r="D555" s="228" t="str">
        <f t="shared" si="648"/>
        <v>HPS5</v>
      </c>
      <c r="E555" s="254"/>
      <c r="F555" s="254"/>
      <c r="G555" s="254"/>
      <c r="H555" s="229"/>
      <c r="I555" s="229"/>
      <c r="J555" s="332">
        <f>IF(UPGRADEYEAR&gt;ENGINE!J$523,J463,J365/'Assumptions - Life cycles'!$B$11)</f>
        <v>0</v>
      </c>
      <c r="K555" s="332">
        <f>IF(UPGRADEYEAR&gt;ENGINE!K$523,K463,K365/'Assumptions - Life cycles'!$B$11)</f>
        <v>0</v>
      </c>
      <c r="L555" s="332">
        <f>IF(UPGRADEYEAR&gt;ENGINE!L$523,L463,L365/'Assumptions - Life cycles'!$B$11)</f>
        <v>0</v>
      </c>
      <c r="M555" s="332">
        <f>IF(UPGRADEYEAR&gt;ENGINE!M$523,M463,M365/'Assumptions - Life cycles'!$B$11)</f>
        <v>0</v>
      </c>
      <c r="N555" s="332">
        <f>IF(UPGRADEYEAR&gt;ENGINE!N$523,N463,N365/'Assumptions - Life cycles'!$B$11)</f>
        <v>0</v>
      </c>
      <c r="O555" s="332">
        <f>IF(UPGRADEYEAR&gt;ENGINE!O$523,O463,O365/'Assumptions - Life cycles'!$B$11)</f>
        <v>0</v>
      </c>
      <c r="P555" s="332">
        <f>IF(UPGRADEYEAR&gt;ENGINE!P$523,P463,P365/'Assumptions - Life cycles'!$B$11)</f>
        <v>0</v>
      </c>
      <c r="Q555" s="332">
        <f>IF(UPGRADEYEAR&gt;ENGINE!Q$523,Q463,Q365/'Assumptions - Life cycles'!$B$11)</f>
        <v>0</v>
      </c>
      <c r="R555" s="332">
        <f>IF(UPGRADEYEAR&gt;ENGINE!R$523,R463,R365/'Assumptions - Life cycles'!$B$11)</f>
        <v>0</v>
      </c>
      <c r="S555" s="332">
        <f>IF(UPGRADEYEAR&gt;ENGINE!S$523,S463,S365/'Assumptions - Life cycles'!$B$11)</f>
        <v>0</v>
      </c>
      <c r="T555" s="332">
        <f>IF(UPGRADEYEAR&gt;ENGINE!T$523,T463,T365/'Assumptions - Life cycles'!$B$11)</f>
        <v>0</v>
      </c>
      <c r="U555" s="332">
        <f>IF(UPGRADEYEAR&gt;ENGINE!U$523,U463,U365/'Assumptions - Life cycles'!$B$11)</f>
        <v>0</v>
      </c>
      <c r="V555" s="332">
        <f>IF(UPGRADEYEAR&gt;ENGINE!V$523,V463,V365/'Assumptions - Life cycles'!$B$11)</f>
        <v>0</v>
      </c>
      <c r="W555" s="332">
        <f>IF(UPGRADEYEAR&gt;ENGINE!W$523,W463,W365/'Assumptions - Life cycles'!$B$11)</f>
        <v>0</v>
      </c>
      <c r="X555" s="332">
        <f>IF(UPGRADEYEAR&gt;ENGINE!X$523,X463,X365/'Assumptions - Life cycles'!$B$11)</f>
        <v>0</v>
      </c>
      <c r="Y555" s="332">
        <f>IF(UPGRADEYEAR&gt;ENGINE!Y$523,Y463,Y365/'Assumptions - Life cycles'!$B$11)</f>
        <v>0</v>
      </c>
      <c r="Z555" s="332">
        <f>IF(UPGRADEYEAR&gt;ENGINE!Z$523,Z463,Z365/'Assumptions - Life cycles'!$B$11)</f>
        <v>0</v>
      </c>
      <c r="AA555" s="332">
        <f>IF(UPGRADEYEAR&gt;ENGINE!AA$523,AA463,AA365/'Assumptions - Life cycles'!$B$11)</f>
        <v>0</v>
      </c>
      <c r="AB555" s="332">
        <f>IF(UPGRADEYEAR&gt;ENGINE!AB$523,AB463,AB365/'Assumptions - Life cycles'!$B$11)</f>
        <v>0</v>
      </c>
      <c r="AC555" s="332">
        <f>IF(UPGRADEYEAR&gt;ENGINE!AC$523,AC463,AC365/'Assumptions - Life cycles'!$B$11)</f>
        <v>0</v>
      </c>
      <c r="AD555" s="332">
        <f>IF(UPGRADEYEAR&gt;ENGINE!AD$523,AD463,AD365/'Assumptions - Life cycles'!$B$11)</f>
        <v>0</v>
      </c>
      <c r="AE555" s="332">
        <f>IF(UPGRADEYEAR&gt;ENGINE!AE$523,AE463,AE365/'Assumptions - Life cycles'!$B$11)</f>
        <v>0</v>
      </c>
      <c r="AF555" s="332">
        <f>IF(UPGRADEYEAR&gt;ENGINE!AF$523,AF463,AF365/'Assumptions - Life cycles'!$B$11)</f>
        <v>0</v>
      </c>
      <c r="AG555" s="332">
        <f>IF(UPGRADEYEAR&gt;ENGINE!AG$523,AG463,AG365/'Assumptions - Life cycles'!$B$11)</f>
        <v>0</v>
      </c>
      <c r="AH555" s="332">
        <f>IF(UPGRADEYEAR&gt;ENGINE!AH$523,AH463,AH365/'Assumptions - Life cycles'!$B$11)</f>
        <v>0</v>
      </c>
      <c r="AI555" s="332">
        <f>IF(UPGRADEYEAR&gt;ENGINE!AI$523,AI463,AI365/'Assumptions - Life cycles'!$B$11)</f>
        <v>0</v>
      </c>
      <c r="AJ555" s="332">
        <f>IF(UPGRADEYEAR&gt;ENGINE!AJ$523,AJ463,AJ365/'Assumptions - Life cycles'!$B$11)</f>
        <v>0</v>
      </c>
      <c r="AK555" s="332">
        <f>IF(UPGRADEYEAR&gt;ENGINE!AK$523,AK463,AK365/'Assumptions - Life cycles'!$B$11)</f>
        <v>0</v>
      </c>
      <c r="AL555" s="332">
        <f>IF(UPGRADEYEAR&gt;ENGINE!AL$523,AL463,AL365/'Assumptions - Life cycles'!$B$11)</f>
        <v>0</v>
      </c>
      <c r="AM555" s="332">
        <f>IF(UPGRADEYEAR&gt;ENGINE!AM$523,AM463,AM365/'Assumptions - Life cycles'!$B$11)</f>
        <v>0</v>
      </c>
      <c r="AN555" s="332">
        <f>IF(UPGRADEYEAR&gt;ENGINE!AN$523,AN463,AN365/'Assumptions - Life cycles'!$B$11)</f>
        <v>0</v>
      </c>
      <c r="AO555" s="332">
        <f>IF(UPGRADEYEAR&gt;ENGINE!AO$523,AO463,AO365/'Assumptions - Life cycles'!$B$11)</f>
        <v>0</v>
      </c>
      <c r="AP555" s="332">
        <f>IF(UPGRADEYEAR&gt;ENGINE!AP$523,AP463,AP365/'Assumptions - Life cycles'!$B$11)</f>
        <v>0</v>
      </c>
      <c r="AQ555" s="332">
        <f>IF(UPGRADEYEAR&gt;ENGINE!AQ$523,AQ463,AQ365/'Assumptions - Life cycles'!$B$11)</f>
        <v>0</v>
      </c>
      <c r="AR555" s="332">
        <f>IF(UPGRADEYEAR&gt;ENGINE!AR$523,AR463,AR365/'Assumptions - Life cycles'!$B$11)</f>
        <v>0</v>
      </c>
      <c r="AS555" s="332">
        <f>IF(UPGRADEYEAR&gt;ENGINE!AS$523,AS463,AS365/'Assumptions - Life cycles'!$B$11)</f>
        <v>0</v>
      </c>
      <c r="AT555" s="332">
        <f>IF(UPGRADEYEAR&gt;ENGINE!AT$523,AT463,AT365/'Assumptions - Life cycles'!$B$11)</f>
        <v>0</v>
      </c>
      <c r="AU555" s="231"/>
    </row>
    <row r="556" spans="1:47" ht="9" customHeight="1">
      <c r="A556" s="599"/>
      <c r="B556" s="227">
        <f t="shared" ref="B556:D556" si="649">B37</f>
        <v>0</v>
      </c>
      <c r="C556" s="227">
        <f t="shared" si="649"/>
        <v>0</v>
      </c>
      <c r="D556" s="228" t="str">
        <f t="shared" si="649"/>
        <v>HPS5</v>
      </c>
      <c r="E556" s="254"/>
      <c r="F556" s="254"/>
      <c r="G556" s="254"/>
      <c r="H556" s="229"/>
      <c r="I556" s="229"/>
      <c r="J556" s="332">
        <f>IF(UPGRADEYEAR&gt;ENGINE!J$523,J464,J366/'Assumptions - Life cycles'!$B$11)</f>
        <v>0</v>
      </c>
      <c r="K556" s="332">
        <f>IF(UPGRADEYEAR&gt;ENGINE!K$523,K464,K366/'Assumptions - Life cycles'!$B$11)</f>
        <v>0</v>
      </c>
      <c r="L556" s="332">
        <f>IF(UPGRADEYEAR&gt;ENGINE!L$523,L464,L366/'Assumptions - Life cycles'!$B$11)</f>
        <v>0</v>
      </c>
      <c r="M556" s="332">
        <f>IF(UPGRADEYEAR&gt;ENGINE!M$523,M464,M366/'Assumptions - Life cycles'!$B$11)</f>
        <v>0</v>
      </c>
      <c r="N556" s="332">
        <f>IF(UPGRADEYEAR&gt;ENGINE!N$523,N464,N366/'Assumptions - Life cycles'!$B$11)</f>
        <v>0</v>
      </c>
      <c r="O556" s="332">
        <f>IF(UPGRADEYEAR&gt;ENGINE!O$523,O464,O366/'Assumptions - Life cycles'!$B$11)</f>
        <v>0</v>
      </c>
      <c r="P556" s="332">
        <f>IF(UPGRADEYEAR&gt;ENGINE!P$523,P464,P366/'Assumptions - Life cycles'!$B$11)</f>
        <v>0</v>
      </c>
      <c r="Q556" s="332">
        <f>IF(UPGRADEYEAR&gt;ENGINE!Q$523,Q464,Q366/'Assumptions - Life cycles'!$B$11)</f>
        <v>0</v>
      </c>
      <c r="R556" s="332">
        <f>IF(UPGRADEYEAR&gt;ENGINE!R$523,R464,R366/'Assumptions - Life cycles'!$B$11)</f>
        <v>0</v>
      </c>
      <c r="S556" s="332">
        <f>IF(UPGRADEYEAR&gt;ENGINE!S$523,S464,S366/'Assumptions - Life cycles'!$B$11)</f>
        <v>0</v>
      </c>
      <c r="T556" s="332">
        <f>IF(UPGRADEYEAR&gt;ENGINE!T$523,T464,T366/'Assumptions - Life cycles'!$B$11)</f>
        <v>0</v>
      </c>
      <c r="U556" s="332">
        <f>IF(UPGRADEYEAR&gt;ENGINE!U$523,U464,U366/'Assumptions - Life cycles'!$B$11)</f>
        <v>0</v>
      </c>
      <c r="V556" s="332">
        <f>IF(UPGRADEYEAR&gt;ENGINE!V$523,V464,V366/'Assumptions - Life cycles'!$B$11)</f>
        <v>0</v>
      </c>
      <c r="W556" s="332">
        <f>IF(UPGRADEYEAR&gt;ENGINE!W$523,W464,W366/'Assumptions - Life cycles'!$B$11)</f>
        <v>0</v>
      </c>
      <c r="X556" s="332">
        <f>IF(UPGRADEYEAR&gt;ENGINE!X$523,X464,X366/'Assumptions - Life cycles'!$B$11)</f>
        <v>0</v>
      </c>
      <c r="Y556" s="332">
        <f>IF(UPGRADEYEAR&gt;ENGINE!Y$523,Y464,Y366/'Assumptions - Life cycles'!$B$11)</f>
        <v>0</v>
      </c>
      <c r="Z556" s="332">
        <f>IF(UPGRADEYEAR&gt;ENGINE!Z$523,Z464,Z366/'Assumptions - Life cycles'!$B$11)</f>
        <v>0</v>
      </c>
      <c r="AA556" s="332">
        <f>IF(UPGRADEYEAR&gt;ENGINE!AA$523,AA464,AA366/'Assumptions - Life cycles'!$B$11)</f>
        <v>0</v>
      </c>
      <c r="AB556" s="332">
        <f>IF(UPGRADEYEAR&gt;ENGINE!AB$523,AB464,AB366/'Assumptions - Life cycles'!$B$11)</f>
        <v>0</v>
      </c>
      <c r="AC556" s="332">
        <f>IF(UPGRADEYEAR&gt;ENGINE!AC$523,AC464,AC366/'Assumptions - Life cycles'!$B$11)</f>
        <v>0</v>
      </c>
      <c r="AD556" s="332">
        <f>IF(UPGRADEYEAR&gt;ENGINE!AD$523,AD464,AD366/'Assumptions - Life cycles'!$B$11)</f>
        <v>0</v>
      </c>
      <c r="AE556" s="332">
        <f>IF(UPGRADEYEAR&gt;ENGINE!AE$523,AE464,AE366/'Assumptions - Life cycles'!$B$11)</f>
        <v>0</v>
      </c>
      <c r="AF556" s="332">
        <f>IF(UPGRADEYEAR&gt;ENGINE!AF$523,AF464,AF366/'Assumptions - Life cycles'!$B$11)</f>
        <v>0</v>
      </c>
      <c r="AG556" s="332">
        <f>IF(UPGRADEYEAR&gt;ENGINE!AG$523,AG464,AG366/'Assumptions - Life cycles'!$B$11)</f>
        <v>0</v>
      </c>
      <c r="AH556" s="332">
        <f>IF(UPGRADEYEAR&gt;ENGINE!AH$523,AH464,AH366/'Assumptions - Life cycles'!$B$11)</f>
        <v>0</v>
      </c>
      <c r="AI556" s="332">
        <f>IF(UPGRADEYEAR&gt;ENGINE!AI$523,AI464,AI366/'Assumptions - Life cycles'!$B$11)</f>
        <v>0</v>
      </c>
      <c r="AJ556" s="332">
        <f>IF(UPGRADEYEAR&gt;ENGINE!AJ$523,AJ464,AJ366/'Assumptions - Life cycles'!$B$11)</f>
        <v>0</v>
      </c>
      <c r="AK556" s="332">
        <f>IF(UPGRADEYEAR&gt;ENGINE!AK$523,AK464,AK366/'Assumptions - Life cycles'!$B$11)</f>
        <v>0</v>
      </c>
      <c r="AL556" s="332">
        <f>IF(UPGRADEYEAR&gt;ENGINE!AL$523,AL464,AL366/'Assumptions - Life cycles'!$B$11)</f>
        <v>0</v>
      </c>
      <c r="AM556" s="332">
        <f>IF(UPGRADEYEAR&gt;ENGINE!AM$523,AM464,AM366/'Assumptions - Life cycles'!$B$11)</f>
        <v>0</v>
      </c>
      <c r="AN556" s="332">
        <f>IF(UPGRADEYEAR&gt;ENGINE!AN$523,AN464,AN366/'Assumptions - Life cycles'!$B$11)</f>
        <v>0</v>
      </c>
      <c r="AO556" s="332">
        <f>IF(UPGRADEYEAR&gt;ENGINE!AO$523,AO464,AO366/'Assumptions - Life cycles'!$B$11)</f>
        <v>0</v>
      </c>
      <c r="AP556" s="332">
        <f>IF(UPGRADEYEAR&gt;ENGINE!AP$523,AP464,AP366/'Assumptions - Life cycles'!$B$11)</f>
        <v>0</v>
      </c>
      <c r="AQ556" s="332">
        <f>IF(UPGRADEYEAR&gt;ENGINE!AQ$523,AQ464,AQ366/'Assumptions - Life cycles'!$B$11)</f>
        <v>0</v>
      </c>
      <c r="AR556" s="332">
        <f>IF(UPGRADEYEAR&gt;ENGINE!AR$523,AR464,AR366/'Assumptions - Life cycles'!$B$11)</f>
        <v>0</v>
      </c>
      <c r="AS556" s="332">
        <f>IF(UPGRADEYEAR&gt;ENGINE!AS$523,AS464,AS366/'Assumptions - Life cycles'!$B$11)</f>
        <v>0</v>
      </c>
      <c r="AT556" s="332">
        <f>IF(UPGRADEYEAR&gt;ENGINE!AT$523,AT464,AT366/'Assumptions - Life cycles'!$B$11)</f>
        <v>0</v>
      </c>
      <c r="AU556" s="231"/>
    </row>
    <row r="557" spans="1:47" ht="9" customHeight="1">
      <c r="A557" s="600"/>
      <c r="B557" s="227">
        <f t="shared" ref="B557:D557" si="650">B38</f>
        <v>0</v>
      </c>
      <c r="C557" s="227">
        <f t="shared" si="650"/>
        <v>0</v>
      </c>
      <c r="D557" s="228" t="str">
        <f t="shared" si="650"/>
        <v>HPS5</v>
      </c>
      <c r="E557" s="254"/>
      <c r="F557" s="254"/>
      <c r="G557" s="254"/>
      <c r="H557" s="229"/>
      <c r="I557" s="229"/>
      <c r="J557" s="332">
        <f>IF(UPGRADEYEAR&gt;ENGINE!J$523,J465,J367/'Assumptions - Life cycles'!$B$11)</f>
        <v>0</v>
      </c>
      <c r="K557" s="332">
        <f>IF(UPGRADEYEAR&gt;ENGINE!K$523,K465,K367/'Assumptions - Life cycles'!$B$11)</f>
        <v>0</v>
      </c>
      <c r="L557" s="332">
        <f>IF(UPGRADEYEAR&gt;ENGINE!L$523,L465,L367/'Assumptions - Life cycles'!$B$11)</f>
        <v>0</v>
      </c>
      <c r="M557" s="332">
        <f>IF(UPGRADEYEAR&gt;ENGINE!M$523,M465,M367/'Assumptions - Life cycles'!$B$11)</f>
        <v>0</v>
      </c>
      <c r="N557" s="332">
        <f>IF(UPGRADEYEAR&gt;ENGINE!N$523,N465,N367/'Assumptions - Life cycles'!$B$11)</f>
        <v>0</v>
      </c>
      <c r="O557" s="332">
        <f>IF(UPGRADEYEAR&gt;ENGINE!O$523,O465,O367/'Assumptions - Life cycles'!$B$11)</f>
        <v>0</v>
      </c>
      <c r="P557" s="332">
        <f>IF(UPGRADEYEAR&gt;ENGINE!P$523,P465,P367/'Assumptions - Life cycles'!$B$11)</f>
        <v>0</v>
      </c>
      <c r="Q557" s="332">
        <f>IF(UPGRADEYEAR&gt;ENGINE!Q$523,Q465,Q367/'Assumptions - Life cycles'!$B$11)</f>
        <v>0</v>
      </c>
      <c r="R557" s="332">
        <f>IF(UPGRADEYEAR&gt;ENGINE!R$523,R465,R367/'Assumptions - Life cycles'!$B$11)</f>
        <v>0</v>
      </c>
      <c r="S557" s="332">
        <f>IF(UPGRADEYEAR&gt;ENGINE!S$523,S465,S367/'Assumptions - Life cycles'!$B$11)</f>
        <v>0</v>
      </c>
      <c r="T557" s="332">
        <f>IF(UPGRADEYEAR&gt;ENGINE!T$523,T465,T367/'Assumptions - Life cycles'!$B$11)</f>
        <v>0</v>
      </c>
      <c r="U557" s="332">
        <f>IF(UPGRADEYEAR&gt;ENGINE!U$523,U465,U367/'Assumptions - Life cycles'!$B$11)</f>
        <v>0</v>
      </c>
      <c r="V557" s="332">
        <f>IF(UPGRADEYEAR&gt;ENGINE!V$523,V465,V367/'Assumptions - Life cycles'!$B$11)</f>
        <v>0</v>
      </c>
      <c r="W557" s="332">
        <f>IF(UPGRADEYEAR&gt;ENGINE!W$523,W465,W367/'Assumptions - Life cycles'!$B$11)</f>
        <v>0</v>
      </c>
      <c r="X557" s="332">
        <f>IF(UPGRADEYEAR&gt;ENGINE!X$523,X465,X367/'Assumptions - Life cycles'!$B$11)</f>
        <v>0</v>
      </c>
      <c r="Y557" s="332">
        <f>IF(UPGRADEYEAR&gt;ENGINE!Y$523,Y465,Y367/'Assumptions - Life cycles'!$B$11)</f>
        <v>0</v>
      </c>
      <c r="Z557" s="332">
        <f>IF(UPGRADEYEAR&gt;ENGINE!Z$523,Z465,Z367/'Assumptions - Life cycles'!$B$11)</f>
        <v>0</v>
      </c>
      <c r="AA557" s="332">
        <f>IF(UPGRADEYEAR&gt;ENGINE!AA$523,AA465,AA367/'Assumptions - Life cycles'!$B$11)</f>
        <v>0</v>
      </c>
      <c r="AB557" s="332">
        <f>IF(UPGRADEYEAR&gt;ENGINE!AB$523,AB465,AB367/'Assumptions - Life cycles'!$B$11)</f>
        <v>0</v>
      </c>
      <c r="AC557" s="332">
        <f>IF(UPGRADEYEAR&gt;ENGINE!AC$523,AC465,AC367/'Assumptions - Life cycles'!$B$11)</f>
        <v>0</v>
      </c>
      <c r="AD557" s="332">
        <f>IF(UPGRADEYEAR&gt;ENGINE!AD$523,AD465,AD367/'Assumptions - Life cycles'!$B$11)</f>
        <v>0</v>
      </c>
      <c r="AE557" s="332">
        <f>IF(UPGRADEYEAR&gt;ENGINE!AE$523,AE465,AE367/'Assumptions - Life cycles'!$B$11)</f>
        <v>0</v>
      </c>
      <c r="AF557" s="332">
        <f>IF(UPGRADEYEAR&gt;ENGINE!AF$523,AF465,AF367/'Assumptions - Life cycles'!$B$11)</f>
        <v>0</v>
      </c>
      <c r="AG557" s="332">
        <f>IF(UPGRADEYEAR&gt;ENGINE!AG$523,AG465,AG367/'Assumptions - Life cycles'!$B$11)</f>
        <v>0</v>
      </c>
      <c r="AH557" s="332">
        <f>IF(UPGRADEYEAR&gt;ENGINE!AH$523,AH465,AH367/'Assumptions - Life cycles'!$B$11)</f>
        <v>0</v>
      </c>
      <c r="AI557" s="332">
        <f>IF(UPGRADEYEAR&gt;ENGINE!AI$523,AI465,AI367/'Assumptions - Life cycles'!$B$11)</f>
        <v>0</v>
      </c>
      <c r="AJ557" s="332">
        <f>IF(UPGRADEYEAR&gt;ENGINE!AJ$523,AJ465,AJ367/'Assumptions - Life cycles'!$B$11)</f>
        <v>0</v>
      </c>
      <c r="AK557" s="332">
        <f>IF(UPGRADEYEAR&gt;ENGINE!AK$523,AK465,AK367/'Assumptions - Life cycles'!$B$11)</f>
        <v>0</v>
      </c>
      <c r="AL557" s="332">
        <f>IF(UPGRADEYEAR&gt;ENGINE!AL$523,AL465,AL367/'Assumptions - Life cycles'!$B$11)</f>
        <v>0</v>
      </c>
      <c r="AM557" s="332">
        <f>IF(UPGRADEYEAR&gt;ENGINE!AM$523,AM465,AM367/'Assumptions - Life cycles'!$B$11)</f>
        <v>0</v>
      </c>
      <c r="AN557" s="332">
        <f>IF(UPGRADEYEAR&gt;ENGINE!AN$523,AN465,AN367/'Assumptions - Life cycles'!$B$11)</f>
        <v>0</v>
      </c>
      <c r="AO557" s="332">
        <f>IF(UPGRADEYEAR&gt;ENGINE!AO$523,AO465,AO367/'Assumptions - Life cycles'!$B$11)</f>
        <v>0</v>
      </c>
      <c r="AP557" s="332">
        <f>IF(UPGRADEYEAR&gt;ENGINE!AP$523,AP465,AP367/'Assumptions - Life cycles'!$B$11)</f>
        <v>0</v>
      </c>
      <c r="AQ557" s="332">
        <f>IF(UPGRADEYEAR&gt;ENGINE!AQ$523,AQ465,AQ367/'Assumptions - Life cycles'!$B$11)</f>
        <v>0</v>
      </c>
      <c r="AR557" s="332">
        <f>IF(UPGRADEYEAR&gt;ENGINE!AR$523,AR465,AR367/'Assumptions - Life cycles'!$B$11)</f>
        <v>0</v>
      </c>
      <c r="AS557" s="332">
        <f>IF(UPGRADEYEAR&gt;ENGINE!AS$523,AS465,AS367/'Assumptions - Life cycles'!$B$11)</f>
        <v>0</v>
      </c>
      <c r="AT557" s="332">
        <f>IF(UPGRADEYEAR&gt;ENGINE!AT$523,AT465,AT367/'Assumptions - Life cycles'!$B$11)</f>
        <v>0</v>
      </c>
      <c r="AU557" s="231"/>
    </row>
    <row r="558" spans="1:47" ht="9" customHeight="1">
      <c r="A558" s="598" t="s">
        <v>266</v>
      </c>
      <c r="B558" s="227">
        <f t="shared" ref="B558:D558" si="651">B39</f>
        <v>70</v>
      </c>
      <c r="C558" s="227">
        <f t="shared" si="651"/>
        <v>79</v>
      </c>
      <c r="D558" s="228" t="str">
        <f t="shared" si="651"/>
        <v>CDO</v>
      </c>
      <c r="E558" s="254"/>
      <c r="F558" s="254"/>
      <c r="G558" s="254"/>
      <c r="H558" s="229"/>
      <c r="I558" s="229"/>
      <c r="J558" s="332">
        <f>IF(UPGRADEYEAR&gt;ENGINE!J$523,J466,J368/'Assumptions - Life cycles'!$B$11)</f>
        <v>0</v>
      </c>
      <c r="K558" s="332">
        <f>IF(UPGRADEYEAR&gt;ENGINE!K$523,K466,K368/'Assumptions - Life cycles'!$B$11)</f>
        <v>0</v>
      </c>
      <c r="L558" s="332">
        <f>IF(UPGRADEYEAR&gt;ENGINE!L$523,L466,L368/'Assumptions - Life cycles'!$B$11)</f>
        <v>0</v>
      </c>
      <c r="M558" s="332">
        <f>IF(UPGRADEYEAR&gt;ENGINE!M$523,M466,M368/'Assumptions - Life cycles'!$B$11)</f>
        <v>0</v>
      </c>
      <c r="N558" s="332">
        <f>IF(UPGRADEYEAR&gt;ENGINE!N$523,N466,N368/'Assumptions - Life cycles'!$B$11)</f>
        <v>0</v>
      </c>
      <c r="O558" s="332">
        <f>IF(UPGRADEYEAR&gt;ENGINE!O$523,O466,O368/'Assumptions - Life cycles'!$B$11)</f>
        <v>0</v>
      </c>
      <c r="P558" s="332">
        <f>IF(UPGRADEYEAR&gt;ENGINE!P$523,P466,P368/'Assumptions - Life cycles'!$B$11)</f>
        <v>0</v>
      </c>
      <c r="Q558" s="332">
        <f>IF(UPGRADEYEAR&gt;ENGINE!Q$523,Q466,Q368/'Assumptions - Life cycles'!$B$11)</f>
        <v>0</v>
      </c>
      <c r="R558" s="332">
        <f>IF(UPGRADEYEAR&gt;ENGINE!R$523,R466,R368/'Assumptions - Life cycles'!$B$11)</f>
        <v>0</v>
      </c>
      <c r="S558" s="332">
        <f>IF(UPGRADEYEAR&gt;ENGINE!S$523,S466,S368/'Assumptions - Life cycles'!$B$11)</f>
        <v>0</v>
      </c>
      <c r="T558" s="332">
        <f>IF(UPGRADEYEAR&gt;ENGINE!T$523,T466,T368/'Assumptions - Life cycles'!$B$11)</f>
        <v>0</v>
      </c>
      <c r="U558" s="332">
        <f>IF(UPGRADEYEAR&gt;ENGINE!U$523,U466,U368/'Assumptions - Life cycles'!$B$11)</f>
        <v>0</v>
      </c>
      <c r="V558" s="332">
        <f>IF(UPGRADEYEAR&gt;ENGINE!V$523,V466,V368/'Assumptions - Life cycles'!$B$11)</f>
        <v>0</v>
      </c>
      <c r="W558" s="332">
        <f>IF(UPGRADEYEAR&gt;ENGINE!W$523,W466,W368/'Assumptions - Life cycles'!$B$11)</f>
        <v>0</v>
      </c>
      <c r="X558" s="332">
        <f>IF(UPGRADEYEAR&gt;ENGINE!X$523,X466,X368/'Assumptions - Life cycles'!$B$11)</f>
        <v>0</v>
      </c>
      <c r="Y558" s="332">
        <f>IF(UPGRADEYEAR&gt;ENGINE!Y$523,Y466,Y368/'Assumptions - Life cycles'!$B$11)</f>
        <v>0</v>
      </c>
      <c r="Z558" s="332">
        <f>IF(UPGRADEYEAR&gt;ENGINE!Z$523,Z466,Z368/'Assumptions - Life cycles'!$B$11)</f>
        <v>0</v>
      </c>
      <c r="AA558" s="332">
        <f>IF(UPGRADEYEAR&gt;ENGINE!AA$523,AA466,AA368/'Assumptions - Life cycles'!$B$11)</f>
        <v>0</v>
      </c>
      <c r="AB558" s="332">
        <f>IF(UPGRADEYEAR&gt;ENGINE!AB$523,AB466,AB368/'Assumptions - Life cycles'!$B$11)</f>
        <v>0</v>
      </c>
      <c r="AC558" s="332">
        <f>IF(UPGRADEYEAR&gt;ENGINE!AC$523,AC466,AC368/'Assumptions - Life cycles'!$B$11)</f>
        <v>0</v>
      </c>
      <c r="AD558" s="332">
        <f>IF(UPGRADEYEAR&gt;ENGINE!AD$523,AD466,AD368/'Assumptions - Life cycles'!$B$11)</f>
        <v>0</v>
      </c>
      <c r="AE558" s="332">
        <f>IF(UPGRADEYEAR&gt;ENGINE!AE$523,AE466,AE368/'Assumptions - Life cycles'!$B$11)</f>
        <v>0</v>
      </c>
      <c r="AF558" s="332">
        <f>IF(UPGRADEYEAR&gt;ENGINE!AF$523,AF466,AF368/'Assumptions - Life cycles'!$B$11)</f>
        <v>0</v>
      </c>
      <c r="AG558" s="332">
        <f>IF(UPGRADEYEAR&gt;ENGINE!AG$523,AG466,AG368/'Assumptions - Life cycles'!$B$11)</f>
        <v>0</v>
      </c>
      <c r="AH558" s="332">
        <f>IF(UPGRADEYEAR&gt;ENGINE!AH$523,AH466,AH368/'Assumptions - Life cycles'!$B$11)</f>
        <v>0</v>
      </c>
      <c r="AI558" s="332">
        <f>IF(UPGRADEYEAR&gt;ENGINE!AI$523,AI466,AI368/'Assumptions - Life cycles'!$B$11)</f>
        <v>0</v>
      </c>
      <c r="AJ558" s="332">
        <f>IF(UPGRADEYEAR&gt;ENGINE!AJ$523,AJ466,AJ368/'Assumptions - Life cycles'!$B$11)</f>
        <v>0</v>
      </c>
      <c r="AK558" s="332">
        <f>IF(UPGRADEYEAR&gt;ENGINE!AK$523,AK466,AK368/'Assumptions - Life cycles'!$B$11)</f>
        <v>0</v>
      </c>
      <c r="AL558" s="332">
        <f>IF(UPGRADEYEAR&gt;ENGINE!AL$523,AL466,AL368/'Assumptions - Life cycles'!$B$11)</f>
        <v>0</v>
      </c>
      <c r="AM558" s="332">
        <f>IF(UPGRADEYEAR&gt;ENGINE!AM$523,AM466,AM368/'Assumptions - Life cycles'!$B$11)</f>
        <v>0</v>
      </c>
      <c r="AN558" s="332">
        <f>IF(UPGRADEYEAR&gt;ENGINE!AN$523,AN466,AN368/'Assumptions - Life cycles'!$B$11)</f>
        <v>0</v>
      </c>
      <c r="AO558" s="332">
        <f>IF(UPGRADEYEAR&gt;ENGINE!AO$523,AO466,AO368/'Assumptions - Life cycles'!$B$11)</f>
        <v>0</v>
      </c>
      <c r="AP558" s="332">
        <f>IF(UPGRADEYEAR&gt;ENGINE!AP$523,AP466,AP368/'Assumptions - Life cycles'!$B$11)</f>
        <v>0</v>
      </c>
      <c r="AQ558" s="332">
        <f>IF(UPGRADEYEAR&gt;ENGINE!AQ$523,AQ466,AQ368/'Assumptions - Life cycles'!$B$11)</f>
        <v>0</v>
      </c>
      <c r="AR558" s="332">
        <f>IF(UPGRADEYEAR&gt;ENGINE!AR$523,AR466,AR368/'Assumptions - Life cycles'!$B$11)</f>
        <v>0</v>
      </c>
      <c r="AS558" s="332">
        <f>IF(UPGRADEYEAR&gt;ENGINE!AS$523,AS466,AS368/'Assumptions - Life cycles'!$B$11)</f>
        <v>0</v>
      </c>
      <c r="AT558" s="332">
        <f>IF(UPGRADEYEAR&gt;ENGINE!AT$523,AT466,AT368/'Assumptions - Life cycles'!$B$11)</f>
        <v>0</v>
      </c>
      <c r="AU558" s="231"/>
    </row>
    <row r="559" spans="1:47" ht="9" customHeight="1">
      <c r="A559" s="599"/>
      <c r="B559" s="227">
        <f t="shared" ref="B559:D559" si="652">B40</f>
        <v>100</v>
      </c>
      <c r="C559" s="227">
        <f t="shared" si="652"/>
        <v>114</v>
      </c>
      <c r="D559" s="228" t="str">
        <f t="shared" si="652"/>
        <v>CDO</v>
      </c>
      <c r="E559" s="254"/>
      <c r="F559" s="254"/>
      <c r="G559" s="254"/>
      <c r="H559" s="229"/>
      <c r="I559" s="229"/>
      <c r="J559" s="332">
        <f>IF(UPGRADEYEAR&gt;ENGINE!J$523,J467,J369/'Assumptions - Life cycles'!$B$11)</f>
        <v>0</v>
      </c>
      <c r="K559" s="332">
        <f>IF(UPGRADEYEAR&gt;ENGINE!K$523,K467,K369/'Assumptions - Life cycles'!$B$11)</f>
        <v>0</v>
      </c>
      <c r="L559" s="332">
        <f>IF(UPGRADEYEAR&gt;ENGINE!L$523,L467,L369/'Assumptions - Life cycles'!$B$11)</f>
        <v>0</v>
      </c>
      <c r="M559" s="332">
        <f>IF(UPGRADEYEAR&gt;ENGINE!M$523,M467,M369/'Assumptions - Life cycles'!$B$11)</f>
        <v>0</v>
      </c>
      <c r="N559" s="332">
        <f>IF(UPGRADEYEAR&gt;ENGINE!N$523,N467,N369/'Assumptions - Life cycles'!$B$11)</f>
        <v>0</v>
      </c>
      <c r="O559" s="332">
        <f>IF(UPGRADEYEAR&gt;ENGINE!O$523,O467,O369/'Assumptions - Life cycles'!$B$11)</f>
        <v>0</v>
      </c>
      <c r="P559" s="332">
        <f>IF(UPGRADEYEAR&gt;ENGINE!P$523,P467,P369/'Assumptions - Life cycles'!$B$11)</f>
        <v>0</v>
      </c>
      <c r="Q559" s="332">
        <f>IF(UPGRADEYEAR&gt;ENGINE!Q$523,Q467,Q369/'Assumptions - Life cycles'!$B$11)</f>
        <v>0</v>
      </c>
      <c r="R559" s="332">
        <f>IF(UPGRADEYEAR&gt;ENGINE!R$523,R467,R369/'Assumptions - Life cycles'!$B$11)</f>
        <v>0</v>
      </c>
      <c r="S559" s="332">
        <f>IF(UPGRADEYEAR&gt;ENGINE!S$523,S467,S369/'Assumptions - Life cycles'!$B$11)</f>
        <v>0</v>
      </c>
      <c r="T559" s="332">
        <f>IF(UPGRADEYEAR&gt;ENGINE!T$523,T467,T369/'Assumptions - Life cycles'!$B$11)</f>
        <v>0</v>
      </c>
      <c r="U559" s="332">
        <f>IF(UPGRADEYEAR&gt;ENGINE!U$523,U467,U369/'Assumptions - Life cycles'!$B$11)</f>
        <v>0</v>
      </c>
      <c r="V559" s="332">
        <f>IF(UPGRADEYEAR&gt;ENGINE!V$523,V467,V369/'Assumptions - Life cycles'!$B$11)</f>
        <v>0</v>
      </c>
      <c r="W559" s="332">
        <f>IF(UPGRADEYEAR&gt;ENGINE!W$523,W467,W369/'Assumptions - Life cycles'!$B$11)</f>
        <v>0</v>
      </c>
      <c r="X559" s="332">
        <f>IF(UPGRADEYEAR&gt;ENGINE!X$523,X467,X369/'Assumptions - Life cycles'!$B$11)</f>
        <v>0</v>
      </c>
      <c r="Y559" s="332">
        <f>IF(UPGRADEYEAR&gt;ENGINE!Y$523,Y467,Y369/'Assumptions - Life cycles'!$B$11)</f>
        <v>0</v>
      </c>
      <c r="Z559" s="332">
        <f>IF(UPGRADEYEAR&gt;ENGINE!Z$523,Z467,Z369/'Assumptions - Life cycles'!$B$11)</f>
        <v>0</v>
      </c>
      <c r="AA559" s="332">
        <f>IF(UPGRADEYEAR&gt;ENGINE!AA$523,AA467,AA369/'Assumptions - Life cycles'!$B$11)</f>
        <v>0</v>
      </c>
      <c r="AB559" s="332">
        <f>IF(UPGRADEYEAR&gt;ENGINE!AB$523,AB467,AB369/'Assumptions - Life cycles'!$B$11)</f>
        <v>0</v>
      </c>
      <c r="AC559" s="332">
        <f>IF(UPGRADEYEAR&gt;ENGINE!AC$523,AC467,AC369/'Assumptions - Life cycles'!$B$11)</f>
        <v>0</v>
      </c>
      <c r="AD559" s="332">
        <f>IF(UPGRADEYEAR&gt;ENGINE!AD$523,AD467,AD369/'Assumptions - Life cycles'!$B$11)</f>
        <v>0</v>
      </c>
      <c r="AE559" s="332">
        <f>IF(UPGRADEYEAR&gt;ENGINE!AE$523,AE467,AE369/'Assumptions - Life cycles'!$B$11)</f>
        <v>0</v>
      </c>
      <c r="AF559" s="332">
        <f>IF(UPGRADEYEAR&gt;ENGINE!AF$523,AF467,AF369/'Assumptions - Life cycles'!$B$11)</f>
        <v>0</v>
      </c>
      <c r="AG559" s="332">
        <f>IF(UPGRADEYEAR&gt;ENGINE!AG$523,AG467,AG369/'Assumptions - Life cycles'!$B$11)</f>
        <v>0</v>
      </c>
      <c r="AH559" s="332">
        <f>IF(UPGRADEYEAR&gt;ENGINE!AH$523,AH467,AH369/'Assumptions - Life cycles'!$B$11)</f>
        <v>0</v>
      </c>
      <c r="AI559" s="332">
        <f>IF(UPGRADEYEAR&gt;ENGINE!AI$523,AI467,AI369/'Assumptions - Life cycles'!$B$11)</f>
        <v>0</v>
      </c>
      <c r="AJ559" s="332">
        <f>IF(UPGRADEYEAR&gt;ENGINE!AJ$523,AJ467,AJ369/'Assumptions - Life cycles'!$B$11)</f>
        <v>0</v>
      </c>
      <c r="AK559" s="332">
        <f>IF(UPGRADEYEAR&gt;ENGINE!AK$523,AK467,AK369/'Assumptions - Life cycles'!$B$11)</f>
        <v>0</v>
      </c>
      <c r="AL559" s="332">
        <f>IF(UPGRADEYEAR&gt;ENGINE!AL$523,AL467,AL369/'Assumptions - Life cycles'!$B$11)</f>
        <v>0</v>
      </c>
      <c r="AM559" s="332">
        <f>IF(UPGRADEYEAR&gt;ENGINE!AM$523,AM467,AM369/'Assumptions - Life cycles'!$B$11)</f>
        <v>0</v>
      </c>
      <c r="AN559" s="332">
        <f>IF(UPGRADEYEAR&gt;ENGINE!AN$523,AN467,AN369/'Assumptions - Life cycles'!$B$11)</f>
        <v>0</v>
      </c>
      <c r="AO559" s="332">
        <f>IF(UPGRADEYEAR&gt;ENGINE!AO$523,AO467,AO369/'Assumptions - Life cycles'!$B$11)</f>
        <v>0</v>
      </c>
      <c r="AP559" s="332">
        <f>IF(UPGRADEYEAR&gt;ENGINE!AP$523,AP467,AP369/'Assumptions - Life cycles'!$B$11)</f>
        <v>0</v>
      </c>
      <c r="AQ559" s="332">
        <f>IF(UPGRADEYEAR&gt;ENGINE!AQ$523,AQ467,AQ369/'Assumptions - Life cycles'!$B$11)</f>
        <v>0</v>
      </c>
      <c r="AR559" s="332">
        <f>IF(UPGRADEYEAR&gt;ENGINE!AR$523,AR467,AR369/'Assumptions - Life cycles'!$B$11)</f>
        <v>0</v>
      </c>
      <c r="AS559" s="332">
        <f>IF(UPGRADEYEAR&gt;ENGINE!AS$523,AS467,AS369/'Assumptions - Life cycles'!$B$11)</f>
        <v>0</v>
      </c>
      <c r="AT559" s="332">
        <f>IF(UPGRADEYEAR&gt;ENGINE!AT$523,AT467,AT369/'Assumptions - Life cycles'!$B$11)</f>
        <v>0</v>
      </c>
      <c r="AU559" s="231"/>
    </row>
    <row r="560" spans="1:47" ht="9" customHeight="1">
      <c r="A560" s="599"/>
      <c r="B560" s="227">
        <f t="shared" ref="B560:D560" si="653">B41</f>
        <v>150</v>
      </c>
      <c r="C560" s="227">
        <f t="shared" si="653"/>
        <v>190</v>
      </c>
      <c r="D560" s="228" t="str">
        <f t="shared" si="653"/>
        <v>CDO</v>
      </c>
      <c r="E560" s="254"/>
      <c r="F560" s="254"/>
      <c r="G560" s="254"/>
      <c r="H560" s="229"/>
      <c r="I560" s="229"/>
      <c r="J560" s="332">
        <f>IF(UPGRADEYEAR&gt;ENGINE!J$523,J468,J370/'Assumptions - Life cycles'!$B$11)</f>
        <v>0</v>
      </c>
      <c r="K560" s="332">
        <f>IF(UPGRADEYEAR&gt;ENGINE!K$523,K468,K370/'Assumptions - Life cycles'!$B$11)</f>
        <v>0</v>
      </c>
      <c r="L560" s="332">
        <f>IF(UPGRADEYEAR&gt;ENGINE!L$523,L468,L370/'Assumptions - Life cycles'!$B$11)</f>
        <v>0</v>
      </c>
      <c r="M560" s="332">
        <f>IF(UPGRADEYEAR&gt;ENGINE!M$523,M468,M370/'Assumptions - Life cycles'!$B$11)</f>
        <v>0</v>
      </c>
      <c r="N560" s="332">
        <f>IF(UPGRADEYEAR&gt;ENGINE!N$523,N468,N370/'Assumptions - Life cycles'!$B$11)</f>
        <v>0</v>
      </c>
      <c r="O560" s="332">
        <f>IF(UPGRADEYEAR&gt;ENGINE!O$523,O468,O370/'Assumptions - Life cycles'!$B$11)</f>
        <v>0</v>
      </c>
      <c r="P560" s="332">
        <f>IF(UPGRADEYEAR&gt;ENGINE!P$523,P468,P370/'Assumptions - Life cycles'!$B$11)</f>
        <v>0</v>
      </c>
      <c r="Q560" s="332">
        <f>IF(UPGRADEYEAR&gt;ENGINE!Q$523,Q468,Q370/'Assumptions - Life cycles'!$B$11)</f>
        <v>0</v>
      </c>
      <c r="R560" s="332">
        <f>IF(UPGRADEYEAR&gt;ENGINE!R$523,R468,R370/'Assumptions - Life cycles'!$B$11)</f>
        <v>0</v>
      </c>
      <c r="S560" s="332">
        <f>IF(UPGRADEYEAR&gt;ENGINE!S$523,S468,S370/'Assumptions - Life cycles'!$B$11)</f>
        <v>0</v>
      </c>
      <c r="T560" s="332">
        <f>IF(UPGRADEYEAR&gt;ENGINE!T$523,T468,T370/'Assumptions - Life cycles'!$B$11)</f>
        <v>0</v>
      </c>
      <c r="U560" s="332">
        <f>IF(UPGRADEYEAR&gt;ENGINE!U$523,U468,U370/'Assumptions - Life cycles'!$B$11)</f>
        <v>0</v>
      </c>
      <c r="V560" s="332">
        <f>IF(UPGRADEYEAR&gt;ENGINE!V$523,V468,V370/'Assumptions - Life cycles'!$B$11)</f>
        <v>0</v>
      </c>
      <c r="W560" s="332">
        <f>IF(UPGRADEYEAR&gt;ENGINE!W$523,W468,W370/'Assumptions - Life cycles'!$B$11)</f>
        <v>0</v>
      </c>
      <c r="X560" s="332">
        <f>IF(UPGRADEYEAR&gt;ENGINE!X$523,X468,X370/'Assumptions - Life cycles'!$B$11)</f>
        <v>0</v>
      </c>
      <c r="Y560" s="332">
        <f>IF(UPGRADEYEAR&gt;ENGINE!Y$523,Y468,Y370/'Assumptions - Life cycles'!$B$11)</f>
        <v>0</v>
      </c>
      <c r="Z560" s="332">
        <f>IF(UPGRADEYEAR&gt;ENGINE!Z$523,Z468,Z370/'Assumptions - Life cycles'!$B$11)</f>
        <v>0</v>
      </c>
      <c r="AA560" s="332">
        <f>IF(UPGRADEYEAR&gt;ENGINE!AA$523,AA468,AA370/'Assumptions - Life cycles'!$B$11)</f>
        <v>0</v>
      </c>
      <c r="AB560" s="332">
        <f>IF(UPGRADEYEAR&gt;ENGINE!AB$523,AB468,AB370/'Assumptions - Life cycles'!$B$11)</f>
        <v>0</v>
      </c>
      <c r="AC560" s="332">
        <f>IF(UPGRADEYEAR&gt;ENGINE!AC$523,AC468,AC370/'Assumptions - Life cycles'!$B$11)</f>
        <v>0</v>
      </c>
      <c r="AD560" s="332">
        <f>IF(UPGRADEYEAR&gt;ENGINE!AD$523,AD468,AD370/'Assumptions - Life cycles'!$B$11)</f>
        <v>0</v>
      </c>
      <c r="AE560" s="332">
        <f>IF(UPGRADEYEAR&gt;ENGINE!AE$523,AE468,AE370/'Assumptions - Life cycles'!$B$11)</f>
        <v>0</v>
      </c>
      <c r="AF560" s="332">
        <f>IF(UPGRADEYEAR&gt;ENGINE!AF$523,AF468,AF370/'Assumptions - Life cycles'!$B$11)</f>
        <v>0</v>
      </c>
      <c r="AG560" s="332">
        <f>IF(UPGRADEYEAR&gt;ENGINE!AG$523,AG468,AG370/'Assumptions - Life cycles'!$B$11)</f>
        <v>0</v>
      </c>
      <c r="AH560" s="332">
        <f>IF(UPGRADEYEAR&gt;ENGINE!AH$523,AH468,AH370/'Assumptions - Life cycles'!$B$11)</f>
        <v>0</v>
      </c>
      <c r="AI560" s="332">
        <f>IF(UPGRADEYEAR&gt;ENGINE!AI$523,AI468,AI370/'Assumptions - Life cycles'!$B$11)</f>
        <v>0</v>
      </c>
      <c r="AJ560" s="332">
        <f>IF(UPGRADEYEAR&gt;ENGINE!AJ$523,AJ468,AJ370/'Assumptions - Life cycles'!$B$11)</f>
        <v>0</v>
      </c>
      <c r="AK560" s="332">
        <f>IF(UPGRADEYEAR&gt;ENGINE!AK$523,AK468,AK370/'Assumptions - Life cycles'!$B$11)</f>
        <v>0</v>
      </c>
      <c r="AL560" s="332">
        <f>IF(UPGRADEYEAR&gt;ENGINE!AL$523,AL468,AL370/'Assumptions - Life cycles'!$B$11)</f>
        <v>0</v>
      </c>
      <c r="AM560" s="332">
        <f>IF(UPGRADEYEAR&gt;ENGINE!AM$523,AM468,AM370/'Assumptions - Life cycles'!$B$11)</f>
        <v>0</v>
      </c>
      <c r="AN560" s="332">
        <f>IF(UPGRADEYEAR&gt;ENGINE!AN$523,AN468,AN370/'Assumptions - Life cycles'!$B$11)</f>
        <v>0</v>
      </c>
      <c r="AO560" s="332">
        <f>IF(UPGRADEYEAR&gt;ENGINE!AO$523,AO468,AO370/'Assumptions - Life cycles'!$B$11)</f>
        <v>0</v>
      </c>
      <c r="AP560" s="332">
        <f>IF(UPGRADEYEAR&gt;ENGINE!AP$523,AP468,AP370/'Assumptions - Life cycles'!$B$11)</f>
        <v>0</v>
      </c>
      <c r="AQ560" s="332">
        <f>IF(UPGRADEYEAR&gt;ENGINE!AQ$523,AQ468,AQ370/'Assumptions - Life cycles'!$B$11)</f>
        <v>0</v>
      </c>
      <c r="AR560" s="332">
        <f>IF(UPGRADEYEAR&gt;ENGINE!AR$523,AR468,AR370/'Assumptions - Life cycles'!$B$11)</f>
        <v>0</v>
      </c>
      <c r="AS560" s="332">
        <f>IF(UPGRADEYEAR&gt;ENGINE!AS$523,AS468,AS370/'Assumptions - Life cycles'!$B$11)</f>
        <v>0</v>
      </c>
      <c r="AT560" s="332">
        <f>IF(UPGRADEYEAR&gt;ENGINE!AT$523,AT468,AT370/'Assumptions - Life cycles'!$B$11)</f>
        <v>0</v>
      </c>
      <c r="AU560" s="231"/>
    </row>
    <row r="561" spans="1:47" ht="9" customHeight="1">
      <c r="A561" s="599"/>
      <c r="B561" s="227">
        <f t="shared" ref="B561:D561" si="654">B42</f>
        <v>250</v>
      </c>
      <c r="C561" s="227">
        <f t="shared" si="654"/>
        <v>301</v>
      </c>
      <c r="D561" s="228" t="str">
        <f t="shared" si="654"/>
        <v>CDO</v>
      </c>
      <c r="E561" s="254"/>
      <c r="F561" s="254"/>
      <c r="G561" s="254"/>
      <c r="H561" s="229"/>
      <c r="I561" s="229"/>
      <c r="J561" s="332">
        <f>IF(UPGRADEYEAR&gt;ENGINE!J$523,J469,J371/'Assumptions - Life cycles'!$B$11)</f>
        <v>0</v>
      </c>
      <c r="K561" s="332">
        <f>IF(UPGRADEYEAR&gt;ENGINE!K$523,K469,K371/'Assumptions - Life cycles'!$B$11)</f>
        <v>0</v>
      </c>
      <c r="L561" s="332">
        <f>IF(UPGRADEYEAR&gt;ENGINE!L$523,L469,L371/'Assumptions - Life cycles'!$B$11)</f>
        <v>0</v>
      </c>
      <c r="M561" s="332">
        <f>IF(UPGRADEYEAR&gt;ENGINE!M$523,M469,M371/'Assumptions - Life cycles'!$B$11)</f>
        <v>0</v>
      </c>
      <c r="N561" s="332">
        <f>IF(UPGRADEYEAR&gt;ENGINE!N$523,N469,N371/'Assumptions - Life cycles'!$B$11)</f>
        <v>0</v>
      </c>
      <c r="O561" s="332">
        <f>IF(UPGRADEYEAR&gt;ENGINE!O$523,O469,O371/'Assumptions - Life cycles'!$B$11)</f>
        <v>0</v>
      </c>
      <c r="P561" s="332">
        <f>IF(UPGRADEYEAR&gt;ENGINE!P$523,P469,P371/'Assumptions - Life cycles'!$B$11)</f>
        <v>0</v>
      </c>
      <c r="Q561" s="332">
        <f>IF(UPGRADEYEAR&gt;ENGINE!Q$523,Q469,Q371/'Assumptions - Life cycles'!$B$11)</f>
        <v>0</v>
      </c>
      <c r="R561" s="332">
        <f>IF(UPGRADEYEAR&gt;ENGINE!R$523,R469,R371/'Assumptions - Life cycles'!$B$11)</f>
        <v>0</v>
      </c>
      <c r="S561" s="332">
        <f>IF(UPGRADEYEAR&gt;ENGINE!S$523,S469,S371/'Assumptions - Life cycles'!$B$11)</f>
        <v>0</v>
      </c>
      <c r="T561" s="332">
        <f>IF(UPGRADEYEAR&gt;ENGINE!T$523,T469,T371/'Assumptions - Life cycles'!$B$11)</f>
        <v>0</v>
      </c>
      <c r="U561" s="332">
        <f>IF(UPGRADEYEAR&gt;ENGINE!U$523,U469,U371/'Assumptions - Life cycles'!$B$11)</f>
        <v>0</v>
      </c>
      <c r="V561" s="332">
        <f>IF(UPGRADEYEAR&gt;ENGINE!V$523,V469,V371/'Assumptions - Life cycles'!$B$11)</f>
        <v>0</v>
      </c>
      <c r="W561" s="332">
        <f>IF(UPGRADEYEAR&gt;ENGINE!W$523,W469,W371/'Assumptions - Life cycles'!$B$11)</f>
        <v>0</v>
      </c>
      <c r="X561" s="332">
        <f>IF(UPGRADEYEAR&gt;ENGINE!X$523,X469,X371/'Assumptions - Life cycles'!$B$11)</f>
        <v>0</v>
      </c>
      <c r="Y561" s="332">
        <f>IF(UPGRADEYEAR&gt;ENGINE!Y$523,Y469,Y371/'Assumptions - Life cycles'!$B$11)</f>
        <v>0</v>
      </c>
      <c r="Z561" s="332">
        <f>IF(UPGRADEYEAR&gt;ENGINE!Z$523,Z469,Z371/'Assumptions - Life cycles'!$B$11)</f>
        <v>0</v>
      </c>
      <c r="AA561" s="332">
        <f>IF(UPGRADEYEAR&gt;ENGINE!AA$523,AA469,AA371/'Assumptions - Life cycles'!$B$11)</f>
        <v>0</v>
      </c>
      <c r="AB561" s="332">
        <f>IF(UPGRADEYEAR&gt;ENGINE!AB$523,AB469,AB371/'Assumptions - Life cycles'!$B$11)</f>
        <v>0</v>
      </c>
      <c r="AC561" s="332">
        <f>IF(UPGRADEYEAR&gt;ENGINE!AC$523,AC469,AC371/'Assumptions - Life cycles'!$B$11)</f>
        <v>0</v>
      </c>
      <c r="AD561" s="332">
        <f>IF(UPGRADEYEAR&gt;ENGINE!AD$523,AD469,AD371/'Assumptions - Life cycles'!$B$11)</f>
        <v>0</v>
      </c>
      <c r="AE561" s="332">
        <f>IF(UPGRADEYEAR&gt;ENGINE!AE$523,AE469,AE371/'Assumptions - Life cycles'!$B$11)</f>
        <v>0</v>
      </c>
      <c r="AF561" s="332">
        <f>IF(UPGRADEYEAR&gt;ENGINE!AF$523,AF469,AF371/'Assumptions - Life cycles'!$B$11)</f>
        <v>0</v>
      </c>
      <c r="AG561" s="332">
        <f>IF(UPGRADEYEAR&gt;ENGINE!AG$523,AG469,AG371/'Assumptions - Life cycles'!$B$11)</f>
        <v>0</v>
      </c>
      <c r="AH561" s="332">
        <f>IF(UPGRADEYEAR&gt;ENGINE!AH$523,AH469,AH371/'Assumptions - Life cycles'!$B$11)</f>
        <v>0</v>
      </c>
      <c r="AI561" s="332">
        <f>IF(UPGRADEYEAR&gt;ENGINE!AI$523,AI469,AI371/'Assumptions - Life cycles'!$B$11)</f>
        <v>0</v>
      </c>
      <c r="AJ561" s="332">
        <f>IF(UPGRADEYEAR&gt;ENGINE!AJ$523,AJ469,AJ371/'Assumptions - Life cycles'!$B$11)</f>
        <v>0</v>
      </c>
      <c r="AK561" s="332">
        <f>IF(UPGRADEYEAR&gt;ENGINE!AK$523,AK469,AK371/'Assumptions - Life cycles'!$B$11)</f>
        <v>0</v>
      </c>
      <c r="AL561" s="332">
        <f>IF(UPGRADEYEAR&gt;ENGINE!AL$523,AL469,AL371/'Assumptions - Life cycles'!$B$11)</f>
        <v>0</v>
      </c>
      <c r="AM561" s="332">
        <f>IF(UPGRADEYEAR&gt;ENGINE!AM$523,AM469,AM371/'Assumptions - Life cycles'!$B$11)</f>
        <v>0</v>
      </c>
      <c r="AN561" s="332">
        <f>IF(UPGRADEYEAR&gt;ENGINE!AN$523,AN469,AN371/'Assumptions - Life cycles'!$B$11)</f>
        <v>0</v>
      </c>
      <c r="AO561" s="332">
        <f>IF(UPGRADEYEAR&gt;ENGINE!AO$523,AO469,AO371/'Assumptions - Life cycles'!$B$11)</f>
        <v>0</v>
      </c>
      <c r="AP561" s="332">
        <f>IF(UPGRADEYEAR&gt;ENGINE!AP$523,AP469,AP371/'Assumptions - Life cycles'!$B$11)</f>
        <v>0</v>
      </c>
      <c r="AQ561" s="332">
        <f>IF(UPGRADEYEAR&gt;ENGINE!AQ$523,AQ469,AQ371/'Assumptions - Life cycles'!$B$11)</f>
        <v>0</v>
      </c>
      <c r="AR561" s="332">
        <f>IF(UPGRADEYEAR&gt;ENGINE!AR$523,AR469,AR371/'Assumptions - Life cycles'!$B$11)</f>
        <v>0</v>
      </c>
      <c r="AS561" s="332">
        <f>IF(UPGRADEYEAR&gt;ENGINE!AS$523,AS469,AS371/'Assumptions - Life cycles'!$B$11)</f>
        <v>0</v>
      </c>
      <c r="AT561" s="332">
        <f>IF(UPGRADEYEAR&gt;ENGINE!AT$523,AT469,AT371/'Assumptions - Life cycles'!$B$11)</f>
        <v>0</v>
      </c>
      <c r="AU561" s="231"/>
    </row>
    <row r="562" spans="1:47" ht="9" customHeight="1">
      <c r="A562" s="599"/>
      <c r="B562" s="227">
        <f t="shared" ref="B562:D562" si="655">B43</f>
        <v>70</v>
      </c>
      <c r="C562" s="227">
        <f t="shared" si="655"/>
        <v>79</v>
      </c>
      <c r="D562" s="228" t="str">
        <f t="shared" si="655"/>
        <v>CDO</v>
      </c>
      <c r="E562" s="254"/>
      <c r="F562" s="254"/>
      <c r="G562" s="254"/>
      <c r="H562" s="229"/>
      <c r="I562" s="229"/>
      <c r="J562" s="332">
        <f>IF(UPGRADEYEAR&gt;ENGINE!J$523,J470,J372/'Assumptions - Life cycles'!$B$11)</f>
        <v>0</v>
      </c>
      <c r="K562" s="332">
        <f>IF(UPGRADEYEAR&gt;ENGINE!K$523,K470,K372/'Assumptions - Life cycles'!$B$11)</f>
        <v>0</v>
      </c>
      <c r="L562" s="332">
        <f>IF(UPGRADEYEAR&gt;ENGINE!L$523,L470,L372/'Assumptions - Life cycles'!$B$11)</f>
        <v>0</v>
      </c>
      <c r="M562" s="332">
        <f>IF(UPGRADEYEAR&gt;ENGINE!M$523,M470,M372/'Assumptions - Life cycles'!$B$11)</f>
        <v>0</v>
      </c>
      <c r="N562" s="332">
        <f>IF(UPGRADEYEAR&gt;ENGINE!N$523,N470,N372/'Assumptions - Life cycles'!$B$11)</f>
        <v>0</v>
      </c>
      <c r="O562" s="332">
        <f>IF(UPGRADEYEAR&gt;ENGINE!O$523,O470,O372/'Assumptions - Life cycles'!$B$11)</f>
        <v>0</v>
      </c>
      <c r="P562" s="332">
        <f>IF(UPGRADEYEAR&gt;ENGINE!P$523,P470,P372/'Assumptions - Life cycles'!$B$11)</f>
        <v>0</v>
      </c>
      <c r="Q562" s="332">
        <f>IF(UPGRADEYEAR&gt;ENGINE!Q$523,Q470,Q372/'Assumptions - Life cycles'!$B$11)</f>
        <v>0</v>
      </c>
      <c r="R562" s="332">
        <f>IF(UPGRADEYEAR&gt;ENGINE!R$523,R470,R372/'Assumptions - Life cycles'!$B$11)</f>
        <v>0</v>
      </c>
      <c r="S562" s="332">
        <f>IF(UPGRADEYEAR&gt;ENGINE!S$523,S470,S372/'Assumptions - Life cycles'!$B$11)</f>
        <v>0</v>
      </c>
      <c r="T562" s="332">
        <f>IF(UPGRADEYEAR&gt;ENGINE!T$523,T470,T372/'Assumptions - Life cycles'!$B$11)</f>
        <v>0</v>
      </c>
      <c r="U562" s="332">
        <f>IF(UPGRADEYEAR&gt;ENGINE!U$523,U470,U372/'Assumptions - Life cycles'!$B$11)</f>
        <v>0</v>
      </c>
      <c r="V562" s="332">
        <f>IF(UPGRADEYEAR&gt;ENGINE!V$523,V470,V372/'Assumptions - Life cycles'!$B$11)</f>
        <v>0</v>
      </c>
      <c r="W562" s="332">
        <f>IF(UPGRADEYEAR&gt;ENGINE!W$523,W470,W372/'Assumptions - Life cycles'!$B$11)</f>
        <v>0</v>
      </c>
      <c r="X562" s="332">
        <f>IF(UPGRADEYEAR&gt;ENGINE!X$523,X470,X372/'Assumptions - Life cycles'!$B$11)</f>
        <v>0</v>
      </c>
      <c r="Y562" s="332">
        <f>IF(UPGRADEYEAR&gt;ENGINE!Y$523,Y470,Y372/'Assumptions - Life cycles'!$B$11)</f>
        <v>0</v>
      </c>
      <c r="Z562" s="332">
        <f>IF(UPGRADEYEAR&gt;ENGINE!Z$523,Z470,Z372/'Assumptions - Life cycles'!$B$11)</f>
        <v>0</v>
      </c>
      <c r="AA562" s="332">
        <f>IF(UPGRADEYEAR&gt;ENGINE!AA$523,AA470,AA372/'Assumptions - Life cycles'!$B$11)</f>
        <v>0</v>
      </c>
      <c r="AB562" s="332">
        <f>IF(UPGRADEYEAR&gt;ENGINE!AB$523,AB470,AB372/'Assumptions - Life cycles'!$B$11)</f>
        <v>0</v>
      </c>
      <c r="AC562" s="332">
        <f>IF(UPGRADEYEAR&gt;ENGINE!AC$523,AC470,AC372/'Assumptions - Life cycles'!$B$11)</f>
        <v>0</v>
      </c>
      <c r="AD562" s="332">
        <f>IF(UPGRADEYEAR&gt;ENGINE!AD$523,AD470,AD372/'Assumptions - Life cycles'!$B$11)</f>
        <v>0</v>
      </c>
      <c r="AE562" s="332">
        <f>IF(UPGRADEYEAR&gt;ENGINE!AE$523,AE470,AE372/'Assumptions - Life cycles'!$B$11)</f>
        <v>0</v>
      </c>
      <c r="AF562" s="332">
        <f>IF(UPGRADEYEAR&gt;ENGINE!AF$523,AF470,AF372/'Assumptions - Life cycles'!$B$11)</f>
        <v>0</v>
      </c>
      <c r="AG562" s="332">
        <f>IF(UPGRADEYEAR&gt;ENGINE!AG$523,AG470,AG372/'Assumptions - Life cycles'!$B$11)</f>
        <v>0</v>
      </c>
      <c r="AH562" s="332">
        <f>IF(UPGRADEYEAR&gt;ENGINE!AH$523,AH470,AH372/'Assumptions - Life cycles'!$B$11)</f>
        <v>0</v>
      </c>
      <c r="AI562" s="332">
        <f>IF(UPGRADEYEAR&gt;ENGINE!AI$523,AI470,AI372/'Assumptions - Life cycles'!$B$11)</f>
        <v>0</v>
      </c>
      <c r="AJ562" s="332">
        <f>IF(UPGRADEYEAR&gt;ENGINE!AJ$523,AJ470,AJ372/'Assumptions - Life cycles'!$B$11)</f>
        <v>0</v>
      </c>
      <c r="AK562" s="332">
        <f>IF(UPGRADEYEAR&gt;ENGINE!AK$523,AK470,AK372/'Assumptions - Life cycles'!$B$11)</f>
        <v>0</v>
      </c>
      <c r="AL562" s="332">
        <f>IF(UPGRADEYEAR&gt;ENGINE!AL$523,AL470,AL372/'Assumptions - Life cycles'!$B$11)</f>
        <v>0</v>
      </c>
      <c r="AM562" s="332">
        <f>IF(UPGRADEYEAR&gt;ENGINE!AM$523,AM470,AM372/'Assumptions - Life cycles'!$B$11)</f>
        <v>0</v>
      </c>
      <c r="AN562" s="332">
        <f>IF(UPGRADEYEAR&gt;ENGINE!AN$523,AN470,AN372/'Assumptions - Life cycles'!$B$11)</f>
        <v>0</v>
      </c>
      <c r="AO562" s="332">
        <f>IF(UPGRADEYEAR&gt;ENGINE!AO$523,AO470,AO372/'Assumptions - Life cycles'!$B$11)</f>
        <v>0</v>
      </c>
      <c r="AP562" s="332">
        <f>IF(UPGRADEYEAR&gt;ENGINE!AP$523,AP470,AP372/'Assumptions - Life cycles'!$B$11)</f>
        <v>0</v>
      </c>
      <c r="AQ562" s="332">
        <f>IF(UPGRADEYEAR&gt;ENGINE!AQ$523,AQ470,AQ372/'Assumptions - Life cycles'!$B$11)</f>
        <v>0</v>
      </c>
      <c r="AR562" s="332">
        <f>IF(UPGRADEYEAR&gt;ENGINE!AR$523,AR470,AR372/'Assumptions - Life cycles'!$B$11)</f>
        <v>0</v>
      </c>
      <c r="AS562" s="332">
        <f>IF(UPGRADEYEAR&gt;ENGINE!AS$523,AS470,AS372/'Assumptions - Life cycles'!$B$11)</f>
        <v>0</v>
      </c>
      <c r="AT562" s="332">
        <f>IF(UPGRADEYEAR&gt;ENGINE!AT$523,AT470,AT372/'Assumptions - Life cycles'!$B$11)</f>
        <v>0</v>
      </c>
      <c r="AU562" s="231"/>
    </row>
    <row r="563" spans="1:47" ht="9" customHeight="1">
      <c r="A563" s="599"/>
      <c r="B563" s="227">
        <f t="shared" ref="B563:D563" si="656">B44</f>
        <v>100</v>
      </c>
      <c r="C563" s="227">
        <f t="shared" si="656"/>
        <v>106</v>
      </c>
      <c r="D563" s="228" t="str">
        <f t="shared" si="656"/>
        <v>CDO</v>
      </c>
      <c r="E563" s="254"/>
      <c r="F563" s="254"/>
      <c r="G563" s="254"/>
      <c r="H563" s="229"/>
      <c r="I563" s="229"/>
      <c r="J563" s="332">
        <f>IF(UPGRADEYEAR&gt;ENGINE!J$523,J471,J373/'Assumptions - Life cycles'!$B$11)</f>
        <v>0</v>
      </c>
      <c r="K563" s="332">
        <f>IF(UPGRADEYEAR&gt;ENGINE!K$523,K471,K373/'Assumptions - Life cycles'!$B$11)</f>
        <v>0</v>
      </c>
      <c r="L563" s="332">
        <f>IF(UPGRADEYEAR&gt;ENGINE!L$523,L471,L373/'Assumptions - Life cycles'!$B$11)</f>
        <v>0</v>
      </c>
      <c r="M563" s="332">
        <f>IF(UPGRADEYEAR&gt;ENGINE!M$523,M471,M373/'Assumptions - Life cycles'!$B$11)</f>
        <v>0</v>
      </c>
      <c r="N563" s="332">
        <f>IF(UPGRADEYEAR&gt;ENGINE!N$523,N471,N373/'Assumptions - Life cycles'!$B$11)</f>
        <v>0</v>
      </c>
      <c r="O563" s="332">
        <f>IF(UPGRADEYEAR&gt;ENGINE!O$523,O471,O373/'Assumptions - Life cycles'!$B$11)</f>
        <v>0</v>
      </c>
      <c r="P563" s="332">
        <f>IF(UPGRADEYEAR&gt;ENGINE!P$523,P471,P373/'Assumptions - Life cycles'!$B$11)</f>
        <v>0</v>
      </c>
      <c r="Q563" s="332">
        <f>IF(UPGRADEYEAR&gt;ENGINE!Q$523,Q471,Q373/'Assumptions - Life cycles'!$B$11)</f>
        <v>0</v>
      </c>
      <c r="R563" s="332">
        <f>IF(UPGRADEYEAR&gt;ENGINE!R$523,R471,R373/'Assumptions - Life cycles'!$B$11)</f>
        <v>0</v>
      </c>
      <c r="S563" s="332">
        <f>IF(UPGRADEYEAR&gt;ENGINE!S$523,S471,S373/'Assumptions - Life cycles'!$B$11)</f>
        <v>0</v>
      </c>
      <c r="T563" s="332">
        <f>IF(UPGRADEYEAR&gt;ENGINE!T$523,T471,T373/'Assumptions - Life cycles'!$B$11)</f>
        <v>0</v>
      </c>
      <c r="U563" s="332">
        <f>IF(UPGRADEYEAR&gt;ENGINE!U$523,U471,U373/'Assumptions - Life cycles'!$B$11)</f>
        <v>0</v>
      </c>
      <c r="V563" s="332">
        <f>IF(UPGRADEYEAR&gt;ENGINE!V$523,V471,V373/'Assumptions - Life cycles'!$B$11)</f>
        <v>0</v>
      </c>
      <c r="W563" s="332">
        <f>IF(UPGRADEYEAR&gt;ENGINE!W$523,W471,W373/'Assumptions - Life cycles'!$B$11)</f>
        <v>0</v>
      </c>
      <c r="X563" s="332">
        <f>IF(UPGRADEYEAR&gt;ENGINE!X$523,X471,X373/'Assumptions - Life cycles'!$B$11)</f>
        <v>0</v>
      </c>
      <c r="Y563" s="332">
        <f>IF(UPGRADEYEAR&gt;ENGINE!Y$523,Y471,Y373/'Assumptions - Life cycles'!$B$11)</f>
        <v>0</v>
      </c>
      <c r="Z563" s="332">
        <f>IF(UPGRADEYEAR&gt;ENGINE!Z$523,Z471,Z373/'Assumptions - Life cycles'!$B$11)</f>
        <v>0</v>
      </c>
      <c r="AA563" s="332">
        <f>IF(UPGRADEYEAR&gt;ENGINE!AA$523,AA471,AA373/'Assumptions - Life cycles'!$B$11)</f>
        <v>0</v>
      </c>
      <c r="AB563" s="332">
        <f>IF(UPGRADEYEAR&gt;ENGINE!AB$523,AB471,AB373/'Assumptions - Life cycles'!$B$11)</f>
        <v>0</v>
      </c>
      <c r="AC563" s="332">
        <f>IF(UPGRADEYEAR&gt;ENGINE!AC$523,AC471,AC373/'Assumptions - Life cycles'!$B$11)</f>
        <v>0</v>
      </c>
      <c r="AD563" s="332">
        <f>IF(UPGRADEYEAR&gt;ENGINE!AD$523,AD471,AD373/'Assumptions - Life cycles'!$B$11)</f>
        <v>0</v>
      </c>
      <c r="AE563" s="332">
        <f>IF(UPGRADEYEAR&gt;ENGINE!AE$523,AE471,AE373/'Assumptions - Life cycles'!$B$11)</f>
        <v>0</v>
      </c>
      <c r="AF563" s="332">
        <f>IF(UPGRADEYEAR&gt;ENGINE!AF$523,AF471,AF373/'Assumptions - Life cycles'!$B$11)</f>
        <v>0</v>
      </c>
      <c r="AG563" s="332">
        <f>IF(UPGRADEYEAR&gt;ENGINE!AG$523,AG471,AG373/'Assumptions - Life cycles'!$B$11)</f>
        <v>0</v>
      </c>
      <c r="AH563" s="332">
        <f>IF(UPGRADEYEAR&gt;ENGINE!AH$523,AH471,AH373/'Assumptions - Life cycles'!$B$11)</f>
        <v>0</v>
      </c>
      <c r="AI563" s="332">
        <f>IF(UPGRADEYEAR&gt;ENGINE!AI$523,AI471,AI373/'Assumptions - Life cycles'!$B$11)</f>
        <v>0</v>
      </c>
      <c r="AJ563" s="332">
        <f>IF(UPGRADEYEAR&gt;ENGINE!AJ$523,AJ471,AJ373/'Assumptions - Life cycles'!$B$11)</f>
        <v>0</v>
      </c>
      <c r="AK563" s="332">
        <f>IF(UPGRADEYEAR&gt;ENGINE!AK$523,AK471,AK373/'Assumptions - Life cycles'!$B$11)</f>
        <v>0</v>
      </c>
      <c r="AL563" s="332">
        <f>IF(UPGRADEYEAR&gt;ENGINE!AL$523,AL471,AL373/'Assumptions - Life cycles'!$B$11)</f>
        <v>0</v>
      </c>
      <c r="AM563" s="332">
        <f>IF(UPGRADEYEAR&gt;ENGINE!AM$523,AM471,AM373/'Assumptions - Life cycles'!$B$11)</f>
        <v>0</v>
      </c>
      <c r="AN563" s="332">
        <f>IF(UPGRADEYEAR&gt;ENGINE!AN$523,AN471,AN373/'Assumptions - Life cycles'!$B$11)</f>
        <v>0</v>
      </c>
      <c r="AO563" s="332">
        <f>IF(UPGRADEYEAR&gt;ENGINE!AO$523,AO471,AO373/'Assumptions - Life cycles'!$B$11)</f>
        <v>0</v>
      </c>
      <c r="AP563" s="332">
        <f>IF(UPGRADEYEAR&gt;ENGINE!AP$523,AP471,AP373/'Assumptions - Life cycles'!$B$11)</f>
        <v>0</v>
      </c>
      <c r="AQ563" s="332">
        <f>IF(UPGRADEYEAR&gt;ENGINE!AQ$523,AQ471,AQ373/'Assumptions - Life cycles'!$B$11)</f>
        <v>0</v>
      </c>
      <c r="AR563" s="332">
        <f>IF(UPGRADEYEAR&gt;ENGINE!AR$523,AR471,AR373/'Assumptions - Life cycles'!$B$11)</f>
        <v>0</v>
      </c>
      <c r="AS563" s="332">
        <f>IF(UPGRADEYEAR&gt;ENGINE!AS$523,AS471,AS373/'Assumptions - Life cycles'!$B$11)</f>
        <v>0</v>
      </c>
      <c r="AT563" s="332">
        <f>IF(UPGRADEYEAR&gt;ENGINE!AT$523,AT471,AT373/'Assumptions - Life cycles'!$B$11)</f>
        <v>0</v>
      </c>
      <c r="AU563" s="231"/>
    </row>
    <row r="564" spans="1:47" ht="9" customHeight="1">
      <c r="A564" s="599"/>
      <c r="B564" s="227">
        <f t="shared" ref="B564:D564" si="657">B45</f>
        <v>150</v>
      </c>
      <c r="C564" s="227">
        <f t="shared" si="657"/>
        <v>158</v>
      </c>
      <c r="D564" s="228" t="str">
        <f t="shared" si="657"/>
        <v>CDO</v>
      </c>
      <c r="E564" s="254"/>
      <c r="F564" s="254"/>
      <c r="G564" s="254"/>
      <c r="H564" s="229"/>
      <c r="I564" s="229"/>
      <c r="J564" s="332">
        <f>IF(UPGRADEYEAR&gt;ENGINE!J$523,J472,J374/'Assumptions - Life cycles'!$B$11)</f>
        <v>0</v>
      </c>
      <c r="K564" s="332">
        <f>IF(UPGRADEYEAR&gt;ENGINE!K$523,K472,K374/'Assumptions - Life cycles'!$B$11)</f>
        <v>0</v>
      </c>
      <c r="L564" s="332">
        <f>IF(UPGRADEYEAR&gt;ENGINE!L$523,L472,L374/'Assumptions - Life cycles'!$B$11)</f>
        <v>0</v>
      </c>
      <c r="M564" s="332">
        <f>IF(UPGRADEYEAR&gt;ENGINE!M$523,M472,M374/'Assumptions - Life cycles'!$B$11)</f>
        <v>0</v>
      </c>
      <c r="N564" s="332">
        <f>IF(UPGRADEYEAR&gt;ENGINE!N$523,N472,N374/'Assumptions - Life cycles'!$B$11)</f>
        <v>0</v>
      </c>
      <c r="O564" s="332">
        <f>IF(UPGRADEYEAR&gt;ENGINE!O$523,O472,O374/'Assumptions - Life cycles'!$B$11)</f>
        <v>0</v>
      </c>
      <c r="P564" s="332">
        <f>IF(UPGRADEYEAR&gt;ENGINE!P$523,P472,P374/'Assumptions - Life cycles'!$B$11)</f>
        <v>0</v>
      </c>
      <c r="Q564" s="332">
        <f>IF(UPGRADEYEAR&gt;ENGINE!Q$523,Q472,Q374/'Assumptions - Life cycles'!$B$11)</f>
        <v>0</v>
      </c>
      <c r="R564" s="332">
        <f>IF(UPGRADEYEAR&gt;ENGINE!R$523,R472,R374/'Assumptions - Life cycles'!$B$11)</f>
        <v>0</v>
      </c>
      <c r="S564" s="332">
        <f>IF(UPGRADEYEAR&gt;ENGINE!S$523,S472,S374/'Assumptions - Life cycles'!$B$11)</f>
        <v>0</v>
      </c>
      <c r="T564" s="332">
        <f>IF(UPGRADEYEAR&gt;ENGINE!T$523,T472,T374/'Assumptions - Life cycles'!$B$11)</f>
        <v>0</v>
      </c>
      <c r="U564" s="332">
        <f>IF(UPGRADEYEAR&gt;ENGINE!U$523,U472,U374/'Assumptions - Life cycles'!$B$11)</f>
        <v>0</v>
      </c>
      <c r="V564" s="332">
        <f>IF(UPGRADEYEAR&gt;ENGINE!V$523,V472,V374/'Assumptions - Life cycles'!$B$11)</f>
        <v>0</v>
      </c>
      <c r="W564" s="332">
        <f>IF(UPGRADEYEAR&gt;ENGINE!W$523,W472,W374/'Assumptions - Life cycles'!$B$11)</f>
        <v>0</v>
      </c>
      <c r="X564" s="332">
        <f>IF(UPGRADEYEAR&gt;ENGINE!X$523,X472,X374/'Assumptions - Life cycles'!$B$11)</f>
        <v>0</v>
      </c>
      <c r="Y564" s="332">
        <f>IF(UPGRADEYEAR&gt;ENGINE!Y$523,Y472,Y374/'Assumptions - Life cycles'!$B$11)</f>
        <v>0</v>
      </c>
      <c r="Z564" s="332">
        <f>IF(UPGRADEYEAR&gt;ENGINE!Z$523,Z472,Z374/'Assumptions - Life cycles'!$B$11)</f>
        <v>0</v>
      </c>
      <c r="AA564" s="332">
        <f>IF(UPGRADEYEAR&gt;ENGINE!AA$523,AA472,AA374/'Assumptions - Life cycles'!$B$11)</f>
        <v>0</v>
      </c>
      <c r="AB564" s="332">
        <f>IF(UPGRADEYEAR&gt;ENGINE!AB$523,AB472,AB374/'Assumptions - Life cycles'!$B$11)</f>
        <v>0</v>
      </c>
      <c r="AC564" s="332">
        <f>IF(UPGRADEYEAR&gt;ENGINE!AC$523,AC472,AC374/'Assumptions - Life cycles'!$B$11)</f>
        <v>0</v>
      </c>
      <c r="AD564" s="332">
        <f>IF(UPGRADEYEAR&gt;ENGINE!AD$523,AD472,AD374/'Assumptions - Life cycles'!$B$11)</f>
        <v>0</v>
      </c>
      <c r="AE564" s="332">
        <f>IF(UPGRADEYEAR&gt;ENGINE!AE$523,AE472,AE374/'Assumptions - Life cycles'!$B$11)</f>
        <v>0</v>
      </c>
      <c r="AF564" s="332">
        <f>IF(UPGRADEYEAR&gt;ENGINE!AF$523,AF472,AF374/'Assumptions - Life cycles'!$B$11)</f>
        <v>0</v>
      </c>
      <c r="AG564" s="332">
        <f>IF(UPGRADEYEAR&gt;ENGINE!AG$523,AG472,AG374/'Assumptions - Life cycles'!$B$11)</f>
        <v>0</v>
      </c>
      <c r="AH564" s="332">
        <f>IF(UPGRADEYEAR&gt;ENGINE!AH$523,AH472,AH374/'Assumptions - Life cycles'!$B$11)</f>
        <v>0</v>
      </c>
      <c r="AI564" s="332">
        <f>IF(UPGRADEYEAR&gt;ENGINE!AI$523,AI472,AI374/'Assumptions - Life cycles'!$B$11)</f>
        <v>0</v>
      </c>
      <c r="AJ564" s="332">
        <f>IF(UPGRADEYEAR&gt;ENGINE!AJ$523,AJ472,AJ374/'Assumptions - Life cycles'!$B$11)</f>
        <v>0</v>
      </c>
      <c r="AK564" s="332">
        <f>IF(UPGRADEYEAR&gt;ENGINE!AK$523,AK472,AK374/'Assumptions - Life cycles'!$B$11)</f>
        <v>0</v>
      </c>
      <c r="AL564" s="332">
        <f>IF(UPGRADEYEAR&gt;ENGINE!AL$523,AL472,AL374/'Assumptions - Life cycles'!$B$11)</f>
        <v>0</v>
      </c>
      <c r="AM564" s="332">
        <f>IF(UPGRADEYEAR&gt;ENGINE!AM$523,AM472,AM374/'Assumptions - Life cycles'!$B$11)</f>
        <v>0</v>
      </c>
      <c r="AN564" s="332">
        <f>IF(UPGRADEYEAR&gt;ENGINE!AN$523,AN472,AN374/'Assumptions - Life cycles'!$B$11)</f>
        <v>0</v>
      </c>
      <c r="AO564" s="332">
        <f>IF(UPGRADEYEAR&gt;ENGINE!AO$523,AO472,AO374/'Assumptions - Life cycles'!$B$11)</f>
        <v>0</v>
      </c>
      <c r="AP564" s="332">
        <f>IF(UPGRADEYEAR&gt;ENGINE!AP$523,AP472,AP374/'Assumptions - Life cycles'!$B$11)</f>
        <v>0</v>
      </c>
      <c r="AQ564" s="332">
        <f>IF(UPGRADEYEAR&gt;ENGINE!AQ$523,AQ472,AQ374/'Assumptions - Life cycles'!$B$11)</f>
        <v>0</v>
      </c>
      <c r="AR564" s="332">
        <f>IF(UPGRADEYEAR&gt;ENGINE!AR$523,AR472,AR374/'Assumptions - Life cycles'!$B$11)</f>
        <v>0</v>
      </c>
      <c r="AS564" s="332">
        <f>IF(UPGRADEYEAR&gt;ENGINE!AS$523,AS472,AS374/'Assumptions - Life cycles'!$B$11)</f>
        <v>0</v>
      </c>
      <c r="AT564" s="332">
        <f>IF(UPGRADEYEAR&gt;ENGINE!AT$523,AT472,AT374/'Assumptions - Life cycles'!$B$11)</f>
        <v>0</v>
      </c>
      <c r="AU564" s="231"/>
    </row>
    <row r="565" spans="1:47" ht="9" customHeight="1">
      <c r="A565" s="600"/>
      <c r="B565" s="227">
        <f t="shared" ref="B565:D565" si="658">B46</f>
        <v>250</v>
      </c>
      <c r="C565" s="227">
        <f t="shared" si="658"/>
        <v>267</v>
      </c>
      <c r="D565" s="228" t="str">
        <f t="shared" si="658"/>
        <v>CDO</v>
      </c>
      <c r="E565" s="254"/>
      <c r="F565" s="254"/>
      <c r="G565" s="254"/>
      <c r="H565" s="229"/>
      <c r="I565" s="229"/>
      <c r="J565" s="332">
        <f>IF(UPGRADEYEAR&gt;ENGINE!J$523,J473,J375/'Assumptions - Life cycles'!$B$11)</f>
        <v>0</v>
      </c>
      <c r="K565" s="332">
        <f>IF(UPGRADEYEAR&gt;ENGINE!K$523,K473,K375/'Assumptions - Life cycles'!$B$11)</f>
        <v>0</v>
      </c>
      <c r="L565" s="332">
        <f>IF(UPGRADEYEAR&gt;ENGINE!L$523,L473,L375/'Assumptions - Life cycles'!$B$11)</f>
        <v>0</v>
      </c>
      <c r="M565" s="332">
        <f>IF(UPGRADEYEAR&gt;ENGINE!M$523,M473,M375/'Assumptions - Life cycles'!$B$11)</f>
        <v>0</v>
      </c>
      <c r="N565" s="332">
        <f>IF(UPGRADEYEAR&gt;ENGINE!N$523,N473,N375/'Assumptions - Life cycles'!$B$11)</f>
        <v>0</v>
      </c>
      <c r="O565" s="332">
        <f>IF(UPGRADEYEAR&gt;ENGINE!O$523,O473,O375/'Assumptions - Life cycles'!$B$11)</f>
        <v>0</v>
      </c>
      <c r="P565" s="332">
        <f>IF(UPGRADEYEAR&gt;ENGINE!P$523,P473,P375/'Assumptions - Life cycles'!$B$11)</f>
        <v>0</v>
      </c>
      <c r="Q565" s="332">
        <f>IF(UPGRADEYEAR&gt;ENGINE!Q$523,Q473,Q375/'Assumptions - Life cycles'!$B$11)</f>
        <v>0</v>
      </c>
      <c r="R565" s="332">
        <f>IF(UPGRADEYEAR&gt;ENGINE!R$523,R473,R375/'Assumptions - Life cycles'!$B$11)</f>
        <v>0</v>
      </c>
      <c r="S565" s="332">
        <f>IF(UPGRADEYEAR&gt;ENGINE!S$523,S473,S375/'Assumptions - Life cycles'!$B$11)</f>
        <v>0</v>
      </c>
      <c r="T565" s="332">
        <f>IF(UPGRADEYEAR&gt;ENGINE!T$523,T473,T375/'Assumptions - Life cycles'!$B$11)</f>
        <v>0</v>
      </c>
      <c r="U565" s="332">
        <f>IF(UPGRADEYEAR&gt;ENGINE!U$523,U473,U375/'Assumptions - Life cycles'!$B$11)</f>
        <v>0</v>
      </c>
      <c r="V565" s="332">
        <f>IF(UPGRADEYEAR&gt;ENGINE!V$523,V473,V375/'Assumptions - Life cycles'!$B$11)</f>
        <v>0</v>
      </c>
      <c r="W565" s="332">
        <f>IF(UPGRADEYEAR&gt;ENGINE!W$523,W473,W375/'Assumptions - Life cycles'!$B$11)</f>
        <v>0</v>
      </c>
      <c r="X565" s="332">
        <f>IF(UPGRADEYEAR&gt;ENGINE!X$523,X473,X375/'Assumptions - Life cycles'!$B$11)</f>
        <v>0</v>
      </c>
      <c r="Y565" s="332">
        <f>IF(UPGRADEYEAR&gt;ENGINE!Y$523,Y473,Y375/'Assumptions - Life cycles'!$B$11)</f>
        <v>0</v>
      </c>
      <c r="Z565" s="332">
        <f>IF(UPGRADEYEAR&gt;ENGINE!Z$523,Z473,Z375/'Assumptions - Life cycles'!$B$11)</f>
        <v>0</v>
      </c>
      <c r="AA565" s="332">
        <f>IF(UPGRADEYEAR&gt;ENGINE!AA$523,AA473,AA375/'Assumptions - Life cycles'!$B$11)</f>
        <v>0</v>
      </c>
      <c r="AB565" s="332">
        <f>IF(UPGRADEYEAR&gt;ENGINE!AB$523,AB473,AB375/'Assumptions - Life cycles'!$B$11)</f>
        <v>0</v>
      </c>
      <c r="AC565" s="332">
        <f>IF(UPGRADEYEAR&gt;ENGINE!AC$523,AC473,AC375/'Assumptions - Life cycles'!$B$11)</f>
        <v>0</v>
      </c>
      <c r="AD565" s="332">
        <f>IF(UPGRADEYEAR&gt;ENGINE!AD$523,AD473,AD375/'Assumptions - Life cycles'!$B$11)</f>
        <v>0</v>
      </c>
      <c r="AE565" s="332">
        <f>IF(UPGRADEYEAR&gt;ENGINE!AE$523,AE473,AE375/'Assumptions - Life cycles'!$B$11)</f>
        <v>0</v>
      </c>
      <c r="AF565" s="332">
        <f>IF(UPGRADEYEAR&gt;ENGINE!AF$523,AF473,AF375/'Assumptions - Life cycles'!$B$11)</f>
        <v>0</v>
      </c>
      <c r="AG565" s="332">
        <f>IF(UPGRADEYEAR&gt;ENGINE!AG$523,AG473,AG375/'Assumptions - Life cycles'!$B$11)</f>
        <v>0</v>
      </c>
      <c r="AH565" s="332">
        <f>IF(UPGRADEYEAR&gt;ENGINE!AH$523,AH473,AH375/'Assumptions - Life cycles'!$B$11)</f>
        <v>0</v>
      </c>
      <c r="AI565" s="332">
        <f>IF(UPGRADEYEAR&gt;ENGINE!AI$523,AI473,AI375/'Assumptions - Life cycles'!$B$11)</f>
        <v>0</v>
      </c>
      <c r="AJ565" s="332">
        <f>IF(UPGRADEYEAR&gt;ENGINE!AJ$523,AJ473,AJ375/'Assumptions - Life cycles'!$B$11)</f>
        <v>0</v>
      </c>
      <c r="AK565" s="332">
        <f>IF(UPGRADEYEAR&gt;ENGINE!AK$523,AK473,AK375/'Assumptions - Life cycles'!$B$11)</f>
        <v>0</v>
      </c>
      <c r="AL565" s="332">
        <f>IF(UPGRADEYEAR&gt;ENGINE!AL$523,AL473,AL375/'Assumptions - Life cycles'!$B$11)</f>
        <v>0</v>
      </c>
      <c r="AM565" s="332">
        <f>IF(UPGRADEYEAR&gt;ENGINE!AM$523,AM473,AM375/'Assumptions - Life cycles'!$B$11)</f>
        <v>0</v>
      </c>
      <c r="AN565" s="332">
        <f>IF(UPGRADEYEAR&gt;ENGINE!AN$523,AN473,AN375/'Assumptions - Life cycles'!$B$11)</f>
        <v>0</v>
      </c>
      <c r="AO565" s="332">
        <f>IF(UPGRADEYEAR&gt;ENGINE!AO$523,AO473,AO375/'Assumptions - Life cycles'!$B$11)</f>
        <v>0</v>
      </c>
      <c r="AP565" s="332">
        <f>IF(UPGRADEYEAR&gt;ENGINE!AP$523,AP473,AP375/'Assumptions - Life cycles'!$B$11)</f>
        <v>0</v>
      </c>
      <c r="AQ565" s="332">
        <f>IF(UPGRADEYEAR&gt;ENGINE!AQ$523,AQ473,AQ375/'Assumptions - Life cycles'!$B$11)</f>
        <v>0</v>
      </c>
      <c r="AR565" s="332">
        <f>IF(UPGRADEYEAR&gt;ENGINE!AR$523,AR473,AR375/'Assumptions - Life cycles'!$B$11)</f>
        <v>0</v>
      </c>
      <c r="AS565" s="332">
        <f>IF(UPGRADEYEAR&gt;ENGINE!AS$523,AS473,AS375/'Assumptions - Life cycles'!$B$11)</f>
        <v>0</v>
      </c>
      <c r="AT565" s="332">
        <f>IF(UPGRADEYEAR&gt;ENGINE!AT$523,AT473,AT375/'Assumptions - Life cycles'!$B$11)</f>
        <v>0</v>
      </c>
      <c r="AU565" s="231"/>
    </row>
    <row r="566" spans="1:47" ht="9" customHeight="1">
      <c r="A566" s="233"/>
      <c r="B566" s="234"/>
      <c r="C566" s="234"/>
      <c r="D566" s="234"/>
      <c r="E566" s="234"/>
      <c r="F566" s="234"/>
      <c r="G566" s="234"/>
      <c r="H566" s="235"/>
      <c r="I566" s="234"/>
      <c r="J566" s="234"/>
      <c r="K566" s="234"/>
      <c r="L566" s="234"/>
      <c r="M566" s="234"/>
      <c r="N566" s="234"/>
      <c r="O566" s="234"/>
      <c r="P566" s="234"/>
      <c r="Q566" s="234"/>
      <c r="R566" s="234"/>
      <c r="S566" s="234"/>
      <c r="T566" s="234"/>
      <c r="U566" s="234"/>
      <c r="V566" s="234"/>
      <c r="W566" s="234"/>
      <c r="X566" s="234"/>
      <c r="Y566" s="234"/>
      <c r="Z566" s="234"/>
      <c r="AA566" s="234"/>
      <c r="AB566" s="234"/>
      <c r="AC566" s="234"/>
      <c r="AD566" s="234"/>
      <c r="AE566" s="234"/>
      <c r="AF566" s="234"/>
      <c r="AG566" s="234"/>
      <c r="AH566" s="234"/>
      <c r="AI566" s="234"/>
      <c r="AJ566" s="234"/>
      <c r="AK566" s="234"/>
      <c r="AL566" s="234"/>
      <c r="AM566" s="234"/>
      <c r="AN566" s="234"/>
      <c r="AO566" s="234"/>
      <c r="AP566" s="234"/>
      <c r="AQ566" s="234"/>
      <c r="AR566" s="234"/>
      <c r="AS566" s="234"/>
      <c r="AT566" s="234"/>
      <c r="AU566" s="236"/>
    </row>
    <row r="567" spans="1:47" ht="9" customHeight="1">
      <c r="A567" s="598" t="s">
        <v>95</v>
      </c>
      <c r="B567" s="227">
        <f t="shared" ref="B567:D567" si="659">B48</f>
        <v>50</v>
      </c>
      <c r="C567" s="227">
        <f t="shared" si="659"/>
        <v>57</v>
      </c>
      <c r="D567" s="228" t="str">
        <f t="shared" si="659"/>
        <v>MH</v>
      </c>
      <c r="E567" s="254"/>
      <c r="F567" s="254"/>
      <c r="G567" s="254"/>
      <c r="H567" s="229"/>
      <c r="I567" s="229"/>
      <c r="J567" s="332">
        <f>IF(UPGRADEYEAR&gt;ENGINE!J$523,J475,J377/'Assumptions - Life cycles'!$B$11)</f>
        <v>0</v>
      </c>
      <c r="K567" s="332">
        <f>IF(UPGRADEYEAR&gt;ENGINE!K$523,K475,K377/'Assumptions - Life cycles'!$B$11)</f>
        <v>0</v>
      </c>
      <c r="L567" s="332">
        <f>IF(UPGRADEYEAR&gt;ENGINE!L$523,L475,L377/'Assumptions - Life cycles'!$B$11)</f>
        <v>0</v>
      </c>
      <c r="M567" s="332">
        <f>IF(UPGRADEYEAR&gt;ENGINE!M$523,M475,M377/'Assumptions - Life cycles'!$B$11)</f>
        <v>0</v>
      </c>
      <c r="N567" s="332">
        <f>IF(UPGRADEYEAR&gt;ENGINE!N$523,N475,N377/'Assumptions - Life cycles'!$B$11)</f>
        <v>0</v>
      </c>
      <c r="O567" s="332">
        <f>IF(UPGRADEYEAR&gt;ENGINE!O$523,O475,O377/'Assumptions - Life cycles'!$B$11)</f>
        <v>0</v>
      </c>
      <c r="P567" s="332">
        <f>IF(UPGRADEYEAR&gt;ENGINE!P$523,P475,P377/'Assumptions - Life cycles'!$B$11)</f>
        <v>0</v>
      </c>
      <c r="Q567" s="332">
        <f>IF(UPGRADEYEAR&gt;ENGINE!Q$523,Q475,Q377/'Assumptions - Life cycles'!$B$11)</f>
        <v>0</v>
      </c>
      <c r="R567" s="332">
        <f>IF(UPGRADEYEAR&gt;ENGINE!R$523,R475,R377/'Assumptions - Life cycles'!$B$11)</f>
        <v>0</v>
      </c>
      <c r="S567" s="332">
        <f>IF(UPGRADEYEAR&gt;ENGINE!S$523,S475,S377/'Assumptions - Life cycles'!$B$11)</f>
        <v>0</v>
      </c>
      <c r="T567" s="332">
        <f>IF(UPGRADEYEAR&gt;ENGINE!T$523,T475,T377/'Assumptions - Life cycles'!$B$11)</f>
        <v>0</v>
      </c>
      <c r="U567" s="332">
        <f>IF(UPGRADEYEAR&gt;ENGINE!U$523,U475,U377/'Assumptions - Life cycles'!$B$11)</f>
        <v>0</v>
      </c>
      <c r="V567" s="332">
        <f>IF(UPGRADEYEAR&gt;ENGINE!V$523,V475,V377/'Assumptions - Life cycles'!$B$11)</f>
        <v>0</v>
      </c>
      <c r="W567" s="332">
        <f>IF(UPGRADEYEAR&gt;ENGINE!W$523,W475,W377/'Assumptions - Life cycles'!$B$11)</f>
        <v>0</v>
      </c>
      <c r="X567" s="332">
        <f>IF(UPGRADEYEAR&gt;ENGINE!X$523,X475,X377/'Assumptions - Life cycles'!$B$11)</f>
        <v>0</v>
      </c>
      <c r="Y567" s="332">
        <f>IF(UPGRADEYEAR&gt;ENGINE!Y$523,Y475,Y377/'Assumptions - Life cycles'!$B$11)</f>
        <v>0</v>
      </c>
      <c r="Z567" s="332">
        <f>IF(UPGRADEYEAR&gt;ENGINE!Z$523,Z475,Z377/'Assumptions - Life cycles'!$B$11)</f>
        <v>0</v>
      </c>
      <c r="AA567" s="332">
        <f>IF(UPGRADEYEAR&gt;ENGINE!AA$523,AA475,AA377/'Assumptions - Life cycles'!$B$11)</f>
        <v>0</v>
      </c>
      <c r="AB567" s="332">
        <f>IF(UPGRADEYEAR&gt;ENGINE!AB$523,AB475,AB377/'Assumptions - Life cycles'!$B$11)</f>
        <v>0</v>
      </c>
      <c r="AC567" s="332">
        <f>IF(UPGRADEYEAR&gt;ENGINE!AC$523,AC475,AC377/'Assumptions - Life cycles'!$B$11)</f>
        <v>0</v>
      </c>
      <c r="AD567" s="332">
        <f>IF(UPGRADEYEAR&gt;ENGINE!AD$523,AD475,AD377/'Assumptions - Life cycles'!$B$11)</f>
        <v>0</v>
      </c>
      <c r="AE567" s="332">
        <f>IF(UPGRADEYEAR&gt;ENGINE!AE$523,AE475,AE377/'Assumptions - Life cycles'!$B$11)</f>
        <v>0</v>
      </c>
      <c r="AF567" s="332">
        <f>IF(UPGRADEYEAR&gt;ENGINE!AF$523,AF475,AF377/'Assumptions - Life cycles'!$B$11)</f>
        <v>0</v>
      </c>
      <c r="AG567" s="332">
        <f>IF(UPGRADEYEAR&gt;ENGINE!AG$523,AG475,AG377/'Assumptions - Life cycles'!$B$11)</f>
        <v>0</v>
      </c>
      <c r="AH567" s="332">
        <f>IF(UPGRADEYEAR&gt;ENGINE!AH$523,AH475,AH377/'Assumptions - Life cycles'!$B$11)</f>
        <v>0</v>
      </c>
      <c r="AI567" s="332">
        <f>IF(UPGRADEYEAR&gt;ENGINE!AI$523,AI475,AI377/'Assumptions - Life cycles'!$B$11)</f>
        <v>0</v>
      </c>
      <c r="AJ567" s="332">
        <f>IF(UPGRADEYEAR&gt;ENGINE!AJ$523,AJ475,AJ377/'Assumptions - Life cycles'!$B$11)</f>
        <v>0</v>
      </c>
      <c r="AK567" s="332">
        <f>IF(UPGRADEYEAR&gt;ENGINE!AK$523,AK475,AK377/'Assumptions - Life cycles'!$B$11)</f>
        <v>0</v>
      </c>
      <c r="AL567" s="332">
        <f>IF(UPGRADEYEAR&gt;ENGINE!AL$523,AL475,AL377/'Assumptions - Life cycles'!$B$11)</f>
        <v>0</v>
      </c>
      <c r="AM567" s="332">
        <f>IF(UPGRADEYEAR&gt;ENGINE!AM$523,AM475,AM377/'Assumptions - Life cycles'!$B$11)</f>
        <v>0</v>
      </c>
      <c r="AN567" s="332">
        <f>IF(UPGRADEYEAR&gt;ENGINE!AN$523,AN475,AN377/'Assumptions - Life cycles'!$B$11)</f>
        <v>0</v>
      </c>
      <c r="AO567" s="332">
        <f>IF(UPGRADEYEAR&gt;ENGINE!AO$523,AO475,AO377/'Assumptions - Life cycles'!$B$11)</f>
        <v>0</v>
      </c>
      <c r="AP567" s="332">
        <f>IF(UPGRADEYEAR&gt;ENGINE!AP$523,AP475,AP377/'Assumptions - Life cycles'!$B$11)</f>
        <v>0</v>
      </c>
      <c r="AQ567" s="332">
        <f>IF(UPGRADEYEAR&gt;ENGINE!AQ$523,AQ475,AQ377/'Assumptions - Life cycles'!$B$11)</f>
        <v>0</v>
      </c>
      <c r="AR567" s="332">
        <f>IF(UPGRADEYEAR&gt;ENGINE!AR$523,AR475,AR377/'Assumptions - Life cycles'!$B$11)</f>
        <v>0</v>
      </c>
      <c r="AS567" s="332">
        <f>IF(UPGRADEYEAR&gt;ENGINE!AS$523,AS475,AS377/'Assumptions - Life cycles'!$B$11)</f>
        <v>0</v>
      </c>
      <c r="AT567" s="332">
        <f>IF(UPGRADEYEAR&gt;ENGINE!AT$523,AT475,AT377/'Assumptions - Life cycles'!$B$11)</f>
        <v>0</v>
      </c>
      <c r="AU567" s="231"/>
    </row>
    <row r="568" spans="1:47" ht="9" customHeight="1">
      <c r="A568" s="599"/>
      <c r="B568" s="227">
        <f t="shared" ref="B568:D568" si="660">B49</f>
        <v>70</v>
      </c>
      <c r="C568" s="227">
        <f t="shared" si="660"/>
        <v>76</v>
      </c>
      <c r="D568" s="228" t="str">
        <f t="shared" si="660"/>
        <v>MH</v>
      </c>
      <c r="E568" s="254"/>
      <c r="F568" s="254"/>
      <c r="G568" s="254"/>
      <c r="H568" s="229"/>
      <c r="I568" s="229"/>
      <c r="J568" s="332">
        <f>IF(UPGRADEYEAR&gt;ENGINE!J$523,J476,J378/'Assumptions - Life cycles'!$B$11)</f>
        <v>0</v>
      </c>
      <c r="K568" s="332">
        <f>IF(UPGRADEYEAR&gt;ENGINE!K$523,K476,K378/'Assumptions - Life cycles'!$B$11)</f>
        <v>0</v>
      </c>
      <c r="L568" s="332">
        <f>IF(UPGRADEYEAR&gt;ENGINE!L$523,L476,L378/'Assumptions - Life cycles'!$B$11)</f>
        <v>0</v>
      </c>
      <c r="M568" s="332">
        <f>IF(UPGRADEYEAR&gt;ENGINE!M$523,M476,M378/'Assumptions - Life cycles'!$B$11)</f>
        <v>0</v>
      </c>
      <c r="N568" s="332">
        <f>IF(UPGRADEYEAR&gt;ENGINE!N$523,N476,N378/'Assumptions - Life cycles'!$B$11)</f>
        <v>0</v>
      </c>
      <c r="O568" s="332">
        <f>IF(UPGRADEYEAR&gt;ENGINE!O$523,O476,O378/'Assumptions - Life cycles'!$B$11)</f>
        <v>0</v>
      </c>
      <c r="P568" s="332">
        <f>IF(UPGRADEYEAR&gt;ENGINE!P$523,P476,P378/'Assumptions - Life cycles'!$B$11)</f>
        <v>0</v>
      </c>
      <c r="Q568" s="332">
        <f>IF(UPGRADEYEAR&gt;ENGINE!Q$523,Q476,Q378/'Assumptions - Life cycles'!$B$11)</f>
        <v>0</v>
      </c>
      <c r="R568" s="332">
        <f>IF(UPGRADEYEAR&gt;ENGINE!R$523,R476,R378/'Assumptions - Life cycles'!$B$11)</f>
        <v>0</v>
      </c>
      <c r="S568" s="332">
        <f>IF(UPGRADEYEAR&gt;ENGINE!S$523,S476,S378/'Assumptions - Life cycles'!$B$11)</f>
        <v>0</v>
      </c>
      <c r="T568" s="332">
        <f>IF(UPGRADEYEAR&gt;ENGINE!T$523,T476,T378/'Assumptions - Life cycles'!$B$11)</f>
        <v>0</v>
      </c>
      <c r="U568" s="332">
        <f>IF(UPGRADEYEAR&gt;ENGINE!U$523,U476,U378/'Assumptions - Life cycles'!$B$11)</f>
        <v>0</v>
      </c>
      <c r="V568" s="332">
        <f>IF(UPGRADEYEAR&gt;ENGINE!V$523,V476,V378/'Assumptions - Life cycles'!$B$11)</f>
        <v>0</v>
      </c>
      <c r="W568" s="332">
        <f>IF(UPGRADEYEAR&gt;ENGINE!W$523,W476,W378/'Assumptions - Life cycles'!$B$11)</f>
        <v>0</v>
      </c>
      <c r="X568" s="332">
        <f>IF(UPGRADEYEAR&gt;ENGINE!X$523,X476,X378/'Assumptions - Life cycles'!$B$11)</f>
        <v>0</v>
      </c>
      <c r="Y568" s="332">
        <f>IF(UPGRADEYEAR&gt;ENGINE!Y$523,Y476,Y378/'Assumptions - Life cycles'!$B$11)</f>
        <v>0</v>
      </c>
      <c r="Z568" s="332">
        <f>IF(UPGRADEYEAR&gt;ENGINE!Z$523,Z476,Z378/'Assumptions - Life cycles'!$B$11)</f>
        <v>0</v>
      </c>
      <c r="AA568" s="332">
        <f>IF(UPGRADEYEAR&gt;ENGINE!AA$523,AA476,AA378/'Assumptions - Life cycles'!$B$11)</f>
        <v>0</v>
      </c>
      <c r="AB568" s="332">
        <f>IF(UPGRADEYEAR&gt;ENGINE!AB$523,AB476,AB378/'Assumptions - Life cycles'!$B$11)</f>
        <v>0</v>
      </c>
      <c r="AC568" s="332">
        <f>IF(UPGRADEYEAR&gt;ENGINE!AC$523,AC476,AC378/'Assumptions - Life cycles'!$B$11)</f>
        <v>0</v>
      </c>
      <c r="AD568" s="332">
        <f>IF(UPGRADEYEAR&gt;ENGINE!AD$523,AD476,AD378/'Assumptions - Life cycles'!$B$11)</f>
        <v>0</v>
      </c>
      <c r="AE568" s="332">
        <f>IF(UPGRADEYEAR&gt;ENGINE!AE$523,AE476,AE378/'Assumptions - Life cycles'!$B$11)</f>
        <v>0</v>
      </c>
      <c r="AF568" s="332">
        <f>IF(UPGRADEYEAR&gt;ENGINE!AF$523,AF476,AF378/'Assumptions - Life cycles'!$B$11)</f>
        <v>0</v>
      </c>
      <c r="AG568" s="332">
        <f>IF(UPGRADEYEAR&gt;ENGINE!AG$523,AG476,AG378/'Assumptions - Life cycles'!$B$11)</f>
        <v>0</v>
      </c>
      <c r="AH568" s="332">
        <f>IF(UPGRADEYEAR&gt;ENGINE!AH$523,AH476,AH378/'Assumptions - Life cycles'!$B$11)</f>
        <v>0</v>
      </c>
      <c r="AI568" s="332">
        <f>IF(UPGRADEYEAR&gt;ENGINE!AI$523,AI476,AI378/'Assumptions - Life cycles'!$B$11)</f>
        <v>0</v>
      </c>
      <c r="AJ568" s="332">
        <f>IF(UPGRADEYEAR&gt;ENGINE!AJ$523,AJ476,AJ378/'Assumptions - Life cycles'!$B$11)</f>
        <v>0</v>
      </c>
      <c r="AK568" s="332">
        <f>IF(UPGRADEYEAR&gt;ENGINE!AK$523,AK476,AK378/'Assumptions - Life cycles'!$B$11)</f>
        <v>0</v>
      </c>
      <c r="AL568" s="332">
        <f>IF(UPGRADEYEAR&gt;ENGINE!AL$523,AL476,AL378/'Assumptions - Life cycles'!$B$11)</f>
        <v>0</v>
      </c>
      <c r="AM568" s="332">
        <f>IF(UPGRADEYEAR&gt;ENGINE!AM$523,AM476,AM378/'Assumptions - Life cycles'!$B$11)</f>
        <v>0</v>
      </c>
      <c r="AN568" s="332">
        <f>IF(UPGRADEYEAR&gt;ENGINE!AN$523,AN476,AN378/'Assumptions - Life cycles'!$B$11)</f>
        <v>0</v>
      </c>
      <c r="AO568" s="332">
        <f>IF(UPGRADEYEAR&gt;ENGINE!AO$523,AO476,AO378/'Assumptions - Life cycles'!$B$11)</f>
        <v>0</v>
      </c>
      <c r="AP568" s="332">
        <f>IF(UPGRADEYEAR&gt;ENGINE!AP$523,AP476,AP378/'Assumptions - Life cycles'!$B$11)</f>
        <v>0</v>
      </c>
      <c r="AQ568" s="332">
        <f>IF(UPGRADEYEAR&gt;ENGINE!AQ$523,AQ476,AQ378/'Assumptions - Life cycles'!$B$11)</f>
        <v>0</v>
      </c>
      <c r="AR568" s="332">
        <f>IF(UPGRADEYEAR&gt;ENGINE!AR$523,AR476,AR378/'Assumptions - Life cycles'!$B$11)</f>
        <v>0</v>
      </c>
      <c r="AS568" s="332">
        <f>IF(UPGRADEYEAR&gt;ENGINE!AS$523,AS476,AS378/'Assumptions - Life cycles'!$B$11)</f>
        <v>0</v>
      </c>
      <c r="AT568" s="332">
        <f>IF(UPGRADEYEAR&gt;ENGINE!AT$523,AT476,AT378/'Assumptions - Life cycles'!$B$11)</f>
        <v>0</v>
      </c>
      <c r="AU568" s="231"/>
    </row>
    <row r="569" spans="1:47" ht="9" customHeight="1">
      <c r="A569" s="599"/>
      <c r="B569" s="227">
        <f t="shared" ref="B569:D569" si="661">B50</f>
        <v>100</v>
      </c>
      <c r="C569" s="227">
        <f t="shared" si="661"/>
        <v>114</v>
      </c>
      <c r="D569" s="228" t="str">
        <f t="shared" si="661"/>
        <v>MH</v>
      </c>
      <c r="E569" s="254"/>
      <c r="F569" s="254"/>
      <c r="G569" s="254"/>
      <c r="H569" s="229"/>
      <c r="I569" s="229"/>
      <c r="J569" s="332">
        <f>IF(UPGRADEYEAR&gt;ENGINE!J$523,J477,J379/'Assumptions - Life cycles'!$B$11)</f>
        <v>0</v>
      </c>
      <c r="K569" s="332">
        <f>IF(UPGRADEYEAR&gt;ENGINE!K$523,K477,K379/'Assumptions - Life cycles'!$B$11)</f>
        <v>0</v>
      </c>
      <c r="L569" s="332">
        <f>IF(UPGRADEYEAR&gt;ENGINE!L$523,L477,L379/'Assumptions - Life cycles'!$B$11)</f>
        <v>0</v>
      </c>
      <c r="M569" s="332">
        <f>IF(UPGRADEYEAR&gt;ENGINE!M$523,M477,M379/'Assumptions - Life cycles'!$B$11)</f>
        <v>0</v>
      </c>
      <c r="N569" s="332">
        <f>IF(UPGRADEYEAR&gt;ENGINE!N$523,N477,N379/'Assumptions - Life cycles'!$B$11)</f>
        <v>0</v>
      </c>
      <c r="O569" s="332">
        <f>IF(UPGRADEYEAR&gt;ENGINE!O$523,O477,O379/'Assumptions - Life cycles'!$B$11)</f>
        <v>0</v>
      </c>
      <c r="P569" s="332">
        <f>IF(UPGRADEYEAR&gt;ENGINE!P$523,P477,P379/'Assumptions - Life cycles'!$B$11)</f>
        <v>0</v>
      </c>
      <c r="Q569" s="332">
        <f>IF(UPGRADEYEAR&gt;ENGINE!Q$523,Q477,Q379/'Assumptions - Life cycles'!$B$11)</f>
        <v>0</v>
      </c>
      <c r="R569" s="332">
        <f>IF(UPGRADEYEAR&gt;ENGINE!R$523,R477,R379/'Assumptions - Life cycles'!$B$11)</f>
        <v>0</v>
      </c>
      <c r="S569" s="332">
        <f>IF(UPGRADEYEAR&gt;ENGINE!S$523,S477,S379/'Assumptions - Life cycles'!$B$11)</f>
        <v>0</v>
      </c>
      <c r="T569" s="332">
        <f>IF(UPGRADEYEAR&gt;ENGINE!T$523,T477,T379/'Assumptions - Life cycles'!$B$11)</f>
        <v>0</v>
      </c>
      <c r="U569" s="332">
        <f>IF(UPGRADEYEAR&gt;ENGINE!U$523,U477,U379/'Assumptions - Life cycles'!$B$11)</f>
        <v>0</v>
      </c>
      <c r="V569" s="332">
        <f>IF(UPGRADEYEAR&gt;ENGINE!V$523,V477,V379/'Assumptions - Life cycles'!$B$11)</f>
        <v>0</v>
      </c>
      <c r="W569" s="332">
        <f>IF(UPGRADEYEAR&gt;ENGINE!W$523,W477,W379/'Assumptions - Life cycles'!$B$11)</f>
        <v>0</v>
      </c>
      <c r="X569" s="332">
        <f>IF(UPGRADEYEAR&gt;ENGINE!X$523,X477,X379/'Assumptions - Life cycles'!$B$11)</f>
        <v>0</v>
      </c>
      <c r="Y569" s="332">
        <f>IF(UPGRADEYEAR&gt;ENGINE!Y$523,Y477,Y379/'Assumptions - Life cycles'!$B$11)</f>
        <v>0</v>
      </c>
      <c r="Z569" s="332">
        <f>IF(UPGRADEYEAR&gt;ENGINE!Z$523,Z477,Z379/'Assumptions - Life cycles'!$B$11)</f>
        <v>0</v>
      </c>
      <c r="AA569" s="332">
        <f>IF(UPGRADEYEAR&gt;ENGINE!AA$523,AA477,AA379/'Assumptions - Life cycles'!$B$11)</f>
        <v>0</v>
      </c>
      <c r="AB569" s="332">
        <f>IF(UPGRADEYEAR&gt;ENGINE!AB$523,AB477,AB379/'Assumptions - Life cycles'!$B$11)</f>
        <v>0</v>
      </c>
      <c r="AC569" s="332">
        <f>IF(UPGRADEYEAR&gt;ENGINE!AC$523,AC477,AC379/'Assumptions - Life cycles'!$B$11)</f>
        <v>0</v>
      </c>
      <c r="AD569" s="332">
        <f>IF(UPGRADEYEAR&gt;ENGINE!AD$523,AD477,AD379/'Assumptions - Life cycles'!$B$11)</f>
        <v>0</v>
      </c>
      <c r="AE569" s="332">
        <f>IF(UPGRADEYEAR&gt;ENGINE!AE$523,AE477,AE379/'Assumptions - Life cycles'!$B$11)</f>
        <v>0</v>
      </c>
      <c r="AF569" s="332">
        <f>IF(UPGRADEYEAR&gt;ENGINE!AF$523,AF477,AF379/'Assumptions - Life cycles'!$B$11)</f>
        <v>0</v>
      </c>
      <c r="AG569" s="332">
        <f>IF(UPGRADEYEAR&gt;ENGINE!AG$523,AG477,AG379/'Assumptions - Life cycles'!$B$11)</f>
        <v>0</v>
      </c>
      <c r="AH569" s="332">
        <f>IF(UPGRADEYEAR&gt;ENGINE!AH$523,AH477,AH379/'Assumptions - Life cycles'!$B$11)</f>
        <v>0</v>
      </c>
      <c r="AI569" s="332">
        <f>IF(UPGRADEYEAR&gt;ENGINE!AI$523,AI477,AI379/'Assumptions - Life cycles'!$B$11)</f>
        <v>0</v>
      </c>
      <c r="AJ569" s="332">
        <f>IF(UPGRADEYEAR&gt;ENGINE!AJ$523,AJ477,AJ379/'Assumptions - Life cycles'!$B$11)</f>
        <v>0</v>
      </c>
      <c r="AK569" s="332">
        <f>IF(UPGRADEYEAR&gt;ENGINE!AK$523,AK477,AK379/'Assumptions - Life cycles'!$B$11)</f>
        <v>0</v>
      </c>
      <c r="AL569" s="332">
        <f>IF(UPGRADEYEAR&gt;ENGINE!AL$523,AL477,AL379/'Assumptions - Life cycles'!$B$11)</f>
        <v>0</v>
      </c>
      <c r="AM569" s="332">
        <f>IF(UPGRADEYEAR&gt;ENGINE!AM$523,AM477,AM379/'Assumptions - Life cycles'!$B$11)</f>
        <v>0</v>
      </c>
      <c r="AN569" s="332">
        <f>IF(UPGRADEYEAR&gt;ENGINE!AN$523,AN477,AN379/'Assumptions - Life cycles'!$B$11)</f>
        <v>0</v>
      </c>
      <c r="AO569" s="332">
        <f>IF(UPGRADEYEAR&gt;ENGINE!AO$523,AO477,AO379/'Assumptions - Life cycles'!$B$11)</f>
        <v>0</v>
      </c>
      <c r="AP569" s="332">
        <f>IF(UPGRADEYEAR&gt;ENGINE!AP$523,AP477,AP379/'Assumptions - Life cycles'!$B$11)</f>
        <v>0</v>
      </c>
      <c r="AQ569" s="332">
        <f>IF(UPGRADEYEAR&gt;ENGINE!AQ$523,AQ477,AQ379/'Assumptions - Life cycles'!$B$11)</f>
        <v>0</v>
      </c>
      <c r="AR569" s="332">
        <f>IF(UPGRADEYEAR&gt;ENGINE!AR$523,AR477,AR379/'Assumptions - Life cycles'!$B$11)</f>
        <v>0</v>
      </c>
      <c r="AS569" s="332">
        <f>IF(UPGRADEYEAR&gt;ENGINE!AS$523,AS477,AS379/'Assumptions - Life cycles'!$B$11)</f>
        <v>0</v>
      </c>
      <c r="AT569" s="332">
        <f>IF(UPGRADEYEAR&gt;ENGINE!AT$523,AT477,AT379/'Assumptions - Life cycles'!$B$11)</f>
        <v>0</v>
      </c>
      <c r="AU569" s="231"/>
    </row>
    <row r="570" spans="1:47" ht="9" customHeight="1">
      <c r="A570" s="599"/>
      <c r="B570" s="227">
        <f t="shared" ref="B570:D570" si="662">B51</f>
        <v>150</v>
      </c>
      <c r="C570" s="227">
        <f t="shared" si="662"/>
        <v>163</v>
      </c>
      <c r="D570" s="228" t="str">
        <f t="shared" si="662"/>
        <v>MH</v>
      </c>
      <c r="E570" s="254"/>
      <c r="F570" s="254"/>
      <c r="G570" s="254"/>
      <c r="H570" s="229"/>
      <c r="I570" s="229"/>
      <c r="J570" s="332">
        <f>IF(UPGRADEYEAR&gt;ENGINE!J$523,J478,J380/'Assumptions - Life cycles'!$B$11)</f>
        <v>0</v>
      </c>
      <c r="K570" s="332">
        <f>IF(UPGRADEYEAR&gt;ENGINE!K$523,K478,K380/'Assumptions - Life cycles'!$B$11)</f>
        <v>0</v>
      </c>
      <c r="L570" s="332">
        <f>IF(UPGRADEYEAR&gt;ENGINE!L$523,L478,L380/'Assumptions - Life cycles'!$B$11)</f>
        <v>0</v>
      </c>
      <c r="M570" s="332">
        <f>IF(UPGRADEYEAR&gt;ENGINE!M$523,M478,M380/'Assumptions - Life cycles'!$B$11)</f>
        <v>0</v>
      </c>
      <c r="N570" s="332">
        <f>IF(UPGRADEYEAR&gt;ENGINE!N$523,N478,N380/'Assumptions - Life cycles'!$B$11)</f>
        <v>0</v>
      </c>
      <c r="O570" s="332">
        <f>IF(UPGRADEYEAR&gt;ENGINE!O$523,O478,O380/'Assumptions - Life cycles'!$B$11)</f>
        <v>0</v>
      </c>
      <c r="P570" s="332">
        <f>IF(UPGRADEYEAR&gt;ENGINE!P$523,P478,P380/'Assumptions - Life cycles'!$B$11)</f>
        <v>0</v>
      </c>
      <c r="Q570" s="332">
        <f>IF(UPGRADEYEAR&gt;ENGINE!Q$523,Q478,Q380/'Assumptions - Life cycles'!$B$11)</f>
        <v>0</v>
      </c>
      <c r="R570" s="332">
        <f>IF(UPGRADEYEAR&gt;ENGINE!R$523,R478,R380/'Assumptions - Life cycles'!$B$11)</f>
        <v>0</v>
      </c>
      <c r="S570" s="332">
        <f>IF(UPGRADEYEAR&gt;ENGINE!S$523,S478,S380/'Assumptions - Life cycles'!$B$11)</f>
        <v>0</v>
      </c>
      <c r="T570" s="332">
        <f>IF(UPGRADEYEAR&gt;ENGINE!T$523,T478,T380/'Assumptions - Life cycles'!$B$11)</f>
        <v>0</v>
      </c>
      <c r="U570" s="332">
        <f>IF(UPGRADEYEAR&gt;ENGINE!U$523,U478,U380/'Assumptions - Life cycles'!$B$11)</f>
        <v>0</v>
      </c>
      <c r="V570" s="332">
        <f>IF(UPGRADEYEAR&gt;ENGINE!V$523,V478,V380/'Assumptions - Life cycles'!$B$11)</f>
        <v>0</v>
      </c>
      <c r="W570" s="332">
        <f>IF(UPGRADEYEAR&gt;ENGINE!W$523,W478,W380/'Assumptions - Life cycles'!$B$11)</f>
        <v>0</v>
      </c>
      <c r="X570" s="332">
        <f>IF(UPGRADEYEAR&gt;ENGINE!X$523,X478,X380/'Assumptions - Life cycles'!$B$11)</f>
        <v>0</v>
      </c>
      <c r="Y570" s="332">
        <f>IF(UPGRADEYEAR&gt;ENGINE!Y$523,Y478,Y380/'Assumptions - Life cycles'!$B$11)</f>
        <v>0</v>
      </c>
      <c r="Z570" s="332">
        <f>IF(UPGRADEYEAR&gt;ENGINE!Z$523,Z478,Z380/'Assumptions - Life cycles'!$B$11)</f>
        <v>0</v>
      </c>
      <c r="AA570" s="332">
        <f>IF(UPGRADEYEAR&gt;ENGINE!AA$523,AA478,AA380/'Assumptions - Life cycles'!$B$11)</f>
        <v>0</v>
      </c>
      <c r="AB570" s="332">
        <f>IF(UPGRADEYEAR&gt;ENGINE!AB$523,AB478,AB380/'Assumptions - Life cycles'!$B$11)</f>
        <v>0</v>
      </c>
      <c r="AC570" s="332">
        <f>IF(UPGRADEYEAR&gt;ENGINE!AC$523,AC478,AC380/'Assumptions - Life cycles'!$B$11)</f>
        <v>0</v>
      </c>
      <c r="AD570" s="332">
        <f>IF(UPGRADEYEAR&gt;ENGINE!AD$523,AD478,AD380/'Assumptions - Life cycles'!$B$11)</f>
        <v>0</v>
      </c>
      <c r="AE570" s="332">
        <f>IF(UPGRADEYEAR&gt;ENGINE!AE$523,AE478,AE380/'Assumptions - Life cycles'!$B$11)</f>
        <v>0</v>
      </c>
      <c r="AF570" s="332">
        <f>IF(UPGRADEYEAR&gt;ENGINE!AF$523,AF478,AF380/'Assumptions - Life cycles'!$B$11)</f>
        <v>0</v>
      </c>
      <c r="AG570" s="332">
        <f>IF(UPGRADEYEAR&gt;ENGINE!AG$523,AG478,AG380/'Assumptions - Life cycles'!$B$11)</f>
        <v>0</v>
      </c>
      <c r="AH570" s="332">
        <f>IF(UPGRADEYEAR&gt;ENGINE!AH$523,AH478,AH380/'Assumptions - Life cycles'!$B$11)</f>
        <v>0</v>
      </c>
      <c r="AI570" s="332">
        <f>IF(UPGRADEYEAR&gt;ENGINE!AI$523,AI478,AI380/'Assumptions - Life cycles'!$B$11)</f>
        <v>0</v>
      </c>
      <c r="AJ570" s="332">
        <f>IF(UPGRADEYEAR&gt;ENGINE!AJ$523,AJ478,AJ380/'Assumptions - Life cycles'!$B$11)</f>
        <v>0</v>
      </c>
      <c r="AK570" s="332">
        <f>IF(UPGRADEYEAR&gt;ENGINE!AK$523,AK478,AK380/'Assumptions - Life cycles'!$B$11)</f>
        <v>0</v>
      </c>
      <c r="AL570" s="332">
        <f>IF(UPGRADEYEAR&gt;ENGINE!AL$523,AL478,AL380/'Assumptions - Life cycles'!$B$11)</f>
        <v>0</v>
      </c>
      <c r="AM570" s="332">
        <f>IF(UPGRADEYEAR&gt;ENGINE!AM$523,AM478,AM380/'Assumptions - Life cycles'!$B$11)</f>
        <v>0</v>
      </c>
      <c r="AN570" s="332">
        <f>IF(UPGRADEYEAR&gt;ENGINE!AN$523,AN478,AN380/'Assumptions - Life cycles'!$B$11)</f>
        <v>0</v>
      </c>
      <c r="AO570" s="332">
        <f>IF(UPGRADEYEAR&gt;ENGINE!AO$523,AO478,AO380/'Assumptions - Life cycles'!$B$11)</f>
        <v>0</v>
      </c>
      <c r="AP570" s="332">
        <f>IF(UPGRADEYEAR&gt;ENGINE!AP$523,AP478,AP380/'Assumptions - Life cycles'!$B$11)</f>
        <v>0</v>
      </c>
      <c r="AQ570" s="332">
        <f>IF(UPGRADEYEAR&gt;ENGINE!AQ$523,AQ478,AQ380/'Assumptions - Life cycles'!$B$11)</f>
        <v>0</v>
      </c>
      <c r="AR570" s="332">
        <f>IF(UPGRADEYEAR&gt;ENGINE!AR$523,AR478,AR380/'Assumptions - Life cycles'!$B$11)</f>
        <v>0</v>
      </c>
      <c r="AS570" s="332">
        <f>IF(UPGRADEYEAR&gt;ENGINE!AS$523,AS478,AS380/'Assumptions - Life cycles'!$B$11)</f>
        <v>0</v>
      </c>
      <c r="AT570" s="332">
        <f>IF(UPGRADEYEAR&gt;ENGINE!AT$523,AT478,AT380/'Assumptions - Life cycles'!$B$11)</f>
        <v>0</v>
      </c>
      <c r="AU570" s="231"/>
    </row>
    <row r="571" spans="1:47" ht="9" customHeight="1">
      <c r="A571" s="599"/>
      <c r="B571" s="227">
        <f t="shared" ref="B571:D571" si="663">B52</f>
        <v>250</v>
      </c>
      <c r="C571" s="227">
        <f t="shared" si="663"/>
        <v>261</v>
      </c>
      <c r="D571" s="228" t="str">
        <f t="shared" si="663"/>
        <v>MH</v>
      </c>
      <c r="E571" s="254"/>
      <c r="F571" s="254"/>
      <c r="G571" s="254"/>
      <c r="H571" s="229"/>
      <c r="I571" s="229"/>
      <c r="J571" s="332">
        <f>IF(UPGRADEYEAR&gt;ENGINE!J$523,J479,J381/'Assumptions - Life cycles'!$B$11)</f>
        <v>0</v>
      </c>
      <c r="K571" s="332">
        <f>IF(UPGRADEYEAR&gt;ENGINE!K$523,K479,K381/'Assumptions - Life cycles'!$B$11)</f>
        <v>0</v>
      </c>
      <c r="L571" s="332">
        <f>IF(UPGRADEYEAR&gt;ENGINE!L$523,L479,L381/'Assumptions - Life cycles'!$B$11)</f>
        <v>0</v>
      </c>
      <c r="M571" s="332">
        <f>IF(UPGRADEYEAR&gt;ENGINE!M$523,M479,M381/'Assumptions - Life cycles'!$B$11)</f>
        <v>0</v>
      </c>
      <c r="N571" s="332">
        <f>IF(UPGRADEYEAR&gt;ENGINE!N$523,N479,N381/'Assumptions - Life cycles'!$B$11)</f>
        <v>0</v>
      </c>
      <c r="O571" s="332">
        <f>IF(UPGRADEYEAR&gt;ENGINE!O$523,O479,O381/'Assumptions - Life cycles'!$B$11)</f>
        <v>0</v>
      </c>
      <c r="P571" s="332">
        <f>IF(UPGRADEYEAR&gt;ENGINE!P$523,P479,P381/'Assumptions - Life cycles'!$B$11)</f>
        <v>0</v>
      </c>
      <c r="Q571" s="332">
        <f>IF(UPGRADEYEAR&gt;ENGINE!Q$523,Q479,Q381/'Assumptions - Life cycles'!$B$11)</f>
        <v>0</v>
      </c>
      <c r="R571" s="332">
        <f>IF(UPGRADEYEAR&gt;ENGINE!R$523,R479,R381/'Assumptions - Life cycles'!$B$11)</f>
        <v>0</v>
      </c>
      <c r="S571" s="332">
        <f>IF(UPGRADEYEAR&gt;ENGINE!S$523,S479,S381/'Assumptions - Life cycles'!$B$11)</f>
        <v>0</v>
      </c>
      <c r="T571" s="332">
        <f>IF(UPGRADEYEAR&gt;ENGINE!T$523,T479,T381/'Assumptions - Life cycles'!$B$11)</f>
        <v>0</v>
      </c>
      <c r="U571" s="332">
        <f>IF(UPGRADEYEAR&gt;ENGINE!U$523,U479,U381/'Assumptions - Life cycles'!$B$11)</f>
        <v>0</v>
      </c>
      <c r="V571" s="332">
        <f>IF(UPGRADEYEAR&gt;ENGINE!V$523,V479,V381/'Assumptions - Life cycles'!$B$11)</f>
        <v>0</v>
      </c>
      <c r="W571" s="332">
        <f>IF(UPGRADEYEAR&gt;ENGINE!W$523,W479,W381/'Assumptions - Life cycles'!$B$11)</f>
        <v>0</v>
      </c>
      <c r="X571" s="332">
        <f>IF(UPGRADEYEAR&gt;ENGINE!X$523,X479,X381/'Assumptions - Life cycles'!$B$11)</f>
        <v>0</v>
      </c>
      <c r="Y571" s="332">
        <f>IF(UPGRADEYEAR&gt;ENGINE!Y$523,Y479,Y381/'Assumptions - Life cycles'!$B$11)</f>
        <v>0</v>
      </c>
      <c r="Z571" s="332">
        <f>IF(UPGRADEYEAR&gt;ENGINE!Z$523,Z479,Z381/'Assumptions - Life cycles'!$B$11)</f>
        <v>0</v>
      </c>
      <c r="AA571" s="332">
        <f>IF(UPGRADEYEAR&gt;ENGINE!AA$523,AA479,AA381/'Assumptions - Life cycles'!$B$11)</f>
        <v>0</v>
      </c>
      <c r="AB571" s="332">
        <f>IF(UPGRADEYEAR&gt;ENGINE!AB$523,AB479,AB381/'Assumptions - Life cycles'!$B$11)</f>
        <v>0</v>
      </c>
      <c r="AC571" s="332">
        <f>IF(UPGRADEYEAR&gt;ENGINE!AC$523,AC479,AC381/'Assumptions - Life cycles'!$B$11)</f>
        <v>0</v>
      </c>
      <c r="AD571" s="332">
        <f>IF(UPGRADEYEAR&gt;ENGINE!AD$523,AD479,AD381/'Assumptions - Life cycles'!$B$11)</f>
        <v>0</v>
      </c>
      <c r="AE571" s="332">
        <f>IF(UPGRADEYEAR&gt;ENGINE!AE$523,AE479,AE381/'Assumptions - Life cycles'!$B$11)</f>
        <v>0</v>
      </c>
      <c r="AF571" s="332">
        <f>IF(UPGRADEYEAR&gt;ENGINE!AF$523,AF479,AF381/'Assumptions - Life cycles'!$B$11)</f>
        <v>0</v>
      </c>
      <c r="AG571" s="332">
        <f>IF(UPGRADEYEAR&gt;ENGINE!AG$523,AG479,AG381/'Assumptions - Life cycles'!$B$11)</f>
        <v>0</v>
      </c>
      <c r="AH571" s="332">
        <f>IF(UPGRADEYEAR&gt;ENGINE!AH$523,AH479,AH381/'Assumptions - Life cycles'!$B$11)</f>
        <v>0</v>
      </c>
      <c r="AI571" s="332">
        <f>IF(UPGRADEYEAR&gt;ENGINE!AI$523,AI479,AI381/'Assumptions - Life cycles'!$B$11)</f>
        <v>0</v>
      </c>
      <c r="AJ571" s="332">
        <f>IF(UPGRADEYEAR&gt;ENGINE!AJ$523,AJ479,AJ381/'Assumptions - Life cycles'!$B$11)</f>
        <v>0</v>
      </c>
      <c r="AK571" s="332">
        <f>IF(UPGRADEYEAR&gt;ENGINE!AK$523,AK479,AK381/'Assumptions - Life cycles'!$B$11)</f>
        <v>0</v>
      </c>
      <c r="AL571" s="332">
        <f>IF(UPGRADEYEAR&gt;ENGINE!AL$523,AL479,AL381/'Assumptions - Life cycles'!$B$11)</f>
        <v>0</v>
      </c>
      <c r="AM571" s="332">
        <f>IF(UPGRADEYEAR&gt;ENGINE!AM$523,AM479,AM381/'Assumptions - Life cycles'!$B$11)</f>
        <v>0</v>
      </c>
      <c r="AN571" s="332">
        <f>IF(UPGRADEYEAR&gt;ENGINE!AN$523,AN479,AN381/'Assumptions - Life cycles'!$B$11)</f>
        <v>0</v>
      </c>
      <c r="AO571" s="332">
        <f>IF(UPGRADEYEAR&gt;ENGINE!AO$523,AO479,AO381/'Assumptions - Life cycles'!$B$11)</f>
        <v>0</v>
      </c>
      <c r="AP571" s="332">
        <f>IF(UPGRADEYEAR&gt;ENGINE!AP$523,AP479,AP381/'Assumptions - Life cycles'!$B$11)</f>
        <v>0</v>
      </c>
      <c r="AQ571" s="332">
        <f>IF(UPGRADEYEAR&gt;ENGINE!AQ$523,AQ479,AQ381/'Assumptions - Life cycles'!$B$11)</f>
        <v>0</v>
      </c>
      <c r="AR571" s="332">
        <f>IF(UPGRADEYEAR&gt;ENGINE!AR$523,AR479,AR381/'Assumptions - Life cycles'!$B$11)</f>
        <v>0</v>
      </c>
      <c r="AS571" s="332">
        <f>IF(UPGRADEYEAR&gt;ENGINE!AS$523,AS479,AS381/'Assumptions - Life cycles'!$B$11)</f>
        <v>0</v>
      </c>
      <c r="AT571" s="332">
        <f>IF(UPGRADEYEAR&gt;ENGINE!AT$523,AT479,AT381/'Assumptions - Life cycles'!$B$11)</f>
        <v>0</v>
      </c>
      <c r="AU571" s="231"/>
    </row>
    <row r="572" spans="1:47" ht="9" customHeight="1">
      <c r="A572" s="599"/>
      <c r="B572" s="227">
        <f t="shared" ref="B572:D572" si="664">B53</f>
        <v>400</v>
      </c>
      <c r="C572" s="227">
        <f t="shared" si="664"/>
        <v>424</v>
      </c>
      <c r="D572" s="228" t="str">
        <f t="shared" si="664"/>
        <v>MH</v>
      </c>
      <c r="E572" s="254"/>
      <c r="F572" s="254"/>
      <c r="G572" s="254"/>
      <c r="H572" s="229"/>
      <c r="I572" s="229"/>
      <c r="J572" s="332">
        <f>IF(UPGRADEYEAR&gt;ENGINE!J$523,J480,J382/'Assumptions - Life cycles'!$B$11)</f>
        <v>0</v>
      </c>
      <c r="K572" s="332">
        <f>IF(UPGRADEYEAR&gt;ENGINE!K$523,K480,K382/'Assumptions - Life cycles'!$B$11)</f>
        <v>0</v>
      </c>
      <c r="L572" s="332">
        <f>IF(UPGRADEYEAR&gt;ENGINE!L$523,L480,L382/'Assumptions - Life cycles'!$B$11)</f>
        <v>0</v>
      </c>
      <c r="M572" s="332">
        <f>IF(UPGRADEYEAR&gt;ENGINE!M$523,M480,M382/'Assumptions - Life cycles'!$B$11)</f>
        <v>0</v>
      </c>
      <c r="N572" s="332">
        <f>IF(UPGRADEYEAR&gt;ENGINE!N$523,N480,N382/'Assumptions - Life cycles'!$B$11)</f>
        <v>0</v>
      </c>
      <c r="O572" s="332">
        <f>IF(UPGRADEYEAR&gt;ENGINE!O$523,O480,O382/'Assumptions - Life cycles'!$B$11)</f>
        <v>0</v>
      </c>
      <c r="P572" s="332">
        <f>IF(UPGRADEYEAR&gt;ENGINE!P$523,P480,P382/'Assumptions - Life cycles'!$B$11)</f>
        <v>0</v>
      </c>
      <c r="Q572" s="332">
        <f>IF(UPGRADEYEAR&gt;ENGINE!Q$523,Q480,Q382/'Assumptions - Life cycles'!$B$11)</f>
        <v>0</v>
      </c>
      <c r="R572" s="332">
        <f>IF(UPGRADEYEAR&gt;ENGINE!R$523,R480,R382/'Assumptions - Life cycles'!$B$11)</f>
        <v>0</v>
      </c>
      <c r="S572" s="332">
        <f>IF(UPGRADEYEAR&gt;ENGINE!S$523,S480,S382/'Assumptions - Life cycles'!$B$11)</f>
        <v>0</v>
      </c>
      <c r="T572" s="332">
        <f>IF(UPGRADEYEAR&gt;ENGINE!T$523,T480,T382/'Assumptions - Life cycles'!$B$11)</f>
        <v>0</v>
      </c>
      <c r="U572" s="332">
        <f>IF(UPGRADEYEAR&gt;ENGINE!U$523,U480,U382/'Assumptions - Life cycles'!$B$11)</f>
        <v>0</v>
      </c>
      <c r="V572" s="332">
        <f>IF(UPGRADEYEAR&gt;ENGINE!V$523,V480,V382/'Assumptions - Life cycles'!$B$11)</f>
        <v>0</v>
      </c>
      <c r="W572" s="332">
        <f>IF(UPGRADEYEAR&gt;ENGINE!W$523,W480,W382/'Assumptions - Life cycles'!$B$11)</f>
        <v>0</v>
      </c>
      <c r="X572" s="332">
        <f>IF(UPGRADEYEAR&gt;ENGINE!X$523,X480,X382/'Assumptions - Life cycles'!$B$11)</f>
        <v>0</v>
      </c>
      <c r="Y572" s="332">
        <f>IF(UPGRADEYEAR&gt;ENGINE!Y$523,Y480,Y382/'Assumptions - Life cycles'!$B$11)</f>
        <v>0</v>
      </c>
      <c r="Z572" s="332">
        <f>IF(UPGRADEYEAR&gt;ENGINE!Z$523,Z480,Z382/'Assumptions - Life cycles'!$B$11)</f>
        <v>0</v>
      </c>
      <c r="AA572" s="332">
        <f>IF(UPGRADEYEAR&gt;ENGINE!AA$523,AA480,AA382/'Assumptions - Life cycles'!$B$11)</f>
        <v>0</v>
      </c>
      <c r="AB572" s="332">
        <f>IF(UPGRADEYEAR&gt;ENGINE!AB$523,AB480,AB382/'Assumptions - Life cycles'!$B$11)</f>
        <v>0</v>
      </c>
      <c r="AC572" s="332">
        <f>IF(UPGRADEYEAR&gt;ENGINE!AC$523,AC480,AC382/'Assumptions - Life cycles'!$B$11)</f>
        <v>0</v>
      </c>
      <c r="AD572" s="332">
        <f>IF(UPGRADEYEAR&gt;ENGINE!AD$523,AD480,AD382/'Assumptions - Life cycles'!$B$11)</f>
        <v>0</v>
      </c>
      <c r="AE572" s="332">
        <f>IF(UPGRADEYEAR&gt;ENGINE!AE$523,AE480,AE382/'Assumptions - Life cycles'!$B$11)</f>
        <v>0</v>
      </c>
      <c r="AF572" s="332">
        <f>IF(UPGRADEYEAR&gt;ENGINE!AF$523,AF480,AF382/'Assumptions - Life cycles'!$B$11)</f>
        <v>0</v>
      </c>
      <c r="AG572" s="332">
        <f>IF(UPGRADEYEAR&gt;ENGINE!AG$523,AG480,AG382/'Assumptions - Life cycles'!$B$11)</f>
        <v>0</v>
      </c>
      <c r="AH572" s="332">
        <f>IF(UPGRADEYEAR&gt;ENGINE!AH$523,AH480,AH382/'Assumptions - Life cycles'!$B$11)</f>
        <v>0</v>
      </c>
      <c r="AI572" s="332">
        <f>IF(UPGRADEYEAR&gt;ENGINE!AI$523,AI480,AI382/'Assumptions - Life cycles'!$B$11)</f>
        <v>0</v>
      </c>
      <c r="AJ572" s="332">
        <f>IF(UPGRADEYEAR&gt;ENGINE!AJ$523,AJ480,AJ382/'Assumptions - Life cycles'!$B$11)</f>
        <v>0</v>
      </c>
      <c r="AK572" s="332">
        <f>IF(UPGRADEYEAR&gt;ENGINE!AK$523,AK480,AK382/'Assumptions - Life cycles'!$B$11)</f>
        <v>0</v>
      </c>
      <c r="AL572" s="332">
        <f>IF(UPGRADEYEAR&gt;ENGINE!AL$523,AL480,AL382/'Assumptions - Life cycles'!$B$11)</f>
        <v>0</v>
      </c>
      <c r="AM572" s="332">
        <f>IF(UPGRADEYEAR&gt;ENGINE!AM$523,AM480,AM382/'Assumptions - Life cycles'!$B$11)</f>
        <v>0</v>
      </c>
      <c r="AN572" s="332">
        <f>IF(UPGRADEYEAR&gt;ENGINE!AN$523,AN480,AN382/'Assumptions - Life cycles'!$B$11)</f>
        <v>0</v>
      </c>
      <c r="AO572" s="332">
        <f>IF(UPGRADEYEAR&gt;ENGINE!AO$523,AO480,AO382/'Assumptions - Life cycles'!$B$11)</f>
        <v>0</v>
      </c>
      <c r="AP572" s="332">
        <f>IF(UPGRADEYEAR&gt;ENGINE!AP$523,AP480,AP382/'Assumptions - Life cycles'!$B$11)</f>
        <v>0</v>
      </c>
      <c r="AQ572" s="332">
        <f>IF(UPGRADEYEAR&gt;ENGINE!AQ$523,AQ480,AQ382/'Assumptions - Life cycles'!$B$11)</f>
        <v>0</v>
      </c>
      <c r="AR572" s="332">
        <f>IF(UPGRADEYEAR&gt;ENGINE!AR$523,AR480,AR382/'Assumptions - Life cycles'!$B$11)</f>
        <v>0</v>
      </c>
      <c r="AS572" s="332">
        <f>IF(UPGRADEYEAR&gt;ENGINE!AS$523,AS480,AS382/'Assumptions - Life cycles'!$B$11)</f>
        <v>0</v>
      </c>
      <c r="AT572" s="332">
        <f>IF(UPGRADEYEAR&gt;ENGINE!AT$523,AT480,AT382/'Assumptions - Life cycles'!$B$11)</f>
        <v>0</v>
      </c>
      <c r="AU572" s="231"/>
    </row>
    <row r="573" spans="1:47" ht="9" customHeight="1">
      <c r="A573" s="599"/>
      <c r="B573" s="227">
        <f t="shared" ref="B573:D573" si="665">B54</f>
        <v>0</v>
      </c>
      <c r="C573" s="227">
        <f t="shared" si="665"/>
        <v>0</v>
      </c>
      <c r="D573" s="228" t="str">
        <f t="shared" si="665"/>
        <v>MH</v>
      </c>
      <c r="E573" s="254"/>
      <c r="F573" s="254"/>
      <c r="G573" s="254"/>
      <c r="H573" s="229"/>
      <c r="I573" s="229"/>
      <c r="J573" s="332">
        <f>IF(UPGRADEYEAR&gt;ENGINE!J$523,J481,J383/'Assumptions - Life cycles'!$B$11)</f>
        <v>0</v>
      </c>
      <c r="K573" s="332">
        <f>IF(UPGRADEYEAR&gt;ENGINE!K$523,K481,K383/'Assumptions - Life cycles'!$B$11)</f>
        <v>0</v>
      </c>
      <c r="L573" s="332">
        <f>IF(UPGRADEYEAR&gt;ENGINE!L$523,L481,L383/'Assumptions - Life cycles'!$B$11)</f>
        <v>0</v>
      </c>
      <c r="M573" s="332">
        <f>IF(UPGRADEYEAR&gt;ENGINE!M$523,M481,M383/'Assumptions - Life cycles'!$B$11)</f>
        <v>0</v>
      </c>
      <c r="N573" s="332">
        <f>IF(UPGRADEYEAR&gt;ENGINE!N$523,N481,N383/'Assumptions - Life cycles'!$B$11)</f>
        <v>0</v>
      </c>
      <c r="O573" s="332">
        <f>IF(UPGRADEYEAR&gt;ENGINE!O$523,O481,O383/'Assumptions - Life cycles'!$B$11)</f>
        <v>0</v>
      </c>
      <c r="P573" s="332">
        <f>IF(UPGRADEYEAR&gt;ENGINE!P$523,P481,P383/'Assumptions - Life cycles'!$B$11)</f>
        <v>0</v>
      </c>
      <c r="Q573" s="332">
        <f>IF(UPGRADEYEAR&gt;ENGINE!Q$523,Q481,Q383/'Assumptions - Life cycles'!$B$11)</f>
        <v>0</v>
      </c>
      <c r="R573" s="332">
        <f>IF(UPGRADEYEAR&gt;ENGINE!R$523,R481,R383/'Assumptions - Life cycles'!$B$11)</f>
        <v>0</v>
      </c>
      <c r="S573" s="332">
        <f>IF(UPGRADEYEAR&gt;ENGINE!S$523,S481,S383/'Assumptions - Life cycles'!$B$11)</f>
        <v>0</v>
      </c>
      <c r="T573" s="332">
        <f>IF(UPGRADEYEAR&gt;ENGINE!T$523,T481,T383/'Assumptions - Life cycles'!$B$11)</f>
        <v>0</v>
      </c>
      <c r="U573" s="332">
        <f>IF(UPGRADEYEAR&gt;ENGINE!U$523,U481,U383/'Assumptions - Life cycles'!$B$11)</f>
        <v>0</v>
      </c>
      <c r="V573" s="332">
        <f>IF(UPGRADEYEAR&gt;ENGINE!V$523,V481,V383/'Assumptions - Life cycles'!$B$11)</f>
        <v>0</v>
      </c>
      <c r="W573" s="332">
        <f>IF(UPGRADEYEAR&gt;ENGINE!W$523,W481,W383/'Assumptions - Life cycles'!$B$11)</f>
        <v>0</v>
      </c>
      <c r="X573" s="332">
        <f>IF(UPGRADEYEAR&gt;ENGINE!X$523,X481,X383/'Assumptions - Life cycles'!$B$11)</f>
        <v>0</v>
      </c>
      <c r="Y573" s="332">
        <f>IF(UPGRADEYEAR&gt;ENGINE!Y$523,Y481,Y383/'Assumptions - Life cycles'!$B$11)</f>
        <v>0</v>
      </c>
      <c r="Z573" s="332">
        <f>IF(UPGRADEYEAR&gt;ENGINE!Z$523,Z481,Z383/'Assumptions - Life cycles'!$B$11)</f>
        <v>0</v>
      </c>
      <c r="AA573" s="332">
        <f>IF(UPGRADEYEAR&gt;ENGINE!AA$523,AA481,AA383/'Assumptions - Life cycles'!$B$11)</f>
        <v>0</v>
      </c>
      <c r="AB573" s="332">
        <f>IF(UPGRADEYEAR&gt;ENGINE!AB$523,AB481,AB383/'Assumptions - Life cycles'!$B$11)</f>
        <v>0</v>
      </c>
      <c r="AC573" s="332">
        <f>IF(UPGRADEYEAR&gt;ENGINE!AC$523,AC481,AC383/'Assumptions - Life cycles'!$B$11)</f>
        <v>0</v>
      </c>
      <c r="AD573" s="332">
        <f>IF(UPGRADEYEAR&gt;ENGINE!AD$523,AD481,AD383/'Assumptions - Life cycles'!$B$11)</f>
        <v>0</v>
      </c>
      <c r="AE573" s="332">
        <f>IF(UPGRADEYEAR&gt;ENGINE!AE$523,AE481,AE383/'Assumptions - Life cycles'!$B$11)</f>
        <v>0</v>
      </c>
      <c r="AF573" s="332">
        <f>IF(UPGRADEYEAR&gt;ENGINE!AF$523,AF481,AF383/'Assumptions - Life cycles'!$B$11)</f>
        <v>0</v>
      </c>
      <c r="AG573" s="332">
        <f>IF(UPGRADEYEAR&gt;ENGINE!AG$523,AG481,AG383/'Assumptions - Life cycles'!$B$11)</f>
        <v>0</v>
      </c>
      <c r="AH573" s="332">
        <f>IF(UPGRADEYEAR&gt;ENGINE!AH$523,AH481,AH383/'Assumptions - Life cycles'!$B$11)</f>
        <v>0</v>
      </c>
      <c r="AI573" s="332">
        <f>IF(UPGRADEYEAR&gt;ENGINE!AI$523,AI481,AI383/'Assumptions - Life cycles'!$B$11)</f>
        <v>0</v>
      </c>
      <c r="AJ573" s="332">
        <f>IF(UPGRADEYEAR&gt;ENGINE!AJ$523,AJ481,AJ383/'Assumptions - Life cycles'!$B$11)</f>
        <v>0</v>
      </c>
      <c r="AK573" s="332">
        <f>IF(UPGRADEYEAR&gt;ENGINE!AK$523,AK481,AK383/'Assumptions - Life cycles'!$B$11)</f>
        <v>0</v>
      </c>
      <c r="AL573" s="332">
        <f>IF(UPGRADEYEAR&gt;ENGINE!AL$523,AL481,AL383/'Assumptions - Life cycles'!$B$11)</f>
        <v>0</v>
      </c>
      <c r="AM573" s="332">
        <f>IF(UPGRADEYEAR&gt;ENGINE!AM$523,AM481,AM383/'Assumptions - Life cycles'!$B$11)</f>
        <v>0</v>
      </c>
      <c r="AN573" s="332">
        <f>IF(UPGRADEYEAR&gt;ENGINE!AN$523,AN481,AN383/'Assumptions - Life cycles'!$B$11)</f>
        <v>0</v>
      </c>
      <c r="AO573" s="332">
        <f>IF(UPGRADEYEAR&gt;ENGINE!AO$523,AO481,AO383/'Assumptions - Life cycles'!$B$11)</f>
        <v>0</v>
      </c>
      <c r="AP573" s="332">
        <f>IF(UPGRADEYEAR&gt;ENGINE!AP$523,AP481,AP383/'Assumptions - Life cycles'!$B$11)</f>
        <v>0</v>
      </c>
      <c r="AQ573" s="332">
        <f>IF(UPGRADEYEAR&gt;ENGINE!AQ$523,AQ481,AQ383/'Assumptions - Life cycles'!$B$11)</f>
        <v>0</v>
      </c>
      <c r="AR573" s="332">
        <f>IF(UPGRADEYEAR&gt;ENGINE!AR$523,AR481,AR383/'Assumptions - Life cycles'!$B$11)</f>
        <v>0</v>
      </c>
      <c r="AS573" s="332">
        <f>IF(UPGRADEYEAR&gt;ENGINE!AS$523,AS481,AS383/'Assumptions - Life cycles'!$B$11)</f>
        <v>0</v>
      </c>
      <c r="AT573" s="332">
        <f>IF(UPGRADEYEAR&gt;ENGINE!AT$523,AT481,AT383/'Assumptions - Life cycles'!$B$11)</f>
        <v>0</v>
      </c>
      <c r="AU573" s="231"/>
    </row>
    <row r="574" spans="1:47" ht="9" customHeight="1">
      <c r="A574" s="600"/>
      <c r="B574" s="227">
        <f t="shared" ref="B574:D574" si="666">B55</f>
        <v>0</v>
      </c>
      <c r="C574" s="227">
        <f t="shared" si="666"/>
        <v>0</v>
      </c>
      <c r="D574" s="228" t="str">
        <f t="shared" si="666"/>
        <v>MH</v>
      </c>
      <c r="E574" s="254"/>
      <c r="F574" s="254"/>
      <c r="G574" s="254"/>
      <c r="H574" s="229"/>
      <c r="I574" s="229"/>
      <c r="J574" s="332">
        <f>IF(UPGRADEYEAR&gt;ENGINE!J$523,J482,J384/'Assumptions - Life cycles'!$B$11)</f>
        <v>0</v>
      </c>
      <c r="K574" s="332">
        <f>IF(UPGRADEYEAR&gt;ENGINE!K$523,K482,K384/'Assumptions - Life cycles'!$B$11)</f>
        <v>0</v>
      </c>
      <c r="L574" s="332">
        <f>IF(UPGRADEYEAR&gt;ENGINE!L$523,L482,L384/'Assumptions - Life cycles'!$B$11)</f>
        <v>0</v>
      </c>
      <c r="M574" s="332">
        <f>IF(UPGRADEYEAR&gt;ENGINE!M$523,M482,M384/'Assumptions - Life cycles'!$B$11)</f>
        <v>0</v>
      </c>
      <c r="N574" s="332">
        <f>IF(UPGRADEYEAR&gt;ENGINE!N$523,N482,N384/'Assumptions - Life cycles'!$B$11)</f>
        <v>0</v>
      </c>
      <c r="O574" s="332">
        <f>IF(UPGRADEYEAR&gt;ENGINE!O$523,O482,O384/'Assumptions - Life cycles'!$B$11)</f>
        <v>0</v>
      </c>
      <c r="P574" s="332">
        <f>IF(UPGRADEYEAR&gt;ENGINE!P$523,P482,P384/'Assumptions - Life cycles'!$B$11)</f>
        <v>0</v>
      </c>
      <c r="Q574" s="332">
        <f>IF(UPGRADEYEAR&gt;ENGINE!Q$523,Q482,Q384/'Assumptions - Life cycles'!$B$11)</f>
        <v>0</v>
      </c>
      <c r="R574" s="332">
        <f>IF(UPGRADEYEAR&gt;ENGINE!R$523,R482,R384/'Assumptions - Life cycles'!$B$11)</f>
        <v>0</v>
      </c>
      <c r="S574" s="332">
        <f>IF(UPGRADEYEAR&gt;ENGINE!S$523,S482,S384/'Assumptions - Life cycles'!$B$11)</f>
        <v>0</v>
      </c>
      <c r="T574" s="332">
        <f>IF(UPGRADEYEAR&gt;ENGINE!T$523,T482,T384/'Assumptions - Life cycles'!$B$11)</f>
        <v>0</v>
      </c>
      <c r="U574" s="332">
        <f>IF(UPGRADEYEAR&gt;ENGINE!U$523,U482,U384/'Assumptions - Life cycles'!$B$11)</f>
        <v>0</v>
      </c>
      <c r="V574" s="332">
        <f>IF(UPGRADEYEAR&gt;ENGINE!V$523,V482,V384/'Assumptions - Life cycles'!$B$11)</f>
        <v>0</v>
      </c>
      <c r="W574" s="332">
        <f>IF(UPGRADEYEAR&gt;ENGINE!W$523,W482,W384/'Assumptions - Life cycles'!$B$11)</f>
        <v>0</v>
      </c>
      <c r="X574" s="332">
        <f>IF(UPGRADEYEAR&gt;ENGINE!X$523,X482,X384/'Assumptions - Life cycles'!$B$11)</f>
        <v>0</v>
      </c>
      <c r="Y574" s="332">
        <f>IF(UPGRADEYEAR&gt;ENGINE!Y$523,Y482,Y384/'Assumptions - Life cycles'!$B$11)</f>
        <v>0</v>
      </c>
      <c r="Z574" s="332">
        <f>IF(UPGRADEYEAR&gt;ENGINE!Z$523,Z482,Z384/'Assumptions - Life cycles'!$B$11)</f>
        <v>0</v>
      </c>
      <c r="AA574" s="332">
        <f>IF(UPGRADEYEAR&gt;ENGINE!AA$523,AA482,AA384/'Assumptions - Life cycles'!$B$11)</f>
        <v>0</v>
      </c>
      <c r="AB574" s="332">
        <f>IF(UPGRADEYEAR&gt;ENGINE!AB$523,AB482,AB384/'Assumptions - Life cycles'!$B$11)</f>
        <v>0</v>
      </c>
      <c r="AC574" s="332">
        <f>IF(UPGRADEYEAR&gt;ENGINE!AC$523,AC482,AC384/'Assumptions - Life cycles'!$B$11)</f>
        <v>0</v>
      </c>
      <c r="AD574" s="332">
        <f>IF(UPGRADEYEAR&gt;ENGINE!AD$523,AD482,AD384/'Assumptions - Life cycles'!$B$11)</f>
        <v>0</v>
      </c>
      <c r="AE574" s="332">
        <f>IF(UPGRADEYEAR&gt;ENGINE!AE$523,AE482,AE384/'Assumptions - Life cycles'!$B$11)</f>
        <v>0</v>
      </c>
      <c r="AF574" s="332">
        <f>IF(UPGRADEYEAR&gt;ENGINE!AF$523,AF482,AF384/'Assumptions - Life cycles'!$B$11)</f>
        <v>0</v>
      </c>
      <c r="AG574" s="332">
        <f>IF(UPGRADEYEAR&gt;ENGINE!AG$523,AG482,AG384/'Assumptions - Life cycles'!$B$11)</f>
        <v>0</v>
      </c>
      <c r="AH574" s="332">
        <f>IF(UPGRADEYEAR&gt;ENGINE!AH$523,AH482,AH384/'Assumptions - Life cycles'!$B$11)</f>
        <v>0</v>
      </c>
      <c r="AI574" s="332">
        <f>IF(UPGRADEYEAR&gt;ENGINE!AI$523,AI482,AI384/'Assumptions - Life cycles'!$B$11)</f>
        <v>0</v>
      </c>
      <c r="AJ574" s="332">
        <f>IF(UPGRADEYEAR&gt;ENGINE!AJ$523,AJ482,AJ384/'Assumptions - Life cycles'!$B$11)</f>
        <v>0</v>
      </c>
      <c r="AK574" s="332">
        <f>IF(UPGRADEYEAR&gt;ENGINE!AK$523,AK482,AK384/'Assumptions - Life cycles'!$B$11)</f>
        <v>0</v>
      </c>
      <c r="AL574" s="332">
        <f>IF(UPGRADEYEAR&gt;ENGINE!AL$523,AL482,AL384/'Assumptions - Life cycles'!$B$11)</f>
        <v>0</v>
      </c>
      <c r="AM574" s="332">
        <f>IF(UPGRADEYEAR&gt;ENGINE!AM$523,AM482,AM384/'Assumptions - Life cycles'!$B$11)</f>
        <v>0</v>
      </c>
      <c r="AN574" s="332">
        <f>IF(UPGRADEYEAR&gt;ENGINE!AN$523,AN482,AN384/'Assumptions - Life cycles'!$B$11)</f>
        <v>0</v>
      </c>
      <c r="AO574" s="332">
        <f>IF(UPGRADEYEAR&gt;ENGINE!AO$523,AO482,AO384/'Assumptions - Life cycles'!$B$11)</f>
        <v>0</v>
      </c>
      <c r="AP574" s="332">
        <f>IF(UPGRADEYEAR&gt;ENGINE!AP$523,AP482,AP384/'Assumptions - Life cycles'!$B$11)</f>
        <v>0</v>
      </c>
      <c r="AQ574" s="332">
        <f>IF(UPGRADEYEAR&gt;ENGINE!AQ$523,AQ482,AQ384/'Assumptions - Life cycles'!$B$11)</f>
        <v>0</v>
      </c>
      <c r="AR574" s="332">
        <f>IF(UPGRADEYEAR&gt;ENGINE!AR$523,AR482,AR384/'Assumptions - Life cycles'!$B$11)</f>
        <v>0</v>
      </c>
      <c r="AS574" s="332">
        <f>IF(UPGRADEYEAR&gt;ENGINE!AS$523,AS482,AS384/'Assumptions - Life cycles'!$B$11)</f>
        <v>0</v>
      </c>
      <c r="AT574" s="332">
        <f>IF(UPGRADEYEAR&gt;ENGINE!AT$523,AT482,AT384/'Assumptions - Life cycles'!$B$11)</f>
        <v>0</v>
      </c>
      <c r="AU574" s="231"/>
    </row>
    <row r="575" spans="1:47" ht="9" customHeight="1">
      <c r="A575" s="598" t="s">
        <v>95</v>
      </c>
      <c r="B575" s="227">
        <f t="shared" ref="B575:D575" si="667">B56</f>
        <v>70</v>
      </c>
      <c r="C575" s="227">
        <f t="shared" si="667"/>
        <v>89</v>
      </c>
      <c r="D575" s="228" t="str">
        <f t="shared" si="667"/>
        <v>MH</v>
      </c>
      <c r="E575" s="254"/>
      <c r="F575" s="254"/>
      <c r="G575" s="254"/>
      <c r="H575" s="229"/>
      <c r="I575" s="229"/>
      <c r="J575" s="332">
        <f>IF(UPGRADEYEAR&gt;ENGINE!J$523,J483,J385/'Assumptions - Life cycles'!$B$11)</f>
        <v>0</v>
      </c>
      <c r="K575" s="332">
        <f>IF(UPGRADEYEAR&gt;ENGINE!K$523,K483,K385/'Assumptions - Life cycles'!$B$11)</f>
        <v>0</v>
      </c>
      <c r="L575" s="332">
        <f>IF(UPGRADEYEAR&gt;ENGINE!L$523,L483,L385/'Assumptions - Life cycles'!$B$11)</f>
        <v>0</v>
      </c>
      <c r="M575" s="332">
        <f>IF(UPGRADEYEAR&gt;ENGINE!M$523,M483,M385/'Assumptions - Life cycles'!$B$11)</f>
        <v>0</v>
      </c>
      <c r="N575" s="332">
        <f>IF(UPGRADEYEAR&gt;ENGINE!N$523,N483,N385/'Assumptions - Life cycles'!$B$11)</f>
        <v>0</v>
      </c>
      <c r="O575" s="332">
        <f>IF(UPGRADEYEAR&gt;ENGINE!O$523,O483,O385/'Assumptions - Life cycles'!$B$11)</f>
        <v>0</v>
      </c>
      <c r="P575" s="332">
        <f>IF(UPGRADEYEAR&gt;ENGINE!P$523,P483,P385/'Assumptions - Life cycles'!$B$11)</f>
        <v>0</v>
      </c>
      <c r="Q575" s="332">
        <f>IF(UPGRADEYEAR&gt;ENGINE!Q$523,Q483,Q385/'Assumptions - Life cycles'!$B$11)</f>
        <v>0</v>
      </c>
      <c r="R575" s="332">
        <f>IF(UPGRADEYEAR&gt;ENGINE!R$523,R483,R385/'Assumptions - Life cycles'!$B$11)</f>
        <v>0</v>
      </c>
      <c r="S575" s="332">
        <f>IF(UPGRADEYEAR&gt;ENGINE!S$523,S483,S385/'Assumptions - Life cycles'!$B$11)</f>
        <v>0</v>
      </c>
      <c r="T575" s="332">
        <f>IF(UPGRADEYEAR&gt;ENGINE!T$523,T483,T385/'Assumptions - Life cycles'!$B$11)</f>
        <v>0</v>
      </c>
      <c r="U575" s="332">
        <f>IF(UPGRADEYEAR&gt;ENGINE!U$523,U483,U385/'Assumptions - Life cycles'!$B$11)</f>
        <v>0</v>
      </c>
      <c r="V575" s="332">
        <f>IF(UPGRADEYEAR&gt;ENGINE!V$523,V483,V385/'Assumptions - Life cycles'!$B$11)</f>
        <v>0</v>
      </c>
      <c r="W575" s="332">
        <f>IF(UPGRADEYEAR&gt;ENGINE!W$523,W483,W385/'Assumptions - Life cycles'!$B$11)</f>
        <v>0</v>
      </c>
      <c r="X575" s="332">
        <f>IF(UPGRADEYEAR&gt;ENGINE!X$523,X483,X385/'Assumptions - Life cycles'!$B$11)</f>
        <v>0</v>
      </c>
      <c r="Y575" s="332">
        <f>IF(UPGRADEYEAR&gt;ENGINE!Y$523,Y483,Y385/'Assumptions - Life cycles'!$B$11)</f>
        <v>0</v>
      </c>
      <c r="Z575" s="332">
        <f>IF(UPGRADEYEAR&gt;ENGINE!Z$523,Z483,Z385/'Assumptions - Life cycles'!$B$11)</f>
        <v>0</v>
      </c>
      <c r="AA575" s="332">
        <f>IF(UPGRADEYEAR&gt;ENGINE!AA$523,AA483,AA385/'Assumptions - Life cycles'!$B$11)</f>
        <v>0</v>
      </c>
      <c r="AB575" s="332">
        <f>IF(UPGRADEYEAR&gt;ENGINE!AB$523,AB483,AB385/'Assumptions - Life cycles'!$B$11)</f>
        <v>0</v>
      </c>
      <c r="AC575" s="332">
        <f>IF(UPGRADEYEAR&gt;ENGINE!AC$523,AC483,AC385/'Assumptions - Life cycles'!$B$11)</f>
        <v>0</v>
      </c>
      <c r="AD575" s="332">
        <f>IF(UPGRADEYEAR&gt;ENGINE!AD$523,AD483,AD385/'Assumptions - Life cycles'!$B$11)</f>
        <v>0</v>
      </c>
      <c r="AE575" s="332">
        <f>IF(UPGRADEYEAR&gt;ENGINE!AE$523,AE483,AE385/'Assumptions - Life cycles'!$B$11)</f>
        <v>0</v>
      </c>
      <c r="AF575" s="332">
        <f>IF(UPGRADEYEAR&gt;ENGINE!AF$523,AF483,AF385/'Assumptions - Life cycles'!$B$11)</f>
        <v>0</v>
      </c>
      <c r="AG575" s="332">
        <f>IF(UPGRADEYEAR&gt;ENGINE!AG$523,AG483,AG385/'Assumptions - Life cycles'!$B$11)</f>
        <v>0</v>
      </c>
      <c r="AH575" s="332">
        <f>IF(UPGRADEYEAR&gt;ENGINE!AH$523,AH483,AH385/'Assumptions - Life cycles'!$B$11)</f>
        <v>0</v>
      </c>
      <c r="AI575" s="332">
        <f>IF(UPGRADEYEAR&gt;ENGINE!AI$523,AI483,AI385/'Assumptions - Life cycles'!$B$11)</f>
        <v>0</v>
      </c>
      <c r="AJ575" s="332">
        <f>IF(UPGRADEYEAR&gt;ENGINE!AJ$523,AJ483,AJ385/'Assumptions - Life cycles'!$B$11)</f>
        <v>0</v>
      </c>
      <c r="AK575" s="332">
        <f>IF(UPGRADEYEAR&gt;ENGINE!AK$523,AK483,AK385/'Assumptions - Life cycles'!$B$11)</f>
        <v>0</v>
      </c>
      <c r="AL575" s="332">
        <f>IF(UPGRADEYEAR&gt;ENGINE!AL$523,AL483,AL385/'Assumptions - Life cycles'!$B$11)</f>
        <v>0</v>
      </c>
      <c r="AM575" s="332">
        <f>IF(UPGRADEYEAR&gt;ENGINE!AM$523,AM483,AM385/'Assumptions - Life cycles'!$B$11)</f>
        <v>0</v>
      </c>
      <c r="AN575" s="332">
        <f>IF(UPGRADEYEAR&gt;ENGINE!AN$523,AN483,AN385/'Assumptions - Life cycles'!$B$11)</f>
        <v>0</v>
      </c>
      <c r="AO575" s="332">
        <f>IF(UPGRADEYEAR&gt;ENGINE!AO$523,AO483,AO385/'Assumptions - Life cycles'!$B$11)</f>
        <v>0</v>
      </c>
      <c r="AP575" s="332">
        <f>IF(UPGRADEYEAR&gt;ENGINE!AP$523,AP483,AP385/'Assumptions - Life cycles'!$B$11)</f>
        <v>0</v>
      </c>
      <c r="AQ575" s="332">
        <f>IF(UPGRADEYEAR&gt;ENGINE!AQ$523,AQ483,AQ385/'Assumptions - Life cycles'!$B$11)</f>
        <v>0</v>
      </c>
      <c r="AR575" s="332">
        <f>IF(UPGRADEYEAR&gt;ENGINE!AR$523,AR483,AR385/'Assumptions - Life cycles'!$B$11)</f>
        <v>0</v>
      </c>
      <c r="AS575" s="332">
        <f>IF(UPGRADEYEAR&gt;ENGINE!AS$523,AS483,AS385/'Assumptions - Life cycles'!$B$11)</f>
        <v>0</v>
      </c>
      <c r="AT575" s="332">
        <f>IF(UPGRADEYEAR&gt;ENGINE!AT$523,AT483,AT385/'Assumptions - Life cycles'!$B$11)</f>
        <v>0</v>
      </c>
      <c r="AU575" s="231"/>
    </row>
    <row r="576" spans="1:47" ht="9" customHeight="1">
      <c r="A576" s="599"/>
      <c r="B576" s="227">
        <f t="shared" ref="B576:D576" si="668">B57</f>
        <v>100</v>
      </c>
      <c r="C576" s="227">
        <f t="shared" si="668"/>
        <v>118</v>
      </c>
      <c r="D576" s="228" t="str">
        <f t="shared" si="668"/>
        <v>MH</v>
      </c>
      <c r="E576" s="254"/>
      <c r="F576" s="254"/>
      <c r="G576" s="254"/>
      <c r="H576" s="229"/>
      <c r="I576" s="229"/>
      <c r="J576" s="332">
        <f>IF(UPGRADEYEAR&gt;ENGINE!J$523,J484,J386/'Assumptions - Life cycles'!$B$11)</f>
        <v>0</v>
      </c>
      <c r="K576" s="332">
        <f>IF(UPGRADEYEAR&gt;ENGINE!K$523,K484,K386/'Assumptions - Life cycles'!$B$11)</f>
        <v>0</v>
      </c>
      <c r="L576" s="332">
        <f>IF(UPGRADEYEAR&gt;ENGINE!L$523,L484,L386/'Assumptions - Life cycles'!$B$11)</f>
        <v>0</v>
      </c>
      <c r="M576" s="332">
        <f>IF(UPGRADEYEAR&gt;ENGINE!M$523,M484,M386/'Assumptions - Life cycles'!$B$11)</f>
        <v>0</v>
      </c>
      <c r="N576" s="332">
        <f>IF(UPGRADEYEAR&gt;ENGINE!N$523,N484,N386/'Assumptions - Life cycles'!$B$11)</f>
        <v>0</v>
      </c>
      <c r="O576" s="332">
        <f>IF(UPGRADEYEAR&gt;ENGINE!O$523,O484,O386/'Assumptions - Life cycles'!$B$11)</f>
        <v>0</v>
      </c>
      <c r="P576" s="332">
        <f>IF(UPGRADEYEAR&gt;ENGINE!P$523,P484,P386/'Assumptions - Life cycles'!$B$11)</f>
        <v>0</v>
      </c>
      <c r="Q576" s="332">
        <f>IF(UPGRADEYEAR&gt;ENGINE!Q$523,Q484,Q386/'Assumptions - Life cycles'!$B$11)</f>
        <v>0</v>
      </c>
      <c r="R576" s="332">
        <f>IF(UPGRADEYEAR&gt;ENGINE!R$523,R484,R386/'Assumptions - Life cycles'!$B$11)</f>
        <v>0</v>
      </c>
      <c r="S576" s="332">
        <f>IF(UPGRADEYEAR&gt;ENGINE!S$523,S484,S386/'Assumptions - Life cycles'!$B$11)</f>
        <v>0</v>
      </c>
      <c r="T576" s="332">
        <f>IF(UPGRADEYEAR&gt;ENGINE!T$523,T484,T386/'Assumptions - Life cycles'!$B$11)</f>
        <v>0</v>
      </c>
      <c r="U576" s="332">
        <f>IF(UPGRADEYEAR&gt;ENGINE!U$523,U484,U386/'Assumptions - Life cycles'!$B$11)</f>
        <v>0</v>
      </c>
      <c r="V576" s="332">
        <f>IF(UPGRADEYEAR&gt;ENGINE!V$523,V484,V386/'Assumptions - Life cycles'!$B$11)</f>
        <v>0</v>
      </c>
      <c r="W576" s="332">
        <f>IF(UPGRADEYEAR&gt;ENGINE!W$523,W484,W386/'Assumptions - Life cycles'!$B$11)</f>
        <v>0</v>
      </c>
      <c r="X576" s="332">
        <f>IF(UPGRADEYEAR&gt;ENGINE!X$523,X484,X386/'Assumptions - Life cycles'!$B$11)</f>
        <v>0</v>
      </c>
      <c r="Y576" s="332">
        <f>IF(UPGRADEYEAR&gt;ENGINE!Y$523,Y484,Y386/'Assumptions - Life cycles'!$B$11)</f>
        <v>0</v>
      </c>
      <c r="Z576" s="332">
        <f>IF(UPGRADEYEAR&gt;ENGINE!Z$523,Z484,Z386/'Assumptions - Life cycles'!$B$11)</f>
        <v>0</v>
      </c>
      <c r="AA576" s="332">
        <f>IF(UPGRADEYEAR&gt;ENGINE!AA$523,AA484,AA386/'Assumptions - Life cycles'!$B$11)</f>
        <v>0</v>
      </c>
      <c r="AB576" s="332">
        <f>IF(UPGRADEYEAR&gt;ENGINE!AB$523,AB484,AB386/'Assumptions - Life cycles'!$B$11)</f>
        <v>0</v>
      </c>
      <c r="AC576" s="332">
        <f>IF(UPGRADEYEAR&gt;ENGINE!AC$523,AC484,AC386/'Assumptions - Life cycles'!$B$11)</f>
        <v>0</v>
      </c>
      <c r="AD576" s="332">
        <f>IF(UPGRADEYEAR&gt;ENGINE!AD$523,AD484,AD386/'Assumptions - Life cycles'!$B$11)</f>
        <v>0</v>
      </c>
      <c r="AE576" s="332">
        <f>IF(UPGRADEYEAR&gt;ENGINE!AE$523,AE484,AE386/'Assumptions - Life cycles'!$B$11)</f>
        <v>0</v>
      </c>
      <c r="AF576" s="332">
        <f>IF(UPGRADEYEAR&gt;ENGINE!AF$523,AF484,AF386/'Assumptions - Life cycles'!$B$11)</f>
        <v>0</v>
      </c>
      <c r="AG576" s="332">
        <f>IF(UPGRADEYEAR&gt;ENGINE!AG$523,AG484,AG386/'Assumptions - Life cycles'!$B$11)</f>
        <v>0</v>
      </c>
      <c r="AH576" s="332">
        <f>IF(UPGRADEYEAR&gt;ENGINE!AH$523,AH484,AH386/'Assumptions - Life cycles'!$B$11)</f>
        <v>0</v>
      </c>
      <c r="AI576" s="332">
        <f>IF(UPGRADEYEAR&gt;ENGINE!AI$523,AI484,AI386/'Assumptions - Life cycles'!$B$11)</f>
        <v>0</v>
      </c>
      <c r="AJ576" s="332">
        <f>IF(UPGRADEYEAR&gt;ENGINE!AJ$523,AJ484,AJ386/'Assumptions - Life cycles'!$B$11)</f>
        <v>0</v>
      </c>
      <c r="AK576" s="332">
        <f>IF(UPGRADEYEAR&gt;ENGINE!AK$523,AK484,AK386/'Assumptions - Life cycles'!$B$11)</f>
        <v>0</v>
      </c>
      <c r="AL576" s="332">
        <f>IF(UPGRADEYEAR&gt;ENGINE!AL$523,AL484,AL386/'Assumptions - Life cycles'!$B$11)</f>
        <v>0</v>
      </c>
      <c r="AM576" s="332">
        <f>IF(UPGRADEYEAR&gt;ENGINE!AM$523,AM484,AM386/'Assumptions - Life cycles'!$B$11)</f>
        <v>0</v>
      </c>
      <c r="AN576" s="332">
        <f>IF(UPGRADEYEAR&gt;ENGINE!AN$523,AN484,AN386/'Assumptions - Life cycles'!$B$11)</f>
        <v>0</v>
      </c>
      <c r="AO576" s="332">
        <f>IF(UPGRADEYEAR&gt;ENGINE!AO$523,AO484,AO386/'Assumptions - Life cycles'!$B$11)</f>
        <v>0</v>
      </c>
      <c r="AP576" s="332">
        <f>IF(UPGRADEYEAR&gt;ENGINE!AP$523,AP484,AP386/'Assumptions - Life cycles'!$B$11)</f>
        <v>0</v>
      </c>
      <c r="AQ576" s="332">
        <f>IF(UPGRADEYEAR&gt;ENGINE!AQ$523,AQ484,AQ386/'Assumptions - Life cycles'!$B$11)</f>
        <v>0</v>
      </c>
      <c r="AR576" s="332">
        <f>IF(UPGRADEYEAR&gt;ENGINE!AR$523,AR484,AR386/'Assumptions - Life cycles'!$B$11)</f>
        <v>0</v>
      </c>
      <c r="AS576" s="332">
        <f>IF(UPGRADEYEAR&gt;ENGINE!AS$523,AS484,AS386/'Assumptions - Life cycles'!$B$11)</f>
        <v>0</v>
      </c>
      <c r="AT576" s="332">
        <f>IF(UPGRADEYEAR&gt;ENGINE!AT$523,AT484,AT386/'Assumptions - Life cycles'!$B$11)</f>
        <v>0</v>
      </c>
      <c r="AU576" s="231"/>
    </row>
    <row r="577" spans="1:47" ht="9" customHeight="1">
      <c r="A577" s="599"/>
      <c r="B577" s="227">
        <f t="shared" ref="B577:D577" si="669">B58</f>
        <v>150</v>
      </c>
      <c r="C577" s="227">
        <f t="shared" si="669"/>
        <v>179</v>
      </c>
      <c r="D577" s="228" t="str">
        <f t="shared" si="669"/>
        <v>MH</v>
      </c>
      <c r="E577" s="254"/>
      <c r="F577" s="254"/>
      <c r="G577" s="254"/>
      <c r="H577" s="229"/>
      <c r="I577" s="229"/>
      <c r="J577" s="332">
        <f>IF(UPGRADEYEAR&gt;ENGINE!J$523,J485,J387/'Assumptions - Life cycles'!$B$11)</f>
        <v>0</v>
      </c>
      <c r="K577" s="332">
        <f>IF(UPGRADEYEAR&gt;ENGINE!K$523,K485,K387/'Assumptions - Life cycles'!$B$11)</f>
        <v>0</v>
      </c>
      <c r="L577" s="332">
        <f>IF(UPGRADEYEAR&gt;ENGINE!L$523,L485,L387/'Assumptions - Life cycles'!$B$11)</f>
        <v>0</v>
      </c>
      <c r="M577" s="332">
        <f>IF(UPGRADEYEAR&gt;ENGINE!M$523,M485,M387/'Assumptions - Life cycles'!$B$11)</f>
        <v>0</v>
      </c>
      <c r="N577" s="332">
        <f>IF(UPGRADEYEAR&gt;ENGINE!N$523,N485,N387/'Assumptions - Life cycles'!$B$11)</f>
        <v>0</v>
      </c>
      <c r="O577" s="332">
        <f>IF(UPGRADEYEAR&gt;ENGINE!O$523,O485,O387/'Assumptions - Life cycles'!$B$11)</f>
        <v>0</v>
      </c>
      <c r="P577" s="332">
        <f>IF(UPGRADEYEAR&gt;ENGINE!P$523,P485,P387/'Assumptions - Life cycles'!$B$11)</f>
        <v>0</v>
      </c>
      <c r="Q577" s="332">
        <f>IF(UPGRADEYEAR&gt;ENGINE!Q$523,Q485,Q387/'Assumptions - Life cycles'!$B$11)</f>
        <v>0</v>
      </c>
      <c r="R577" s="332">
        <f>IF(UPGRADEYEAR&gt;ENGINE!R$523,R485,R387/'Assumptions - Life cycles'!$B$11)</f>
        <v>0</v>
      </c>
      <c r="S577" s="332">
        <f>IF(UPGRADEYEAR&gt;ENGINE!S$523,S485,S387/'Assumptions - Life cycles'!$B$11)</f>
        <v>0</v>
      </c>
      <c r="T577" s="332">
        <f>IF(UPGRADEYEAR&gt;ENGINE!T$523,T485,T387/'Assumptions - Life cycles'!$B$11)</f>
        <v>0</v>
      </c>
      <c r="U577" s="332">
        <f>IF(UPGRADEYEAR&gt;ENGINE!U$523,U485,U387/'Assumptions - Life cycles'!$B$11)</f>
        <v>0</v>
      </c>
      <c r="V577" s="332">
        <f>IF(UPGRADEYEAR&gt;ENGINE!V$523,V485,V387/'Assumptions - Life cycles'!$B$11)</f>
        <v>0</v>
      </c>
      <c r="W577" s="332">
        <f>IF(UPGRADEYEAR&gt;ENGINE!W$523,W485,W387/'Assumptions - Life cycles'!$B$11)</f>
        <v>0</v>
      </c>
      <c r="X577" s="332">
        <f>IF(UPGRADEYEAR&gt;ENGINE!X$523,X485,X387/'Assumptions - Life cycles'!$B$11)</f>
        <v>0</v>
      </c>
      <c r="Y577" s="332">
        <f>IF(UPGRADEYEAR&gt;ENGINE!Y$523,Y485,Y387/'Assumptions - Life cycles'!$B$11)</f>
        <v>0</v>
      </c>
      <c r="Z577" s="332">
        <f>IF(UPGRADEYEAR&gt;ENGINE!Z$523,Z485,Z387/'Assumptions - Life cycles'!$B$11)</f>
        <v>0</v>
      </c>
      <c r="AA577" s="332">
        <f>IF(UPGRADEYEAR&gt;ENGINE!AA$523,AA485,AA387/'Assumptions - Life cycles'!$B$11)</f>
        <v>0</v>
      </c>
      <c r="AB577" s="332">
        <f>IF(UPGRADEYEAR&gt;ENGINE!AB$523,AB485,AB387/'Assumptions - Life cycles'!$B$11)</f>
        <v>0</v>
      </c>
      <c r="AC577" s="332">
        <f>IF(UPGRADEYEAR&gt;ENGINE!AC$523,AC485,AC387/'Assumptions - Life cycles'!$B$11)</f>
        <v>0</v>
      </c>
      <c r="AD577" s="332">
        <f>IF(UPGRADEYEAR&gt;ENGINE!AD$523,AD485,AD387/'Assumptions - Life cycles'!$B$11)</f>
        <v>0</v>
      </c>
      <c r="AE577" s="332">
        <f>IF(UPGRADEYEAR&gt;ENGINE!AE$523,AE485,AE387/'Assumptions - Life cycles'!$B$11)</f>
        <v>0</v>
      </c>
      <c r="AF577" s="332">
        <f>IF(UPGRADEYEAR&gt;ENGINE!AF$523,AF485,AF387/'Assumptions - Life cycles'!$B$11)</f>
        <v>0</v>
      </c>
      <c r="AG577" s="332">
        <f>IF(UPGRADEYEAR&gt;ENGINE!AG$523,AG485,AG387/'Assumptions - Life cycles'!$B$11)</f>
        <v>0</v>
      </c>
      <c r="AH577" s="332">
        <f>IF(UPGRADEYEAR&gt;ENGINE!AH$523,AH485,AH387/'Assumptions - Life cycles'!$B$11)</f>
        <v>0</v>
      </c>
      <c r="AI577" s="332">
        <f>IF(UPGRADEYEAR&gt;ENGINE!AI$523,AI485,AI387/'Assumptions - Life cycles'!$B$11)</f>
        <v>0</v>
      </c>
      <c r="AJ577" s="332">
        <f>IF(UPGRADEYEAR&gt;ENGINE!AJ$523,AJ485,AJ387/'Assumptions - Life cycles'!$B$11)</f>
        <v>0</v>
      </c>
      <c r="AK577" s="332">
        <f>IF(UPGRADEYEAR&gt;ENGINE!AK$523,AK485,AK387/'Assumptions - Life cycles'!$B$11)</f>
        <v>0</v>
      </c>
      <c r="AL577" s="332">
        <f>IF(UPGRADEYEAR&gt;ENGINE!AL$523,AL485,AL387/'Assumptions - Life cycles'!$B$11)</f>
        <v>0</v>
      </c>
      <c r="AM577" s="332">
        <f>IF(UPGRADEYEAR&gt;ENGINE!AM$523,AM485,AM387/'Assumptions - Life cycles'!$B$11)</f>
        <v>0</v>
      </c>
      <c r="AN577" s="332">
        <f>IF(UPGRADEYEAR&gt;ENGINE!AN$523,AN485,AN387/'Assumptions - Life cycles'!$B$11)</f>
        <v>0</v>
      </c>
      <c r="AO577" s="332">
        <f>IF(UPGRADEYEAR&gt;ENGINE!AO$523,AO485,AO387/'Assumptions - Life cycles'!$B$11)</f>
        <v>0</v>
      </c>
      <c r="AP577" s="332">
        <f>IF(UPGRADEYEAR&gt;ENGINE!AP$523,AP485,AP387/'Assumptions - Life cycles'!$B$11)</f>
        <v>0</v>
      </c>
      <c r="AQ577" s="332">
        <f>IF(UPGRADEYEAR&gt;ENGINE!AQ$523,AQ485,AQ387/'Assumptions - Life cycles'!$B$11)</f>
        <v>0</v>
      </c>
      <c r="AR577" s="332">
        <f>IF(UPGRADEYEAR&gt;ENGINE!AR$523,AR485,AR387/'Assumptions - Life cycles'!$B$11)</f>
        <v>0</v>
      </c>
      <c r="AS577" s="332">
        <f>IF(UPGRADEYEAR&gt;ENGINE!AS$523,AS485,AS387/'Assumptions - Life cycles'!$B$11)</f>
        <v>0</v>
      </c>
      <c r="AT577" s="332">
        <f>IF(UPGRADEYEAR&gt;ENGINE!AT$523,AT485,AT387/'Assumptions - Life cycles'!$B$11)</f>
        <v>0</v>
      </c>
      <c r="AU577" s="231"/>
    </row>
    <row r="578" spans="1:47" ht="9" customHeight="1">
      <c r="A578" s="599"/>
      <c r="B578" s="227">
        <f t="shared" ref="B578:D578" si="670">B59</f>
        <v>250</v>
      </c>
      <c r="C578" s="227">
        <f t="shared" si="670"/>
        <v>301</v>
      </c>
      <c r="D578" s="228" t="str">
        <f t="shared" si="670"/>
        <v>MH</v>
      </c>
      <c r="E578" s="254"/>
      <c r="F578" s="254"/>
      <c r="G578" s="254"/>
      <c r="H578" s="229"/>
      <c r="I578" s="229"/>
      <c r="J578" s="332">
        <f>IF(UPGRADEYEAR&gt;ENGINE!J$523,J486,J388/'Assumptions - Life cycles'!$B$11)</f>
        <v>0</v>
      </c>
      <c r="K578" s="332">
        <f>IF(UPGRADEYEAR&gt;ENGINE!K$523,K486,K388/'Assumptions - Life cycles'!$B$11)</f>
        <v>0</v>
      </c>
      <c r="L578" s="332">
        <f>IF(UPGRADEYEAR&gt;ENGINE!L$523,L486,L388/'Assumptions - Life cycles'!$B$11)</f>
        <v>0</v>
      </c>
      <c r="M578" s="332">
        <f>IF(UPGRADEYEAR&gt;ENGINE!M$523,M486,M388/'Assumptions - Life cycles'!$B$11)</f>
        <v>0</v>
      </c>
      <c r="N578" s="332">
        <f>IF(UPGRADEYEAR&gt;ENGINE!N$523,N486,N388/'Assumptions - Life cycles'!$B$11)</f>
        <v>0</v>
      </c>
      <c r="O578" s="332">
        <f>IF(UPGRADEYEAR&gt;ENGINE!O$523,O486,O388/'Assumptions - Life cycles'!$B$11)</f>
        <v>0</v>
      </c>
      <c r="P578" s="332">
        <f>IF(UPGRADEYEAR&gt;ENGINE!P$523,P486,P388/'Assumptions - Life cycles'!$B$11)</f>
        <v>0</v>
      </c>
      <c r="Q578" s="332">
        <f>IF(UPGRADEYEAR&gt;ENGINE!Q$523,Q486,Q388/'Assumptions - Life cycles'!$B$11)</f>
        <v>0</v>
      </c>
      <c r="R578" s="332">
        <f>IF(UPGRADEYEAR&gt;ENGINE!R$523,R486,R388/'Assumptions - Life cycles'!$B$11)</f>
        <v>0</v>
      </c>
      <c r="S578" s="332">
        <f>IF(UPGRADEYEAR&gt;ENGINE!S$523,S486,S388/'Assumptions - Life cycles'!$B$11)</f>
        <v>0</v>
      </c>
      <c r="T578" s="332">
        <f>IF(UPGRADEYEAR&gt;ENGINE!T$523,T486,T388/'Assumptions - Life cycles'!$B$11)</f>
        <v>0</v>
      </c>
      <c r="U578" s="332">
        <f>IF(UPGRADEYEAR&gt;ENGINE!U$523,U486,U388/'Assumptions - Life cycles'!$B$11)</f>
        <v>0</v>
      </c>
      <c r="V578" s="332">
        <f>IF(UPGRADEYEAR&gt;ENGINE!V$523,V486,V388/'Assumptions - Life cycles'!$B$11)</f>
        <v>0</v>
      </c>
      <c r="W578" s="332">
        <f>IF(UPGRADEYEAR&gt;ENGINE!W$523,W486,W388/'Assumptions - Life cycles'!$B$11)</f>
        <v>0</v>
      </c>
      <c r="X578" s="332">
        <f>IF(UPGRADEYEAR&gt;ENGINE!X$523,X486,X388/'Assumptions - Life cycles'!$B$11)</f>
        <v>0</v>
      </c>
      <c r="Y578" s="332">
        <f>IF(UPGRADEYEAR&gt;ENGINE!Y$523,Y486,Y388/'Assumptions - Life cycles'!$B$11)</f>
        <v>0</v>
      </c>
      <c r="Z578" s="332">
        <f>IF(UPGRADEYEAR&gt;ENGINE!Z$523,Z486,Z388/'Assumptions - Life cycles'!$B$11)</f>
        <v>0</v>
      </c>
      <c r="AA578" s="332">
        <f>IF(UPGRADEYEAR&gt;ENGINE!AA$523,AA486,AA388/'Assumptions - Life cycles'!$B$11)</f>
        <v>0</v>
      </c>
      <c r="AB578" s="332">
        <f>IF(UPGRADEYEAR&gt;ENGINE!AB$523,AB486,AB388/'Assumptions - Life cycles'!$B$11)</f>
        <v>0</v>
      </c>
      <c r="AC578" s="332">
        <f>IF(UPGRADEYEAR&gt;ENGINE!AC$523,AC486,AC388/'Assumptions - Life cycles'!$B$11)</f>
        <v>0</v>
      </c>
      <c r="AD578" s="332">
        <f>IF(UPGRADEYEAR&gt;ENGINE!AD$523,AD486,AD388/'Assumptions - Life cycles'!$B$11)</f>
        <v>0</v>
      </c>
      <c r="AE578" s="332">
        <f>IF(UPGRADEYEAR&gt;ENGINE!AE$523,AE486,AE388/'Assumptions - Life cycles'!$B$11)</f>
        <v>0</v>
      </c>
      <c r="AF578" s="332">
        <f>IF(UPGRADEYEAR&gt;ENGINE!AF$523,AF486,AF388/'Assumptions - Life cycles'!$B$11)</f>
        <v>0</v>
      </c>
      <c r="AG578" s="332">
        <f>IF(UPGRADEYEAR&gt;ENGINE!AG$523,AG486,AG388/'Assumptions - Life cycles'!$B$11)</f>
        <v>0</v>
      </c>
      <c r="AH578" s="332">
        <f>IF(UPGRADEYEAR&gt;ENGINE!AH$523,AH486,AH388/'Assumptions - Life cycles'!$B$11)</f>
        <v>0</v>
      </c>
      <c r="AI578" s="332">
        <f>IF(UPGRADEYEAR&gt;ENGINE!AI$523,AI486,AI388/'Assumptions - Life cycles'!$B$11)</f>
        <v>0</v>
      </c>
      <c r="AJ578" s="332">
        <f>IF(UPGRADEYEAR&gt;ENGINE!AJ$523,AJ486,AJ388/'Assumptions - Life cycles'!$B$11)</f>
        <v>0</v>
      </c>
      <c r="AK578" s="332">
        <f>IF(UPGRADEYEAR&gt;ENGINE!AK$523,AK486,AK388/'Assumptions - Life cycles'!$B$11)</f>
        <v>0</v>
      </c>
      <c r="AL578" s="332">
        <f>IF(UPGRADEYEAR&gt;ENGINE!AL$523,AL486,AL388/'Assumptions - Life cycles'!$B$11)</f>
        <v>0</v>
      </c>
      <c r="AM578" s="332">
        <f>IF(UPGRADEYEAR&gt;ENGINE!AM$523,AM486,AM388/'Assumptions - Life cycles'!$B$11)</f>
        <v>0</v>
      </c>
      <c r="AN578" s="332">
        <f>IF(UPGRADEYEAR&gt;ENGINE!AN$523,AN486,AN388/'Assumptions - Life cycles'!$B$11)</f>
        <v>0</v>
      </c>
      <c r="AO578" s="332">
        <f>IF(UPGRADEYEAR&gt;ENGINE!AO$523,AO486,AO388/'Assumptions - Life cycles'!$B$11)</f>
        <v>0</v>
      </c>
      <c r="AP578" s="332">
        <f>IF(UPGRADEYEAR&gt;ENGINE!AP$523,AP486,AP388/'Assumptions - Life cycles'!$B$11)</f>
        <v>0</v>
      </c>
      <c r="AQ578" s="332">
        <f>IF(UPGRADEYEAR&gt;ENGINE!AQ$523,AQ486,AQ388/'Assumptions - Life cycles'!$B$11)</f>
        <v>0</v>
      </c>
      <c r="AR578" s="332">
        <f>IF(UPGRADEYEAR&gt;ENGINE!AR$523,AR486,AR388/'Assumptions - Life cycles'!$B$11)</f>
        <v>0</v>
      </c>
      <c r="AS578" s="332">
        <f>IF(UPGRADEYEAR&gt;ENGINE!AS$523,AS486,AS388/'Assumptions - Life cycles'!$B$11)</f>
        <v>0</v>
      </c>
      <c r="AT578" s="332">
        <f>IF(UPGRADEYEAR&gt;ENGINE!AT$523,AT486,AT388/'Assumptions - Life cycles'!$B$11)</f>
        <v>0</v>
      </c>
      <c r="AU578" s="231"/>
    </row>
    <row r="579" spans="1:47" ht="9" customHeight="1">
      <c r="A579" s="599"/>
      <c r="B579" s="227">
        <f t="shared" ref="B579:D579" si="671">B60</f>
        <v>400</v>
      </c>
      <c r="C579" s="227">
        <f t="shared" si="671"/>
        <v>471</v>
      </c>
      <c r="D579" s="228" t="str">
        <f t="shared" si="671"/>
        <v>MH</v>
      </c>
      <c r="E579" s="254"/>
      <c r="F579" s="254"/>
      <c r="G579" s="254"/>
      <c r="H579" s="229"/>
      <c r="I579" s="229"/>
      <c r="J579" s="332">
        <f>IF(UPGRADEYEAR&gt;ENGINE!J$523,J487,J389/'Assumptions - Life cycles'!$B$11)</f>
        <v>0</v>
      </c>
      <c r="K579" s="332">
        <f>IF(UPGRADEYEAR&gt;ENGINE!K$523,K487,K389/'Assumptions - Life cycles'!$B$11)</f>
        <v>0</v>
      </c>
      <c r="L579" s="332">
        <f>IF(UPGRADEYEAR&gt;ENGINE!L$523,L487,L389/'Assumptions - Life cycles'!$B$11)</f>
        <v>0</v>
      </c>
      <c r="M579" s="332">
        <f>IF(UPGRADEYEAR&gt;ENGINE!M$523,M487,M389/'Assumptions - Life cycles'!$B$11)</f>
        <v>0</v>
      </c>
      <c r="N579" s="332">
        <f>IF(UPGRADEYEAR&gt;ENGINE!N$523,N487,N389/'Assumptions - Life cycles'!$B$11)</f>
        <v>0</v>
      </c>
      <c r="O579" s="332">
        <f>IF(UPGRADEYEAR&gt;ENGINE!O$523,O487,O389/'Assumptions - Life cycles'!$B$11)</f>
        <v>0</v>
      </c>
      <c r="P579" s="332">
        <f>IF(UPGRADEYEAR&gt;ENGINE!P$523,P487,P389/'Assumptions - Life cycles'!$B$11)</f>
        <v>0</v>
      </c>
      <c r="Q579" s="332">
        <f>IF(UPGRADEYEAR&gt;ENGINE!Q$523,Q487,Q389/'Assumptions - Life cycles'!$B$11)</f>
        <v>0</v>
      </c>
      <c r="R579" s="332">
        <f>IF(UPGRADEYEAR&gt;ENGINE!R$523,R487,R389/'Assumptions - Life cycles'!$B$11)</f>
        <v>0</v>
      </c>
      <c r="S579" s="332">
        <f>IF(UPGRADEYEAR&gt;ENGINE!S$523,S487,S389/'Assumptions - Life cycles'!$B$11)</f>
        <v>0</v>
      </c>
      <c r="T579" s="332">
        <f>IF(UPGRADEYEAR&gt;ENGINE!T$523,T487,T389/'Assumptions - Life cycles'!$B$11)</f>
        <v>0</v>
      </c>
      <c r="U579" s="332">
        <f>IF(UPGRADEYEAR&gt;ENGINE!U$523,U487,U389/'Assumptions - Life cycles'!$B$11)</f>
        <v>0</v>
      </c>
      <c r="V579" s="332">
        <f>IF(UPGRADEYEAR&gt;ENGINE!V$523,V487,V389/'Assumptions - Life cycles'!$B$11)</f>
        <v>0</v>
      </c>
      <c r="W579" s="332">
        <f>IF(UPGRADEYEAR&gt;ENGINE!W$523,W487,W389/'Assumptions - Life cycles'!$B$11)</f>
        <v>0</v>
      </c>
      <c r="X579" s="332">
        <f>IF(UPGRADEYEAR&gt;ENGINE!X$523,X487,X389/'Assumptions - Life cycles'!$B$11)</f>
        <v>0</v>
      </c>
      <c r="Y579" s="332">
        <f>IF(UPGRADEYEAR&gt;ENGINE!Y$523,Y487,Y389/'Assumptions - Life cycles'!$B$11)</f>
        <v>0</v>
      </c>
      <c r="Z579" s="332">
        <f>IF(UPGRADEYEAR&gt;ENGINE!Z$523,Z487,Z389/'Assumptions - Life cycles'!$B$11)</f>
        <v>0</v>
      </c>
      <c r="AA579" s="332">
        <f>IF(UPGRADEYEAR&gt;ENGINE!AA$523,AA487,AA389/'Assumptions - Life cycles'!$B$11)</f>
        <v>0</v>
      </c>
      <c r="AB579" s="332">
        <f>IF(UPGRADEYEAR&gt;ENGINE!AB$523,AB487,AB389/'Assumptions - Life cycles'!$B$11)</f>
        <v>0</v>
      </c>
      <c r="AC579" s="332">
        <f>IF(UPGRADEYEAR&gt;ENGINE!AC$523,AC487,AC389/'Assumptions - Life cycles'!$B$11)</f>
        <v>0</v>
      </c>
      <c r="AD579" s="332">
        <f>IF(UPGRADEYEAR&gt;ENGINE!AD$523,AD487,AD389/'Assumptions - Life cycles'!$B$11)</f>
        <v>0</v>
      </c>
      <c r="AE579" s="332">
        <f>IF(UPGRADEYEAR&gt;ENGINE!AE$523,AE487,AE389/'Assumptions - Life cycles'!$B$11)</f>
        <v>0</v>
      </c>
      <c r="AF579" s="332">
        <f>IF(UPGRADEYEAR&gt;ENGINE!AF$523,AF487,AF389/'Assumptions - Life cycles'!$B$11)</f>
        <v>0</v>
      </c>
      <c r="AG579" s="332">
        <f>IF(UPGRADEYEAR&gt;ENGINE!AG$523,AG487,AG389/'Assumptions - Life cycles'!$B$11)</f>
        <v>0</v>
      </c>
      <c r="AH579" s="332">
        <f>IF(UPGRADEYEAR&gt;ENGINE!AH$523,AH487,AH389/'Assumptions - Life cycles'!$B$11)</f>
        <v>0</v>
      </c>
      <c r="AI579" s="332">
        <f>IF(UPGRADEYEAR&gt;ENGINE!AI$523,AI487,AI389/'Assumptions - Life cycles'!$B$11)</f>
        <v>0</v>
      </c>
      <c r="AJ579" s="332">
        <f>IF(UPGRADEYEAR&gt;ENGINE!AJ$523,AJ487,AJ389/'Assumptions - Life cycles'!$B$11)</f>
        <v>0</v>
      </c>
      <c r="AK579" s="332">
        <f>IF(UPGRADEYEAR&gt;ENGINE!AK$523,AK487,AK389/'Assumptions - Life cycles'!$B$11)</f>
        <v>0</v>
      </c>
      <c r="AL579" s="332">
        <f>IF(UPGRADEYEAR&gt;ENGINE!AL$523,AL487,AL389/'Assumptions - Life cycles'!$B$11)</f>
        <v>0</v>
      </c>
      <c r="AM579" s="332">
        <f>IF(UPGRADEYEAR&gt;ENGINE!AM$523,AM487,AM389/'Assumptions - Life cycles'!$B$11)</f>
        <v>0</v>
      </c>
      <c r="AN579" s="332">
        <f>IF(UPGRADEYEAR&gt;ENGINE!AN$523,AN487,AN389/'Assumptions - Life cycles'!$B$11)</f>
        <v>0</v>
      </c>
      <c r="AO579" s="332">
        <f>IF(UPGRADEYEAR&gt;ENGINE!AO$523,AO487,AO389/'Assumptions - Life cycles'!$B$11)</f>
        <v>0</v>
      </c>
      <c r="AP579" s="332">
        <f>IF(UPGRADEYEAR&gt;ENGINE!AP$523,AP487,AP389/'Assumptions - Life cycles'!$B$11)</f>
        <v>0</v>
      </c>
      <c r="AQ579" s="332">
        <f>IF(UPGRADEYEAR&gt;ENGINE!AQ$523,AQ487,AQ389/'Assumptions - Life cycles'!$B$11)</f>
        <v>0</v>
      </c>
      <c r="AR579" s="332">
        <f>IF(UPGRADEYEAR&gt;ENGINE!AR$523,AR487,AR389/'Assumptions - Life cycles'!$B$11)</f>
        <v>0</v>
      </c>
      <c r="AS579" s="332">
        <f>IF(UPGRADEYEAR&gt;ENGINE!AS$523,AS487,AS389/'Assumptions - Life cycles'!$B$11)</f>
        <v>0</v>
      </c>
      <c r="AT579" s="332">
        <f>IF(UPGRADEYEAR&gt;ENGINE!AT$523,AT487,AT389/'Assumptions - Life cycles'!$B$11)</f>
        <v>0</v>
      </c>
      <c r="AU579" s="231"/>
    </row>
    <row r="580" spans="1:47" ht="9" customHeight="1">
      <c r="A580" s="599"/>
      <c r="B580" s="227">
        <f t="shared" ref="B580:D580" si="672">B61</f>
        <v>0</v>
      </c>
      <c r="C580" s="227">
        <f t="shared" si="672"/>
        <v>0</v>
      </c>
      <c r="D580" s="228" t="str">
        <f t="shared" si="672"/>
        <v>MH</v>
      </c>
      <c r="E580" s="254"/>
      <c r="F580" s="254"/>
      <c r="G580" s="254"/>
      <c r="H580" s="229"/>
      <c r="I580" s="229"/>
      <c r="J580" s="332">
        <f>IF(UPGRADEYEAR&gt;ENGINE!J$523,J488,J390/'Assumptions - Life cycles'!$B$11)</f>
        <v>0</v>
      </c>
      <c r="K580" s="332">
        <f>IF(UPGRADEYEAR&gt;ENGINE!K$523,K488,K390/'Assumptions - Life cycles'!$B$11)</f>
        <v>0</v>
      </c>
      <c r="L580" s="332">
        <f>IF(UPGRADEYEAR&gt;ENGINE!L$523,L488,L390/'Assumptions - Life cycles'!$B$11)</f>
        <v>0</v>
      </c>
      <c r="M580" s="332">
        <f>IF(UPGRADEYEAR&gt;ENGINE!M$523,M488,M390/'Assumptions - Life cycles'!$B$11)</f>
        <v>0</v>
      </c>
      <c r="N580" s="332">
        <f>IF(UPGRADEYEAR&gt;ENGINE!N$523,N488,N390/'Assumptions - Life cycles'!$B$11)</f>
        <v>0</v>
      </c>
      <c r="O580" s="332">
        <f>IF(UPGRADEYEAR&gt;ENGINE!O$523,O488,O390/'Assumptions - Life cycles'!$B$11)</f>
        <v>0</v>
      </c>
      <c r="P580" s="332">
        <f>IF(UPGRADEYEAR&gt;ENGINE!P$523,P488,P390/'Assumptions - Life cycles'!$B$11)</f>
        <v>0</v>
      </c>
      <c r="Q580" s="332">
        <f>IF(UPGRADEYEAR&gt;ENGINE!Q$523,Q488,Q390/'Assumptions - Life cycles'!$B$11)</f>
        <v>0</v>
      </c>
      <c r="R580" s="332">
        <f>IF(UPGRADEYEAR&gt;ENGINE!R$523,R488,R390/'Assumptions - Life cycles'!$B$11)</f>
        <v>0</v>
      </c>
      <c r="S580" s="332">
        <f>IF(UPGRADEYEAR&gt;ENGINE!S$523,S488,S390/'Assumptions - Life cycles'!$B$11)</f>
        <v>0</v>
      </c>
      <c r="T580" s="332">
        <f>IF(UPGRADEYEAR&gt;ENGINE!T$523,T488,T390/'Assumptions - Life cycles'!$B$11)</f>
        <v>0</v>
      </c>
      <c r="U580" s="332">
        <f>IF(UPGRADEYEAR&gt;ENGINE!U$523,U488,U390/'Assumptions - Life cycles'!$B$11)</f>
        <v>0</v>
      </c>
      <c r="V580" s="332">
        <f>IF(UPGRADEYEAR&gt;ENGINE!V$523,V488,V390/'Assumptions - Life cycles'!$B$11)</f>
        <v>0</v>
      </c>
      <c r="W580" s="332">
        <f>IF(UPGRADEYEAR&gt;ENGINE!W$523,W488,W390/'Assumptions - Life cycles'!$B$11)</f>
        <v>0</v>
      </c>
      <c r="X580" s="332">
        <f>IF(UPGRADEYEAR&gt;ENGINE!X$523,X488,X390/'Assumptions - Life cycles'!$B$11)</f>
        <v>0</v>
      </c>
      <c r="Y580" s="332">
        <f>IF(UPGRADEYEAR&gt;ENGINE!Y$523,Y488,Y390/'Assumptions - Life cycles'!$B$11)</f>
        <v>0</v>
      </c>
      <c r="Z580" s="332">
        <f>IF(UPGRADEYEAR&gt;ENGINE!Z$523,Z488,Z390/'Assumptions - Life cycles'!$B$11)</f>
        <v>0</v>
      </c>
      <c r="AA580" s="332">
        <f>IF(UPGRADEYEAR&gt;ENGINE!AA$523,AA488,AA390/'Assumptions - Life cycles'!$B$11)</f>
        <v>0</v>
      </c>
      <c r="AB580" s="332">
        <f>IF(UPGRADEYEAR&gt;ENGINE!AB$523,AB488,AB390/'Assumptions - Life cycles'!$B$11)</f>
        <v>0</v>
      </c>
      <c r="AC580" s="332">
        <f>IF(UPGRADEYEAR&gt;ENGINE!AC$523,AC488,AC390/'Assumptions - Life cycles'!$B$11)</f>
        <v>0</v>
      </c>
      <c r="AD580" s="332">
        <f>IF(UPGRADEYEAR&gt;ENGINE!AD$523,AD488,AD390/'Assumptions - Life cycles'!$B$11)</f>
        <v>0</v>
      </c>
      <c r="AE580" s="332">
        <f>IF(UPGRADEYEAR&gt;ENGINE!AE$523,AE488,AE390/'Assumptions - Life cycles'!$B$11)</f>
        <v>0</v>
      </c>
      <c r="AF580" s="332">
        <f>IF(UPGRADEYEAR&gt;ENGINE!AF$523,AF488,AF390/'Assumptions - Life cycles'!$B$11)</f>
        <v>0</v>
      </c>
      <c r="AG580" s="332">
        <f>IF(UPGRADEYEAR&gt;ENGINE!AG$523,AG488,AG390/'Assumptions - Life cycles'!$B$11)</f>
        <v>0</v>
      </c>
      <c r="AH580" s="332">
        <f>IF(UPGRADEYEAR&gt;ENGINE!AH$523,AH488,AH390/'Assumptions - Life cycles'!$B$11)</f>
        <v>0</v>
      </c>
      <c r="AI580" s="332">
        <f>IF(UPGRADEYEAR&gt;ENGINE!AI$523,AI488,AI390/'Assumptions - Life cycles'!$B$11)</f>
        <v>0</v>
      </c>
      <c r="AJ580" s="332">
        <f>IF(UPGRADEYEAR&gt;ENGINE!AJ$523,AJ488,AJ390/'Assumptions - Life cycles'!$B$11)</f>
        <v>0</v>
      </c>
      <c r="AK580" s="332">
        <f>IF(UPGRADEYEAR&gt;ENGINE!AK$523,AK488,AK390/'Assumptions - Life cycles'!$B$11)</f>
        <v>0</v>
      </c>
      <c r="AL580" s="332">
        <f>IF(UPGRADEYEAR&gt;ENGINE!AL$523,AL488,AL390/'Assumptions - Life cycles'!$B$11)</f>
        <v>0</v>
      </c>
      <c r="AM580" s="332">
        <f>IF(UPGRADEYEAR&gt;ENGINE!AM$523,AM488,AM390/'Assumptions - Life cycles'!$B$11)</f>
        <v>0</v>
      </c>
      <c r="AN580" s="332">
        <f>IF(UPGRADEYEAR&gt;ENGINE!AN$523,AN488,AN390/'Assumptions - Life cycles'!$B$11)</f>
        <v>0</v>
      </c>
      <c r="AO580" s="332">
        <f>IF(UPGRADEYEAR&gt;ENGINE!AO$523,AO488,AO390/'Assumptions - Life cycles'!$B$11)</f>
        <v>0</v>
      </c>
      <c r="AP580" s="332">
        <f>IF(UPGRADEYEAR&gt;ENGINE!AP$523,AP488,AP390/'Assumptions - Life cycles'!$B$11)</f>
        <v>0</v>
      </c>
      <c r="AQ580" s="332">
        <f>IF(UPGRADEYEAR&gt;ENGINE!AQ$523,AQ488,AQ390/'Assumptions - Life cycles'!$B$11)</f>
        <v>0</v>
      </c>
      <c r="AR580" s="332">
        <f>IF(UPGRADEYEAR&gt;ENGINE!AR$523,AR488,AR390/'Assumptions - Life cycles'!$B$11)</f>
        <v>0</v>
      </c>
      <c r="AS580" s="332">
        <f>IF(UPGRADEYEAR&gt;ENGINE!AS$523,AS488,AS390/'Assumptions - Life cycles'!$B$11)</f>
        <v>0</v>
      </c>
      <c r="AT580" s="332">
        <f>IF(UPGRADEYEAR&gt;ENGINE!AT$523,AT488,AT390/'Assumptions - Life cycles'!$B$11)</f>
        <v>0</v>
      </c>
      <c r="AU580" s="231"/>
    </row>
    <row r="581" spans="1:47" ht="9" customHeight="1">
      <c r="A581" s="599"/>
      <c r="B581" s="227">
        <f t="shared" ref="B581:D581" si="673">B62</f>
        <v>0</v>
      </c>
      <c r="C581" s="227">
        <f t="shared" si="673"/>
        <v>0</v>
      </c>
      <c r="D581" s="228" t="str">
        <f t="shared" si="673"/>
        <v>MH</v>
      </c>
      <c r="E581" s="254"/>
      <c r="F581" s="254"/>
      <c r="G581" s="254"/>
      <c r="H581" s="229"/>
      <c r="I581" s="229"/>
      <c r="J581" s="332">
        <f>IF(UPGRADEYEAR&gt;ENGINE!J$523,J489,J391/'Assumptions - Life cycles'!$B$11)</f>
        <v>0</v>
      </c>
      <c r="K581" s="332">
        <f>IF(UPGRADEYEAR&gt;ENGINE!K$523,K489,K391/'Assumptions - Life cycles'!$B$11)</f>
        <v>0</v>
      </c>
      <c r="L581" s="332">
        <f>IF(UPGRADEYEAR&gt;ENGINE!L$523,L489,L391/'Assumptions - Life cycles'!$B$11)</f>
        <v>0</v>
      </c>
      <c r="M581" s="332">
        <f>IF(UPGRADEYEAR&gt;ENGINE!M$523,M489,M391/'Assumptions - Life cycles'!$B$11)</f>
        <v>0</v>
      </c>
      <c r="N581" s="332">
        <f>IF(UPGRADEYEAR&gt;ENGINE!N$523,N489,N391/'Assumptions - Life cycles'!$B$11)</f>
        <v>0</v>
      </c>
      <c r="O581" s="332">
        <f>IF(UPGRADEYEAR&gt;ENGINE!O$523,O489,O391/'Assumptions - Life cycles'!$B$11)</f>
        <v>0</v>
      </c>
      <c r="P581" s="332">
        <f>IF(UPGRADEYEAR&gt;ENGINE!P$523,P489,P391/'Assumptions - Life cycles'!$B$11)</f>
        <v>0</v>
      </c>
      <c r="Q581" s="332">
        <f>IF(UPGRADEYEAR&gt;ENGINE!Q$523,Q489,Q391/'Assumptions - Life cycles'!$B$11)</f>
        <v>0</v>
      </c>
      <c r="R581" s="332">
        <f>IF(UPGRADEYEAR&gt;ENGINE!R$523,R489,R391/'Assumptions - Life cycles'!$B$11)</f>
        <v>0</v>
      </c>
      <c r="S581" s="332">
        <f>IF(UPGRADEYEAR&gt;ENGINE!S$523,S489,S391/'Assumptions - Life cycles'!$B$11)</f>
        <v>0</v>
      </c>
      <c r="T581" s="332">
        <f>IF(UPGRADEYEAR&gt;ENGINE!T$523,T489,T391/'Assumptions - Life cycles'!$B$11)</f>
        <v>0</v>
      </c>
      <c r="U581" s="332">
        <f>IF(UPGRADEYEAR&gt;ENGINE!U$523,U489,U391/'Assumptions - Life cycles'!$B$11)</f>
        <v>0</v>
      </c>
      <c r="V581" s="332">
        <f>IF(UPGRADEYEAR&gt;ENGINE!V$523,V489,V391/'Assumptions - Life cycles'!$B$11)</f>
        <v>0</v>
      </c>
      <c r="W581" s="332">
        <f>IF(UPGRADEYEAR&gt;ENGINE!W$523,W489,W391/'Assumptions - Life cycles'!$B$11)</f>
        <v>0</v>
      </c>
      <c r="X581" s="332">
        <f>IF(UPGRADEYEAR&gt;ENGINE!X$523,X489,X391/'Assumptions - Life cycles'!$B$11)</f>
        <v>0</v>
      </c>
      <c r="Y581" s="332">
        <f>IF(UPGRADEYEAR&gt;ENGINE!Y$523,Y489,Y391/'Assumptions - Life cycles'!$B$11)</f>
        <v>0</v>
      </c>
      <c r="Z581" s="332">
        <f>IF(UPGRADEYEAR&gt;ENGINE!Z$523,Z489,Z391/'Assumptions - Life cycles'!$B$11)</f>
        <v>0</v>
      </c>
      <c r="AA581" s="332">
        <f>IF(UPGRADEYEAR&gt;ENGINE!AA$523,AA489,AA391/'Assumptions - Life cycles'!$B$11)</f>
        <v>0</v>
      </c>
      <c r="AB581" s="332">
        <f>IF(UPGRADEYEAR&gt;ENGINE!AB$523,AB489,AB391/'Assumptions - Life cycles'!$B$11)</f>
        <v>0</v>
      </c>
      <c r="AC581" s="332">
        <f>IF(UPGRADEYEAR&gt;ENGINE!AC$523,AC489,AC391/'Assumptions - Life cycles'!$B$11)</f>
        <v>0</v>
      </c>
      <c r="AD581" s="332">
        <f>IF(UPGRADEYEAR&gt;ENGINE!AD$523,AD489,AD391/'Assumptions - Life cycles'!$B$11)</f>
        <v>0</v>
      </c>
      <c r="AE581" s="332">
        <f>IF(UPGRADEYEAR&gt;ENGINE!AE$523,AE489,AE391/'Assumptions - Life cycles'!$B$11)</f>
        <v>0</v>
      </c>
      <c r="AF581" s="332">
        <f>IF(UPGRADEYEAR&gt;ENGINE!AF$523,AF489,AF391/'Assumptions - Life cycles'!$B$11)</f>
        <v>0</v>
      </c>
      <c r="AG581" s="332">
        <f>IF(UPGRADEYEAR&gt;ENGINE!AG$523,AG489,AG391/'Assumptions - Life cycles'!$B$11)</f>
        <v>0</v>
      </c>
      <c r="AH581" s="332">
        <f>IF(UPGRADEYEAR&gt;ENGINE!AH$523,AH489,AH391/'Assumptions - Life cycles'!$B$11)</f>
        <v>0</v>
      </c>
      <c r="AI581" s="332">
        <f>IF(UPGRADEYEAR&gt;ENGINE!AI$523,AI489,AI391/'Assumptions - Life cycles'!$B$11)</f>
        <v>0</v>
      </c>
      <c r="AJ581" s="332">
        <f>IF(UPGRADEYEAR&gt;ENGINE!AJ$523,AJ489,AJ391/'Assumptions - Life cycles'!$B$11)</f>
        <v>0</v>
      </c>
      <c r="AK581" s="332">
        <f>IF(UPGRADEYEAR&gt;ENGINE!AK$523,AK489,AK391/'Assumptions - Life cycles'!$B$11)</f>
        <v>0</v>
      </c>
      <c r="AL581" s="332">
        <f>IF(UPGRADEYEAR&gt;ENGINE!AL$523,AL489,AL391/'Assumptions - Life cycles'!$B$11)</f>
        <v>0</v>
      </c>
      <c r="AM581" s="332">
        <f>IF(UPGRADEYEAR&gt;ENGINE!AM$523,AM489,AM391/'Assumptions - Life cycles'!$B$11)</f>
        <v>0</v>
      </c>
      <c r="AN581" s="332">
        <f>IF(UPGRADEYEAR&gt;ENGINE!AN$523,AN489,AN391/'Assumptions - Life cycles'!$B$11)</f>
        <v>0</v>
      </c>
      <c r="AO581" s="332">
        <f>IF(UPGRADEYEAR&gt;ENGINE!AO$523,AO489,AO391/'Assumptions - Life cycles'!$B$11)</f>
        <v>0</v>
      </c>
      <c r="AP581" s="332">
        <f>IF(UPGRADEYEAR&gt;ENGINE!AP$523,AP489,AP391/'Assumptions - Life cycles'!$B$11)</f>
        <v>0</v>
      </c>
      <c r="AQ581" s="332">
        <f>IF(UPGRADEYEAR&gt;ENGINE!AQ$523,AQ489,AQ391/'Assumptions - Life cycles'!$B$11)</f>
        <v>0</v>
      </c>
      <c r="AR581" s="332">
        <f>IF(UPGRADEYEAR&gt;ENGINE!AR$523,AR489,AR391/'Assumptions - Life cycles'!$B$11)</f>
        <v>0</v>
      </c>
      <c r="AS581" s="332">
        <f>IF(UPGRADEYEAR&gt;ENGINE!AS$523,AS489,AS391/'Assumptions - Life cycles'!$B$11)</f>
        <v>0</v>
      </c>
      <c r="AT581" s="332">
        <f>IF(UPGRADEYEAR&gt;ENGINE!AT$523,AT489,AT391/'Assumptions - Life cycles'!$B$11)</f>
        <v>0</v>
      </c>
      <c r="AU581" s="231"/>
    </row>
    <row r="582" spans="1:47" ht="9" customHeight="1">
      <c r="A582" s="600"/>
      <c r="B582" s="227">
        <f t="shared" ref="B582:D582" si="674">B63</f>
        <v>0</v>
      </c>
      <c r="C582" s="227">
        <f t="shared" si="674"/>
        <v>0</v>
      </c>
      <c r="D582" s="228" t="str">
        <f t="shared" si="674"/>
        <v>MH</v>
      </c>
      <c r="E582" s="254"/>
      <c r="F582" s="254"/>
      <c r="G582" s="254"/>
      <c r="H582" s="229"/>
      <c r="I582" s="229"/>
      <c r="J582" s="332">
        <f>IF(UPGRADEYEAR&gt;ENGINE!J$523,J490,J392/'Assumptions - Life cycles'!$B$11)</f>
        <v>0</v>
      </c>
      <c r="K582" s="332">
        <f>IF(UPGRADEYEAR&gt;ENGINE!K$523,K490,K392/'Assumptions - Life cycles'!$B$11)</f>
        <v>0</v>
      </c>
      <c r="L582" s="332">
        <f>IF(UPGRADEYEAR&gt;ENGINE!L$523,L490,L392/'Assumptions - Life cycles'!$B$11)</f>
        <v>0</v>
      </c>
      <c r="M582" s="332">
        <f>IF(UPGRADEYEAR&gt;ENGINE!M$523,M490,M392/'Assumptions - Life cycles'!$B$11)</f>
        <v>0</v>
      </c>
      <c r="N582" s="332">
        <f>IF(UPGRADEYEAR&gt;ENGINE!N$523,N490,N392/'Assumptions - Life cycles'!$B$11)</f>
        <v>0</v>
      </c>
      <c r="O582" s="332">
        <f>IF(UPGRADEYEAR&gt;ENGINE!O$523,O490,O392/'Assumptions - Life cycles'!$B$11)</f>
        <v>0</v>
      </c>
      <c r="P582" s="332">
        <f>IF(UPGRADEYEAR&gt;ENGINE!P$523,P490,P392/'Assumptions - Life cycles'!$B$11)</f>
        <v>0</v>
      </c>
      <c r="Q582" s="332">
        <f>IF(UPGRADEYEAR&gt;ENGINE!Q$523,Q490,Q392/'Assumptions - Life cycles'!$B$11)</f>
        <v>0</v>
      </c>
      <c r="R582" s="332">
        <f>IF(UPGRADEYEAR&gt;ENGINE!R$523,R490,R392/'Assumptions - Life cycles'!$B$11)</f>
        <v>0</v>
      </c>
      <c r="S582" s="332">
        <f>IF(UPGRADEYEAR&gt;ENGINE!S$523,S490,S392/'Assumptions - Life cycles'!$B$11)</f>
        <v>0</v>
      </c>
      <c r="T582" s="332">
        <f>IF(UPGRADEYEAR&gt;ENGINE!T$523,T490,T392/'Assumptions - Life cycles'!$B$11)</f>
        <v>0</v>
      </c>
      <c r="U582" s="332">
        <f>IF(UPGRADEYEAR&gt;ENGINE!U$523,U490,U392/'Assumptions - Life cycles'!$B$11)</f>
        <v>0</v>
      </c>
      <c r="V582" s="332">
        <f>IF(UPGRADEYEAR&gt;ENGINE!V$523,V490,V392/'Assumptions - Life cycles'!$B$11)</f>
        <v>0</v>
      </c>
      <c r="W582" s="332">
        <f>IF(UPGRADEYEAR&gt;ENGINE!W$523,W490,W392/'Assumptions - Life cycles'!$B$11)</f>
        <v>0</v>
      </c>
      <c r="X582" s="332">
        <f>IF(UPGRADEYEAR&gt;ENGINE!X$523,X490,X392/'Assumptions - Life cycles'!$B$11)</f>
        <v>0</v>
      </c>
      <c r="Y582" s="332">
        <f>IF(UPGRADEYEAR&gt;ENGINE!Y$523,Y490,Y392/'Assumptions - Life cycles'!$B$11)</f>
        <v>0</v>
      </c>
      <c r="Z582" s="332">
        <f>IF(UPGRADEYEAR&gt;ENGINE!Z$523,Z490,Z392/'Assumptions - Life cycles'!$B$11)</f>
        <v>0</v>
      </c>
      <c r="AA582" s="332">
        <f>IF(UPGRADEYEAR&gt;ENGINE!AA$523,AA490,AA392/'Assumptions - Life cycles'!$B$11)</f>
        <v>0</v>
      </c>
      <c r="AB582" s="332">
        <f>IF(UPGRADEYEAR&gt;ENGINE!AB$523,AB490,AB392/'Assumptions - Life cycles'!$B$11)</f>
        <v>0</v>
      </c>
      <c r="AC582" s="332">
        <f>IF(UPGRADEYEAR&gt;ENGINE!AC$523,AC490,AC392/'Assumptions - Life cycles'!$B$11)</f>
        <v>0</v>
      </c>
      <c r="AD582" s="332">
        <f>IF(UPGRADEYEAR&gt;ENGINE!AD$523,AD490,AD392/'Assumptions - Life cycles'!$B$11)</f>
        <v>0</v>
      </c>
      <c r="AE582" s="332">
        <f>IF(UPGRADEYEAR&gt;ENGINE!AE$523,AE490,AE392/'Assumptions - Life cycles'!$B$11)</f>
        <v>0</v>
      </c>
      <c r="AF582" s="332">
        <f>IF(UPGRADEYEAR&gt;ENGINE!AF$523,AF490,AF392/'Assumptions - Life cycles'!$B$11)</f>
        <v>0</v>
      </c>
      <c r="AG582" s="332">
        <f>IF(UPGRADEYEAR&gt;ENGINE!AG$523,AG490,AG392/'Assumptions - Life cycles'!$B$11)</f>
        <v>0</v>
      </c>
      <c r="AH582" s="332">
        <f>IF(UPGRADEYEAR&gt;ENGINE!AH$523,AH490,AH392/'Assumptions - Life cycles'!$B$11)</f>
        <v>0</v>
      </c>
      <c r="AI582" s="332">
        <f>IF(UPGRADEYEAR&gt;ENGINE!AI$523,AI490,AI392/'Assumptions - Life cycles'!$B$11)</f>
        <v>0</v>
      </c>
      <c r="AJ582" s="332">
        <f>IF(UPGRADEYEAR&gt;ENGINE!AJ$523,AJ490,AJ392/'Assumptions - Life cycles'!$B$11)</f>
        <v>0</v>
      </c>
      <c r="AK582" s="332">
        <f>IF(UPGRADEYEAR&gt;ENGINE!AK$523,AK490,AK392/'Assumptions - Life cycles'!$B$11)</f>
        <v>0</v>
      </c>
      <c r="AL582" s="332">
        <f>IF(UPGRADEYEAR&gt;ENGINE!AL$523,AL490,AL392/'Assumptions - Life cycles'!$B$11)</f>
        <v>0</v>
      </c>
      <c r="AM582" s="332">
        <f>IF(UPGRADEYEAR&gt;ENGINE!AM$523,AM490,AM392/'Assumptions - Life cycles'!$B$11)</f>
        <v>0</v>
      </c>
      <c r="AN582" s="332">
        <f>IF(UPGRADEYEAR&gt;ENGINE!AN$523,AN490,AN392/'Assumptions - Life cycles'!$B$11)</f>
        <v>0</v>
      </c>
      <c r="AO582" s="332">
        <f>IF(UPGRADEYEAR&gt;ENGINE!AO$523,AO490,AO392/'Assumptions - Life cycles'!$B$11)</f>
        <v>0</v>
      </c>
      <c r="AP582" s="332">
        <f>IF(UPGRADEYEAR&gt;ENGINE!AP$523,AP490,AP392/'Assumptions - Life cycles'!$B$11)</f>
        <v>0</v>
      </c>
      <c r="AQ582" s="332">
        <f>IF(UPGRADEYEAR&gt;ENGINE!AQ$523,AQ490,AQ392/'Assumptions - Life cycles'!$B$11)</f>
        <v>0</v>
      </c>
      <c r="AR582" s="332">
        <f>IF(UPGRADEYEAR&gt;ENGINE!AR$523,AR490,AR392/'Assumptions - Life cycles'!$B$11)</f>
        <v>0</v>
      </c>
      <c r="AS582" s="332">
        <f>IF(UPGRADEYEAR&gt;ENGINE!AS$523,AS490,AS392/'Assumptions - Life cycles'!$B$11)</f>
        <v>0</v>
      </c>
      <c r="AT582" s="332">
        <f>IF(UPGRADEYEAR&gt;ENGINE!AT$523,AT490,AT392/'Assumptions - Life cycles'!$B$11)</f>
        <v>0</v>
      </c>
      <c r="AU582" s="231"/>
    </row>
    <row r="583" spans="1:47" ht="9" customHeight="1">
      <c r="A583" s="598" t="s">
        <v>267</v>
      </c>
      <c r="B583" s="227">
        <f t="shared" ref="B583:D583" si="675">B64</f>
        <v>35</v>
      </c>
      <c r="C583" s="227">
        <f t="shared" si="675"/>
        <v>47</v>
      </c>
      <c r="D583" s="228" t="str">
        <f t="shared" si="675"/>
        <v>MH</v>
      </c>
      <c r="E583" s="254"/>
      <c r="F583" s="254"/>
      <c r="G583" s="254"/>
      <c r="H583" s="229"/>
      <c r="I583" s="229"/>
      <c r="J583" s="332">
        <f>IF(UPGRADEYEAR&gt;ENGINE!J$523,J491,J393/'Assumptions - Life cycles'!$B$11)</f>
        <v>0</v>
      </c>
      <c r="K583" s="332">
        <f>IF(UPGRADEYEAR&gt;ENGINE!K$523,K491,K393/'Assumptions - Life cycles'!$B$11)</f>
        <v>0</v>
      </c>
      <c r="L583" s="332">
        <f>IF(UPGRADEYEAR&gt;ENGINE!L$523,L491,L393/'Assumptions - Life cycles'!$B$11)</f>
        <v>0</v>
      </c>
      <c r="M583" s="332">
        <f>IF(UPGRADEYEAR&gt;ENGINE!M$523,M491,M393/'Assumptions - Life cycles'!$B$11)</f>
        <v>0</v>
      </c>
      <c r="N583" s="332">
        <f>IF(UPGRADEYEAR&gt;ENGINE!N$523,N491,N393/'Assumptions - Life cycles'!$B$11)</f>
        <v>0</v>
      </c>
      <c r="O583" s="332">
        <f>IF(UPGRADEYEAR&gt;ENGINE!O$523,O491,O393/'Assumptions - Life cycles'!$B$11)</f>
        <v>0</v>
      </c>
      <c r="P583" s="332">
        <f>IF(UPGRADEYEAR&gt;ENGINE!P$523,P491,P393/'Assumptions - Life cycles'!$B$11)</f>
        <v>0</v>
      </c>
      <c r="Q583" s="332">
        <f>IF(UPGRADEYEAR&gt;ENGINE!Q$523,Q491,Q393/'Assumptions - Life cycles'!$B$11)</f>
        <v>0</v>
      </c>
      <c r="R583" s="332">
        <f>IF(UPGRADEYEAR&gt;ENGINE!R$523,R491,R393/'Assumptions - Life cycles'!$B$11)</f>
        <v>0</v>
      </c>
      <c r="S583" s="332">
        <f>IF(UPGRADEYEAR&gt;ENGINE!S$523,S491,S393/'Assumptions - Life cycles'!$B$11)</f>
        <v>0</v>
      </c>
      <c r="T583" s="332">
        <f>IF(UPGRADEYEAR&gt;ENGINE!T$523,T491,T393/'Assumptions - Life cycles'!$B$11)</f>
        <v>0</v>
      </c>
      <c r="U583" s="332">
        <f>IF(UPGRADEYEAR&gt;ENGINE!U$523,U491,U393/'Assumptions - Life cycles'!$B$11)</f>
        <v>0</v>
      </c>
      <c r="V583" s="332">
        <f>IF(UPGRADEYEAR&gt;ENGINE!V$523,V491,V393/'Assumptions - Life cycles'!$B$11)</f>
        <v>0</v>
      </c>
      <c r="W583" s="332">
        <f>IF(UPGRADEYEAR&gt;ENGINE!W$523,W491,W393/'Assumptions - Life cycles'!$B$11)</f>
        <v>0</v>
      </c>
      <c r="X583" s="332">
        <f>IF(UPGRADEYEAR&gt;ENGINE!X$523,X491,X393/'Assumptions - Life cycles'!$B$11)</f>
        <v>0</v>
      </c>
      <c r="Y583" s="332">
        <f>IF(UPGRADEYEAR&gt;ENGINE!Y$523,Y491,Y393/'Assumptions - Life cycles'!$B$11)</f>
        <v>0</v>
      </c>
      <c r="Z583" s="332">
        <f>IF(UPGRADEYEAR&gt;ENGINE!Z$523,Z491,Z393/'Assumptions - Life cycles'!$B$11)</f>
        <v>0</v>
      </c>
      <c r="AA583" s="332">
        <f>IF(UPGRADEYEAR&gt;ENGINE!AA$523,AA491,AA393/'Assumptions - Life cycles'!$B$11)</f>
        <v>0</v>
      </c>
      <c r="AB583" s="332">
        <f>IF(UPGRADEYEAR&gt;ENGINE!AB$523,AB491,AB393/'Assumptions - Life cycles'!$B$11)</f>
        <v>0</v>
      </c>
      <c r="AC583" s="332">
        <f>IF(UPGRADEYEAR&gt;ENGINE!AC$523,AC491,AC393/'Assumptions - Life cycles'!$B$11)</f>
        <v>0</v>
      </c>
      <c r="AD583" s="332">
        <f>IF(UPGRADEYEAR&gt;ENGINE!AD$523,AD491,AD393/'Assumptions - Life cycles'!$B$11)</f>
        <v>0</v>
      </c>
      <c r="AE583" s="332">
        <f>IF(UPGRADEYEAR&gt;ENGINE!AE$523,AE491,AE393/'Assumptions - Life cycles'!$B$11)</f>
        <v>0</v>
      </c>
      <c r="AF583" s="332">
        <f>IF(UPGRADEYEAR&gt;ENGINE!AF$523,AF491,AF393/'Assumptions - Life cycles'!$B$11)</f>
        <v>0</v>
      </c>
      <c r="AG583" s="332">
        <f>IF(UPGRADEYEAR&gt;ENGINE!AG$523,AG491,AG393/'Assumptions - Life cycles'!$B$11)</f>
        <v>0</v>
      </c>
      <c r="AH583" s="332">
        <f>IF(UPGRADEYEAR&gt;ENGINE!AH$523,AH491,AH393/'Assumptions - Life cycles'!$B$11)</f>
        <v>0</v>
      </c>
      <c r="AI583" s="332">
        <f>IF(UPGRADEYEAR&gt;ENGINE!AI$523,AI491,AI393/'Assumptions - Life cycles'!$B$11)</f>
        <v>0</v>
      </c>
      <c r="AJ583" s="332">
        <f>IF(UPGRADEYEAR&gt;ENGINE!AJ$523,AJ491,AJ393/'Assumptions - Life cycles'!$B$11)</f>
        <v>0</v>
      </c>
      <c r="AK583" s="332">
        <f>IF(UPGRADEYEAR&gt;ENGINE!AK$523,AK491,AK393/'Assumptions - Life cycles'!$B$11)</f>
        <v>0</v>
      </c>
      <c r="AL583" s="332">
        <f>IF(UPGRADEYEAR&gt;ENGINE!AL$523,AL491,AL393/'Assumptions - Life cycles'!$B$11)</f>
        <v>0</v>
      </c>
      <c r="AM583" s="332">
        <f>IF(UPGRADEYEAR&gt;ENGINE!AM$523,AM491,AM393/'Assumptions - Life cycles'!$B$11)</f>
        <v>0</v>
      </c>
      <c r="AN583" s="332">
        <f>IF(UPGRADEYEAR&gt;ENGINE!AN$523,AN491,AN393/'Assumptions - Life cycles'!$B$11)</f>
        <v>0</v>
      </c>
      <c r="AO583" s="332">
        <f>IF(UPGRADEYEAR&gt;ENGINE!AO$523,AO491,AO393/'Assumptions - Life cycles'!$B$11)</f>
        <v>0</v>
      </c>
      <c r="AP583" s="332">
        <f>IF(UPGRADEYEAR&gt;ENGINE!AP$523,AP491,AP393/'Assumptions - Life cycles'!$B$11)</f>
        <v>0</v>
      </c>
      <c r="AQ583" s="332">
        <f>IF(UPGRADEYEAR&gt;ENGINE!AQ$523,AQ491,AQ393/'Assumptions - Life cycles'!$B$11)</f>
        <v>0</v>
      </c>
      <c r="AR583" s="332">
        <f>IF(UPGRADEYEAR&gt;ENGINE!AR$523,AR491,AR393/'Assumptions - Life cycles'!$B$11)</f>
        <v>0</v>
      </c>
      <c r="AS583" s="332">
        <f>IF(UPGRADEYEAR&gt;ENGINE!AS$523,AS491,AS393/'Assumptions - Life cycles'!$B$11)</f>
        <v>0</v>
      </c>
      <c r="AT583" s="332">
        <f>IF(UPGRADEYEAR&gt;ENGINE!AT$523,AT491,AT393/'Assumptions - Life cycles'!$B$11)</f>
        <v>0</v>
      </c>
      <c r="AU583" s="231"/>
    </row>
    <row r="584" spans="1:47" ht="9" customHeight="1">
      <c r="A584" s="599"/>
      <c r="B584" s="227">
        <f t="shared" ref="B584:D584" si="676">B65</f>
        <v>70</v>
      </c>
      <c r="C584" s="227">
        <f t="shared" si="676"/>
        <v>86</v>
      </c>
      <c r="D584" s="228" t="str">
        <f t="shared" si="676"/>
        <v>MH</v>
      </c>
      <c r="E584" s="254"/>
      <c r="F584" s="254"/>
      <c r="G584" s="254"/>
      <c r="H584" s="229"/>
      <c r="I584" s="229"/>
      <c r="J584" s="332">
        <f>IF(UPGRADEYEAR&gt;ENGINE!J$523,J492,J394/'Assumptions - Life cycles'!$B$11)</f>
        <v>0</v>
      </c>
      <c r="K584" s="332">
        <f>IF(UPGRADEYEAR&gt;ENGINE!K$523,K492,K394/'Assumptions - Life cycles'!$B$11)</f>
        <v>0</v>
      </c>
      <c r="L584" s="332">
        <f>IF(UPGRADEYEAR&gt;ENGINE!L$523,L492,L394/'Assumptions - Life cycles'!$B$11)</f>
        <v>0</v>
      </c>
      <c r="M584" s="332">
        <f>IF(UPGRADEYEAR&gt;ENGINE!M$523,M492,M394/'Assumptions - Life cycles'!$B$11)</f>
        <v>0</v>
      </c>
      <c r="N584" s="332">
        <f>IF(UPGRADEYEAR&gt;ENGINE!N$523,N492,N394/'Assumptions - Life cycles'!$B$11)</f>
        <v>0</v>
      </c>
      <c r="O584" s="332">
        <f>IF(UPGRADEYEAR&gt;ENGINE!O$523,O492,O394/'Assumptions - Life cycles'!$B$11)</f>
        <v>0</v>
      </c>
      <c r="P584" s="332">
        <f>IF(UPGRADEYEAR&gt;ENGINE!P$523,P492,P394/'Assumptions - Life cycles'!$B$11)</f>
        <v>0</v>
      </c>
      <c r="Q584" s="332">
        <f>IF(UPGRADEYEAR&gt;ENGINE!Q$523,Q492,Q394/'Assumptions - Life cycles'!$B$11)</f>
        <v>0</v>
      </c>
      <c r="R584" s="332">
        <f>IF(UPGRADEYEAR&gt;ENGINE!R$523,R492,R394/'Assumptions - Life cycles'!$B$11)</f>
        <v>0</v>
      </c>
      <c r="S584" s="332">
        <f>IF(UPGRADEYEAR&gt;ENGINE!S$523,S492,S394/'Assumptions - Life cycles'!$B$11)</f>
        <v>0</v>
      </c>
      <c r="T584" s="332">
        <f>IF(UPGRADEYEAR&gt;ENGINE!T$523,T492,T394/'Assumptions - Life cycles'!$B$11)</f>
        <v>0</v>
      </c>
      <c r="U584" s="332">
        <f>IF(UPGRADEYEAR&gt;ENGINE!U$523,U492,U394/'Assumptions - Life cycles'!$B$11)</f>
        <v>0</v>
      </c>
      <c r="V584" s="332">
        <f>IF(UPGRADEYEAR&gt;ENGINE!V$523,V492,V394/'Assumptions - Life cycles'!$B$11)</f>
        <v>0</v>
      </c>
      <c r="W584" s="332">
        <f>IF(UPGRADEYEAR&gt;ENGINE!W$523,W492,W394/'Assumptions - Life cycles'!$B$11)</f>
        <v>0</v>
      </c>
      <c r="X584" s="332">
        <f>IF(UPGRADEYEAR&gt;ENGINE!X$523,X492,X394/'Assumptions - Life cycles'!$B$11)</f>
        <v>0</v>
      </c>
      <c r="Y584" s="332">
        <f>IF(UPGRADEYEAR&gt;ENGINE!Y$523,Y492,Y394/'Assumptions - Life cycles'!$B$11)</f>
        <v>0</v>
      </c>
      <c r="Z584" s="332">
        <f>IF(UPGRADEYEAR&gt;ENGINE!Z$523,Z492,Z394/'Assumptions - Life cycles'!$B$11)</f>
        <v>0</v>
      </c>
      <c r="AA584" s="332">
        <f>IF(UPGRADEYEAR&gt;ENGINE!AA$523,AA492,AA394/'Assumptions - Life cycles'!$B$11)</f>
        <v>0</v>
      </c>
      <c r="AB584" s="332">
        <f>IF(UPGRADEYEAR&gt;ENGINE!AB$523,AB492,AB394/'Assumptions - Life cycles'!$B$11)</f>
        <v>0</v>
      </c>
      <c r="AC584" s="332">
        <f>IF(UPGRADEYEAR&gt;ENGINE!AC$523,AC492,AC394/'Assumptions - Life cycles'!$B$11)</f>
        <v>0</v>
      </c>
      <c r="AD584" s="332">
        <f>IF(UPGRADEYEAR&gt;ENGINE!AD$523,AD492,AD394/'Assumptions - Life cycles'!$B$11)</f>
        <v>0</v>
      </c>
      <c r="AE584" s="332">
        <f>IF(UPGRADEYEAR&gt;ENGINE!AE$523,AE492,AE394/'Assumptions - Life cycles'!$B$11)</f>
        <v>0</v>
      </c>
      <c r="AF584" s="332">
        <f>IF(UPGRADEYEAR&gt;ENGINE!AF$523,AF492,AF394/'Assumptions - Life cycles'!$B$11)</f>
        <v>0</v>
      </c>
      <c r="AG584" s="332">
        <f>IF(UPGRADEYEAR&gt;ENGINE!AG$523,AG492,AG394/'Assumptions - Life cycles'!$B$11)</f>
        <v>0</v>
      </c>
      <c r="AH584" s="332">
        <f>IF(UPGRADEYEAR&gt;ENGINE!AH$523,AH492,AH394/'Assumptions - Life cycles'!$B$11)</f>
        <v>0</v>
      </c>
      <c r="AI584" s="332">
        <f>IF(UPGRADEYEAR&gt;ENGINE!AI$523,AI492,AI394/'Assumptions - Life cycles'!$B$11)</f>
        <v>0</v>
      </c>
      <c r="AJ584" s="332">
        <f>IF(UPGRADEYEAR&gt;ENGINE!AJ$523,AJ492,AJ394/'Assumptions - Life cycles'!$B$11)</f>
        <v>0</v>
      </c>
      <c r="AK584" s="332">
        <f>IF(UPGRADEYEAR&gt;ENGINE!AK$523,AK492,AK394/'Assumptions - Life cycles'!$B$11)</f>
        <v>0</v>
      </c>
      <c r="AL584" s="332">
        <f>IF(UPGRADEYEAR&gt;ENGINE!AL$523,AL492,AL394/'Assumptions - Life cycles'!$B$11)</f>
        <v>0</v>
      </c>
      <c r="AM584" s="332">
        <f>IF(UPGRADEYEAR&gt;ENGINE!AM$523,AM492,AM394/'Assumptions - Life cycles'!$B$11)</f>
        <v>0</v>
      </c>
      <c r="AN584" s="332">
        <f>IF(UPGRADEYEAR&gt;ENGINE!AN$523,AN492,AN394/'Assumptions - Life cycles'!$B$11)</f>
        <v>0</v>
      </c>
      <c r="AO584" s="332">
        <f>IF(UPGRADEYEAR&gt;ENGINE!AO$523,AO492,AO394/'Assumptions - Life cycles'!$B$11)</f>
        <v>0</v>
      </c>
      <c r="AP584" s="332">
        <f>IF(UPGRADEYEAR&gt;ENGINE!AP$523,AP492,AP394/'Assumptions - Life cycles'!$B$11)</f>
        <v>0</v>
      </c>
      <c r="AQ584" s="332">
        <f>IF(UPGRADEYEAR&gt;ENGINE!AQ$523,AQ492,AQ394/'Assumptions - Life cycles'!$B$11)</f>
        <v>0</v>
      </c>
      <c r="AR584" s="332">
        <f>IF(UPGRADEYEAR&gt;ENGINE!AR$523,AR492,AR394/'Assumptions - Life cycles'!$B$11)</f>
        <v>0</v>
      </c>
      <c r="AS584" s="332">
        <f>IF(UPGRADEYEAR&gt;ENGINE!AS$523,AS492,AS394/'Assumptions - Life cycles'!$B$11)</f>
        <v>0</v>
      </c>
      <c r="AT584" s="332">
        <f>IF(UPGRADEYEAR&gt;ENGINE!AT$523,AT492,AT394/'Assumptions - Life cycles'!$B$11)</f>
        <v>0</v>
      </c>
      <c r="AU584" s="231"/>
    </row>
    <row r="585" spans="1:47" ht="9" customHeight="1">
      <c r="A585" s="599"/>
      <c r="B585" s="227">
        <f t="shared" ref="B585:D585" si="677">B66</f>
        <v>150</v>
      </c>
      <c r="C585" s="227">
        <f t="shared" si="677"/>
        <v>167</v>
      </c>
      <c r="D585" s="228" t="str">
        <f t="shared" si="677"/>
        <v>MH</v>
      </c>
      <c r="E585" s="254"/>
      <c r="F585" s="254"/>
      <c r="G585" s="254"/>
      <c r="H585" s="229"/>
      <c r="I585" s="229"/>
      <c r="J585" s="332">
        <f>IF(UPGRADEYEAR&gt;ENGINE!J$523,J493,J395/'Assumptions - Life cycles'!$B$11)</f>
        <v>0</v>
      </c>
      <c r="K585" s="332">
        <f>IF(UPGRADEYEAR&gt;ENGINE!K$523,K493,K395/'Assumptions - Life cycles'!$B$11)</f>
        <v>0</v>
      </c>
      <c r="L585" s="332">
        <f>IF(UPGRADEYEAR&gt;ENGINE!L$523,L493,L395/'Assumptions - Life cycles'!$B$11)</f>
        <v>0</v>
      </c>
      <c r="M585" s="332">
        <f>IF(UPGRADEYEAR&gt;ENGINE!M$523,M493,M395/'Assumptions - Life cycles'!$B$11)</f>
        <v>0</v>
      </c>
      <c r="N585" s="332">
        <f>IF(UPGRADEYEAR&gt;ENGINE!N$523,N493,N395/'Assumptions - Life cycles'!$B$11)</f>
        <v>0</v>
      </c>
      <c r="O585" s="332">
        <f>IF(UPGRADEYEAR&gt;ENGINE!O$523,O493,O395/'Assumptions - Life cycles'!$B$11)</f>
        <v>0</v>
      </c>
      <c r="P585" s="332">
        <f>IF(UPGRADEYEAR&gt;ENGINE!P$523,P493,P395/'Assumptions - Life cycles'!$B$11)</f>
        <v>0</v>
      </c>
      <c r="Q585" s="332">
        <f>IF(UPGRADEYEAR&gt;ENGINE!Q$523,Q493,Q395/'Assumptions - Life cycles'!$B$11)</f>
        <v>0</v>
      </c>
      <c r="R585" s="332">
        <f>IF(UPGRADEYEAR&gt;ENGINE!R$523,R493,R395/'Assumptions - Life cycles'!$B$11)</f>
        <v>0</v>
      </c>
      <c r="S585" s="332">
        <f>IF(UPGRADEYEAR&gt;ENGINE!S$523,S493,S395/'Assumptions - Life cycles'!$B$11)</f>
        <v>0</v>
      </c>
      <c r="T585" s="332">
        <f>IF(UPGRADEYEAR&gt;ENGINE!T$523,T493,T395/'Assumptions - Life cycles'!$B$11)</f>
        <v>0</v>
      </c>
      <c r="U585" s="332">
        <f>IF(UPGRADEYEAR&gt;ENGINE!U$523,U493,U395/'Assumptions - Life cycles'!$B$11)</f>
        <v>0</v>
      </c>
      <c r="V585" s="332">
        <f>IF(UPGRADEYEAR&gt;ENGINE!V$523,V493,V395/'Assumptions - Life cycles'!$B$11)</f>
        <v>0</v>
      </c>
      <c r="W585" s="332">
        <f>IF(UPGRADEYEAR&gt;ENGINE!W$523,W493,W395/'Assumptions - Life cycles'!$B$11)</f>
        <v>0</v>
      </c>
      <c r="X585" s="332">
        <f>IF(UPGRADEYEAR&gt;ENGINE!X$523,X493,X395/'Assumptions - Life cycles'!$B$11)</f>
        <v>0</v>
      </c>
      <c r="Y585" s="332">
        <f>IF(UPGRADEYEAR&gt;ENGINE!Y$523,Y493,Y395/'Assumptions - Life cycles'!$B$11)</f>
        <v>0</v>
      </c>
      <c r="Z585" s="332">
        <f>IF(UPGRADEYEAR&gt;ENGINE!Z$523,Z493,Z395/'Assumptions - Life cycles'!$B$11)</f>
        <v>0</v>
      </c>
      <c r="AA585" s="332">
        <f>IF(UPGRADEYEAR&gt;ENGINE!AA$523,AA493,AA395/'Assumptions - Life cycles'!$B$11)</f>
        <v>0</v>
      </c>
      <c r="AB585" s="332">
        <f>IF(UPGRADEYEAR&gt;ENGINE!AB$523,AB493,AB395/'Assumptions - Life cycles'!$B$11)</f>
        <v>0</v>
      </c>
      <c r="AC585" s="332">
        <f>IF(UPGRADEYEAR&gt;ENGINE!AC$523,AC493,AC395/'Assumptions - Life cycles'!$B$11)</f>
        <v>0</v>
      </c>
      <c r="AD585" s="332">
        <f>IF(UPGRADEYEAR&gt;ENGINE!AD$523,AD493,AD395/'Assumptions - Life cycles'!$B$11)</f>
        <v>0</v>
      </c>
      <c r="AE585" s="332">
        <f>IF(UPGRADEYEAR&gt;ENGINE!AE$523,AE493,AE395/'Assumptions - Life cycles'!$B$11)</f>
        <v>0</v>
      </c>
      <c r="AF585" s="332">
        <f>IF(UPGRADEYEAR&gt;ENGINE!AF$523,AF493,AF395/'Assumptions - Life cycles'!$B$11)</f>
        <v>0</v>
      </c>
      <c r="AG585" s="332">
        <f>IF(UPGRADEYEAR&gt;ENGINE!AG$523,AG493,AG395/'Assumptions - Life cycles'!$B$11)</f>
        <v>0</v>
      </c>
      <c r="AH585" s="332">
        <f>IF(UPGRADEYEAR&gt;ENGINE!AH$523,AH493,AH395/'Assumptions - Life cycles'!$B$11)</f>
        <v>0</v>
      </c>
      <c r="AI585" s="332">
        <f>IF(UPGRADEYEAR&gt;ENGINE!AI$523,AI493,AI395/'Assumptions - Life cycles'!$B$11)</f>
        <v>0</v>
      </c>
      <c r="AJ585" s="332">
        <f>IF(UPGRADEYEAR&gt;ENGINE!AJ$523,AJ493,AJ395/'Assumptions - Life cycles'!$B$11)</f>
        <v>0</v>
      </c>
      <c r="AK585" s="332">
        <f>IF(UPGRADEYEAR&gt;ENGINE!AK$523,AK493,AK395/'Assumptions - Life cycles'!$B$11)</f>
        <v>0</v>
      </c>
      <c r="AL585" s="332">
        <f>IF(UPGRADEYEAR&gt;ENGINE!AL$523,AL493,AL395/'Assumptions - Life cycles'!$B$11)</f>
        <v>0</v>
      </c>
      <c r="AM585" s="332">
        <f>IF(UPGRADEYEAR&gt;ENGINE!AM$523,AM493,AM395/'Assumptions - Life cycles'!$B$11)</f>
        <v>0</v>
      </c>
      <c r="AN585" s="332">
        <f>IF(UPGRADEYEAR&gt;ENGINE!AN$523,AN493,AN395/'Assumptions - Life cycles'!$B$11)</f>
        <v>0</v>
      </c>
      <c r="AO585" s="332">
        <f>IF(UPGRADEYEAR&gt;ENGINE!AO$523,AO493,AO395/'Assumptions - Life cycles'!$B$11)</f>
        <v>0</v>
      </c>
      <c r="AP585" s="332">
        <f>IF(UPGRADEYEAR&gt;ENGINE!AP$523,AP493,AP395/'Assumptions - Life cycles'!$B$11)</f>
        <v>0</v>
      </c>
      <c r="AQ585" s="332">
        <f>IF(UPGRADEYEAR&gt;ENGINE!AQ$523,AQ493,AQ395/'Assumptions - Life cycles'!$B$11)</f>
        <v>0</v>
      </c>
      <c r="AR585" s="332">
        <f>IF(UPGRADEYEAR&gt;ENGINE!AR$523,AR493,AR395/'Assumptions - Life cycles'!$B$11)</f>
        <v>0</v>
      </c>
      <c r="AS585" s="332">
        <f>IF(UPGRADEYEAR&gt;ENGINE!AS$523,AS493,AS395/'Assumptions - Life cycles'!$B$11)</f>
        <v>0</v>
      </c>
      <c r="AT585" s="332">
        <f>IF(UPGRADEYEAR&gt;ENGINE!AT$523,AT493,AT395/'Assumptions - Life cycles'!$B$11)</f>
        <v>0</v>
      </c>
      <c r="AU585" s="231"/>
    </row>
    <row r="586" spans="1:47" ht="9" customHeight="1">
      <c r="A586" s="599"/>
      <c r="B586" s="227">
        <f t="shared" ref="B586:D586" si="678">B67</f>
        <v>210</v>
      </c>
      <c r="C586" s="227">
        <f t="shared" si="678"/>
        <v>225</v>
      </c>
      <c r="D586" s="228" t="str">
        <f t="shared" si="678"/>
        <v>MH</v>
      </c>
      <c r="E586" s="254"/>
      <c r="F586" s="254"/>
      <c r="G586" s="254"/>
      <c r="H586" s="229"/>
      <c r="I586" s="229"/>
      <c r="J586" s="332">
        <f>IF(UPGRADEYEAR&gt;ENGINE!J$523,J494,J396/'Assumptions - Life cycles'!$B$11)</f>
        <v>0</v>
      </c>
      <c r="K586" s="332">
        <f>IF(UPGRADEYEAR&gt;ENGINE!K$523,K494,K396/'Assumptions - Life cycles'!$B$11)</f>
        <v>0</v>
      </c>
      <c r="L586" s="332">
        <f>IF(UPGRADEYEAR&gt;ENGINE!L$523,L494,L396/'Assumptions - Life cycles'!$B$11)</f>
        <v>0</v>
      </c>
      <c r="M586" s="332">
        <f>IF(UPGRADEYEAR&gt;ENGINE!M$523,M494,M396/'Assumptions - Life cycles'!$B$11)</f>
        <v>0</v>
      </c>
      <c r="N586" s="332">
        <f>IF(UPGRADEYEAR&gt;ENGINE!N$523,N494,N396/'Assumptions - Life cycles'!$B$11)</f>
        <v>0</v>
      </c>
      <c r="O586" s="332">
        <f>IF(UPGRADEYEAR&gt;ENGINE!O$523,O494,O396/'Assumptions - Life cycles'!$B$11)</f>
        <v>0</v>
      </c>
      <c r="P586" s="332">
        <f>IF(UPGRADEYEAR&gt;ENGINE!P$523,P494,P396/'Assumptions - Life cycles'!$B$11)</f>
        <v>0</v>
      </c>
      <c r="Q586" s="332">
        <f>IF(UPGRADEYEAR&gt;ENGINE!Q$523,Q494,Q396/'Assumptions - Life cycles'!$B$11)</f>
        <v>0</v>
      </c>
      <c r="R586" s="332">
        <f>IF(UPGRADEYEAR&gt;ENGINE!R$523,R494,R396/'Assumptions - Life cycles'!$B$11)</f>
        <v>0</v>
      </c>
      <c r="S586" s="332">
        <f>IF(UPGRADEYEAR&gt;ENGINE!S$523,S494,S396/'Assumptions - Life cycles'!$B$11)</f>
        <v>0</v>
      </c>
      <c r="T586" s="332">
        <f>IF(UPGRADEYEAR&gt;ENGINE!T$523,T494,T396/'Assumptions - Life cycles'!$B$11)</f>
        <v>0</v>
      </c>
      <c r="U586" s="332">
        <f>IF(UPGRADEYEAR&gt;ENGINE!U$523,U494,U396/'Assumptions - Life cycles'!$B$11)</f>
        <v>0</v>
      </c>
      <c r="V586" s="332">
        <f>IF(UPGRADEYEAR&gt;ENGINE!V$523,V494,V396/'Assumptions - Life cycles'!$B$11)</f>
        <v>0</v>
      </c>
      <c r="W586" s="332">
        <f>IF(UPGRADEYEAR&gt;ENGINE!W$523,W494,W396/'Assumptions - Life cycles'!$B$11)</f>
        <v>0</v>
      </c>
      <c r="X586" s="332">
        <f>IF(UPGRADEYEAR&gt;ENGINE!X$523,X494,X396/'Assumptions - Life cycles'!$B$11)</f>
        <v>0</v>
      </c>
      <c r="Y586" s="332">
        <f>IF(UPGRADEYEAR&gt;ENGINE!Y$523,Y494,Y396/'Assumptions - Life cycles'!$B$11)</f>
        <v>0</v>
      </c>
      <c r="Z586" s="332">
        <f>IF(UPGRADEYEAR&gt;ENGINE!Z$523,Z494,Z396/'Assumptions - Life cycles'!$B$11)</f>
        <v>0</v>
      </c>
      <c r="AA586" s="332">
        <f>IF(UPGRADEYEAR&gt;ENGINE!AA$523,AA494,AA396/'Assumptions - Life cycles'!$B$11)</f>
        <v>0</v>
      </c>
      <c r="AB586" s="332">
        <f>IF(UPGRADEYEAR&gt;ENGINE!AB$523,AB494,AB396/'Assumptions - Life cycles'!$B$11)</f>
        <v>0</v>
      </c>
      <c r="AC586" s="332">
        <f>IF(UPGRADEYEAR&gt;ENGINE!AC$523,AC494,AC396/'Assumptions - Life cycles'!$B$11)</f>
        <v>0</v>
      </c>
      <c r="AD586" s="332">
        <f>IF(UPGRADEYEAR&gt;ENGINE!AD$523,AD494,AD396/'Assumptions - Life cycles'!$B$11)</f>
        <v>0</v>
      </c>
      <c r="AE586" s="332">
        <f>IF(UPGRADEYEAR&gt;ENGINE!AE$523,AE494,AE396/'Assumptions - Life cycles'!$B$11)</f>
        <v>0</v>
      </c>
      <c r="AF586" s="332">
        <f>IF(UPGRADEYEAR&gt;ENGINE!AF$523,AF494,AF396/'Assumptions - Life cycles'!$B$11)</f>
        <v>0</v>
      </c>
      <c r="AG586" s="332">
        <f>IF(UPGRADEYEAR&gt;ENGINE!AG$523,AG494,AG396/'Assumptions - Life cycles'!$B$11)</f>
        <v>0</v>
      </c>
      <c r="AH586" s="332">
        <f>IF(UPGRADEYEAR&gt;ENGINE!AH$523,AH494,AH396/'Assumptions - Life cycles'!$B$11)</f>
        <v>0</v>
      </c>
      <c r="AI586" s="332">
        <f>IF(UPGRADEYEAR&gt;ENGINE!AI$523,AI494,AI396/'Assumptions - Life cycles'!$B$11)</f>
        <v>0</v>
      </c>
      <c r="AJ586" s="332">
        <f>IF(UPGRADEYEAR&gt;ENGINE!AJ$523,AJ494,AJ396/'Assumptions - Life cycles'!$B$11)</f>
        <v>0</v>
      </c>
      <c r="AK586" s="332">
        <f>IF(UPGRADEYEAR&gt;ENGINE!AK$523,AK494,AK396/'Assumptions - Life cycles'!$B$11)</f>
        <v>0</v>
      </c>
      <c r="AL586" s="332">
        <f>IF(UPGRADEYEAR&gt;ENGINE!AL$523,AL494,AL396/'Assumptions - Life cycles'!$B$11)</f>
        <v>0</v>
      </c>
      <c r="AM586" s="332">
        <f>IF(UPGRADEYEAR&gt;ENGINE!AM$523,AM494,AM396/'Assumptions - Life cycles'!$B$11)</f>
        <v>0</v>
      </c>
      <c r="AN586" s="332">
        <f>IF(UPGRADEYEAR&gt;ENGINE!AN$523,AN494,AN396/'Assumptions - Life cycles'!$B$11)</f>
        <v>0</v>
      </c>
      <c r="AO586" s="332">
        <f>IF(UPGRADEYEAR&gt;ENGINE!AO$523,AO494,AO396/'Assumptions - Life cycles'!$B$11)</f>
        <v>0</v>
      </c>
      <c r="AP586" s="332">
        <f>IF(UPGRADEYEAR&gt;ENGINE!AP$523,AP494,AP396/'Assumptions - Life cycles'!$B$11)</f>
        <v>0</v>
      </c>
      <c r="AQ586" s="332">
        <f>IF(UPGRADEYEAR&gt;ENGINE!AQ$523,AQ494,AQ396/'Assumptions - Life cycles'!$B$11)</f>
        <v>0</v>
      </c>
      <c r="AR586" s="332">
        <f>IF(UPGRADEYEAR&gt;ENGINE!AR$523,AR494,AR396/'Assumptions - Life cycles'!$B$11)</f>
        <v>0</v>
      </c>
      <c r="AS586" s="332">
        <f>IF(UPGRADEYEAR&gt;ENGINE!AS$523,AS494,AS396/'Assumptions - Life cycles'!$B$11)</f>
        <v>0</v>
      </c>
      <c r="AT586" s="332">
        <f>IF(UPGRADEYEAR&gt;ENGINE!AT$523,AT494,AT396/'Assumptions - Life cycles'!$B$11)</f>
        <v>0</v>
      </c>
      <c r="AU586" s="231"/>
    </row>
    <row r="587" spans="1:47" ht="9" customHeight="1">
      <c r="A587" s="599"/>
      <c r="B587" s="227">
        <f t="shared" ref="B587:D587" si="679">B68</f>
        <v>0</v>
      </c>
      <c r="C587" s="227">
        <f t="shared" si="679"/>
        <v>0</v>
      </c>
      <c r="D587" s="228" t="str">
        <f t="shared" si="679"/>
        <v>MH</v>
      </c>
      <c r="E587" s="254"/>
      <c r="F587" s="254"/>
      <c r="G587" s="254"/>
      <c r="H587" s="229"/>
      <c r="I587" s="229"/>
      <c r="J587" s="332">
        <f>IF(UPGRADEYEAR&gt;ENGINE!J$523,J495,J397/'Assumptions - Life cycles'!$B$11)</f>
        <v>0</v>
      </c>
      <c r="K587" s="332">
        <f>IF(UPGRADEYEAR&gt;ENGINE!K$523,K495,K397/'Assumptions - Life cycles'!$B$11)</f>
        <v>0</v>
      </c>
      <c r="L587" s="332">
        <f>IF(UPGRADEYEAR&gt;ENGINE!L$523,L495,L397/'Assumptions - Life cycles'!$B$11)</f>
        <v>0</v>
      </c>
      <c r="M587" s="332">
        <f>IF(UPGRADEYEAR&gt;ENGINE!M$523,M495,M397/'Assumptions - Life cycles'!$B$11)</f>
        <v>0</v>
      </c>
      <c r="N587" s="332">
        <f>IF(UPGRADEYEAR&gt;ENGINE!N$523,N495,N397/'Assumptions - Life cycles'!$B$11)</f>
        <v>0</v>
      </c>
      <c r="O587" s="332">
        <f>IF(UPGRADEYEAR&gt;ENGINE!O$523,O495,O397/'Assumptions - Life cycles'!$B$11)</f>
        <v>0</v>
      </c>
      <c r="P587" s="332">
        <f>IF(UPGRADEYEAR&gt;ENGINE!P$523,P495,P397/'Assumptions - Life cycles'!$B$11)</f>
        <v>0</v>
      </c>
      <c r="Q587" s="332">
        <f>IF(UPGRADEYEAR&gt;ENGINE!Q$523,Q495,Q397/'Assumptions - Life cycles'!$B$11)</f>
        <v>0</v>
      </c>
      <c r="R587" s="332">
        <f>IF(UPGRADEYEAR&gt;ENGINE!R$523,R495,R397/'Assumptions - Life cycles'!$B$11)</f>
        <v>0</v>
      </c>
      <c r="S587" s="332">
        <f>IF(UPGRADEYEAR&gt;ENGINE!S$523,S495,S397/'Assumptions - Life cycles'!$B$11)</f>
        <v>0</v>
      </c>
      <c r="T587" s="332">
        <f>IF(UPGRADEYEAR&gt;ENGINE!T$523,T495,T397/'Assumptions - Life cycles'!$B$11)</f>
        <v>0</v>
      </c>
      <c r="U587" s="332">
        <f>IF(UPGRADEYEAR&gt;ENGINE!U$523,U495,U397/'Assumptions - Life cycles'!$B$11)</f>
        <v>0</v>
      </c>
      <c r="V587" s="332">
        <f>IF(UPGRADEYEAR&gt;ENGINE!V$523,V495,V397/'Assumptions - Life cycles'!$B$11)</f>
        <v>0</v>
      </c>
      <c r="W587" s="332">
        <f>IF(UPGRADEYEAR&gt;ENGINE!W$523,W495,W397/'Assumptions - Life cycles'!$B$11)</f>
        <v>0</v>
      </c>
      <c r="X587" s="332">
        <f>IF(UPGRADEYEAR&gt;ENGINE!X$523,X495,X397/'Assumptions - Life cycles'!$B$11)</f>
        <v>0</v>
      </c>
      <c r="Y587" s="332">
        <f>IF(UPGRADEYEAR&gt;ENGINE!Y$523,Y495,Y397/'Assumptions - Life cycles'!$B$11)</f>
        <v>0</v>
      </c>
      <c r="Z587" s="332">
        <f>IF(UPGRADEYEAR&gt;ENGINE!Z$523,Z495,Z397/'Assumptions - Life cycles'!$B$11)</f>
        <v>0</v>
      </c>
      <c r="AA587" s="332">
        <f>IF(UPGRADEYEAR&gt;ENGINE!AA$523,AA495,AA397/'Assumptions - Life cycles'!$B$11)</f>
        <v>0</v>
      </c>
      <c r="AB587" s="332">
        <f>IF(UPGRADEYEAR&gt;ENGINE!AB$523,AB495,AB397/'Assumptions - Life cycles'!$B$11)</f>
        <v>0</v>
      </c>
      <c r="AC587" s="332">
        <f>IF(UPGRADEYEAR&gt;ENGINE!AC$523,AC495,AC397/'Assumptions - Life cycles'!$B$11)</f>
        <v>0</v>
      </c>
      <c r="AD587" s="332">
        <f>IF(UPGRADEYEAR&gt;ENGINE!AD$523,AD495,AD397/'Assumptions - Life cycles'!$B$11)</f>
        <v>0</v>
      </c>
      <c r="AE587" s="332">
        <f>IF(UPGRADEYEAR&gt;ENGINE!AE$523,AE495,AE397/'Assumptions - Life cycles'!$B$11)</f>
        <v>0</v>
      </c>
      <c r="AF587" s="332">
        <f>IF(UPGRADEYEAR&gt;ENGINE!AF$523,AF495,AF397/'Assumptions - Life cycles'!$B$11)</f>
        <v>0</v>
      </c>
      <c r="AG587" s="332">
        <f>IF(UPGRADEYEAR&gt;ENGINE!AG$523,AG495,AG397/'Assumptions - Life cycles'!$B$11)</f>
        <v>0</v>
      </c>
      <c r="AH587" s="332">
        <f>IF(UPGRADEYEAR&gt;ENGINE!AH$523,AH495,AH397/'Assumptions - Life cycles'!$B$11)</f>
        <v>0</v>
      </c>
      <c r="AI587" s="332">
        <f>IF(UPGRADEYEAR&gt;ENGINE!AI$523,AI495,AI397/'Assumptions - Life cycles'!$B$11)</f>
        <v>0</v>
      </c>
      <c r="AJ587" s="332">
        <f>IF(UPGRADEYEAR&gt;ENGINE!AJ$523,AJ495,AJ397/'Assumptions - Life cycles'!$B$11)</f>
        <v>0</v>
      </c>
      <c r="AK587" s="332">
        <f>IF(UPGRADEYEAR&gt;ENGINE!AK$523,AK495,AK397/'Assumptions - Life cycles'!$B$11)</f>
        <v>0</v>
      </c>
      <c r="AL587" s="332">
        <f>IF(UPGRADEYEAR&gt;ENGINE!AL$523,AL495,AL397/'Assumptions - Life cycles'!$B$11)</f>
        <v>0</v>
      </c>
      <c r="AM587" s="332">
        <f>IF(UPGRADEYEAR&gt;ENGINE!AM$523,AM495,AM397/'Assumptions - Life cycles'!$B$11)</f>
        <v>0</v>
      </c>
      <c r="AN587" s="332">
        <f>IF(UPGRADEYEAR&gt;ENGINE!AN$523,AN495,AN397/'Assumptions - Life cycles'!$B$11)</f>
        <v>0</v>
      </c>
      <c r="AO587" s="332">
        <f>IF(UPGRADEYEAR&gt;ENGINE!AO$523,AO495,AO397/'Assumptions - Life cycles'!$B$11)</f>
        <v>0</v>
      </c>
      <c r="AP587" s="332">
        <f>IF(UPGRADEYEAR&gt;ENGINE!AP$523,AP495,AP397/'Assumptions - Life cycles'!$B$11)</f>
        <v>0</v>
      </c>
      <c r="AQ587" s="332">
        <f>IF(UPGRADEYEAR&gt;ENGINE!AQ$523,AQ495,AQ397/'Assumptions - Life cycles'!$B$11)</f>
        <v>0</v>
      </c>
      <c r="AR587" s="332">
        <f>IF(UPGRADEYEAR&gt;ENGINE!AR$523,AR495,AR397/'Assumptions - Life cycles'!$B$11)</f>
        <v>0</v>
      </c>
      <c r="AS587" s="332">
        <f>IF(UPGRADEYEAR&gt;ENGINE!AS$523,AS495,AS397/'Assumptions - Life cycles'!$B$11)</f>
        <v>0</v>
      </c>
      <c r="AT587" s="332">
        <f>IF(UPGRADEYEAR&gt;ENGINE!AT$523,AT495,AT397/'Assumptions - Life cycles'!$B$11)</f>
        <v>0</v>
      </c>
      <c r="AU587" s="231"/>
    </row>
    <row r="588" spans="1:47" ht="9" customHeight="1">
      <c r="A588" s="599"/>
      <c r="B588" s="227">
        <f t="shared" ref="B588:D588" si="680">B69</f>
        <v>0</v>
      </c>
      <c r="C588" s="227">
        <f t="shared" si="680"/>
        <v>0</v>
      </c>
      <c r="D588" s="228" t="str">
        <f t="shared" si="680"/>
        <v>MH</v>
      </c>
      <c r="E588" s="254"/>
      <c r="F588" s="254"/>
      <c r="G588" s="254"/>
      <c r="H588" s="229"/>
      <c r="I588" s="229"/>
      <c r="J588" s="332">
        <f>IF(UPGRADEYEAR&gt;ENGINE!J$523,J496,J398/'Assumptions - Life cycles'!$B$11)</f>
        <v>0</v>
      </c>
      <c r="K588" s="332">
        <f>IF(UPGRADEYEAR&gt;ENGINE!K$523,K496,K398/'Assumptions - Life cycles'!$B$11)</f>
        <v>0</v>
      </c>
      <c r="L588" s="332">
        <f>IF(UPGRADEYEAR&gt;ENGINE!L$523,L496,L398/'Assumptions - Life cycles'!$B$11)</f>
        <v>0</v>
      </c>
      <c r="M588" s="332">
        <f>IF(UPGRADEYEAR&gt;ENGINE!M$523,M496,M398/'Assumptions - Life cycles'!$B$11)</f>
        <v>0</v>
      </c>
      <c r="N588" s="332">
        <f>IF(UPGRADEYEAR&gt;ENGINE!N$523,N496,N398/'Assumptions - Life cycles'!$B$11)</f>
        <v>0</v>
      </c>
      <c r="O588" s="332">
        <f>IF(UPGRADEYEAR&gt;ENGINE!O$523,O496,O398/'Assumptions - Life cycles'!$B$11)</f>
        <v>0</v>
      </c>
      <c r="P588" s="332">
        <f>IF(UPGRADEYEAR&gt;ENGINE!P$523,P496,P398/'Assumptions - Life cycles'!$B$11)</f>
        <v>0</v>
      </c>
      <c r="Q588" s="332">
        <f>IF(UPGRADEYEAR&gt;ENGINE!Q$523,Q496,Q398/'Assumptions - Life cycles'!$B$11)</f>
        <v>0</v>
      </c>
      <c r="R588" s="332">
        <f>IF(UPGRADEYEAR&gt;ENGINE!R$523,R496,R398/'Assumptions - Life cycles'!$B$11)</f>
        <v>0</v>
      </c>
      <c r="S588" s="332">
        <f>IF(UPGRADEYEAR&gt;ENGINE!S$523,S496,S398/'Assumptions - Life cycles'!$B$11)</f>
        <v>0</v>
      </c>
      <c r="T588" s="332">
        <f>IF(UPGRADEYEAR&gt;ENGINE!T$523,T496,T398/'Assumptions - Life cycles'!$B$11)</f>
        <v>0</v>
      </c>
      <c r="U588" s="332">
        <f>IF(UPGRADEYEAR&gt;ENGINE!U$523,U496,U398/'Assumptions - Life cycles'!$B$11)</f>
        <v>0</v>
      </c>
      <c r="V588" s="332">
        <f>IF(UPGRADEYEAR&gt;ENGINE!V$523,V496,V398/'Assumptions - Life cycles'!$B$11)</f>
        <v>0</v>
      </c>
      <c r="W588" s="332">
        <f>IF(UPGRADEYEAR&gt;ENGINE!W$523,W496,W398/'Assumptions - Life cycles'!$B$11)</f>
        <v>0</v>
      </c>
      <c r="X588" s="332">
        <f>IF(UPGRADEYEAR&gt;ENGINE!X$523,X496,X398/'Assumptions - Life cycles'!$B$11)</f>
        <v>0</v>
      </c>
      <c r="Y588" s="332">
        <f>IF(UPGRADEYEAR&gt;ENGINE!Y$523,Y496,Y398/'Assumptions - Life cycles'!$B$11)</f>
        <v>0</v>
      </c>
      <c r="Z588" s="332">
        <f>IF(UPGRADEYEAR&gt;ENGINE!Z$523,Z496,Z398/'Assumptions - Life cycles'!$B$11)</f>
        <v>0</v>
      </c>
      <c r="AA588" s="332">
        <f>IF(UPGRADEYEAR&gt;ENGINE!AA$523,AA496,AA398/'Assumptions - Life cycles'!$B$11)</f>
        <v>0</v>
      </c>
      <c r="AB588" s="332">
        <f>IF(UPGRADEYEAR&gt;ENGINE!AB$523,AB496,AB398/'Assumptions - Life cycles'!$B$11)</f>
        <v>0</v>
      </c>
      <c r="AC588" s="332">
        <f>IF(UPGRADEYEAR&gt;ENGINE!AC$523,AC496,AC398/'Assumptions - Life cycles'!$B$11)</f>
        <v>0</v>
      </c>
      <c r="AD588" s="332">
        <f>IF(UPGRADEYEAR&gt;ENGINE!AD$523,AD496,AD398/'Assumptions - Life cycles'!$B$11)</f>
        <v>0</v>
      </c>
      <c r="AE588" s="332">
        <f>IF(UPGRADEYEAR&gt;ENGINE!AE$523,AE496,AE398/'Assumptions - Life cycles'!$B$11)</f>
        <v>0</v>
      </c>
      <c r="AF588" s="332">
        <f>IF(UPGRADEYEAR&gt;ENGINE!AF$523,AF496,AF398/'Assumptions - Life cycles'!$B$11)</f>
        <v>0</v>
      </c>
      <c r="AG588" s="332">
        <f>IF(UPGRADEYEAR&gt;ENGINE!AG$523,AG496,AG398/'Assumptions - Life cycles'!$B$11)</f>
        <v>0</v>
      </c>
      <c r="AH588" s="332">
        <f>IF(UPGRADEYEAR&gt;ENGINE!AH$523,AH496,AH398/'Assumptions - Life cycles'!$B$11)</f>
        <v>0</v>
      </c>
      <c r="AI588" s="332">
        <f>IF(UPGRADEYEAR&gt;ENGINE!AI$523,AI496,AI398/'Assumptions - Life cycles'!$B$11)</f>
        <v>0</v>
      </c>
      <c r="AJ588" s="332">
        <f>IF(UPGRADEYEAR&gt;ENGINE!AJ$523,AJ496,AJ398/'Assumptions - Life cycles'!$B$11)</f>
        <v>0</v>
      </c>
      <c r="AK588" s="332">
        <f>IF(UPGRADEYEAR&gt;ENGINE!AK$523,AK496,AK398/'Assumptions - Life cycles'!$B$11)</f>
        <v>0</v>
      </c>
      <c r="AL588" s="332">
        <f>IF(UPGRADEYEAR&gt;ENGINE!AL$523,AL496,AL398/'Assumptions - Life cycles'!$B$11)</f>
        <v>0</v>
      </c>
      <c r="AM588" s="332">
        <f>IF(UPGRADEYEAR&gt;ENGINE!AM$523,AM496,AM398/'Assumptions - Life cycles'!$B$11)</f>
        <v>0</v>
      </c>
      <c r="AN588" s="332">
        <f>IF(UPGRADEYEAR&gt;ENGINE!AN$523,AN496,AN398/'Assumptions - Life cycles'!$B$11)</f>
        <v>0</v>
      </c>
      <c r="AO588" s="332">
        <f>IF(UPGRADEYEAR&gt;ENGINE!AO$523,AO496,AO398/'Assumptions - Life cycles'!$B$11)</f>
        <v>0</v>
      </c>
      <c r="AP588" s="332">
        <f>IF(UPGRADEYEAR&gt;ENGINE!AP$523,AP496,AP398/'Assumptions - Life cycles'!$B$11)</f>
        <v>0</v>
      </c>
      <c r="AQ588" s="332">
        <f>IF(UPGRADEYEAR&gt;ENGINE!AQ$523,AQ496,AQ398/'Assumptions - Life cycles'!$B$11)</f>
        <v>0</v>
      </c>
      <c r="AR588" s="332">
        <f>IF(UPGRADEYEAR&gt;ENGINE!AR$523,AR496,AR398/'Assumptions - Life cycles'!$B$11)</f>
        <v>0</v>
      </c>
      <c r="AS588" s="332">
        <f>IF(UPGRADEYEAR&gt;ENGINE!AS$523,AS496,AS398/'Assumptions - Life cycles'!$B$11)</f>
        <v>0</v>
      </c>
      <c r="AT588" s="332">
        <f>IF(UPGRADEYEAR&gt;ENGINE!AT$523,AT496,AT398/'Assumptions - Life cycles'!$B$11)</f>
        <v>0</v>
      </c>
      <c r="AU588" s="231"/>
    </row>
    <row r="589" spans="1:47" ht="9" customHeight="1">
      <c r="A589" s="599"/>
      <c r="B589" s="227">
        <f t="shared" ref="B589:D589" si="681">B70</f>
        <v>0</v>
      </c>
      <c r="C589" s="227">
        <f t="shared" si="681"/>
        <v>0</v>
      </c>
      <c r="D589" s="228" t="str">
        <f t="shared" si="681"/>
        <v>MH</v>
      </c>
      <c r="E589" s="254"/>
      <c r="F589" s="254"/>
      <c r="G589" s="254"/>
      <c r="H589" s="229"/>
      <c r="I589" s="229"/>
      <c r="J589" s="332">
        <f>IF(UPGRADEYEAR&gt;ENGINE!J$523,J497,J399/'Assumptions - Life cycles'!$B$11)</f>
        <v>0</v>
      </c>
      <c r="K589" s="332">
        <f>IF(UPGRADEYEAR&gt;ENGINE!K$523,K497,K399/'Assumptions - Life cycles'!$B$11)</f>
        <v>0</v>
      </c>
      <c r="L589" s="332">
        <f>IF(UPGRADEYEAR&gt;ENGINE!L$523,L497,L399/'Assumptions - Life cycles'!$B$11)</f>
        <v>0</v>
      </c>
      <c r="M589" s="332">
        <f>IF(UPGRADEYEAR&gt;ENGINE!M$523,M497,M399/'Assumptions - Life cycles'!$B$11)</f>
        <v>0</v>
      </c>
      <c r="N589" s="332">
        <f>IF(UPGRADEYEAR&gt;ENGINE!N$523,N497,N399/'Assumptions - Life cycles'!$B$11)</f>
        <v>0</v>
      </c>
      <c r="O589" s="332">
        <f>IF(UPGRADEYEAR&gt;ENGINE!O$523,O497,O399/'Assumptions - Life cycles'!$B$11)</f>
        <v>0</v>
      </c>
      <c r="P589" s="332">
        <f>IF(UPGRADEYEAR&gt;ENGINE!P$523,P497,P399/'Assumptions - Life cycles'!$B$11)</f>
        <v>0</v>
      </c>
      <c r="Q589" s="332">
        <f>IF(UPGRADEYEAR&gt;ENGINE!Q$523,Q497,Q399/'Assumptions - Life cycles'!$B$11)</f>
        <v>0</v>
      </c>
      <c r="R589" s="332">
        <f>IF(UPGRADEYEAR&gt;ENGINE!R$523,R497,R399/'Assumptions - Life cycles'!$B$11)</f>
        <v>0</v>
      </c>
      <c r="S589" s="332">
        <f>IF(UPGRADEYEAR&gt;ENGINE!S$523,S497,S399/'Assumptions - Life cycles'!$B$11)</f>
        <v>0</v>
      </c>
      <c r="T589" s="332">
        <f>IF(UPGRADEYEAR&gt;ENGINE!T$523,T497,T399/'Assumptions - Life cycles'!$B$11)</f>
        <v>0</v>
      </c>
      <c r="U589" s="332">
        <f>IF(UPGRADEYEAR&gt;ENGINE!U$523,U497,U399/'Assumptions - Life cycles'!$B$11)</f>
        <v>0</v>
      </c>
      <c r="V589" s="332">
        <f>IF(UPGRADEYEAR&gt;ENGINE!V$523,V497,V399/'Assumptions - Life cycles'!$B$11)</f>
        <v>0</v>
      </c>
      <c r="W589" s="332">
        <f>IF(UPGRADEYEAR&gt;ENGINE!W$523,W497,W399/'Assumptions - Life cycles'!$B$11)</f>
        <v>0</v>
      </c>
      <c r="X589" s="332">
        <f>IF(UPGRADEYEAR&gt;ENGINE!X$523,X497,X399/'Assumptions - Life cycles'!$B$11)</f>
        <v>0</v>
      </c>
      <c r="Y589" s="332">
        <f>IF(UPGRADEYEAR&gt;ENGINE!Y$523,Y497,Y399/'Assumptions - Life cycles'!$B$11)</f>
        <v>0</v>
      </c>
      <c r="Z589" s="332">
        <f>IF(UPGRADEYEAR&gt;ENGINE!Z$523,Z497,Z399/'Assumptions - Life cycles'!$B$11)</f>
        <v>0</v>
      </c>
      <c r="AA589" s="332">
        <f>IF(UPGRADEYEAR&gt;ENGINE!AA$523,AA497,AA399/'Assumptions - Life cycles'!$B$11)</f>
        <v>0</v>
      </c>
      <c r="AB589" s="332">
        <f>IF(UPGRADEYEAR&gt;ENGINE!AB$523,AB497,AB399/'Assumptions - Life cycles'!$B$11)</f>
        <v>0</v>
      </c>
      <c r="AC589" s="332">
        <f>IF(UPGRADEYEAR&gt;ENGINE!AC$523,AC497,AC399/'Assumptions - Life cycles'!$B$11)</f>
        <v>0</v>
      </c>
      <c r="AD589" s="332">
        <f>IF(UPGRADEYEAR&gt;ENGINE!AD$523,AD497,AD399/'Assumptions - Life cycles'!$B$11)</f>
        <v>0</v>
      </c>
      <c r="AE589" s="332">
        <f>IF(UPGRADEYEAR&gt;ENGINE!AE$523,AE497,AE399/'Assumptions - Life cycles'!$B$11)</f>
        <v>0</v>
      </c>
      <c r="AF589" s="332">
        <f>IF(UPGRADEYEAR&gt;ENGINE!AF$523,AF497,AF399/'Assumptions - Life cycles'!$B$11)</f>
        <v>0</v>
      </c>
      <c r="AG589" s="332">
        <f>IF(UPGRADEYEAR&gt;ENGINE!AG$523,AG497,AG399/'Assumptions - Life cycles'!$B$11)</f>
        <v>0</v>
      </c>
      <c r="AH589" s="332">
        <f>IF(UPGRADEYEAR&gt;ENGINE!AH$523,AH497,AH399/'Assumptions - Life cycles'!$B$11)</f>
        <v>0</v>
      </c>
      <c r="AI589" s="332">
        <f>IF(UPGRADEYEAR&gt;ENGINE!AI$523,AI497,AI399/'Assumptions - Life cycles'!$B$11)</f>
        <v>0</v>
      </c>
      <c r="AJ589" s="332">
        <f>IF(UPGRADEYEAR&gt;ENGINE!AJ$523,AJ497,AJ399/'Assumptions - Life cycles'!$B$11)</f>
        <v>0</v>
      </c>
      <c r="AK589" s="332">
        <f>IF(UPGRADEYEAR&gt;ENGINE!AK$523,AK497,AK399/'Assumptions - Life cycles'!$B$11)</f>
        <v>0</v>
      </c>
      <c r="AL589" s="332">
        <f>IF(UPGRADEYEAR&gt;ENGINE!AL$523,AL497,AL399/'Assumptions - Life cycles'!$B$11)</f>
        <v>0</v>
      </c>
      <c r="AM589" s="332">
        <f>IF(UPGRADEYEAR&gt;ENGINE!AM$523,AM497,AM399/'Assumptions - Life cycles'!$B$11)</f>
        <v>0</v>
      </c>
      <c r="AN589" s="332">
        <f>IF(UPGRADEYEAR&gt;ENGINE!AN$523,AN497,AN399/'Assumptions - Life cycles'!$B$11)</f>
        <v>0</v>
      </c>
      <c r="AO589" s="332">
        <f>IF(UPGRADEYEAR&gt;ENGINE!AO$523,AO497,AO399/'Assumptions - Life cycles'!$B$11)</f>
        <v>0</v>
      </c>
      <c r="AP589" s="332">
        <f>IF(UPGRADEYEAR&gt;ENGINE!AP$523,AP497,AP399/'Assumptions - Life cycles'!$B$11)</f>
        <v>0</v>
      </c>
      <c r="AQ589" s="332">
        <f>IF(UPGRADEYEAR&gt;ENGINE!AQ$523,AQ497,AQ399/'Assumptions - Life cycles'!$B$11)</f>
        <v>0</v>
      </c>
      <c r="AR589" s="332">
        <f>IF(UPGRADEYEAR&gt;ENGINE!AR$523,AR497,AR399/'Assumptions - Life cycles'!$B$11)</f>
        <v>0</v>
      </c>
      <c r="AS589" s="332">
        <f>IF(UPGRADEYEAR&gt;ENGINE!AS$523,AS497,AS399/'Assumptions - Life cycles'!$B$11)</f>
        <v>0</v>
      </c>
      <c r="AT589" s="332">
        <f>IF(UPGRADEYEAR&gt;ENGINE!AT$523,AT497,AT399/'Assumptions - Life cycles'!$B$11)</f>
        <v>0</v>
      </c>
      <c r="AU589" s="231"/>
    </row>
    <row r="590" spans="1:47" ht="9" customHeight="1">
      <c r="A590" s="600"/>
      <c r="B590" s="227">
        <f t="shared" ref="B590:D590" si="682">B71</f>
        <v>0</v>
      </c>
      <c r="C590" s="227">
        <f t="shared" si="682"/>
        <v>0</v>
      </c>
      <c r="D590" s="228" t="str">
        <f t="shared" si="682"/>
        <v>MH</v>
      </c>
      <c r="E590" s="254"/>
      <c r="F590" s="254"/>
      <c r="G590" s="254"/>
      <c r="H590" s="229"/>
      <c r="I590" s="229"/>
      <c r="J590" s="332">
        <f>IF(UPGRADEYEAR&gt;ENGINE!J$523,J498,J400/'Assumptions - Life cycles'!$B$11)</f>
        <v>0</v>
      </c>
      <c r="K590" s="332">
        <f>IF(UPGRADEYEAR&gt;ENGINE!K$523,K498,K400/'Assumptions - Life cycles'!$B$11)</f>
        <v>0</v>
      </c>
      <c r="L590" s="332">
        <f>IF(UPGRADEYEAR&gt;ENGINE!L$523,L498,L400/'Assumptions - Life cycles'!$B$11)</f>
        <v>0</v>
      </c>
      <c r="M590" s="332">
        <f>IF(UPGRADEYEAR&gt;ENGINE!M$523,M498,M400/'Assumptions - Life cycles'!$B$11)</f>
        <v>0</v>
      </c>
      <c r="N590" s="332">
        <f>IF(UPGRADEYEAR&gt;ENGINE!N$523,N498,N400/'Assumptions - Life cycles'!$B$11)</f>
        <v>0</v>
      </c>
      <c r="O590" s="332">
        <f>IF(UPGRADEYEAR&gt;ENGINE!O$523,O498,O400/'Assumptions - Life cycles'!$B$11)</f>
        <v>0</v>
      </c>
      <c r="P590" s="332">
        <f>IF(UPGRADEYEAR&gt;ENGINE!P$523,P498,P400/'Assumptions - Life cycles'!$B$11)</f>
        <v>0</v>
      </c>
      <c r="Q590" s="332">
        <f>IF(UPGRADEYEAR&gt;ENGINE!Q$523,Q498,Q400/'Assumptions - Life cycles'!$B$11)</f>
        <v>0</v>
      </c>
      <c r="R590" s="332">
        <f>IF(UPGRADEYEAR&gt;ENGINE!R$523,R498,R400/'Assumptions - Life cycles'!$B$11)</f>
        <v>0</v>
      </c>
      <c r="S590" s="332">
        <f>IF(UPGRADEYEAR&gt;ENGINE!S$523,S498,S400/'Assumptions - Life cycles'!$B$11)</f>
        <v>0</v>
      </c>
      <c r="T590" s="332">
        <f>IF(UPGRADEYEAR&gt;ENGINE!T$523,T498,T400/'Assumptions - Life cycles'!$B$11)</f>
        <v>0</v>
      </c>
      <c r="U590" s="332">
        <f>IF(UPGRADEYEAR&gt;ENGINE!U$523,U498,U400/'Assumptions - Life cycles'!$B$11)</f>
        <v>0</v>
      </c>
      <c r="V590" s="332">
        <f>IF(UPGRADEYEAR&gt;ENGINE!V$523,V498,V400/'Assumptions - Life cycles'!$B$11)</f>
        <v>0</v>
      </c>
      <c r="W590" s="332">
        <f>IF(UPGRADEYEAR&gt;ENGINE!W$523,W498,W400/'Assumptions - Life cycles'!$B$11)</f>
        <v>0</v>
      </c>
      <c r="X590" s="332">
        <f>IF(UPGRADEYEAR&gt;ENGINE!X$523,X498,X400/'Assumptions - Life cycles'!$B$11)</f>
        <v>0</v>
      </c>
      <c r="Y590" s="332">
        <f>IF(UPGRADEYEAR&gt;ENGINE!Y$523,Y498,Y400/'Assumptions - Life cycles'!$B$11)</f>
        <v>0</v>
      </c>
      <c r="Z590" s="332">
        <f>IF(UPGRADEYEAR&gt;ENGINE!Z$523,Z498,Z400/'Assumptions - Life cycles'!$B$11)</f>
        <v>0</v>
      </c>
      <c r="AA590" s="332">
        <f>IF(UPGRADEYEAR&gt;ENGINE!AA$523,AA498,AA400/'Assumptions - Life cycles'!$B$11)</f>
        <v>0</v>
      </c>
      <c r="AB590" s="332">
        <f>IF(UPGRADEYEAR&gt;ENGINE!AB$523,AB498,AB400/'Assumptions - Life cycles'!$B$11)</f>
        <v>0</v>
      </c>
      <c r="AC590" s="332">
        <f>IF(UPGRADEYEAR&gt;ENGINE!AC$523,AC498,AC400/'Assumptions - Life cycles'!$B$11)</f>
        <v>0</v>
      </c>
      <c r="AD590" s="332">
        <f>IF(UPGRADEYEAR&gt;ENGINE!AD$523,AD498,AD400/'Assumptions - Life cycles'!$B$11)</f>
        <v>0</v>
      </c>
      <c r="AE590" s="332">
        <f>IF(UPGRADEYEAR&gt;ENGINE!AE$523,AE498,AE400/'Assumptions - Life cycles'!$B$11)</f>
        <v>0</v>
      </c>
      <c r="AF590" s="332">
        <f>IF(UPGRADEYEAR&gt;ENGINE!AF$523,AF498,AF400/'Assumptions - Life cycles'!$B$11)</f>
        <v>0</v>
      </c>
      <c r="AG590" s="332">
        <f>IF(UPGRADEYEAR&gt;ENGINE!AG$523,AG498,AG400/'Assumptions - Life cycles'!$B$11)</f>
        <v>0</v>
      </c>
      <c r="AH590" s="332">
        <f>IF(UPGRADEYEAR&gt;ENGINE!AH$523,AH498,AH400/'Assumptions - Life cycles'!$B$11)</f>
        <v>0</v>
      </c>
      <c r="AI590" s="332">
        <f>IF(UPGRADEYEAR&gt;ENGINE!AI$523,AI498,AI400/'Assumptions - Life cycles'!$B$11)</f>
        <v>0</v>
      </c>
      <c r="AJ590" s="332">
        <f>IF(UPGRADEYEAR&gt;ENGINE!AJ$523,AJ498,AJ400/'Assumptions - Life cycles'!$B$11)</f>
        <v>0</v>
      </c>
      <c r="AK590" s="332">
        <f>IF(UPGRADEYEAR&gt;ENGINE!AK$523,AK498,AK400/'Assumptions - Life cycles'!$B$11)</f>
        <v>0</v>
      </c>
      <c r="AL590" s="332">
        <f>IF(UPGRADEYEAR&gt;ENGINE!AL$523,AL498,AL400/'Assumptions - Life cycles'!$B$11)</f>
        <v>0</v>
      </c>
      <c r="AM590" s="332">
        <f>IF(UPGRADEYEAR&gt;ENGINE!AM$523,AM498,AM400/'Assumptions - Life cycles'!$B$11)</f>
        <v>0</v>
      </c>
      <c r="AN590" s="332">
        <f>IF(UPGRADEYEAR&gt;ENGINE!AN$523,AN498,AN400/'Assumptions - Life cycles'!$B$11)</f>
        <v>0</v>
      </c>
      <c r="AO590" s="332">
        <f>IF(UPGRADEYEAR&gt;ENGINE!AO$523,AO498,AO400/'Assumptions - Life cycles'!$B$11)</f>
        <v>0</v>
      </c>
      <c r="AP590" s="332">
        <f>IF(UPGRADEYEAR&gt;ENGINE!AP$523,AP498,AP400/'Assumptions - Life cycles'!$B$11)</f>
        <v>0</v>
      </c>
      <c r="AQ590" s="332">
        <f>IF(UPGRADEYEAR&gt;ENGINE!AQ$523,AQ498,AQ400/'Assumptions - Life cycles'!$B$11)</f>
        <v>0</v>
      </c>
      <c r="AR590" s="332">
        <f>IF(UPGRADEYEAR&gt;ENGINE!AR$523,AR498,AR400/'Assumptions - Life cycles'!$B$11)</f>
        <v>0</v>
      </c>
      <c r="AS590" s="332">
        <f>IF(UPGRADEYEAR&gt;ENGINE!AS$523,AS498,AS400/'Assumptions - Life cycles'!$B$11)</f>
        <v>0</v>
      </c>
      <c r="AT590" s="332">
        <f>IF(UPGRADEYEAR&gt;ENGINE!AT$523,AT498,AT400/'Assumptions - Life cycles'!$B$11)</f>
        <v>0</v>
      </c>
      <c r="AU590" s="231"/>
    </row>
    <row r="591" spans="1:47" ht="9" customHeight="1">
      <c r="A591" s="598" t="s">
        <v>57</v>
      </c>
      <c r="B591" s="227">
        <f t="shared" ref="B591:D591" si="683">B72</f>
        <v>45</v>
      </c>
      <c r="C591" s="227">
        <f t="shared" si="683"/>
        <v>50</v>
      </c>
      <c r="D591" s="228" t="str">
        <f t="shared" si="683"/>
        <v>CPO</v>
      </c>
      <c r="E591" s="254"/>
      <c r="F591" s="254"/>
      <c r="G591" s="254"/>
      <c r="H591" s="229"/>
      <c r="I591" s="229"/>
      <c r="J591" s="332">
        <f>IF(UPGRADEYEAR&gt;ENGINE!J$523,J499,J401/'Assumptions - Life cycles'!$B$11)</f>
        <v>0</v>
      </c>
      <c r="K591" s="332">
        <f>IF(UPGRADEYEAR&gt;ENGINE!K$523,K499,K401/'Assumptions - Life cycles'!$B$11)</f>
        <v>0</v>
      </c>
      <c r="L591" s="332">
        <f>IF(UPGRADEYEAR&gt;ENGINE!L$523,L499,L401/'Assumptions - Life cycles'!$B$11)</f>
        <v>0</v>
      </c>
      <c r="M591" s="332">
        <f>IF(UPGRADEYEAR&gt;ENGINE!M$523,M499,M401/'Assumptions - Life cycles'!$B$11)</f>
        <v>0</v>
      </c>
      <c r="N591" s="332">
        <f>IF(UPGRADEYEAR&gt;ENGINE!N$523,N499,N401/'Assumptions - Life cycles'!$B$11)</f>
        <v>0</v>
      </c>
      <c r="O591" s="332">
        <f>IF(UPGRADEYEAR&gt;ENGINE!O$523,O499,O401/'Assumptions - Life cycles'!$B$11)</f>
        <v>0</v>
      </c>
      <c r="P591" s="332">
        <f>IF(UPGRADEYEAR&gt;ENGINE!P$523,P499,P401/'Assumptions - Life cycles'!$B$11)</f>
        <v>0</v>
      </c>
      <c r="Q591" s="332">
        <f>IF(UPGRADEYEAR&gt;ENGINE!Q$523,Q499,Q401/'Assumptions - Life cycles'!$B$11)</f>
        <v>0</v>
      </c>
      <c r="R591" s="332">
        <f>IF(UPGRADEYEAR&gt;ENGINE!R$523,R499,R401/'Assumptions - Life cycles'!$B$11)</f>
        <v>0</v>
      </c>
      <c r="S591" s="332">
        <f>IF(UPGRADEYEAR&gt;ENGINE!S$523,S499,S401/'Assumptions - Life cycles'!$B$11)</f>
        <v>0</v>
      </c>
      <c r="T591" s="332">
        <f>IF(UPGRADEYEAR&gt;ENGINE!T$523,T499,T401/'Assumptions - Life cycles'!$B$11)</f>
        <v>0</v>
      </c>
      <c r="U591" s="332">
        <f>IF(UPGRADEYEAR&gt;ENGINE!U$523,U499,U401/'Assumptions - Life cycles'!$B$11)</f>
        <v>0</v>
      </c>
      <c r="V591" s="332">
        <f>IF(UPGRADEYEAR&gt;ENGINE!V$523,V499,V401/'Assumptions - Life cycles'!$B$11)</f>
        <v>0</v>
      </c>
      <c r="W591" s="332">
        <f>IF(UPGRADEYEAR&gt;ENGINE!W$523,W499,W401/'Assumptions - Life cycles'!$B$11)</f>
        <v>0</v>
      </c>
      <c r="X591" s="332">
        <f>IF(UPGRADEYEAR&gt;ENGINE!X$523,X499,X401/'Assumptions - Life cycles'!$B$11)</f>
        <v>0</v>
      </c>
      <c r="Y591" s="332">
        <f>IF(UPGRADEYEAR&gt;ENGINE!Y$523,Y499,Y401/'Assumptions - Life cycles'!$B$11)</f>
        <v>0</v>
      </c>
      <c r="Z591" s="332">
        <f>IF(UPGRADEYEAR&gt;ENGINE!Z$523,Z499,Z401/'Assumptions - Life cycles'!$B$11)</f>
        <v>0</v>
      </c>
      <c r="AA591" s="332">
        <f>IF(UPGRADEYEAR&gt;ENGINE!AA$523,AA499,AA401/'Assumptions - Life cycles'!$B$11)</f>
        <v>0</v>
      </c>
      <c r="AB591" s="332">
        <f>IF(UPGRADEYEAR&gt;ENGINE!AB$523,AB499,AB401/'Assumptions - Life cycles'!$B$11)</f>
        <v>0</v>
      </c>
      <c r="AC591" s="332">
        <f>IF(UPGRADEYEAR&gt;ENGINE!AC$523,AC499,AC401/'Assumptions - Life cycles'!$B$11)</f>
        <v>0</v>
      </c>
      <c r="AD591" s="332">
        <f>IF(UPGRADEYEAR&gt;ENGINE!AD$523,AD499,AD401/'Assumptions - Life cycles'!$B$11)</f>
        <v>0</v>
      </c>
      <c r="AE591" s="332">
        <f>IF(UPGRADEYEAR&gt;ENGINE!AE$523,AE499,AE401/'Assumptions - Life cycles'!$B$11)</f>
        <v>0</v>
      </c>
      <c r="AF591" s="332">
        <f>IF(UPGRADEYEAR&gt;ENGINE!AF$523,AF499,AF401/'Assumptions - Life cycles'!$B$11)</f>
        <v>0</v>
      </c>
      <c r="AG591" s="332">
        <f>IF(UPGRADEYEAR&gt;ENGINE!AG$523,AG499,AG401/'Assumptions - Life cycles'!$B$11)</f>
        <v>0</v>
      </c>
      <c r="AH591" s="332">
        <f>IF(UPGRADEYEAR&gt;ENGINE!AH$523,AH499,AH401/'Assumptions - Life cycles'!$B$11)</f>
        <v>0</v>
      </c>
      <c r="AI591" s="332">
        <f>IF(UPGRADEYEAR&gt;ENGINE!AI$523,AI499,AI401/'Assumptions - Life cycles'!$B$11)</f>
        <v>0</v>
      </c>
      <c r="AJ591" s="332">
        <f>IF(UPGRADEYEAR&gt;ENGINE!AJ$523,AJ499,AJ401/'Assumptions - Life cycles'!$B$11)</f>
        <v>0</v>
      </c>
      <c r="AK591" s="332">
        <f>IF(UPGRADEYEAR&gt;ENGINE!AK$523,AK499,AK401/'Assumptions - Life cycles'!$B$11)</f>
        <v>0</v>
      </c>
      <c r="AL591" s="332">
        <f>IF(UPGRADEYEAR&gt;ENGINE!AL$523,AL499,AL401/'Assumptions - Life cycles'!$B$11)</f>
        <v>0</v>
      </c>
      <c r="AM591" s="332">
        <f>IF(UPGRADEYEAR&gt;ENGINE!AM$523,AM499,AM401/'Assumptions - Life cycles'!$B$11)</f>
        <v>0</v>
      </c>
      <c r="AN591" s="332">
        <f>IF(UPGRADEYEAR&gt;ENGINE!AN$523,AN499,AN401/'Assumptions - Life cycles'!$B$11)</f>
        <v>0</v>
      </c>
      <c r="AO591" s="332">
        <f>IF(UPGRADEYEAR&gt;ENGINE!AO$523,AO499,AO401/'Assumptions - Life cycles'!$B$11)</f>
        <v>0</v>
      </c>
      <c r="AP591" s="332">
        <f>IF(UPGRADEYEAR&gt;ENGINE!AP$523,AP499,AP401/'Assumptions - Life cycles'!$B$11)</f>
        <v>0</v>
      </c>
      <c r="AQ591" s="332">
        <f>IF(UPGRADEYEAR&gt;ENGINE!AQ$523,AQ499,AQ401/'Assumptions - Life cycles'!$B$11)</f>
        <v>0</v>
      </c>
      <c r="AR591" s="332">
        <f>IF(UPGRADEYEAR&gt;ENGINE!AR$523,AR499,AR401/'Assumptions - Life cycles'!$B$11)</f>
        <v>0</v>
      </c>
      <c r="AS591" s="332">
        <f>IF(UPGRADEYEAR&gt;ENGINE!AS$523,AS499,AS401/'Assumptions - Life cycles'!$B$11)</f>
        <v>0</v>
      </c>
      <c r="AT591" s="332">
        <f>IF(UPGRADEYEAR&gt;ENGINE!AT$523,AT499,AT401/'Assumptions - Life cycles'!$B$11)</f>
        <v>0</v>
      </c>
      <c r="AU591" s="231"/>
    </row>
    <row r="592" spans="1:47" ht="9" customHeight="1">
      <c r="A592" s="599"/>
      <c r="B592" s="227">
        <f t="shared" ref="B592:D592" si="684">B73</f>
        <v>60</v>
      </c>
      <c r="C592" s="227">
        <f t="shared" si="684"/>
        <v>66</v>
      </c>
      <c r="D592" s="228" t="str">
        <f t="shared" si="684"/>
        <v>CPO</v>
      </c>
      <c r="E592" s="254"/>
      <c r="F592" s="254"/>
      <c r="G592" s="254"/>
      <c r="H592" s="229"/>
      <c r="I592" s="229"/>
      <c r="J592" s="332">
        <f>IF(UPGRADEYEAR&gt;ENGINE!J$523,J500,J402/'Assumptions - Life cycles'!$B$11)</f>
        <v>0</v>
      </c>
      <c r="K592" s="332">
        <f>IF(UPGRADEYEAR&gt;ENGINE!K$523,K500,K402/'Assumptions - Life cycles'!$B$11)</f>
        <v>0</v>
      </c>
      <c r="L592" s="332">
        <f>IF(UPGRADEYEAR&gt;ENGINE!L$523,L500,L402/'Assumptions - Life cycles'!$B$11)</f>
        <v>0</v>
      </c>
      <c r="M592" s="332">
        <f>IF(UPGRADEYEAR&gt;ENGINE!M$523,M500,M402/'Assumptions - Life cycles'!$B$11)</f>
        <v>0</v>
      </c>
      <c r="N592" s="332">
        <f>IF(UPGRADEYEAR&gt;ENGINE!N$523,N500,N402/'Assumptions - Life cycles'!$B$11)</f>
        <v>0</v>
      </c>
      <c r="O592" s="332">
        <f>IF(UPGRADEYEAR&gt;ENGINE!O$523,O500,O402/'Assumptions - Life cycles'!$B$11)</f>
        <v>0</v>
      </c>
      <c r="P592" s="332">
        <f>IF(UPGRADEYEAR&gt;ENGINE!P$523,P500,P402/'Assumptions - Life cycles'!$B$11)</f>
        <v>0</v>
      </c>
      <c r="Q592" s="332">
        <f>IF(UPGRADEYEAR&gt;ENGINE!Q$523,Q500,Q402/'Assumptions - Life cycles'!$B$11)</f>
        <v>0</v>
      </c>
      <c r="R592" s="332">
        <f>IF(UPGRADEYEAR&gt;ENGINE!R$523,R500,R402/'Assumptions - Life cycles'!$B$11)</f>
        <v>0</v>
      </c>
      <c r="S592" s="332">
        <f>IF(UPGRADEYEAR&gt;ENGINE!S$523,S500,S402/'Assumptions - Life cycles'!$B$11)</f>
        <v>0</v>
      </c>
      <c r="T592" s="332">
        <f>IF(UPGRADEYEAR&gt;ENGINE!T$523,T500,T402/'Assumptions - Life cycles'!$B$11)</f>
        <v>0</v>
      </c>
      <c r="U592" s="332">
        <f>IF(UPGRADEYEAR&gt;ENGINE!U$523,U500,U402/'Assumptions - Life cycles'!$B$11)</f>
        <v>0</v>
      </c>
      <c r="V592" s="332">
        <f>IF(UPGRADEYEAR&gt;ENGINE!V$523,V500,V402/'Assumptions - Life cycles'!$B$11)</f>
        <v>0</v>
      </c>
      <c r="W592" s="332">
        <f>IF(UPGRADEYEAR&gt;ENGINE!W$523,W500,W402/'Assumptions - Life cycles'!$B$11)</f>
        <v>0</v>
      </c>
      <c r="X592" s="332">
        <f>IF(UPGRADEYEAR&gt;ENGINE!X$523,X500,X402/'Assumptions - Life cycles'!$B$11)</f>
        <v>0</v>
      </c>
      <c r="Y592" s="332">
        <f>IF(UPGRADEYEAR&gt;ENGINE!Y$523,Y500,Y402/'Assumptions - Life cycles'!$B$11)</f>
        <v>0</v>
      </c>
      <c r="Z592" s="332">
        <f>IF(UPGRADEYEAR&gt;ENGINE!Z$523,Z500,Z402/'Assumptions - Life cycles'!$B$11)</f>
        <v>0</v>
      </c>
      <c r="AA592" s="332">
        <f>IF(UPGRADEYEAR&gt;ENGINE!AA$523,AA500,AA402/'Assumptions - Life cycles'!$B$11)</f>
        <v>0</v>
      </c>
      <c r="AB592" s="332">
        <f>IF(UPGRADEYEAR&gt;ENGINE!AB$523,AB500,AB402/'Assumptions - Life cycles'!$B$11)</f>
        <v>0</v>
      </c>
      <c r="AC592" s="332">
        <f>IF(UPGRADEYEAR&gt;ENGINE!AC$523,AC500,AC402/'Assumptions - Life cycles'!$B$11)</f>
        <v>0</v>
      </c>
      <c r="AD592" s="332">
        <f>IF(UPGRADEYEAR&gt;ENGINE!AD$523,AD500,AD402/'Assumptions - Life cycles'!$B$11)</f>
        <v>0</v>
      </c>
      <c r="AE592" s="332">
        <f>IF(UPGRADEYEAR&gt;ENGINE!AE$523,AE500,AE402/'Assumptions - Life cycles'!$B$11)</f>
        <v>0</v>
      </c>
      <c r="AF592" s="332">
        <f>IF(UPGRADEYEAR&gt;ENGINE!AF$523,AF500,AF402/'Assumptions - Life cycles'!$B$11)</f>
        <v>0</v>
      </c>
      <c r="AG592" s="332">
        <f>IF(UPGRADEYEAR&gt;ENGINE!AG$523,AG500,AG402/'Assumptions - Life cycles'!$B$11)</f>
        <v>0</v>
      </c>
      <c r="AH592" s="332">
        <f>IF(UPGRADEYEAR&gt;ENGINE!AH$523,AH500,AH402/'Assumptions - Life cycles'!$B$11)</f>
        <v>0</v>
      </c>
      <c r="AI592" s="332">
        <f>IF(UPGRADEYEAR&gt;ENGINE!AI$523,AI500,AI402/'Assumptions - Life cycles'!$B$11)</f>
        <v>0</v>
      </c>
      <c r="AJ592" s="332">
        <f>IF(UPGRADEYEAR&gt;ENGINE!AJ$523,AJ500,AJ402/'Assumptions - Life cycles'!$B$11)</f>
        <v>0</v>
      </c>
      <c r="AK592" s="332">
        <f>IF(UPGRADEYEAR&gt;ENGINE!AK$523,AK500,AK402/'Assumptions - Life cycles'!$B$11)</f>
        <v>0</v>
      </c>
      <c r="AL592" s="332">
        <f>IF(UPGRADEYEAR&gt;ENGINE!AL$523,AL500,AL402/'Assumptions - Life cycles'!$B$11)</f>
        <v>0</v>
      </c>
      <c r="AM592" s="332">
        <f>IF(UPGRADEYEAR&gt;ENGINE!AM$523,AM500,AM402/'Assumptions - Life cycles'!$B$11)</f>
        <v>0</v>
      </c>
      <c r="AN592" s="332">
        <f>IF(UPGRADEYEAR&gt;ENGINE!AN$523,AN500,AN402/'Assumptions - Life cycles'!$B$11)</f>
        <v>0</v>
      </c>
      <c r="AO592" s="332">
        <f>IF(UPGRADEYEAR&gt;ENGINE!AO$523,AO500,AO402/'Assumptions - Life cycles'!$B$11)</f>
        <v>0</v>
      </c>
      <c r="AP592" s="332">
        <f>IF(UPGRADEYEAR&gt;ENGINE!AP$523,AP500,AP402/'Assumptions - Life cycles'!$B$11)</f>
        <v>0</v>
      </c>
      <c r="AQ592" s="332">
        <f>IF(UPGRADEYEAR&gt;ENGINE!AQ$523,AQ500,AQ402/'Assumptions - Life cycles'!$B$11)</f>
        <v>0</v>
      </c>
      <c r="AR592" s="332">
        <f>IF(UPGRADEYEAR&gt;ENGINE!AR$523,AR500,AR402/'Assumptions - Life cycles'!$B$11)</f>
        <v>0</v>
      </c>
      <c r="AS592" s="332">
        <f>IF(UPGRADEYEAR&gt;ENGINE!AS$523,AS500,AS402/'Assumptions - Life cycles'!$B$11)</f>
        <v>0</v>
      </c>
      <c r="AT592" s="332">
        <f>IF(UPGRADEYEAR&gt;ENGINE!AT$523,AT500,AT402/'Assumptions - Life cycles'!$B$11)</f>
        <v>0</v>
      </c>
      <c r="AU592" s="231"/>
    </row>
    <row r="593" spans="1:47" ht="9" customHeight="1">
      <c r="A593" s="599"/>
      <c r="B593" s="227">
        <f t="shared" ref="B593:D593" si="685">B74</f>
        <v>90</v>
      </c>
      <c r="C593" s="227">
        <f t="shared" si="685"/>
        <v>98</v>
      </c>
      <c r="D593" s="228" t="str">
        <f t="shared" si="685"/>
        <v>CPO</v>
      </c>
      <c r="E593" s="254"/>
      <c r="F593" s="254"/>
      <c r="G593" s="254"/>
      <c r="H593" s="229"/>
      <c r="I593" s="229"/>
      <c r="J593" s="332">
        <f>IF(UPGRADEYEAR&gt;ENGINE!J$523,J501,J403/'Assumptions - Life cycles'!$B$11)</f>
        <v>0</v>
      </c>
      <c r="K593" s="332">
        <f>IF(UPGRADEYEAR&gt;ENGINE!K$523,K501,K403/'Assumptions - Life cycles'!$B$11)</f>
        <v>0</v>
      </c>
      <c r="L593" s="332">
        <f>IF(UPGRADEYEAR&gt;ENGINE!L$523,L501,L403/'Assumptions - Life cycles'!$B$11)</f>
        <v>0</v>
      </c>
      <c r="M593" s="332">
        <f>IF(UPGRADEYEAR&gt;ENGINE!M$523,M501,M403/'Assumptions - Life cycles'!$B$11)</f>
        <v>0</v>
      </c>
      <c r="N593" s="332">
        <f>IF(UPGRADEYEAR&gt;ENGINE!N$523,N501,N403/'Assumptions - Life cycles'!$B$11)</f>
        <v>0</v>
      </c>
      <c r="O593" s="332">
        <f>IF(UPGRADEYEAR&gt;ENGINE!O$523,O501,O403/'Assumptions - Life cycles'!$B$11)</f>
        <v>0</v>
      </c>
      <c r="P593" s="332">
        <f>IF(UPGRADEYEAR&gt;ENGINE!P$523,P501,P403/'Assumptions - Life cycles'!$B$11)</f>
        <v>0</v>
      </c>
      <c r="Q593" s="332">
        <f>IF(UPGRADEYEAR&gt;ENGINE!Q$523,Q501,Q403/'Assumptions - Life cycles'!$B$11)</f>
        <v>0</v>
      </c>
      <c r="R593" s="332">
        <f>IF(UPGRADEYEAR&gt;ENGINE!R$523,R501,R403/'Assumptions - Life cycles'!$B$11)</f>
        <v>0</v>
      </c>
      <c r="S593" s="332">
        <f>IF(UPGRADEYEAR&gt;ENGINE!S$523,S501,S403/'Assumptions - Life cycles'!$B$11)</f>
        <v>0</v>
      </c>
      <c r="T593" s="332">
        <f>IF(UPGRADEYEAR&gt;ENGINE!T$523,T501,T403/'Assumptions - Life cycles'!$B$11)</f>
        <v>0</v>
      </c>
      <c r="U593" s="332">
        <f>IF(UPGRADEYEAR&gt;ENGINE!U$523,U501,U403/'Assumptions - Life cycles'!$B$11)</f>
        <v>0</v>
      </c>
      <c r="V593" s="332">
        <f>IF(UPGRADEYEAR&gt;ENGINE!V$523,V501,V403/'Assumptions - Life cycles'!$B$11)</f>
        <v>0</v>
      </c>
      <c r="W593" s="332">
        <f>IF(UPGRADEYEAR&gt;ENGINE!W$523,W501,W403/'Assumptions - Life cycles'!$B$11)</f>
        <v>0</v>
      </c>
      <c r="X593" s="332">
        <f>IF(UPGRADEYEAR&gt;ENGINE!X$523,X501,X403/'Assumptions - Life cycles'!$B$11)</f>
        <v>0</v>
      </c>
      <c r="Y593" s="332">
        <f>IF(UPGRADEYEAR&gt;ENGINE!Y$523,Y501,Y403/'Assumptions - Life cycles'!$B$11)</f>
        <v>0</v>
      </c>
      <c r="Z593" s="332">
        <f>IF(UPGRADEYEAR&gt;ENGINE!Z$523,Z501,Z403/'Assumptions - Life cycles'!$B$11)</f>
        <v>0</v>
      </c>
      <c r="AA593" s="332">
        <f>IF(UPGRADEYEAR&gt;ENGINE!AA$523,AA501,AA403/'Assumptions - Life cycles'!$B$11)</f>
        <v>0</v>
      </c>
      <c r="AB593" s="332">
        <f>IF(UPGRADEYEAR&gt;ENGINE!AB$523,AB501,AB403/'Assumptions - Life cycles'!$B$11)</f>
        <v>0</v>
      </c>
      <c r="AC593" s="332">
        <f>IF(UPGRADEYEAR&gt;ENGINE!AC$523,AC501,AC403/'Assumptions - Life cycles'!$B$11)</f>
        <v>0</v>
      </c>
      <c r="AD593" s="332">
        <f>IF(UPGRADEYEAR&gt;ENGINE!AD$523,AD501,AD403/'Assumptions - Life cycles'!$B$11)</f>
        <v>0</v>
      </c>
      <c r="AE593" s="332">
        <f>IF(UPGRADEYEAR&gt;ENGINE!AE$523,AE501,AE403/'Assumptions - Life cycles'!$B$11)</f>
        <v>0</v>
      </c>
      <c r="AF593" s="332">
        <f>IF(UPGRADEYEAR&gt;ENGINE!AF$523,AF501,AF403/'Assumptions - Life cycles'!$B$11)</f>
        <v>0</v>
      </c>
      <c r="AG593" s="332">
        <f>IF(UPGRADEYEAR&gt;ENGINE!AG$523,AG501,AG403/'Assumptions - Life cycles'!$B$11)</f>
        <v>0</v>
      </c>
      <c r="AH593" s="332">
        <f>IF(UPGRADEYEAR&gt;ENGINE!AH$523,AH501,AH403/'Assumptions - Life cycles'!$B$11)</f>
        <v>0</v>
      </c>
      <c r="AI593" s="332">
        <f>IF(UPGRADEYEAR&gt;ENGINE!AI$523,AI501,AI403/'Assumptions - Life cycles'!$B$11)</f>
        <v>0</v>
      </c>
      <c r="AJ593" s="332">
        <f>IF(UPGRADEYEAR&gt;ENGINE!AJ$523,AJ501,AJ403/'Assumptions - Life cycles'!$B$11)</f>
        <v>0</v>
      </c>
      <c r="AK593" s="332">
        <f>IF(UPGRADEYEAR&gt;ENGINE!AK$523,AK501,AK403/'Assumptions - Life cycles'!$B$11)</f>
        <v>0</v>
      </c>
      <c r="AL593" s="332">
        <f>IF(UPGRADEYEAR&gt;ENGINE!AL$523,AL501,AL403/'Assumptions - Life cycles'!$B$11)</f>
        <v>0</v>
      </c>
      <c r="AM593" s="332">
        <f>IF(UPGRADEYEAR&gt;ENGINE!AM$523,AM501,AM403/'Assumptions - Life cycles'!$B$11)</f>
        <v>0</v>
      </c>
      <c r="AN593" s="332">
        <f>IF(UPGRADEYEAR&gt;ENGINE!AN$523,AN501,AN403/'Assumptions - Life cycles'!$B$11)</f>
        <v>0</v>
      </c>
      <c r="AO593" s="332">
        <f>IF(UPGRADEYEAR&gt;ENGINE!AO$523,AO501,AO403/'Assumptions - Life cycles'!$B$11)</f>
        <v>0</v>
      </c>
      <c r="AP593" s="332">
        <f>IF(UPGRADEYEAR&gt;ENGINE!AP$523,AP501,AP403/'Assumptions - Life cycles'!$B$11)</f>
        <v>0</v>
      </c>
      <c r="AQ593" s="332">
        <f>IF(UPGRADEYEAR&gt;ENGINE!AQ$523,AQ501,AQ403/'Assumptions - Life cycles'!$B$11)</f>
        <v>0</v>
      </c>
      <c r="AR593" s="332">
        <f>IF(UPGRADEYEAR&gt;ENGINE!AR$523,AR501,AR403/'Assumptions - Life cycles'!$B$11)</f>
        <v>0</v>
      </c>
      <c r="AS593" s="332">
        <f>IF(UPGRADEYEAR&gt;ENGINE!AS$523,AS501,AS403/'Assumptions - Life cycles'!$B$11)</f>
        <v>0</v>
      </c>
      <c r="AT593" s="332">
        <f>IF(UPGRADEYEAR&gt;ENGINE!AT$523,AT501,AT403/'Assumptions - Life cycles'!$B$11)</f>
        <v>0</v>
      </c>
      <c r="AU593" s="231"/>
    </row>
    <row r="594" spans="1:47" ht="9" customHeight="1">
      <c r="A594" s="599"/>
      <c r="B594" s="227">
        <f t="shared" ref="B594:D594" si="686">B75</f>
        <v>140</v>
      </c>
      <c r="C594" s="227">
        <f t="shared" si="686"/>
        <v>153</v>
      </c>
      <c r="D594" s="228" t="str">
        <f t="shared" si="686"/>
        <v>CPO</v>
      </c>
      <c r="E594" s="254"/>
      <c r="F594" s="254"/>
      <c r="G594" s="254"/>
      <c r="H594" s="229"/>
      <c r="I594" s="229"/>
      <c r="J594" s="332">
        <f>IF(UPGRADEYEAR&gt;ENGINE!J$523,J502,J404/'Assumptions - Life cycles'!$B$11)</f>
        <v>0</v>
      </c>
      <c r="K594" s="332">
        <f>IF(UPGRADEYEAR&gt;ENGINE!K$523,K502,K404/'Assumptions - Life cycles'!$B$11)</f>
        <v>0</v>
      </c>
      <c r="L594" s="332">
        <f>IF(UPGRADEYEAR&gt;ENGINE!L$523,L502,L404/'Assumptions - Life cycles'!$B$11)</f>
        <v>0</v>
      </c>
      <c r="M594" s="332">
        <f>IF(UPGRADEYEAR&gt;ENGINE!M$523,M502,M404/'Assumptions - Life cycles'!$B$11)</f>
        <v>0</v>
      </c>
      <c r="N594" s="332">
        <f>IF(UPGRADEYEAR&gt;ENGINE!N$523,N502,N404/'Assumptions - Life cycles'!$B$11)</f>
        <v>0</v>
      </c>
      <c r="O594" s="332">
        <f>IF(UPGRADEYEAR&gt;ENGINE!O$523,O502,O404/'Assumptions - Life cycles'!$B$11)</f>
        <v>0</v>
      </c>
      <c r="P594" s="332">
        <f>IF(UPGRADEYEAR&gt;ENGINE!P$523,P502,P404/'Assumptions - Life cycles'!$B$11)</f>
        <v>0</v>
      </c>
      <c r="Q594" s="332">
        <f>IF(UPGRADEYEAR&gt;ENGINE!Q$523,Q502,Q404/'Assumptions - Life cycles'!$B$11)</f>
        <v>0</v>
      </c>
      <c r="R594" s="332">
        <f>IF(UPGRADEYEAR&gt;ENGINE!R$523,R502,R404/'Assumptions - Life cycles'!$B$11)</f>
        <v>0</v>
      </c>
      <c r="S594" s="332">
        <f>IF(UPGRADEYEAR&gt;ENGINE!S$523,S502,S404/'Assumptions - Life cycles'!$B$11)</f>
        <v>0</v>
      </c>
      <c r="T594" s="332">
        <f>IF(UPGRADEYEAR&gt;ENGINE!T$523,T502,T404/'Assumptions - Life cycles'!$B$11)</f>
        <v>0</v>
      </c>
      <c r="U594" s="332">
        <f>IF(UPGRADEYEAR&gt;ENGINE!U$523,U502,U404/'Assumptions - Life cycles'!$B$11)</f>
        <v>0</v>
      </c>
      <c r="V594" s="332">
        <f>IF(UPGRADEYEAR&gt;ENGINE!V$523,V502,V404/'Assumptions - Life cycles'!$B$11)</f>
        <v>0</v>
      </c>
      <c r="W594" s="332">
        <f>IF(UPGRADEYEAR&gt;ENGINE!W$523,W502,W404/'Assumptions - Life cycles'!$B$11)</f>
        <v>0</v>
      </c>
      <c r="X594" s="332">
        <f>IF(UPGRADEYEAR&gt;ENGINE!X$523,X502,X404/'Assumptions - Life cycles'!$B$11)</f>
        <v>0</v>
      </c>
      <c r="Y594" s="332">
        <f>IF(UPGRADEYEAR&gt;ENGINE!Y$523,Y502,Y404/'Assumptions - Life cycles'!$B$11)</f>
        <v>0</v>
      </c>
      <c r="Z594" s="332">
        <f>IF(UPGRADEYEAR&gt;ENGINE!Z$523,Z502,Z404/'Assumptions - Life cycles'!$B$11)</f>
        <v>0</v>
      </c>
      <c r="AA594" s="332">
        <f>IF(UPGRADEYEAR&gt;ENGINE!AA$523,AA502,AA404/'Assumptions - Life cycles'!$B$11)</f>
        <v>0</v>
      </c>
      <c r="AB594" s="332">
        <f>IF(UPGRADEYEAR&gt;ENGINE!AB$523,AB502,AB404/'Assumptions - Life cycles'!$B$11)</f>
        <v>0</v>
      </c>
      <c r="AC594" s="332">
        <f>IF(UPGRADEYEAR&gt;ENGINE!AC$523,AC502,AC404/'Assumptions - Life cycles'!$B$11)</f>
        <v>0</v>
      </c>
      <c r="AD594" s="332">
        <f>IF(UPGRADEYEAR&gt;ENGINE!AD$523,AD502,AD404/'Assumptions - Life cycles'!$B$11)</f>
        <v>0</v>
      </c>
      <c r="AE594" s="332">
        <f>IF(UPGRADEYEAR&gt;ENGINE!AE$523,AE502,AE404/'Assumptions - Life cycles'!$B$11)</f>
        <v>0</v>
      </c>
      <c r="AF594" s="332">
        <f>IF(UPGRADEYEAR&gt;ENGINE!AF$523,AF502,AF404/'Assumptions - Life cycles'!$B$11)</f>
        <v>0</v>
      </c>
      <c r="AG594" s="332">
        <f>IF(UPGRADEYEAR&gt;ENGINE!AG$523,AG502,AG404/'Assumptions - Life cycles'!$B$11)</f>
        <v>0</v>
      </c>
      <c r="AH594" s="332">
        <f>IF(UPGRADEYEAR&gt;ENGINE!AH$523,AH502,AH404/'Assumptions - Life cycles'!$B$11)</f>
        <v>0</v>
      </c>
      <c r="AI594" s="332">
        <f>IF(UPGRADEYEAR&gt;ENGINE!AI$523,AI502,AI404/'Assumptions - Life cycles'!$B$11)</f>
        <v>0</v>
      </c>
      <c r="AJ594" s="332">
        <f>IF(UPGRADEYEAR&gt;ENGINE!AJ$523,AJ502,AJ404/'Assumptions - Life cycles'!$B$11)</f>
        <v>0</v>
      </c>
      <c r="AK594" s="332">
        <f>IF(UPGRADEYEAR&gt;ENGINE!AK$523,AK502,AK404/'Assumptions - Life cycles'!$B$11)</f>
        <v>0</v>
      </c>
      <c r="AL594" s="332">
        <f>IF(UPGRADEYEAR&gt;ENGINE!AL$523,AL502,AL404/'Assumptions - Life cycles'!$B$11)</f>
        <v>0</v>
      </c>
      <c r="AM594" s="332">
        <f>IF(UPGRADEYEAR&gt;ENGINE!AM$523,AM502,AM404/'Assumptions - Life cycles'!$B$11)</f>
        <v>0</v>
      </c>
      <c r="AN594" s="332">
        <f>IF(UPGRADEYEAR&gt;ENGINE!AN$523,AN502,AN404/'Assumptions - Life cycles'!$B$11)</f>
        <v>0</v>
      </c>
      <c r="AO594" s="332">
        <f>IF(UPGRADEYEAR&gt;ENGINE!AO$523,AO502,AO404/'Assumptions - Life cycles'!$B$11)</f>
        <v>0</v>
      </c>
      <c r="AP594" s="332">
        <f>IF(UPGRADEYEAR&gt;ENGINE!AP$523,AP502,AP404/'Assumptions - Life cycles'!$B$11)</f>
        <v>0</v>
      </c>
      <c r="AQ594" s="332">
        <f>IF(UPGRADEYEAR&gt;ENGINE!AQ$523,AQ502,AQ404/'Assumptions - Life cycles'!$B$11)</f>
        <v>0</v>
      </c>
      <c r="AR594" s="332">
        <f>IF(UPGRADEYEAR&gt;ENGINE!AR$523,AR502,AR404/'Assumptions - Life cycles'!$B$11)</f>
        <v>0</v>
      </c>
      <c r="AS594" s="332">
        <f>IF(UPGRADEYEAR&gt;ENGINE!AS$523,AS502,AS404/'Assumptions - Life cycles'!$B$11)</f>
        <v>0</v>
      </c>
      <c r="AT594" s="332">
        <f>IF(UPGRADEYEAR&gt;ENGINE!AT$523,AT502,AT404/'Assumptions - Life cycles'!$B$11)</f>
        <v>0</v>
      </c>
      <c r="AU594" s="231"/>
    </row>
    <row r="595" spans="1:47" ht="9" customHeight="1">
      <c r="A595" s="599"/>
      <c r="B595" s="227">
        <f t="shared" ref="B595:D595" si="687">B76</f>
        <v>0</v>
      </c>
      <c r="C595" s="227">
        <f t="shared" si="687"/>
        <v>0</v>
      </c>
      <c r="D595" s="228">
        <f t="shared" si="687"/>
        <v>0</v>
      </c>
      <c r="E595" s="254"/>
      <c r="F595" s="254"/>
      <c r="G595" s="254"/>
      <c r="H595" s="229"/>
      <c r="I595" s="229"/>
      <c r="J595" s="332">
        <f>IF(UPGRADEYEAR&gt;ENGINE!J$523,J503,J405/'Assumptions - Life cycles'!$B$11)</f>
        <v>0</v>
      </c>
      <c r="K595" s="332">
        <f>IF(UPGRADEYEAR&gt;ENGINE!K$523,K503,K405/'Assumptions - Life cycles'!$B$11)</f>
        <v>0</v>
      </c>
      <c r="L595" s="332">
        <f>IF(UPGRADEYEAR&gt;ENGINE!L$523,L503,L405/'Assumptions - Life cycles'!$B$11)</f>
        <v>0</v>
      </c>
      <c r="M595" s="332">
        <f>IF(UPGRADEYEAR&gt;ENGINE!M$523,M503,M405/'Assumptions - Life cycles'!$B$11)</f>
        <v>0</v>
      </c>
      <c r="N595" s="332">
        <f>IF(UPGRADEYEAR&gt;ENGINE!N$523,N503,N405/'Assumptions - Life cycles'!$B$11)</f>
        <v>0</v>
      </c>
      <c r="O595" s="332">
        <f>IF(UPGRADEYEAR&gt;ENGINE!O$523,O503,O405/'Assumptions - Life cycles'!$B$11)</f>
        <v>0</v>
      </c>
      <c r="P595" s="332">
        <f>IF(UPGRADEYEAR&gt;ENGINE!P$523,P503,P405/'Assumptions - Life cycles'!$B$11)</f>
        <v>0</v>
      </c>
      <c r="Q595" s="332">
        <f>IF(UPGRADEYEAR&gt;ENGINE!Q$523,Q503,Q405/'Assumptions - Life cycles'!$B$11)</f>
        <v>0</v>
      </c>
      <c r="R595" s="332">
        <f>IF(UPGRADEYEAR&gt;ENGINE!R$523,R503,R405/'Assumptions - Life cycles'!$B$11)</f>
        <v>0</v>
      </c>
      <c r="S595" s="332">
        <f>IF(UPGRADEYEAR&gt;ENGINE!S$523,S503,S405/'Assumptions - Life cycles'!$B$11)</f>
        <v>0</v>
      </c>
      <c r="T595" s="332">
        <f>IF(UPGRADEYEAR&gt;ENGINE!T$523,T503,T405/'Assumptions - Life cycles'!$B$11)</f>
        <v>0</v>
      </c>
      <c r="U595" s="332">
        <f>IF(UPGRADEYEAR&gt;ENGINE!U$523,U503,U405/'Assumptions - Life cycles'!$B$11)</f>
        <v>0</v>
      </c>
      <c r="V595" s="332">
        <f>IF(UPGRADEYEAR&gt;ENGINE!V$523,V503,V405/'Assumptions - Life cycles'!$B$11)</f>
        <v>0</v>
      </c>
      <c r="W595" s="332">
        <f>IF(UPGRADEYEAR&gt;ENGINE!W$523,W503,W405/'Assumptions - Life cycles'!$B$11)</f>
        <v>0</v>
      </c>
      <c r="X595" s="332">
        <f>IF(UPGRADEYEAR&gt;ENGINE!X$523,X503,X405/'Assumptions - Life cycles'!$B$11)</f>
        <v>0</v>
      </c>
      <c r="Y595" s="332">
        <f>IF(UPGRADEYEAR&gt;ENGINE!Y$523,Y503,Y405/'Assumptions - Life cycles'!$B$11)</f>
        <v>0</v>
      </c>
      <c r="Z595" s="332">
        <f>IF(UPGRADEYEAR&gt;ENGINE!Z$523,Z503,Z405/'Assumptions - Life cycles'!$B$11)</f>
        <v>0</v>
      </c>
      <c r="AA595" s="332">
        <f>IF(UPGRADEYEAR&gt;ENGINE!AA$523,AA503,AA405/'Assumptions - Life cycles'!$B$11)</f>
        <v>0</v>
      </c>
      <c r="AB595" s="332">
        <f>IF(UPGRADEYEAR&gt;ENGINE!AB$523,AB503,AB405/'Assumptions - Life cycles'!$B$11)</f>
        <v>0</v>
      </c>
      <c r="AC595" s="332">
        <f>IF(UPGRADEYEAR&gt;ENGINE!AC$523,AC503,AC405/'Assumptions - Life cycles'!$B$11)</f>
        <v>0</v>
      </c>
      <c r="AD595" s="332">
        <f>IF(UPGRADEYEAR&gt;ENGINE!AD$523,AD503,AD405/'Assumptions - Life cycles'!$B$11)</f>
        <v>0</v>
      </c>
      <c r="AE595" s="332">
        <f>IF(UPGRADEYEAR&gt;ENGINE!AE$523,AE503,AE405/'Assumptions - Life cycles'!$B$11)</f>
        <v>0</v>
      </c>
      <c r="AF595" s="332">
        <f>IF(UPGRADEYEAR&gt;ENGINE!AF$523,AF503,AF405/'Assumptions - Life cycles'!$B$11)</f>
        <v>0</v>
      </c>
      <c r="AG595" s="332">
        <f>IF(UPGRADEYEAR&gt;ENGINE!AG$523,AG503,AG405/'Assumptions - Life cycles'!$B$11)</f>
        <v>0</v>
      </c>
      <c r="AH595" s="332">
        <f>IF(UPGRADEYEAR&gt;ENGINE!AH$523,AH503,AH405/'Assumptions - Life cycles'!$B$11)</f>
        <v>0</v>
      </c>
      <c r="AI595" s="332">
        <f>IF(UPGRADEYEAR&gt;ENGINE!AI$523,AI503,AI405/'Assumptions - Life cycles'!$B$11)</f>
        <v>0</v>
      </c>
      <c r="AJ595" s="332">
        <f>IF(UPGRADEYEAR&gt;ENGINE!AJ$523,AJ503,AJ405/'Assumptions - Life cycles'!$B$11)</f>
        <v>0</v>
      </c>
      <c r="AK595" s="332">
        <f>IF(UPGRADEYEAR&gt;ENGINE!AK$523,AK503,AK405/'Assumptions - Life cycles'!$B$11)</f>
        <v>0</v>
      </c>
      <c r="AL595" s="332">
        <f>IF(UPGRADEYEAR&gt;ENGINE!AL$523,AL503,AL405/'Assumptions - Life cycles'!$B$11)</f>
        <v>0</v>
      </c>
      <c r="AM595" s="332">
        <f>IF(UPGRADEYEAR&gt;ENGINE!AM$523,AM503,AM405/'Assumptions - Life cycles'!$B$11)</f>
        <v>0</v>
      </c>
      <c r="AN595" s="332">
        <f>IF(UPGRADEYEAR&gt;ENGINE!AN$523,AN503,AN405/'Assumptions - Life cycles'!$B$11)</f>
        <v>0</v>
      </c>
      <c r="AO595" s="332">
        <f>IF(UPGRADEYEAR&gt;ENGINE!AO$523,AO503,AO405/'Assumptions - Life cycles'!$B$11)</f>
        <v>0</v>
      </c>
      <c r="AP595" s="332">
        <f>IF(UPGRADEYEAR&gt;ENGINE!AP$523,AP503,AP405/'Assumptions - Life cycles'!$B$11)</f>
        <v>0</v>
      </c>
      <c r="AQ595" s="332">
        <f>IF(UPGRADEYEAR&gt;ENGINE!AQ$523,AQ503,AQ405/'Assumptions - Life cycles'!$B$11)</f>
        <v>0</v>
      </c>
      <c r="AR595" s="332">
        <f>IF(UPGRADEYEAR&gt;ENGINE!AR$523,AR503,AR405/'Assumptions - Life cycles'!$B$11)</f>
        <v>0</v>
      </c>
      <c r="AS595" s="332">
        <f>IF(UPGRADEYEAR&gt;ENGINE!AS$523,AS503,AS405/'Assumptions - Life cycles'!$B$11)</f>
        <v>0</v>
      </c>
      <c r="AT595" s="332">
        <f>IF(UPGRADEYEAR&gt;ENGINE!AT$523,AT503,AT405/'Assumptions - Life cycles'!$B$11)</f>
        <v>0</v>
      </c>
      <c r="AU595" s="231"/>
    </row>
    <row r="596" spans="1:47" ht="9" customHeight="1">
      <c r="A596" s="599"/>
      <c r="B596" s="227">
        <f t="shared" ref="B596:D596" si="688">B77</f>
        <v>0</v>
      </c>
      <c r="C596" s="227">
        <f t="shared" si="688"/>
        <v>0</v>
      </c>
      <c r="D596" s="228">
        <f t="shared" si="688"/>
        <v>0</v>
      </c>
      <c r="E596" s="254"/>
      <c r="F596" s="254"/>
      <c r="G596" s="254"/>
      <c r="H596" s="229"/>
      <c r="I596" s="229"/>
      <c r="J596" s="332">
        <f>IF(UPGRADEYEAR&gt;ENGINE!J$523,J504,J406/'Assumptions - Life cycles'!$B$11)</f>
        <v>0</v>
      </c>
      <c r="K596" s="332">
        <f>IF(UPGRADEYEAR&gt;ENGINE!K$523,K504,K406/'Assumptions - Life cycles'!$B$11)</f>
        <v>0</v>
      </c>
      <c r="L596" s="332">
        <f>IF(UPGRADEYEAR&gt;ENGINE!L$523,L504,L406/'Assumptions - Life cycles'!$B$11)</f>
        <v>0</v>
      </c>
      <c r="M596" s="332">
        <f>IF(UPGRADEYEAR&gt;ENGINE!M$523,M504,M406/'Assumptions - Life cycles'!$B$11)</f>
        <v>0</v>
      </c>
      <c r="N596" s="332">
        <f>IF(UPGRADEYEAR&gt;ENGINE!N$523,N504,N406/'Assumptions - Life cycles'!$B$11)</f>
        <v>0</v>
      </c>
      <c r="O596" s="332">
        <f>IF(UPGRADEYEAR&gt;ENGINE!O$523,O504,O406/'Assumptions - Life cycles'!$B$11)</f>
        <v>0</v>
      </c>
      <c r="P596" s="332">
        <f>IF(UPGRADEYEAR&gt;ENGINE!P$523,P504,P406/'Assumptions - Life cycles'!$B$11)</f>
        <v>0</v>
      </c>
      <c r="Q596" s="332">
        <f>IF(UPGRADEYEAR&gt;ENGINE!Q$523,Q504,Q406/'Assumptions - Life cycles'!$B$11)</f>
        <v>0</v>
      </c>
      <c r="R596" s="332">
        <f>IF(UPGRADEYEAR&gt;ENGINE!R$523,R504,R406/'Assumptions - Life cycles'!$B$11)</f>
        <v>0</v>
      </c>
      <c r="S596" s="332">
        <f>IF(UPGRADEYEAR&gt;ENGINE!S$523,S504,S406/'Assumptions - Life cycles'!$B$11)</f>
        <v>0</v>
      </c>
      <c r="T596" s="332">
        <f>IF(UPGRADEYEAR&gt;ENGINE!T$523,T504,T406/'Assumptions - Life cycles'!$B$11)</f>
        <v>0</v>
      </c>
      <c r="U596" s="332">
        <f>IF(UPGRADEYEAR&gt;ENGINE!U$523,U504,U406/'Assumptions - Life cycles'!$B$11)</f>
        <v>0</v>
      </c>
      <c r="V596" s="332">
        <f>IF(UPGRADEYEAR&gt;ENGINE!V$523,V504,V406/'Assumptions - Life cycles'!$B$11)</f>
        <v>0</v>
      </c>
      <c r="W596" s="332">
        <f>IF(UPGRADEYEAR&gt;ENGINE!W$523,W504,W406/'Assumptions - Life cycles'!$B$11)</f>
        <v>0</v>
      </c>
      <c r="X596" s="332">
        <f>IF(UPGRADEYEAR&gt;ENGINE!X$523,X504,X406/'Assumptions - Life cycles'!$B$11)</f>
        <v>0</v>
      </c>
      <c r="Y596" s="332">
        <f>IF(UPGRADEYEAR&gt;ENGINE!Y$523,Y504,Y406/'Assumptions - Life cycles'!$B$11)</f>
        <v>0</v>
      </c>
      <c r="Z596" s="332">
        <f>IF(UPGRADEYEAR&gt;ENGINE!Z$523,Z504,Z406/'Assumptions - Life cycles'!$B$11)</f>
        <v>0</v>
      </c>
      <c r="AA596" s="332">
        <f>IF(UPGRADEYEAR&gt;ENGINE!AA$523,AA504,AA406/'Assumptions - Life cycles'!$B$11)</f>
        <v>0</v>
      </c>
      <c r="AB596" s="332">
        <f>IF(UPGRADEYEAR&gt;ENGINE!AB$523,AB504,AB406/'Assumptions - Life cycles'!$B$11)</f>
        <v>0</v>
      </c>
      <c r="AC596" s="332">
        <f>IF(UPGRADEYEAR&gt;ENGINE!AC$523,AC504,AC406/'Assumptions - Life cycles'!$B$11)</f>
        <v>0</v>
      </c>
      <c r="AD596" s="332">
        <f>IF(UPGRADEYEAR&gt;ENGINE!AD$523,AD504,AD406/'Assumptions - Life cycles'!$B$11)</f>
        <v>0</v>
      </c>
      <c r="AE596" s="332">
        <f>IF(UPGRADEYEAR&gt;ENGINE!AE$523,AE504,AE406/'Assumptions - Life cycles'!$B$11)</f>
        <v>0</v>
      </c>
      <c r="AF596" s="332">
        <f>IF(UPGRADEYEAR&gt;ENGINE!AF$523,AF504,AF406/'Assumptions - Life cycles'!$B$11)</f>
        <v>0</v>
      </c>
      <c r="AG596" s="332">
        <f>IF(UPGRADEYEAR&gt;ENGINE!AG$523,AG504,AG406/'Assumptions - Life cycles'!$B$11)</f>
        <v>0</v>
      </c>
      <c r="AH596" s="332">
        <f>IF(UPGRADEYEAR&gt;ENGINE!AH$523,AH504,AH406/'Assumptions - Life cycles'!$B$11)</f>
        <v>0</v>
      </c>
      <c r="AI596" s="332">
        <f>IF(UPGRADEYEAR&gt;ENGINE!AI$523,AI504,AI406/'Assumptions - Life cycles'!$B$11)</f>
        <v>0</v>
      </c>
      <c r="AJ596" s="332">
        <f>IF(UPGRADEYEAR&gt;ENGINE!AJ$523,AJ504,AJ406/'Assumptions - Life cycles'!$B$11)</f>
        <v>0</v>
      </c>
      <c r="AK596" s="332">
        <f>IF(UPGRADEYEAR&gt;ENGINE!AK$523,AK504,AK406/'Assumptions - Life cycles'!$B$11)</f>
        <v>0</v>
      </c>
      <c r="AL596" s="332">
        <f>IF(UPGRADEYEAR&gt;ENGINE!AL$523,AL504,AL406/'Assumptions - Life cycles'!$B$11)</f>
        <v>0</v>
      </c>
      <c r="AM596" s="332">
        <f>IF(UPGRADEYEAR&gt;ENGINE!AM$523,AM504,AM406/'Assumptions - Life cycles'!$B$11)</f>
        <v>0</v>
      </c>
      <c r="AN596" s="332">
        <f>IF(UPGRADEYEAR&gt;ENGINE!AN$523,AN504,AN406/'Assumptions - Life cycles'!$B$11)</f>
        <v>0</v>
      </c>
      <c r="AO596" s="332">
        <f>IF(UPGRADEYEAR&gt;ENGINE!AO$523,AO504,AO406/'Assumptions - Life cycles'!$B$11)</f>
        <v>0</v>
      </c>
      <c r="AP596" s="332">
        <f>IF(UPGRADEYEAR&gt;ENGINE!AP$523,AP504,AP406/'Assumptions - Life cycles'!$B$11)</f>
        <v>0</v>
      </c>
      <c r="AQ596" s="332">
        <f>IF(UPGRADEYEAR&gt;ENGINE!AQ$523,AQ504,AQ406/'Assumptions - Life cycles'!$B$11)</f>
        <v>0</v>
      </c>
      <c r="AR596" s="332">
        <f>IF(UPGRADEYEAR&gt;ENGINE!AR$523,AR504,AR406/'Assumptions - Life cycles'!$B$11)</f>
        <v>0</v>
      </c>
      <c r="AS596" s="332">
        <f>IF(UPGRADEYEAR&gt;ENGINE!AS$523,AS504,AS406/'Assumptions - Life cycles'!$B$11)</f>
        <v>0</v>
      </c>
      <c r="AT596" s="332">
        <f>IF(UPGRADEYEAR&gt;ENGINE!AT$523,AT504,AT406/'Assumptions - Life cycles'!$B$11)</f>
        <v>0</v>
      </c>
      <c r="AU596" s="231"/>
    </row>
    <row r="597" spans="1:47" ht="9" customHeight="1">
      <c r="A597" s="599"/>
      <c r="B597" s="227">
        <f t="shared" ref="B597:D597" si="689">B78</f>
        <v>0</v>
      </c>
      <c r="C597" s="227">
        <f t="shared" si="689"/>
        <v>0</v>
      </c>
      <c r="D597" s="228">
        <f t="shared" si="689"/>
        <v>0</v>
      </c>
      <c r="E597" s="254"/>
      <c r="F597" s="254"/>
      <c r="G597" s="254"/>
      <c r="H597" s="229"/>
      <c r="I597" s="229"/>
      <c r="J597" s="332">
        <f>IF(UPGRADEYEAR&gt;ENGINE!J$523,J505,J407/'Assumptions - Life cycles'!$B$11)</f>
        <v>0</v>
      </c>
      <c r="K597" s="332">
        <f>IF(UPGRADEYEAR&gt;ENGINE!K$523,K505,K407/'Assumptions - Life cycles'!$B$11)</f>
        <v>0</v>
      </c>
      <c r="L597" s="332">
        <f>IF(UPGRADEYEAR&gt;ENGINE!L$523,L505,L407/'Assumptions - Life cycles'!$B$11)</f>
        <v>0</v>
      </c>
      <c r="M597" s="332">
        <f>IF(UPGRADEYEAR&gt;ENGINE!M$523,M505,M407/'Assumptions - Life cycles'!$B$11)</f>
        <v>0</v>
      </c>
      <c r="N597" s="332">
        <f>IF(UPGRADEYEAR&gt;ENGINE!N$523,N505,N407/'Assumptions - Life cycles'!$B$11)</f>
        <v>0</v>
      </c>
      <c r="O597" s="332">
        <f>IF(UPGRADEYEAR&gt;ENGINE!O$523,O505,O407/'Assumptions - Life cycles'!$B$11)</f>
        <v>0</v>
      </c>
      <c r="P597" s="332">
        <f>IF(UPGRADEYEAR&gt;ENGINE!P$523,P505,P407/'Assumptions - Life cycles'!$B$11)</f>
        <v>0</v>
      </c>
      <c r="Q597" s="332">
        <f>IF(UPGRADEYEAR&gt;ENGINE!Q$523,Q505,Q407/'Assumptions - Life cycles'!$B$11)</f>
        <v>0</v>
      </c>
      <c r="R597" s="332">
        <f>IF(UPGRADEYEAR&gt;ENGINE!R$523,R505,R407/'Assumptions - Life cycles'!$B$11)</f>
        <v>0</v>
      </c>
      <c r="S597" s="332">
        <f>IF(UPGRADEYEAR&gt;ENGINE!S$523,S505,S407/'Assumptions - Life cycles'!$B$11)</f>
        <v>0</v>
      </c>
      <c r="T597" s="332">
        <f>IF(UPGRADEYEAR&gt;ENGINE!T$523,T505,T407/'Assumptions - Life cycles'!$B$11)</f>
        <v>0</v>
      </c>
      <c r="U597" s="332">
        <f>IF(UPGRADEYEAR&gt;ENGINE!U$523,U505,U407/'Assumptions - Life cycles'!$B$11)</f>
        <v>0</v>
      </c>
      <c r="V597" s="332">
        <f>IF(UPGRADEYEAR&gt;ENGINE!V$523,V505,V407/'Assumptions - Life cycles'!$B$11)</f>
        <v>0</v>
      </c>
      <c r="W597" s="332">
        <f>IF(UPGRADEYEAR&gt;ENGINE!W$523,W505,W407/'Assumptions - Life cycles'!$B$11)</f>
        <v>0</v>
      </c>
      <c r="X597" s="332">
        <f>IF(UPGRADEYEAR&gt;ENGINE!X$523,X505,X407/'Assumptions - Life cycles'!$B$11)</f>
        <v>0</v>
      </c>
      <c r="Y597" s="332">
        <f>IF(UPGRADEYEAR&gt;ENGINE!Y$523,Y505,Y407/'Assumptions - Life cycles'!$B$11)</f>
        <v>0</v>
      </c>
      <c r="Z597" s="332">
        <f>IF(UPGRADEYEAR&gt;ENGINE!Z$523,Z505,Z407/'Assumptions - Life cycles'!$B$11)</f>
        <v>0</v>
      </c>
      <c r="AA597" s="332">
        <f>IF(UPGRADEYEAR&gt;ENGINE!AA$523,AA505,AA407/'Assumptions - Life cycles'!$B$11)</f>
        <v>0</v>
      </c>
      <c r="AB597" s="332">
        <f>IF(UPGRADEYEAR&gt;ENGINE!AB$523,AB505,AB407/'Assumptions - Life cycles'!$B$11)</f>
        <v>0</v>
      </c>
      <c r="AC597" s="332">
        <f>IF(UPGRADEYEAR&gt;ENGINE!AC$523,AC505,AC407/'Assumptions - Life cycles'!$B$11)</f>
        <v>0</v>
      </c>
      <c r="AD597" s="332">
        <f>IF(UPGRADEYEAR&gt;ENGINE!AD$523,AD505,AD407/'Assumptions - Life cycles'!$B$11)</f>
        <v>0</v>
      </c>
      <c r="AE597" s="332">
        <f>IF(UPGRADEYEAR&gt;ENGINE!AE$523,AE505,AE407/'Assumptions - Life cycles'!$B$11)</f>
        <v>0</v>
      </c>
      <c r="AF597" s="332">
        <f>IF(UPGRADEYEAR&gt;ENGINE!AF$523,AF505,AF407/'Assumptions - Life cycles'!$B$11)</f>
        <v>0</v>
      </c>
      <c r="AG597" s="332">
        <f>IF(UPGRADEYEAR&gt;ENGINE!AG$523,AG505,AG407/'Assumptions - Life cycles'!$B$11)</f>
        <v>0</v>
      </c>
      <c r="AH597" s="332">
        <f>IF(UPGRADEYEAR&gt;ENGINE!AH$523,AH505,AH407/'Assumptions - Life cycles'!$B$11)</f>
        <v>0</v>
      </c>
      <c r="AI597" s="332">
        <f>IF(UPGRADEYEAR&gt;ENGINE!AI$523,AI505,AI407/'Assumptions - Life cycles'!$B$11)</f>
        <v>0</v>
      </c>
      <c r="AJ597" s="332">
        <f>IF(UPGRADEYEAR&gt;ENGINE!AJ$523,AJ505,AJ407/'Assumptions - Life cycles'!$B$11)</f>
        <v>0</v>
      </c>
      <c r="AK597" s="332">
        <f>IF(UPGRADEYEAR&gt;ENGINE!AK$523,AK505,AK407/'Assumptions - Life cycles'!$B$11)</f>
        <v>0</v>
      </c>
      <c r="AL597" s="332">
        <f>IF(UPGRADEYEAR&gt;ENGINE!AL$523,AL505,AL407/'Assumptions - Life cycles'!$B$11)</f>
        <v>0</v>
      </c>
      <c r="AM597" s="332">
        <f>IF(UPGRADEYEAR&gt;ENGINE!AM$523,AM505,AM407/'Assumptions - Life cycles'!$B$11)</f>
        <v>0</v>
      </c>
      <c r="AN597" s="332">
        <f>IF(UPGRADEYEAR&gt;ENGINE!AN$523,AN505,AN407/'Assumptions - Life cycles'!$B$11)</f>
        <v>0</v>
      </c>
      <c r="AO597" s="332">
        <f>IF(UPGRADEYEAR&gt;ENGINE!AO$523,AO505,AO407/'Assumptions - Life cycles'!$B$11)</f>
        <v>0</v>
      </c>
      <c r="AP597" s="332">
        <f>IF(UPGRADEYEAR&gt;ENGINE!AP$523,AP505,AP407/'Assumptions - Life cycles'!$B$11)</f>
        <v>0</v>
      </c>
      <c r="AQ597" s="332">
        <f>IF(UPGRADEYEAR&gt;ENGINE!AQ$523,AQ505,AQ407/'Assumptions - Life cycles'!$B$11)</f>
        <v>0</v>
      </c>
      <c r="AR597" s="332">
        <f>IF(UPGRADEYEAR&gt;ENGINE!AR$523,AR505,AR407/'Assumptions - Life cycles'!$B$11)</f>
        <v>0</v>
      </c>
      <c r="AS597" s="332">
        <f>IF(UPGRADEYEAR&gt;ENGINE!AS$523,AS505,AS407/'Assumptions - Life cycles'!$B$11)</f>
        <v>0</v>
      </c>
      <c r="AT597" s="332">
        <f>IF(UPGRADEYEAR&gt;ENGINE!AT$523,AT505,AT407/'Assumptions - Life cycles'!$B$11)</f>
        <v>0</v>
      </c>
      <c r="AU597" s="231"/>
    </row>
    <row r="598" spans="1:47" ht="9" customHeight="1">
      <c r="A598" s="600"/>
      <c r="B598" s="227">
        <f t="shared" ref="B598:D598" si="690">B79</f>
        <v>0</v>
      </c>
      <c r="C598" s="227">
        <f t="shared" si="690"/>
        <v>0</v>
      </c>
      <c r="D598" s="228">
        <f t="shared" si="690"/>
        <v>0</v>
      </c>
      <c r="E598" s="254"/>
      <c r="F598" s="254"/>
      <c r="G598" s="254"/>
      <c r="H598" s="229"/>
      <c r="I598" s="229"/>
      <c r="J598" s="332">
        <f>IF(UPGRADEYEAR&gt;ENGINE!J$523,J506,J408/'Assumptions - Life cycles'!$B$11)</f>
        <v>0</v>
      </c>
      <c r="K598" s="332">
        <f>IF(UPGRADEYEAR&gt;ENGINE!K$523,K506,K408/'Assumptions - Life cycles'!$B$11)</f>
        <v>0</v>
      </c>
      <c r="L598" s="332">
        <f>IF(UPGRADEYEAR&gt;ENGINE!L$523,L506,L408/'Assumptions - Life cycles'!$B$11)</f>
        <v>0</v>
      </c>
      <c r="M598" s="332">
        <f>IF(UPGRADEYEAR&gt;ENGINE!M$523,M506,M408/'Assumptions - Life cycles'!$B$11)</f>
        <v>0</v>
      </c>
      <c r="N598" s="332">
        <f>IF(UPGRADEYEAR&gt;ENGINE!N$523,N506,N408/'Assumptions - Life cycles'!$B$11)</f>
        <v>0</v>
      </c>
      <c r="O598" s="332">
        <f>IF(UPGRADEYEAR&gt;ENGINE!O$523,O506,O408/'Assumptions - Life cycles'!$B$11)</f>
        <v>0</v>
      </c>
      <c r="P598" s="332">
        <f>IF(UPGRADEYEAR&gt;ENGINE!P$523,P506,P408/'Assumptions - Life cycles'!$B$11)</f>
        <v>0</v>
      </c>
      <c r="Q598" s="332">
        <f>IF(UPGRADEYEAR&gt;ENGINE!Q$523,Q506,Q408/'Assumptions - Life cycles'!$B$11)</f>
        <v>0</v>
      </c>
      <c r="R598" s="332">
        <f>IF(UPGRADEYEAR&gt;ENGINE!R$523,R506,R408/'Assumptions - Life cycles'!$B$11)</f>
        <v>0</v>
      </c>
      <c r="S598" s="332">
        <f>IF(UPGRADEYEAR&gt;ENGINE!S$523,S506,S408/'Assumptions - Life cycles'!$B$11)</f>
        <v>0</v>
      </c>
      <c r="T598" s="332">
        <f>IF(UPGRADEYEAR&gt;ENGINE!T$523,T506,T408/'Assumptions - Life cycles'!$B$11)</f>
        <v>0</v>
      </c>
      <c r="U598" s="332">
        <f>IF(UPGRADEYEAR&gt;ENGINE!U$523,U506,U408/'Assumptions - Life cycles'!$B$11)</f>
        <v>0</v>
      </c>
      <c r="V598" s="332">
        <f>IF(UPGRADEYEAR&gt;ENGINE!V$523,V506,V408/'Assumptions - Life cycles'!$B$11)</f>
        <v>0</v>
      </c>
      <c r="W598" s="332">
        <f>IF(UPGRADEYEAR&gt;ENGINE!W$523,W506,W408/'Assumptions - Life cycles'!$B$11)</f>
        <v>0</v>
      </c>
      <c r="X598" s="332">
        <f>IF(UPGRADEYEAR&gt;ENGINE!X$523,X506,X408/'Assumptions - Life cycles'!$B$11)</f>
        <v>0</v>
      </c>
      <c r="Y598" s="332">
        <f>IF(UPGRADEYEAR&gt;ENGINE!Y$523,Y506,Y408/'Assumptions - Life cycles'!$B$11)</f>
        <v>0</v>
      </c>
      <c r="Z598" s="332">
        <f>IF(UPGRADEYEAR&gt;ENGINE!Z$523,Z506,Z408/'Assumptions - Life cycles'!$B$11)</f>
        <v>0</v>
      </c>
      <c r="AA598" s="332">
        <f>IF(UPGRADEYEAR&gt;ENGINE!AA$523,AA506,AA408/'Assumptions - Life cycles'!$B$11)</f>
        <v>0</v>
      </c>
      <c r="AB598" s="332">
        <f>IF(UPGRADEYEAR&gt;ENGINE!AB$523,AB506,AB408/'Assumptions - Life cycles'!$B$11)</f>
        <v>0</v>
      </c>
      <c r="AC598" s="332">
        <f>IF(UPGRADEYEAR&gt;ENGINE!AC$523,AC506,AC408/'Assumptions - Life cycles'!$B$11)</f>
        <v>0</v>
      </c>
      <c r="AD598" s="332">
        <f>IF(UPGRADEYEAR&gt;ENGINE!AD$523,AD506,AD408/'Assumptions - Life cycles'!$B$11)</f>
        <v>0</v>
      </c>
      <c r="AE598" s="332">
        <f>IF(UPGRADEYEAR&gt;ENGINE!AE$523,AE506,AE408/'Assumptions - Life cycles'!$B$11)</f>
        <v>0</v>
      </c>
      <c r="AF598" s="332">
        <f>IF(UPGRADEYEAR&gt;ENGINE!AF$523,AF506,AF408/'Assumptions - Life cycles'!$B$11)</f>
        <v>0</v>
      </c>
      <c r="AG598" s="332">
        <f>IF(UPGRADEYEAR&gt;ENGINE!AG$523,AG506,AG408/'Assumptions - Life cycles'!$B$11)</f>
        <v>0</v>
      </c>
      <c r="AH598" s="332">
        <f>IF(UPGRADEYEAR&gt;ENGINE!AH$523,AH506,AH408/'Assumptions - Life cycles'!$B$11)</f>
        <v>0</v>
      </c>
      <c r="AI598" s="332">
        <f>IF(UPGRADEYEAR&gt;ENGINE!AI$523,AI506,AI408/'Assumptions - Life cycles'!$B$11)</f>
        <v>0</v>
      </c>
      <c r="AJ598" s="332">
        <f>IF(UPGRADEYEAR&gt;ENGINE!AJ$523,AJ506,AJ408/'Assumptions - Life cycles'!$B$11)</f>
        <v>0</v>
      </c>
      <c r="AK598" s="332">
        <f>IF(UPGRADEYEAR&gt;ENGINE!AK$523,AK506,AK408/'Assumptions - Life cycles'!$B$11)</f>
        <v>0</v>
      </c>
      <c r="AL598" s="332">
        <f>IF(UPGRADEYEAR&gt;ENGINE!AL$523,AL506,AL408/'Assumptions - Life cycles'!$B$11)</f>
        <v>0</v>
      </c>
      <c r="AM598" s="332">
        <f>IF(UPGRADEYEAR&gt;ENGINE!AM$523,AM506,AM408/'Assumptions - Life cycles'!$B$11)</f>
        <v>0</v>
      </c>
      <c r="AN598" s="332">
        <f>IF(UPGRADEYEAR&gt;ENGINE!AN$523,AN506,AN408/'Assumptions - Life cycles'!$B$11)</f>
        <v>0</v>
      </c>
      <c r="AO598" s="332">
        <f>IF(UPGRADEYEAR&gt;ENGINE!AO$523,AO506,AO408/'Assumptions - Life cycles'!$B$11)</f>
        <v>0</v>
      </c>
      <c r="AP598" s="332">
        <f>IF(UPGRADEYEAR&gt;ENGINE!AP$523,AP506,AP408/'Assumptions - Life cycles'!$B$11)</f>
        <v>0</v>
      </c>
      <c r="AQ598" s="332">
        <f>IF(UPGRADEYEAR&gt;ENGINE!AQ$523,AQ506,AQ408/'Assumptions - Life cycles'!$B$11)</f>
        <v>0</v>
      </c>
      <c r="AR598" s="332">
        <f>IF(UPGRADEYEAR&gt;ENGINE!AR$523,AR506,AR408/'Assumptions - Life cycles'!$B$11)</f>
        <v>0</v>
      </c>
      <c r="AS598" s="332">
        <f>IF(UPGRADEYEAR&gt;ENGINE!AS$523,AS506,AS408/'Assumptions - Life cycles'!$B$11)</f>
        <v>0</v>
      </c>
      <c r="AT598" s="332">
        <f>IF(UPGRADEYEAR&gt;ENGINE!AT$523,AT506,AT408/'Assumptions - Life cycles'!$B$11)</f>
        <v>0</v>
      </c>
      <c r="AU598" s="231"/>
    </row>
    <row r="599" spans="1:47" ht="9" customHeight="1">
      <c r="A599" s="601"/>
      <c r="B599" s="227">
        <f t="shared" ref="B599:D599" si="691">B80</f>
        <v>0</v>
      </c>
      <c r="C599" s="227">
        <f t="shared" si="691"/>
        <v>0</v>
      </c>
      <c r="D599" s="228">
        <f t="shared" si="691"/>
        <v>0</v>
      </c>
      <c r="E599" s="254"/>
      <c r="F599" s="254"/>
      <c r="G599" s="254"/>
      <c r="H599" s="229"/>
      <c r="I599" s="229"/>
      <c r="J599" s="332">
        <f>IF(UPGRADEYEAR&gt;ENGINE!J$523,J507,J409/'Assumptions - Life cycles'!$B$11)</f>
        <v>0</v>
      </c>
      <c r="K599" s="332">
        <f>IF(UPGRADEYEAR&gt;ENGINE!K$523,K507,K409/'Assumptions - Life cycles'!$B$11)</f>
        <v>0</v>
      </c>
      <c r="L599" s="332">
        <f>IF(UPGRADEYEAR&gt;ENGINE!L$523,L507,L409/'Assumptions - Life cycles'!$B$11)</f>
        <v>0</v>
      </c>
      <c r="M599" s="332">
        <f>IF(UPGRADEYEAR&gt;ENGINE!M$523,M507,M409/'Assumptions - Life cycles'!$B$11)</f>
        <v>0</v>
      </c>
      <c r="N599" s="332">
        <f>IF(UPGRADEYEAR&gt;ENGINE!N$523,N507,N409/'Assumptions - Life cycles'!$B$11)</f>
        <v>0</v>
      </c>
      <c r="O599" s="332">
        <f>IF(UPGRADEYEAR&gt;ENGINE!O$523,O507,O409/'Assumptions - Life cycles'!$B$11)</f>
        <v>0</v>
      </c>
      <c r="P599" s="332">
        <f>IF(UPGRADEYEAR&gt;ENGINE!P$523,P507,P409/'Assumptions - Life cycles'!$B$11)</f>
        <v>0</v>
      </c>
      <c r="Q599" s="332">
        <f>IF(UPGRADEYEAR&gt;ENGINE!Q$523,Q507,Q409/'Assumptions - Life cycles'!$B$11)</f>
        <v>0</v>
      </c>
      <c r="R599" s="332">
        <f>IF(UPGRADEYEAR&gt;ENGINE!R$523,R507,R409/'Assumptions - Life cycles'!$B$11)</f>
        <v>0</v>
      </c>
      <c r="S599" s="332">
        <f>IF(UPGRADEYEAR&gt;ENGINE!S$523,S507,S409/'Assumptions - Life cycles'!$B$11)</f>
        <v>0</v>
      </c>
      <c r="T599" s="332">
        <f>IF(UPGRADEYEAR&gt;ENGINE!T$523,T507,T409/'Assumptions - Life cycles'!$B$11)</f>
        <v>0</v>
      </c>
      <c r="U599" s="332">
        <f>IF(UPGRADEYEAR&gt;ENGINE!U$523,U507,U409/'Assumptions - Life cycles'!$B$11)</f>
        <v>0</v>
      </c>
      <c r="V599" s="332">
        <f>IF(UPGRADEYEAR&gt;ENGINE!V$523,V507,V409/'Assumptions - Life cycles'!$B$11)</f>
        <v>0</v>
      </c>
      <c r="W599" s="332">
        <f>IF(UPGRADEYEAR&gt;ENGINE!W$523,W507,W409/'Assumptions - Life cycles'!$B$11)</f>
        <v>0</v>
      </c>
      <c r="X599" s="332">
        <f>IF(UPGRADEYEAR&gt;ENGINE!X$523,X507,X409/'Assumptions - Life cycles'!$B$11)</f>
        <v>0</v>
      </c>
      <c r="Y599" s="332">
        <f>IF(UPGRADEYEAR&gt;ENGINE!Y$523,Y507,Y409/'Assumptions - Life cycles'!$B$11)</f>
        <v>0</v>
      </c>
      <c r="Z599" s="332">
        <f>IF(UPGRADEYEAR&gt;ENGINE!Z$523,Z507,Z409/'Assumptions - Life cycles'!$B$11)</f>
        <v>0</v>
      </c>
      <c r="AA599" s="332">
        <f>IF(UPGRADEYEAR&gt;ENGINE!AA$523,AA507,AA409/'Assumptions - Life cycles'!$B$11)</f>
        <v>0</v>
      </c>
      <c r="AB599" s="332">
        <f>IF(UPGRADEYEAR&gt;ENGINE!AB$523,AB507,AB409/'Assumptions - Life cycles'!$B$11)</f>
        <v>0</v>
      </c>
      <c r="AC599" s="332">
        <f>IF(UPGRADEYEAR&gt;ENGINE!AC$523,AC507,AC409/'Assumptions - Life cycles'!$B$11)</f>
        <v>0</v>
      </c>
      <c r="AD599" s="332">
        <f>IF(UPGRADEYEAR&gt;ENGINE!AD$523,AD507,AD409/'Assumptions - Life cycles'!$B$11)</f>
        <v>0</v>
      </c>
      <c r="AE599" s="332">
        <f>IF(UPGRADEYEAR&gt;ENGINE!AE$523,AE507,AE409/'Assumptions - Life cycles'!$B$11)</f>
        <v>0</v>
      </c>
      <c r="AF599" s="332">
        <f>IF(UPGRADEYEAR&gt;ENGINE!AF$523,AF507,AF409/'Assumptions - Life cycles'!$B$11)</f>
        <v>0</v>
      </c>
      <c r="AG599" s="332">
        <f>IF(UPGRADEYEAR&gt;ENGINE!AG$523,AG507,AG409/'Assumptions - Life cycles'!$B$11)</f>
        <v>0</v>
      </c>
      <c r="AH599" s="332">
        <f>IF(UPGRADEYEAR&gt;ENGINE!AH$523,AH507,AH409/'Assumptions - Life cycles'!$B$11)</f>
        <v>0</v>
      </c>
      <c r="AI599" s="332">
        <f>IF(UPGRADEYEAR&gt;ENGINE!AI$523,AI507,AI409/'Assumptions - Life cycles'!$B$11)</f>
        <v>0</v>
      </c>
      <c r="AJ599" s="332">
        <f>IF(UPGRADEYEAR&gt;ENGINE!AJ$523,AJ507,AJ409/'Assumptions - Life cycles'!$B$11)</f>
        <v>0</v>
      </c>
      <c r="AK599" s="332">
        <f>IF(UPGRADEYEAR&gt;ENGINE!AK$523,AK507,AK409/'Assumptions - Life cycles'!$B$11)</f>
        <v>0</v>
      </c>
      <c r="AL599" s="332">
        <f>IF(UPGRADEYEAR&gt;ENGINE!AL$523,AL507,AL409/'Assumptions - Life cycles'!$B$11)</f>
        <v>0</v>
      </c>
      <c r="AM599" s="332">
        <f>IF(UPGRADEYEAR&gt;ENGINE!AM$523,AM507,AM409/'Assumptions - Life cycles'!$B$11)</f>
        <v>0</v>
      </c>
      <c r="AN599" s="332">
        <f>IF(UPGRADEYEAR&gt;ENGINE!AN$523,AN507,AN409/'Assumptions - Life cycles'!$B$11)</f>
        <v>0</v>
      </c>
      <c r="AO599" s="332">
        <f>IF(UPGRADEYEAR&gt;ENGINE!AO$523,AO507,AO409/'Assumptions - Life cycles'!$B$11)</f>
        <v>0</v>
      </c>
      <c r="AP599" s="332">
        <f>IF(UPGRADEYEAR&gt;ENGINE!AP$523,AP507,AP409/'Assumptions - Life cycles'!$B$11)</f>
        <v>0</v>
      </c>
      <c r="AQ599" s="332">
        <f>IF(UPGRADEYEAR&gt;ENGINE!AQ$523,AQ507,AQ409/'Assumptions - Life cycles'!$B$11)</f>
        <v>0</v>
      </c>
      <c r="AR599" s="332">
        <f>IF(UPGRADEYEAR&gt;ENGINE!AR$523,AR507,AR409/'Assumptions - Life cycles'!$B$11)</f>
        <v>0</v>
      </c>
      <c r="AS599" s="332">
        <f>IF(UPGRADEYEAR&gt;ENGINE!AS$523,AS507,AS409/'Assumptions - Life cycles'!$B$11)</f>
        <v>0</v>
      </c>
      <c r="AT599" s="332">
        <f>IF(UPGRADEYEAR&gt;ENGINE!AT$523,AT507,AT409/'Assumptions - Life cycles'!$B$11)</f>
        <v>0</v>
      </c>
      <c r="AU599" s="231"/>
    </row>
    <row r="600" spans="1:47" ht="9" customHeight="1">
      <c r="A600" s="601"/>
      <c r="B600" s="227">
        <f t="shared" ref="B600:D600" si="692">B81</f>
        <v>0</v>
      </c>
      <c r="C600" s="227">
        <f t="shared" si="692"/>
        <v>0</v>
      </c>
      <c r="D600" s="228">
        <f t="shared" si="692"/>
        <v>0</v>
      </c>
      <c r="E600" s="254"/>
      <c r="F600" s="254"/>
      <c r="G600" s="254"/>
      <c r="H600" s="229"/>
      <c r="I600" s="229"/>
      <c r="J600" s="332">
        <f>IF(UPGRADEYEAR&gt;ENGINE!J$523,J508,J410/'Assumptions - Life cycles'!$B$11)</f>
        <v>0</v>
      </c>
      <c r="K600" s="332">
        <f>IF(UPGRADEYEAR&gt;ENGINE!K$523,K508,K410/'Assumptions - Life cycles'!$B$11)</f>
        <v>0</v>
      </c>
      <c r="L600" s="332">
        <f>IF(UPGRADEYEAR&gt;ENGINE!L$523,L508,L410/'Assumptions - Life cycles'!$B$11)</f>
        <v>0</v>
      </c>
      <c r="M600" s="332">
        <f>IF(UPGRADEYEAR&gt;ENGINE!M$523,M508,M410/'Assumptions - Life cycles'!$B$11)</f>
        <v>0</v>
      </c>
      <c r="N600" s="332">
        <f>IF(UPGRADEYEAR&gt;ENGINE!N$523,N508,N410/'Assumptions - Life cycles'!$B$11)</f>
        <v>0</v>
      </c>
      <c r="O600" s="332">
        <f>IF(UPGRADEYEAR&gt;ENGINE!O$523,O508,O410/'Assumptions - Life cycles'!$B$11)</f>
        <v>0</v>
      </c>
      <c r="P600" s="332">
        <f>IF(UPGRADEYEAR&gt;ENGINE!P$523,P508,P410/'Assumptions - Life cycles'!$B$11)</f>
        <v>0</v>
      </c>
      <c r="Q600" s="332">
        <f>IF(UPGRADEYEAR&gt;ENGINE!Q$523,Q508,Q410/'Assumptions - Life cycles'!$B$11)</f>
        <v>0</v>
      </c>
      <c r="R600" s="332">
        <f>IF(UPGRADEYEAR&gt;ENGINE!R$523,R508,R410/'Assumptions - Life cycles'!$B$11)</f>
        <v>0</v>
      </c>
      <c r="S600" s="332">
        <f>IF(UPGRADEYEAR&gt;ENGINE!S$523,S508,S410/'Assumptions - Life cycles'!$B$11)</f>
        <v>0</v>
      </c>
      <c r="T600" s="332">
        <f>IF(UPGRADEYEAR&gt;ENGINE!T$523,T508,T410/'Assumptions - Life cycles'!$B$11)</f>
        <v>0</v>
      </c>
      <c r="U600" s="332">
        <f>IF(UPGRADEYEAR&gt;ENGINE!U$523,U508,U410/'Assumptions - Life cycles'!$B$11)</f>
        <v>0</v>
      </c>
      <c r="V600" s="332">
        <f>IF(UPGRADEYEAR&gt;ENGINE!V$523,V508,V410/'Assumptions - Life cycles'!$B$11)</f>
        <v>0</v>
      </c>
      <c r="W600" s="332">
        <f>IF(UPGRADEYEAR&gt;ENGINE!W$523,W508,W410/'Assumptions - Life cycles'!$B$11)</f>
        <v>0</v>
      </c>
      <c r="X600" s="332">
        <f>IF(UPGRADEYEAR&gt;ENGINE!X$523,X508,X410/'Assumptions - Life cycles'!$B$11)</f>
        <v>0</v>
      </c>
      <c r="Y600" s="332">
        <f>IF(UPGRADEYEAR&gt;ENGINE!Y$523,Y508,Y410/'Assumptions - Life cycles'!$B$11)</f>
        <v>0</v>
      </c>
      <c r="Z600" s="332">
        <f>IF(UPGRADEYEAR&gt;ENGINE!Z$523,Z508,Z410/'Assumptions - Life cycles'!$B$11)</f>
        <v>0</v>
      </c>
      <c r="AA600" s="332">
        <f>IF(UPGRADEYEAR&gt;ENGINE!AA$523,AA508,AA410/'Assumptions - Life cycles'!$B$11)</f>
        <v>0</v>
      </c>
      <c r="AB600" s="332">
        <f>IF(UPGRADEYEAR&gt;ENGINE!AB$523,AB508,AB410/'Assumptions - Life cycles'!$B$11)</f>
        <v>0</v>
      </c>
      <c r="AC600" s="332">
        <f>IF(UPGRADEYEAR&gt;ENGINE!AC$523,AC508,AC410/'Assumptions - Life cycles'!$B$11)</f>
        <v>0</v>
      </c>
      <c r="AD600" s="332">
        <f>IF(UPGRADEYEAR&gt;ENGINE!AD$523,AD508,AD410/'Assumptions - Life cycles'!$B$11)</f>
        <v>0</v>
      </c>
      <c r="AE600" s="332">
        <f>IF(UPGRADEYEAR&gt;ENGINE!AE$523,AE508,AE410/'Assumptions - Life cycles'!$B$11)</f>
        <v>0</v>
      </c>
      <c r="AF600" s="332">
        <f>IF(UPGRADEYEAR&gt;ENGINE!AF$523,AF508,AF410/'Assumptions - Life cycles'!$B$11)</f>
        <v>0</v>
      </c>
      <c r="AG600" s="332">
        <f>IF(UPGRADEYEAR&gt;ENGINE!AG$523,AG508,AG410/'Assumptions - Life cycles'!$B$11)</f>
        <v>0</v>
      </c>
      <c r="AH600" s="332">
        <f>IF(UPGRADEYEAR&gt;ENGINE!AH$523,AH508,AH410/'Assumptions - Life cycles'!$B$11)</f>
        <v>0</v>
      </c>
      <c r="AI600" s="332">
        <f>IF(UPGRADEYEAR&gt;ENGINE!AI$523,AI508,AI410/'Assumptions - Life cycles'!$B$11)</f>
        <v>0</v>
      </c>
      <c r="AJ600" s="332">
        <f>IF(UPGRADEYEAR&gt;ENGINE!AJ$523,AJ508,AJ410/'Assumptions - Life cycles'!$B$11)</f>
        <v>0</v>
      </c>
      <c r="AK600" s="332">
        <f>IF(UPGRADEYEAR&gt;ENGINE!AK$523,AK508,AK410/'Assumptions - Life cycles'!$B$11)</f>
        <v>0</v>
      </c>
      <c r="AL600" s="332">
        <f>IF(UPGRADEYEAR&gt;ENGINE!AL$523,AL508,AL410/'Assumptions - Life cycles'!$B$11)</f>
        <v>0</v>
      </c>
      <c r="AM600" s="332">
        <f>IF(UPGRADEYEAR&gt;ENGINE!AM$523,AM508,AM410/'Assumptions - Life cycles'!$B$11)</f>
        <v>0</v>
      </c>
      <c r="AN600" s="332">
        <f>IF(UPGRADEYEAR&gt;ENGINE!AN$523,AN508,AN410/'Assumptions - Life cycles'!$B$11)</f>
        <v>0</v>
      </c>
      <c r="AO600" s="332">
        <f>IF(UPGRADEYEAR&gt;ENGINE!AO$523,AO508,AO410/'Assumptions - Life cycles'!$B$11)</f>
        <v>0</v>
      </c>
      <c r="AP600" s="332">
        <f>IF(UPGRADEYEAR&gt;ENGINE!AP$523,AP508,AP410/'Assumptions - Life cycles'!$B$11)</f>
        <v>0</v>
      </c>
      <c r="AQ600" s="332">
        <f>IF(UPGRADEYEAR&gt;ENGINE!AQ$523,AQ508,AQ410/'Assumptions - Life cycles'!$B$11)</f>
        <v>0</v>
      </c>
      <c r="AR600" s="332">
        <f>IF(UPGRADEYEAR&gt;ENGINE!AR$523,AR508,AR410/'Assumptions - Life cycles'!$B$11)</f>
        <v>0</v>
      </c>
      <c r="AS600" s="332">
        <f>IF(UPGRADEYEAR&gt;ENGINE!AS$523,AS508,AS410/'Assumptions - Life cycles'!$B$11)</f>
        <v>0</v>
      </c>
      <c r="AT600" s="332">
        <f>IF(UPGRADEYEAR&gt;ENGINE!AT$523,AT508,AT410/'Assumptions - Life cycles'!$B$11)</f>
        <v>0</v>
      </c>
      <c r="AU600" s="231"/>
    </row>
    <row r="601" spans="1:47" ht="9" customHeight="1">
      <c r="A601" s="601"/>
      <c r="B601" s="227">
        <f t="shared" ref="B601:D601" si="693">B82</f>
        <v>0</v>
      </c>
      <c r="C601" s="227">
        <f t="shared" si="693"/>
        <v>0</v>
      </c>
      <c r="D601" s="228">
        <f t="shared" si="693"/>
        <v>0</v>
      </c>
      <c r="E601" s="254"/>
      <c r="F601" s="254"/>
      <c r="G601" s="254"/>
      <c r="H601" s="229"/>
      <c r="I601" s="229"/>
      <c r="J601" s="332">
        <f>IF(UPGRADEYEAR&gt;ENGINE!J$523,J509,J411/'Assumptions - Life cycles'!$B$11)</f>
        <v>0</v>
      </c>
      <c r="K601" s="332">
        <f>IF(UPGRADEYEAR&gt;ENGINE!K$523,K509,K411/'Assumptions - Life cycles'!$B$11)</f>
        <v>0</v>
      </c>
      <c r="L601" s="332">
        <f>IF(UPGRADEYEAR&gt;ENGINE!L$523,L509,L411/'Assumptions - Life cycles'!$B$11)</f>
        <v>0</v>
      </c>
      <c r="M601" s="332">
        <f>IF(UPGRADEYEAR&gt;ENGINE!M$523,M509,M411/'Assumptions - Life cycles'!$B$11)</f>
        <v>0</v>
      </c>
      <c r="N601" s="332">
        <f>IF(UPGRADEYEAR&gt;ENGINE!N$523,N509,N411/'Assumptions - Life cycles'!$B$11)</f>
        <v>0</v>
      </c>
      <c r="O601" s="332">
        <f>IF(UPGRADEYEAR&gt;ENGINE!O$523,O509,O411/'Assumptions - Life cycles'!$B$11)</f>
        <v>0</v>
      </c>
      <c r="P601" s="332">
        <f>IF(UPGRADEYEAR&gt;ENGINE!P$523,P509,P411/'Assumptions - Life cycles'!$B$11)</f>
        <v>0</v>
      </c>
      <c r="Q601" s="332">
        <f>IF(UPGRADEYEAR&gt;ENGINE!Q$523,Q509,Q411/'Assumptions - Life cycles'!$B$11)</f>
        <v>0</v>
      </c>
      <c r="R601" s="332">
        <f>IF(UPGRADEYEAR&gt;ENGINE!R$523,R509,R411/'Assumptions - Life cycles'!$B$11)</f>
        <v>0</v>
      </c>
      <c r="S601" s="332">
        <f>IF(UPGRADEYEAR&gt;ENGINE!S$523,S509,S411/'Assumptions - Life cycles'!$B$11)</f>
        <v>0</v>
      </c>
      <c r="T601" s="332">
        <f>IF(UPGRADEYEAR&gt;ENGINE!T$523,T509,T411/'Assumptions - Life cycles'!$B$11)</f>
        <v>0</v>
      </c>
      <c r="U601" s="332">
        <f>IF(UPGRADEYEAR&gt;ENGINE!U$523,U509,U411/'Assumptions - Life cycles'!$B$11)</f>
        <v>0</v>
      </c>
      <c r="V601" s="332">
        <f>IF(UPGRADEYEAR&gt;ENGINE!V$523,V509,V411/'Assumptions - Life cycles'!$B$11)</f>
        <v>0</v>
      </c>
      <c r="W601" s="332">
        <f>IF(UPGRADEYEAR&gt;ENGINE!W$523,W509,W411/'Assumptions - Life cycles'!$B$11)</f>
        <v>0</v>
      </c>
      <c r="X601" s="332">
        <f>IF(UPGRADEYEAR&gt;ENGINE!X$523,X509,X411/'Assumptions - Life cycles'!$B$11)</f>
        <v>0</v>
      </c>
      <c r="Y601" s="332">
        <f>IF(UPGRADEYEAR&gt;ENGINE!Y$523,Y509,Y411/'Assumptions - Life cycles'!$B$11)</f>
        <v>0</v>
      </c>
      <c r="Z601" s="332">
        <f>IF(UPGRADEYEAR&gt;ENGINE!Z$523,Z509,Z411/'Assumptions - Life cycles'!$B$11)</f>
        <v>0</v>
      </c>
      <c r="AA601" s="332">
        <f>IF(UPGRADEYEAR&gt;ENGINE!AA$523,AA509,AA411/'Assumptions - Life cycles'!$B$11)</f>
        <v>0</v>
      </c>
      <c r="AB601" s="332">
        <f>IF(UPGRADEYEAR&gt;ENGINE!AB$523,AB509,AB411/'Assumptions - Life cycles'!$B$11)</f>
        <v>0</v>
      </c>
      <c r="AC601" s="332">
        <f>IF(UPGRADEYEAR&gt;ENGINE!AC$523,AC509,AC411/'Assumptions - Life cycles'!$B$11)</f>
        <v>0</v>
      </c>
      <c r="AD601" s="332">
        <f>IF(UPGRADEYEAR&gt;ENGINE!AD$523,AD509,AD411/'Assumptions - Life cycles'!$B$11)</f>
        <v>0</v>
      </c>
      <c r="AE601" s="332">
        <f>IF(UPGRADEYEAR&gt;ENGINE!AE$523,AE509,AE411/'Assumptions - Life cycles'!$B$11)</f>
        <v>0</v>
      </c>
      <c r="AF601" s="332">
        <f>IF(UPGRADEYEAR&gt;ENGINE!AF$523,AF509,AF411/'Assumptions - Life cycles'!$B$11)</f>
        <v>0</v>
      </c>
      <c r="AG601" s="332">
        <f>IF(UPGRADEYEAR&gt;ENGINE!AG$523,AG509,AG411/'Assumptions - Life cycles'!$B$11)</f>
        <v>0</v>
      </c>
      <c r="AH601" s="332">
        <f>IF(UPGRADEYEAR&gt;ENGINE!AH$523,AH509,AH411/'Assumptions - Life cycles'!$B$11)</f>
        <v>0</v>
      </c>
      <c r="AI601" s="332">
        <f>IF(UPGRADEYEAR&gt;ENGINE!AI$523,AI509,AI411/'Assumptions - Life cycles'!$B$11)</f>
        <v>0</v>
      </c>
      <c r="AJ601" s="332">
        <f>IF(UPGRADEYEAR&gt;ENGINE!AJ$523,AJ509,AJ411/'Assumptions - Life cycles'!$B$11)</f>
        <v>0</v>
      </c>
      <c r="AK601" s="332">
        <f>IF(UPGRADEYEAR&gt;ENGINE!AK$523,AK509,AK411/'Assumptions - Life cycles'!$B$11)</f>
        <v>0</v>
      </c>
      <c r="AL601" s="332">
        <f>IF(UPGRADEYEAR&gt;ENGINE!AL$523,AL509,AL411/'Assumptions - Life cycles'!$B$11)</f>
        <v>0</v>
      </c>
      <c r="AM601" s="332">
        <f>IF(UPGRADEYEAR&gt;ENGINE!AM$523,AM509,AM411/'Assumptions - Life cycles'!$B$11)</f>
        <v>0</v>
      </c>
      <c r="AN601" s="332">
        <f>IF(UPGRADEYEAR&gt;ENGINE!AN$523,AN509,AN411/'Assumptions - Life cycles'!$B$11)</f>
        <v>0</v>
      </c>
      <c r="AO601" s="332">
        <f>IF(UPGRADEYEAR&gt;ENGINE!AO$523,AO509,AO411/'Assumptions - Life cycles'!$B$11)</f>
        <v>0</v>
      </c>
      <c r="AP601" s="332">
        <f>IF(UPGRADEYEAR&gt;ENGINE!AP$523,AP509,AP411/'Assumptions - Life cycles'!$B$11)</f>
        <v>0</v>
      </c>
      <c r="AQ601" s="332">
        <f>IF(UPGRADEYEAR&gt;ENGINE!AQ$523,AQ509,AQ411/'Assumptions - Life cycles'!$B$11)</f>
        <v>0</v>
      </c>
      <c r="AR601" s="332">
        <f>IF(UPGRADEYEAR&gt;ENGINE!AR$523,AR509,AR411/'Assumptions - Life cycles'!$B$11)</f>
        <v>0</v>
      </c>
      <c r="AS601" s="332">
        <f>IF(UPGRADEYEAR&gt;ENGINE!AS$523,AS509,AS411/'Assumptions - Life cycles'!$B$11)</f>
        <v>0</v>
      </c>
      <c r="AT601" s="332">
        <f>IF(UPGRADEYEAR&gt;ENGINE!AT$523,AT509,AT411/'Assumptions - Life cycles'!$B$11)</f>
        <v>0</v>
      </c>
      <c r="AU601" s="231"/>
    </row>
    <row r="602" spans="1:47" ht="9" customHeight="1">
      <c r="A602" s="233"/>
      <c r="B602" s="234"/>
      <c r="C602" s="234"/>
      <c r="D602" s="234"/>
      <c r="E602" s="234"/>
      <c r="F602" s="234"/>
      <c r="G602" s="234"/>
      <c r="H602" s="235"/>
      <c r="I602" s="234"/>
      <c r="J602" s="234"/>
      <c r="K602" s="234"/>
      <c r="L602" s="234"/>
      <c r="M602" s="234"/>
      <c r="N602" s="234"/>
      <c r="O602" s="234"/>
      <c r="P602" s="234"/>
      <c r="Q602" s="234"/>
      <c r="R602" s="234"/>
      <c r="S602" s="234"/>
      <c r="T602" s="234"/>
      <c r="U602" s="234"/>
      <c r="V602" s="234"/>
      <c r="W602" s="234"/>
      <c r="X602" s="234"/>
      <c r="Y602" s="234"/>
      <c r="Z602" s="234"/>
      <c r="AA602" s="234"/>
      <c r="AB602" s="234"/>
      <c r="AC602" s="234"/>
      <c r="AD602" s="234"/>
      <c r="AE602" s="234"/>
      <c r="AF602" s="234"/>
      <c r="AG602" s="234"/>
      <c r="AH602" s="234"/>
      <c r="AI602" s="234"/>
      <c r="AJ602" s="234"/>
      <c r="AK602" s="234"/>
      <c r="AL602" s="234"/>
      <c r="AM602" s="234"/>
      <c r="AN602" s="234"/>
      <c r="AO602" s="234"/>
      <c r="AP602" s="234"/>
      <c r="AQ602" s="234"/>
      <c r="AR602" s="234"/>
      <c r="AS602" s="234"/>
      <c r="AT602" s="234"/>
      <c r="AU602" s="236"/>
    </row>
    <row r="603" spans="1:47" ht="9" customHeight="1">
      <c r="A603" s="601" t="s">
        <v>268</v>
      </c>
      <c r="B603" s="227">
        <f t="shared" ref="B603:D603" si="694">B84</f>
        <v>36</v>
      </c>
      <c r="C603" s="227">
        <f t="shared" si="694"/>
        <v>36</v>
      </c>
      <c r="D603" s="228" t="str">
        <f t="shared" si="694"/>
        <v>LPM</v>
      </c>
      <c r="E603" s="254"/>
      <c r="F603" s="254"/>
      <c r="G603" s="254"/>
      <c r="H603" s="229"/>
      <c r="I603" s="229"/>
      <c r="J603" s="332">
        <f>IF(UPGRADEYEAR&gt;ENGINE!J$523,J511,J413/'Assumptions - Life cycles'!$B$11)</f>
        <v>0</v>
      </c>
      <c r="K603" s="332">
        <f>IF(UPGRADEYEAR&gt;ENGINE!K$523,K511,K413/'Assumptions - Life cycles'!$B$11)</f>
        <v>0</v>
      </c>
      <c r="L603" s="332">
        <f>IF(UPGRADEYEAR&gt;ENGINE!L$523,L511,L413/'Assumptions - Life cycles'!$B$11)</f>
        <v>0</v>
      </c>
      <c r="M603" s="332">
        <f>IF(UPGRADEYEAR&gt;ENGINE!M$523,M511,M413/'Assumptions - Life cycles'!$B$11)</f>
        <v>0</v>
      </c>
      <c r="N603" s="332">
        <f>IF(UPGRADEYEAR&gt;ENGINE!N$523,N511,N413/'Assumptions - Life cycles'!$B$11)</f>
        <v>0</v>
      </c>
      <c r="O603" s="332">
        <f>IF(UPGRADEYEAR&gt;ENGINE!O$523,O511,O413/'Assumptions - Life cycles'!$B$11)</f>
        <v>0</v>
      </c>
      <c r="P603" s="332">
        <f>IF(UPGRADEYEAR&gt;ENGINE!P$523,P511,P413/'Assumptions - Life cycles'!$B$11)</f>
        <v>0</v>
      </c>
      <c r="Q603" s="332">
        <f>IF(UPGRADEYEAR&gt;ENGINE!Q$523,Q511,Q413/'Assumptions - Life cycles'!$B$11)</f>
        <v>0</v>
      </c>
      <c r="R603" s="332">
        <f>IF(UPGRADEYEAR&gt;ENGINE!R$523,R511,R413/'Assumptions - Life cycles'!$B$11)</f>
        <v>0</v>
      </c>
      <c r="S603" s="332">
        <f>IF(UPGRADEYEAR&gt;ENGINE!S$523,S511,S413/'Assumptions - Life cycles'!$B$11)</f>
        <v>0</v>
      </c>
      <c r="T603" s="332">
        <f>IF(UPGRADEYEAR&gt;ENGINE!T$523,T511,T413/'Assumptions - Life cycles'!$B$11)</f>
        <v>0</v>
      </c>
      <c r="U603" s="332">
        <f>IF(UPGRADEYEAR&gt;ENGINE!U$523,U511,U413/'Assumptions - Life cycles'!$B$11)</f>
        <v>0</v>
      </c>
      <c r="V603" s="332">
        <f>IF(UPGRADEYEAR&gt;ENGINE!V$523,V511,V413/'Assumptions - Life cycles'!$B$11)</f>
        <v>0</v>
      </c>
      <c r="W603" s="332">
        <f>IF(UPGRADEYEAR&gt;ENGINE!W$523,W511,W413/'Assumptions - Life cycles'!$B$11)</f>
        <v>0</v>
      </c>
      <c r="X603" s="332">
        <f>IF(UPGRADEYEAR&gt;ENGINE!X$523,X511,X413/'Assumptions - Life cycles'!$B$11)</f>
        <v>0</v>
      </c>
      <c r="Y603" s="332">
        <f>IF(UPGRADEYEAR&gt;ENGINE!Y$523,Y511,Y413/'Assumptions - Life cycles'!$B$11)</f>
        <v>0</v>
      </c>
      <c r="Z603" s="332">
        <f>IF(UPGRADEYEAR&gt;ENGINE!Z$523,Z511,Z413/'Assumptions - Life cycles'!$B$11)</f>
        <v>0</v>
      </c>
      <c r="AA603" s="332">
        <f>IF(UPGRADEYEAR&gt;ENGINE!AA$523,AA511,AA413/'Assumptions - Life cycles'!$B$11)</f>
        <v>0</v>
      </c>
      <c r="AB603" s="332">
        <f>IF(UPGRADEYEAR&gt;ENGINE!AB$523,AB511,AB413/'Assumptions - Life cycles'!$B$11)</f>
        <v>0</v>
      </c>
      <c r="AC603" s="332">
        <f>IF(UPGRADEYEAR&gt;ENGINE!AC$523,AC511,AC413/'Assumptions - Life cycles'!$B$11)</f>
        <v>0</v>
      </c>
      <c r="AD603" s="332">
        <f>IF(UPGRADEYEAR&gt;ENGINE!AD$523,AD511,AD413/'Assumptions - Life cycles'!$B$11)</f>
        <v>0</v>
      </c>
      <c r="AE603" s="332">
        <f>IF(UPGRADEYEAR&gt;ENGINE!AE$523,AE511,AE413/'Assumptions - Life cycles'!$B$11)</f>
        <v>0</v>
      </c>
      <c r="AF603" s="332">
        <f>IF(UPGRADEYEAR&gt;ENGINE!AF$523,AF511,AF413/'Assumptions - Life cycles'!$B$11)</f>
        <v>0</v>
      </c>
      <c r="AG603" s="332">
        <f>IF(UPGRADEYEAR&gt;ENGINE!AG$523,AG511,AG413/'Assumptions - Life cycles'!$B$11)</f>
        <v>0</v>
      </c>
      <c r="AH603" s="332">
        <f>IF(UPGRADEYEAR&gt;ENGINE!AH$523,AH511,AH413/'Assumptions - Life cycles'!$B$11)</f>
        <v>0</v>
      </c>
      <c r="AI603" s="332">
        <f>IF(UPGRADEYEAR&gt;ENGINE!AI$523,AI511,AI413/'Assumptions - Life cycles'!$B$11)</f>
        <v>0</v>
      </c>
      <c r="AJ603" s="332">
        <f>IF(UPGRADEYEAR&gt;ENGINE!AJ$523,AJ511,AJ413/'Assumptions - Life cycles'!$B$11)</f>
        <v>0</v>
      </c>
      <c r="AK603" s="332">
        <f>IF(UPGRADEYEAR&gt;ENGINE!AK$523,AK511,AK413/'Assumptions - Life cycles'!$B$11)</f>
        <v>0</v>
      </c>
      <c r="AL603" s="332">
        <f>IF(UPGRADEYEAR&gt;ENGINE!AL$523,AL511,AL413/'Assumptions - Life cycles'!$B$11)</f>
        <v>0</v>
      </c>
      <c r="AM603" s="332">
        <f>IF(UPGRADEYEAR&gt;ENGINE!AM$523,AM511,AM413/'Assumptions - Life cycles'!$B$11)</f>
        <v>0</v>
      </c>
      <c r="AN603" s="332">
        <f>IF(UPGRADEYEAR&gt;ENGINE!AN$523,AN511,AN413/'Assumptions - Life cycles'!$B$11)</f>
        <v>0</v>
      </c>
      <c r="AO603" s="332">
        <f>IF(UPGRADEYEAR&gt;ENGINE!AO$523,AO511,AO413/'Assumptions - Life cycles'!$B$11)</f>
        <v>0</v>
      </c>
      <c r="AP603" s="332">
        <f>IF(UPGRADEYEAR&gt;ENGINE!AP$523,AP511,AP413/'Assumptions - Life cycles'!$B$11)</f>
        <v>0</v>
      </c>
      <c r="AQ603" s="332">
        <f>IF(UPGRADEYEAR&gt;ENGINE!AQ$523,AQ511,AQ413/'Assumptions - Life cycles'!$B$11)</f>
        <v>0</v>
      </c>
      <c r="AR603" s="332">
        <f>IF(UPGRADEYEAR&gt;ENGINE!AR$523,AR511,AR413/'Assumptions - Life cycles'!$B$11)</f>
        <v>0</v>
      </c>
      <c r="AS603" s="332">
        <f>IF(UPGRADEYEAR&gt;ENGINE!AS$523,AS511,AS413/'Assumptions - Life cycles'!$B$11)</f>
        <v>0</v>
      </c>
      <c r="AT603" s="332">
        <f>IF(UPGRADEYEAR&gt;ENGINE!AT$523,AT511,AT413/'Assumptions - Life cycles'!$B$11)</f>
        <v>0</v>
      </c>
      <c r="AU603" s="231"/>
    </row>
    <row r="604" spans="1:47" ht="9" customHeight="1">
      <c r="A604" s="601"/>
      <c r="B604" s="227">
        <f t="shared" ref="B604:D604" si="695">B85</f>
        <v>40</v>
      </c>
      <c r="C604" s="227">
        <f t="shared" si="695"/>
        <v>45</v>
      </c>
      <c r="D604" s="228" t="str">
        <f t="shared" si="695"/>
        <v>LPM</v>
      </c>
      <c r="E604" s="254"/>
      <c r="F604" s="254"/>
      <c r="G604" s="254"/>
      <c r="H604" s="229"/>
      <c r="I604" s="229"/>
      <c r="J604" s="332">
        <f>IF(UPGRADEYEAR&gt;ENGINE!J$523,J512,J414/'Assumptions - Life cycles'!$B$11)</f>
        <v>0</v>
      </c>
      <c r="K604" s="332">
        <f>IF(UPGRADEYEAR&gt;ENGINE!K$523,K512,K414/'Assumptions - Life cycles'!$B$11)</f>
        <v>0</v>
      </c>
      <c r="L604" s="332">
        <f>IF(UPGRADEYEAR&gt;ENGINE!L$523,L512,L414/'Assumptions - Life cycles'!$B$11)</f>
        <v>0</v>
      </c>
      <c r="M604" s="332">
        <f>IF(UPGRADEYEAR&gt;ENGINE!M$523,M512,M414/'Assumptions - Life cycles'!$B$11)</f>
        <v>0</v>
      </c>
      <c r="N604" s="332">
        <f>IF(UPGRADEYEAR&gt;ENGINE!N$523,N512,N414/'Assumptions - Life cycles'!$B$11)</f>
        <v>0</v>
      </c>
      <c r="O604" s="332">
        <f>IF(UPGRADEYEAR&gt;ENGINE!O$523,O512,O414/'Assumptions - Life cycles'!$B$11)</f>
        <v>0</v>
      </c>
      <c r="P604" s="332">
        <f>IF(UPGRADEYEAR&gt;ENGINE!P$523,P512,P414/'Assumptions - Life cycles'!$B$11)</f>
        <v>0</v>
      </c>
      <c r="Q604" s="332">
        <f>IF(UPGRADEYEAR&gt;ENGINE!Q$523,Q512,Q414/'Assumptions - Life cycles'!$B$11)</f>
        <v>0</v>
      </c>
      <c r="R604" s="332">
        <f>IF(UPGRADEYEAR&gt;ENGINE!R$523,R512,R414/'Assumptions - Life cycles'!$B$11)</f>
        <v>0</v>
      </c>
      <c r="S604" s="332">
        <f>IF(UPGRADEYEAR&gt;ENGINE!S$523,S512,S414/'Assumptions - Life cycles'!$B$11)</f>
        <v>0</v>
      </c>
      <c r="T604" s="332">
        <f>IF(UPGRADEYEAR&gt;ENGINE!T$523,T512,T414/'Assumptions - Life cycles'!$B$11)</f>
        <v>0</v>
      </c>
      <c r="U604" s="332">
        <f>IF(UPGRADEYEAR&gt;ENGINE!U$523,U512,U414/'Assumptions - Life cycles'!$B$11)</f>
        <v>0</v>
      </c>
      <c r="V604" s="332">
        <f>IF(UPGRADEYEAR&gt;ENGINE!V$523,V512,V414/'Assumptions - Life cycles'!$B$11)</f>
        <v>0</v>
      </c>
      <c r="W604" s="332">
        <f>IF(UPGRADEYEAR&gt;ENGINE!W$523,W512,W414/'Assumptions - Life cycles'!$B$11)</f>
        <v>0</v>
      </c>
      <c r="X604" s="332">
        <f>IF(UPGRADEYEAR&gt;ENGINE!X$523,X512,X414/'Assumptions - Life cycles'!$B$11)</f>
        <v>0</v>
      </c>
      <c r="Y604" s="332">
        <f>IF(UPGRADEYEAR&gt;ENGINE!Y$523,Y512,Y414/'Assumptions - Life cycles'!$B$11)</f>
        <v>0</v>
      </c>
      <c r="Z604" s="332">
        <f>IF(UPGRADEYEAR&gt;ENGINE!Z$523,Z512,Z414/'Assumptions - Life cycles'!$B$11)</f>
        <v>0</v>
      </c>
      <c r="AA604" s="332">
        <f>IF(UPGRADEYEAR&gt;ENGINE!AA$523,AA512,AA414/'Assumptions - Life cycles'!$B$11)</f>
        <v>0</v>
      </c>
      <c r="AB604" s="332">
        <f>IF(UPGRADEYEAR&gt;ENGINE!AB$523,AB512,AB414/'Assumptions - Life cycles'!$B$11)</f>
        <v>0</v>
      </c>
      <c r="AC604" s="332">
        <f>IF(UPGRADEYEAR&gt;ENGINE!AC$523,AC512,AC414/'Assumptions - Life cycles'!$B$11)</f>
        <v>0</v>
      </c>
      <c r="AD604" s="332">
        <f>IF(UPGRADEYEAR&gt;ENGINE!AD$523,AD512,AD414/'Assumptions - Life cycles'!$B$11)</f>
        <v>0</v>
      </c>
      <c r="AE604" s="332">
        <f>IF(UPGRADEYEAR&gt;ENGINE!AE$523,AE512,AE414/'Assumptions - Life cycles'!$B$11)</f>
        <v>0</v>
      </c>
      <c r="AF604" s="332">
        <f>IF(UPGRADEYEAR&gt;ENGINE!AF$523,AF512,AF414/'Assumptions - Life cycles'!$B$11)</f>
        <v>0</v>
      </c>
      <c r="AG604" s="332">
        <f>IF(UPGRADEYEAR&gt;ENGINE!AG$523,AG512,AG414/'Assumptions - Life cycles'!$B$11)</f>
        <v>0</v>
      </c>
      <c r="AH604" s="332">
        <f>IF(UPGRADEYEAR&gt;ENGINE!AH$523,AH512,AH414/'Assumptions - Life cycles'!$B$11)</f>
        <v>0</v>
      </c>
      <c r="AI604" s="332">
        <f>IF(UPGRADEYEAR&gt;ENGINE!AI$523,AI512,AI414/'Assumptions - Life cycles'!$B$11)</f>
        <v>0</v>
      </c>
      <c r="AJ604" s="332">
        <f>IF(UPGRADEYEAR&gt;ENGINE!AJ$523,AJ512,AJ414/'Assumptions - Life cycles'!$B$11)</f>
        <v>0</v>
      </c>
      <c r="AK604" s="332">
        <f>IF(UPGRADEYEAR&gt;ENGINE!AK$523,AK512,AK414/'Assumptions - Life cycles'!$B$11)</f>
        <v>0</v>
      </c>
      <c r="AL604" s="332">
        <f>IF(UPGRADEYEAR&gt;ENGINE!AL$523,AL512,AL414/'Assumptions - Life cycles'!$B$11)</f>
        <v>0</v>
      </c>
      <c r="AM604" s="332">
        <f>IF(UPGRADEYEAR&gt;ENGINE!AM$523,AM512,AM414/'Assumptions - Life cycles'!$B$11)</f>
        <v>0</v>
      </c>
      <c r="AN604" s="332">
        <f>IF(UPGRADEYEAR&gt;ENGINE!AN$523,AN512,AN414/'Assumptions - Life cycles'!$B$11)</f>
        <v>0</v>
      </c>
      <c r="AO604" s="332">
        <f>IF(UPGRADEYEAR&gt;ENGINE!AO$523,AO512,AO414/'Assumptions - Life cycles'!$B$11)</f>
        <v>0</v>
      </c>
      <c r="AP604" s="332">
        <f>IF(UPGRADEYEAR&gt;ENGINE!AP$523,AP512,AP414/'Assumptions - Life cycles'!$B$11)</f>
        <v>0</v>
      </c>
      <c r="AQ604" s="332">
        <f>IF(UPGRADEYEAR&gt;ENGINE!AQ$523,AQ512,AQ414/'Assumptions - Life cycles'!$B$11)</f>
        <v>0</v>
      </c>
      <c r="AR604" s="332">
        <f>IF(UPGRADEYEAR&gt;ENGINE!AR$523,AR512,AR414/'Assumptions - Life cycles'!$B$11)</f>
        <v>0</v>
      </c>
      <c r="AS604" s="332">
        <f>IF(UPGRADEYEAR&gt;ENGINE!AS$523,AS512,AS414/'Assumptions - Life cycles'!$B$11)</f>
        <v>0</v>
      </c>
      <c r="AT604" s="332">
        <f>IF(UPGRADEYEAR&gt;ENGINE!AT$523,AT512,AT414/'Assumptions - Life cycles'!$B$11)</f>
        <v>0</v>
      </c>
      <c r="AU604" s="231"/>
    </row>
    <row r="605" spans="1:47" ht="9" customHeight="1">
      <c r="A605" s="601"/>
      <c r="B605" s="227">
        <f t="shared" ref="B605:D605" si="696">B86</f>
        <v>55</v>
      </c>
      <c r="C605" s="227">
        <f t="shared" si="696"/>
        <v>62</v>
      </c>
      <c r="D605" s="228" t="str">
        <f t="shared" si="696"/>
        <v>LPM</v>
      </c>
      <c r="E605" s="254"/>
      <c r="F605" s="254"/>
      <c r="G605" s="254"/>
      <c r="H605" s="229"/>
      <c r="I605" s="229"/>
      <c r="J605" s="332">
        <f>IF(UPGRADEYEAR&gt;ENGINE!J$523,J513,J415/'Assumptions - Life cycles'!$B$11)</f>
        <v>0</v>
      </c>
      <c r="K605" s="332">
        <f>IF(UPGRADEYEAR&gt;ENGINE!K$523,K513,K415/'Assumptions - Life cycles'!$B$11)</f>
        <v>0</v>
      </c>
      <c r="L605" s="332">
        <f>IF(UPGRADEYEAR&gt;ENGINE!L$523,L513,L415/'Assumptions - Life cycles'!$B$11)</f>
        <v>0</v>
      </c>
      <c r="M605" s="332">
        <f>IF(UPGRADEYEAR&gt;ENGINE!M$523,M513,M415/'Assumptions - Life cycles'!$B$11)</f>
        <v>0</v>
      </c>
      <c r="N605" s="332">
        <f>IF(UPGRADEYEAR&gt;ENGINE!N$523,N513,N415/'Assumptions - Life cycles'!$B$11)</f>
        <v>0</v>
      </c>
      <c r="O605" s="332">
        <f>IF(UPGRADEYEAR&gt;ENGINE!O$523,O513,O415/'Assumptions - Life cycles'!$B$11)</f>
        <v>0</v>
      </c>
      <c r="P605" s="332">
        <f>IF(UPGRADEYEAR&gt;ENGINE!P$523,P513,P415/'Assumptions - Life cycles'!$B$11)</f>
        <v>0</v>
      </c>
      <c r="Q605" s="332">
        <f>IF(UPGRADEYEAR&gt;ENGINE!Q$523,Q513,Q415/'Assumptions - Life cycles'!$B$11)</f>
        <v>0</v>
      </c>
      <c r="R605" s="332">
        <f>IF(UPGRADEYEAR&gt;ENGINE!R$523,R513,R415/'Assumptions - Life cycles'!$B$11)</f>
        <v>0</v>
      </c>
      <c r="S605" s="332">
        <f>IF(UPGRADEYEAR&gt;ENGINE!S$523,S513,S415/'Assumptions - Life cycles'!$B$11)</f>
        <v>0</v>
      </c>
      <c r="T605" s="332">
        <f>IF(UPGRADEYEAR&gt;ENGINE!T$523,T513,T415/'Assumptions - Life cycles'!$B$11)</f>
        <v>0</v>
      </c>
      <c r="U605" s="332">
        <f>IF(UPGRADEYEAR&gt;ENGINE!U$523,U513,U415/'Assumptions - Life cycles'!$B$11)</f>
        <v>0</v>
      </c>
      <c r="V605" s="332">
        <f>IF(UPGRADEYEAR&gt;ENGINE!V$523,V513,V415/'Assumptions - Life cycles'!$B$11)</f>
        <v>0</v>
      </c>
      <c r="W605" s="332">
        <f>IF(UPGRADEYEAR&gt;ENGINE!W$523,W513,W415/'Assumptions - Life cycles'!$B$11)</f>
        <v>0</v>
      </c>
      <c r="X605" s="332">
        <f>IF(UPGRADEYEAR&gt;ENGINE!X$523,X513,X415/'Assumptions - Life cycles'!$B$11)</f>
        <v>0</v>
      </c>
      <c r="Y605" s="332">
        <f>IF(UPGRADEYEAR&gt;ENGINE!Y$523,Y513,Y415/'Assumptions - Life cycles'!$B$11)</f>
        <v>0</v>
      </c>
      <c r="Z605" s="332">
        <f>IF(UPGRADEYEAR&gt;ENGINE!Z$523,Z513,Z415/'Assumptions - Life cycles'!$B$11)</f>
        <v>0</v>
      </c>
      <c r="AA605" s="332">
        <f>IF(UPGRADEYEAR&gt;ENGINE!AA$523,AA513,AA415/'Assumptions - Life cycles'!$B$11)</f>
        <v>0</v>
      </c>
      <c r="AB605" s="332">
        <f>IF(UPGRADEYEAR&gt;ENGINE!AB$523,AB513,AB415/'Assumptions - Life cycles'!$B$11)</f>
        <v>0</v>
      </c>
      <c r="AC605" s="332">
        <f>IF(UPGRADEYEAR&gt;ENGINE!AC$523,AC513,AC415/'Assumptions - Life cycles'!$B$11)</f>
        <v>0</v>
      </c>
      <c r="AD605" s="332">
        <f>IF(UPGRADEYEAR&gt;ENGINE!AD$523,AD513,AD415/'Assumptions - Life cycles'!$B$11)</f>
        <v>0</v>
      </c>
      <c r="AE605" s="332">
        <f>IF(UPGRADEYEAR&gt;ENGINE!AE$523,AE513,AE415/'Assumptions - Life cycles'!$B$11)</f>
        <v>0</v>
      </c>
      <c r="AF605" s="332">
        <f>IF(UPGRADEYEAR&gt;ENGINE!AF$523,AF513,AF415/'Assumptions - Life cycles'!$B$11)</f>
        <v>0</v>
      </c>
      <c r="AG605" s="332">
        <f>IF(UPGRADEYEAR&gt;ENGINE!AG$523,AG513,AG415/'Assumptions - Life cycles'!$B$11)</f>
        <v>0</v>
      </c>
      <c r="AH605" s="332">
        <f>IF(UPGRADEYEAR&gt;ENGINE!AH$523,AH513,AH415/'Assumptions - Life cycles'!$B$11)</f>
        <v>0</v>
      </c>
      <c r="AI605" s="332">
        <f>IF(UPGRADEYEAR&gt;ENGINE!AI$523,AI513,AI415/'Assumptions - Life cycles'!$B$11)</f>
        <v>0</v>
      </c>
      <c r="AJ605" s="332">
        <f>IF(UPGRADEYEAR&gt;ENGINE!AJ$523,AJ513,AJ415/'Assumptions - Life cycles'!$B$11)</f>
        <v>0</v>
      </c>
      <c r="AK605" s="332">
        <f>IF(UPGRADEYEAR&gt;ENGINE!AK$523,AK513,AK415/'Assumptions - Life cycles'!$B$11)</f>
        <v>0</v>
      </c>
      <c r="AL605" s="332">
        <f>IF(UPGRADEYEAR&gt;ENGINE!AL$523,AL513,AL415/'Assumptions - Life cycles'!$B$11)</f>
        <v>0</v>
      </c>
      <c r="AM605" s="332">
        <f>IF(UPGRADEYEAR&gt;ENGINE!AM$523,AM513,AM415/'Assumptions - Life cycles'!$B$11)</f>
        <v>0</v>
      </c>
      <c r="AN605" s="332">
        <f>IF(UPGRADEYEAR&gt;ENGINE!AN$523,AN513,AN415/'Assumptions - Life cycles'!$B$11)</f>
        <v>0</v>
      </c>
      <c r="AO605" s="332">
        <f>IF(UPGRADEYEAR&gt;ENGINE!AO$523,AO513,AO415/'Assumptions - Life cycles'!$B$11)</f>
        <v>0</v>
      </c>
      <c r="AP605" s="332">
        <f>IF(UPGRADEYEAR&gt;ENGINE!AP$523,AP513,AP415/'Assumptions - Life cycles'!$B$11)</f>
        <v>0</v>
      </c>
      <c r="AQ605" s="332">
        <f>IF(UPGRADEYEAR&gt;ENGINE!AQ$523,AQ513,AQ415/'Assumptions - Life cycles'!$B$11)</f>
        <v>0</v>
      </c>
      <c r="AR605" s="332">
        <f>IF(UPGRADEYEAR&gt;ENGINE!AR$523,AR513,AR415/'Assumptions - Life cycles'!$B$11)</f>
        <v>0</v>
      </c>
      <c r="AS605" s="332">
        <f>IF(UPGRADEYEAR&gt;ENGINE!AS$523,AS513,AS415/'Assumptions - Life cycles'!$B$11)</f>
        <v>0</v>
      </c>
      <c r="AT605" s="332">
        <f>IF(UPGRADEYEAR&gt;ENGINE!AT$523,AT513,AT415/'Assumptions - Life cycles'!$B$11)</f>
        <v>0</v>
      </c>
      <c r="AU605" s="231"/>
    </row>
    <row r="606" spans="1:47" ht="9" customHeight="1">
      <c r="A606" s="601"/>
      <c r="B606" s="227">
        <f t="shared" ref="B606:D606" si="697">B87</f>
        <v>0</v>
      </c>
      <c r="C606" s="227">
        <f t="shared" si="697"/>
        <v>0</v>
      </c>
      <c r="D606" s="228" t="str">
        <f t="shared" si="697"/>
        <v>LPM</v>
      </c>
      <c r="E606" s="254"/>
      <c r="F606" s="254"/>
      <c r="G606" s="254"/>
      <c r="H606" s="229"/>
      <c r="I606" s="229"/>
      <c r="J606" s="332">
        <f>IF(UPGRADEYEAR&gt;ENGINE!J$523,J514,J416/'Assumptions - Life cycles'!$B$11)</f>
        <v>0</v>
      </c>
      <c r="K606" s="332">
        <f>IF(UPGRADEYEAR&gt;ENGINE!K$523,K514,K416/'Assumptions - Life cycles'!$B$11)</f>
        <v>0</v>
      </c>
      <c r="L606" s="332">
        <f>IF(UPGRADEYEAR&gt;ENGINE!L$523,L514,L416/'Assumptions - Life cycles'!$B$11)</f>
        <v>0</v>
      </c>
      <c r="M606" s="332">
        <f>IF(UPGRADEYEAR&gt;ENGINE!M$523,M514,M416/'Assumptions - Life cycles'!$B$11)</f>
        <v>0</v>
      </c>
      <c r="N606" s="332">
        <f>IF(UPGRADEYEAR&gt;ENGINE!N$523,N514,N416/'Assumptions - Life cycles'!$B$11)</f>
        <v>0</v>
      </c>
      <c r="O606" s="332">
        <f>IF(UPGRADEYEAR&gt;ENGINE!O$523,O514,O416/'Assumptions - Life cycles'!$B$11)</f>
        <v>0</v>
      </c>
      <c r="P606" s="332">
        <f>IF(UPGRADEYEAR&gt;ENGINE!P$523,P514,P416/'Assumptions - Life cycles'!$B$11)</f>
        <v>0</v>
      </c>
      <c r="Q606" s="332">
        <f>IF(UPGRADEYEAR&gt;ENGINE!Q$523,Q514,Q416/'Assumptions - Life cycles'!$B$11)</f>
        <v>0</v>
      </c>
      <c r="R606" s="332">
        <f>IF(UPGRADEYEAR&gt;ENGINE!R$523,R514,R416/'Assumptions - Life cycles'!$B$11)</f>
        <v>0</v>
      </c>
      <c r="S606" s="332">
        <f>IF(UPGRADEYEAR&gt;ENGINE!S$523,S514,S416/'Assumptions - Life cycles'!$B$11)</f>
        <v>0</v>
      </c>
      <c r="T606" s="332">
        <f>IF(UPGRADEYEAR&gt;ENGINE!T$523,T514,T416/'Assumptions - Life cycles'!$B$11)</f>
        <v>0</v>
      </c>
      <c r="U606" s="332">
        <f>IF(UPGRADEYEAR&gt;ENGINE!U$523,U514,U416/'Assumptions - Life cycles'!$B$11)</f>
        <v>0</v>
      </c>
      <c r="V606" s="332">
        <f>IF(UPGRADEYEAR&gt;ENGINE!V$523,V514,V416/'Assumptions - Life cycles'!$B$11)</f>
        <v>0</v>
      </c>
      <c r="W606" s="332">
        <f>IF(UPGRADEYEAR&gt;ENGINE!W$523,W514,W416/'Assumptions - Life cycles'!$B$11)</f>
        <v>0</v>
      </c>
      <c r="X606" s="332">
        <f>IF(UPGRADEYEAR&gt;ENGINE!X$523,X514,X416/'Assumptions - Life cycles'!$B$11)</f>
        <v>0</v>
      </c>
      <c r="Y606" s="332">
        <f>IF(UPGRADEYEAR&gt;ENGINE!Y$523,Y514,Y416/'Assumptions - Life cycles'!$B$11)</f>
        <v>0</v>
      </c>
      <c r="Z606" s="332">
        <f>IF(UPGRADEYEAR&gt;ENGINE!Z$523,Z514,Z416/'Assumptions - Life cycles'!$B$11)</f>
        <v>0</v>
      </c>
      <c r="AA606" s="332">
        <f>IF(UPGRADEYEAR&gt;ENGINE!AA$523,AA514,AA416/'Assumptions - Life cycles'!$B$11)</f>
        <v>0</v>
      </c>
      <c r="AB606" s="332">
        <f>IF(UPGRADEYEAR&gt;ENGINE!AB$523,AB514,AB416/'Assumptions - Life cycles'!$B$11)</f>
        <v>0</v>
      </c>
      <c r="AC606" s="332">
        <f>IF(UPGRADEYEAR&gt;ENGINE!AC$523,AC514,AC416/'Assumptions - Life cycles'!$B$11)</f>
        <v>0</v>
      </c>
      <c r="AD606" s="332">
        <f>IF(UPGRADEYEAR&gt;ENGINE!AD$523,AD514,AD416/'Assumptions - Life cycles'!$B$11)</f>
        <v>0</v>
      </c>
      <c r="AE606" s="332">
        <f>IF(UPGRADEYEAR&gt;ENGINE!AE$523,AE514,AE416/'Assumptions - Life cycles'!$B$11)</f>
        <v>0</v>
      </c>
      <c r="AF606" s="332">
        <f>IF(UPGRADEYEAR&gt;ENGINE!AF$523,AF514,AF416/'Assumptions - Life cycles'!$B$11)</f>
        <v>0</v>
      </c>
      <c r="AG606" s="332">
        <f>IF(UPGRADEYEAR&gt;ENGINE!AG$523,AG514,AG416/'Assumptions - Life cycles'!$B$11)</f>
        <v>0</v>
      </c>
      <c r="AH606" s="332">
        <f>IF(UPGRADEYEAR&gt;ENGINE!AH$523,AH514,AH416/'Assumptions - Life cycles'!$B$11)</f>
        <v>0</v>
      </c>
      <c r="AI606" s="332">
        <f>IF(UPGRADEYEAR&gt;ENGINE!AI$523,AI514,AI416/'Assumptions - Life cycles'!$B$11)</f>
        <v>0</v>
      </c>
      <c r="AJ606" s="332">
        <f>IF(UPGRADEYEAR&gt;ENGINE!AJ$523,AJ514,AJ416/'Assumptions - Life cycles'!$B$11)</f>
        <v>0</v>
      </c>
      <c r="AK606" s="332">
        <f>IF(UPGRADEYEAR&gt;ENGINE!AK$523,AK514,AK416/'Assumptions - Life cycles'!$B$11)</f>
        <v>0</v>
      </c>
      <c r="AL606" s="332">
        <f>IF(UPGRADEYEAR&gt;ENGINE!AL$523,AL514,AL416/'Assumptions - Life cycles'!$B$11)</f>
        <v>0</v>
      </c>
      <c r="AM606" s="332">
        <f>IF(UPGRADEYEAR&gt;ENGINE!AM$523,AM514,AM416/'Assumptions - Life cycles'!$B$11)</f>
        <v>0</v>
      </c>
      <c r="AN606" s="332">
        <f>IF(UPGRADEYEAR&gt;ENGINE!AN$523,AN514,AN416/'Assumptions - Life cycles'!$B$11)</f>
        <v>0</v>
      </c>
      <c r="AO606" s="332">
        <f>IF(UPGRADEYEAR&gt;ENGINE!AO$523,AO514,AO416/'Assumptions - Life cycles'!$B$11)</f>
        <v>0</v>
      </c>
      <c r="AP606" s="332">
        <f>IF(UPGRADEYEAR&gt;ENGINE!AP$523,AP514,AP416/'Assumptions - Life cycles'!$B$11)</f>
        <v>0</v>
      </c>
      <c r="AQ606" s="332">
        <f>IF(UPGRADEYEAR&gt;ENGINE!AQ$523,AQ514,AQ416/'Assumptions - Life cycles'!$B$11)</f>
        <v>0</v>
      </c>
      <c r="AR606" s="332">
        <f>IF(UPGRADEYEAR&gt;ENGINE!AR$523,AR514,AR416/'Assumptions - Life cycles'!$B$11)</f>
        <v>0</v>
      </c>
      <c r="AS606" s="332">
        <f>IF(UPGRADEYEAR&gt;ENGINE!AS$523,AS514,AS416/'Assumptions - Life cycles'!$B$11)</f>
        <v>0</v>
      </c>
      <c r="AT606" s="332">
        <f>IF(UPGRADEYEAR&gt;ENGINE!AT$523,AT514,AT416/'Assumptions - Life cycles'!$B$11)</f>
        <v>0</v>
      </c>
      <c r="AU606" s="231"/>
    </row>
    <row r="607" spans="1:47" ht="9" customHeight="1">
      <c r="A607" s="601" t="s">
        <v>268</v>
      </c>
      <c r="B607" s="227">
        <f t="shared" ref="B607:D607" si="698">B88</f>
        <v>36</v>
      </c>
      <c r="C607" s="227">
        <f t="shared" si="698"/>
        <v>44</v>
      </c>
      <c r="D607" s="228" t="str">
        <f t="shared" si="698"/>
        <v>LPM</v>
      </c>
      <c r="E607" s="254"/>
      <c r="F607" s="254"/>
      <c r="G607" s="254"/>
      <c r="H607" s="229"/>
      <c r="I607" s="229"/>
      <c r="J607" s="332">
        <f>IF(UPGRADEYEAR&gt;ENGINE!J$523,J515,J417/'Assumptions - Life cycles'!$B$11)</f>
        <v>0</v>
      </c>
      <c r="K607" s="332">
        <f>IF(UPGRADEYEAR&gt;ENGINE!K$523,K515,K417/'Assumptions - Life cycles'!$B$11)</f>
        <v>0</v>
      </c>
      <c r="L607" s="332">
        <f>IF(UPGRADEYEAR&gt;ENGINE!L$523,L515,L417/'Assumptions - Life cycles'!$B$11)</f>
        <v>0</v>
      </c>
      <c r="M607" s="332">
        <f>IF(UPGRADEYEAR&gt;ENGINE!M$523,M515,M417/'Assumptions - Life cycles'!$B$11)</f>
        <v>0</v>
      </c>
      <c r="N607" s="332">
        <f>IF(UPGRADEYEAR&gt;ENGINE!N$523,N515,N417/'Assumptions - Life cycles'!$B$11)</f>
        <v>0</v>
      </c>
      <c r="O607" s="332">
        <f>IF(UPGRADEYEAR&gt;ENGINE!O$523,O515,O417/'Assumptions - Life cycles'!$B$11)</f>
        <v>0</v>
      </c>
      <c r="P607" s="332">
        <f>IF(UPGRADEYEAR&gt;ENGINE!P$523,P515,P417/'Assumptions - Life cycles'!$B$11)</f>
        <v>0</v>
      </c>
      <c r="Q607" s="332">
        <f>IF(UPGRADEYEAR&gt;ENGINE!Q$523,Q515,Q417/'Assumptions - Life cycles'!$B$11)</f>
        <v>0</v>
      </c>
      <c r="R607" s="332">
        <f>IF(UPGRADEYEAR&gt;ENGINE!R$523,R515,R417/'Assumptions - Life cycles'!$B$11)</f>
        <v>0</v>
      </c>
      <c r="S607" s="332">
        <f>IF(UPGRADEYEAR&gt;ENGINE!S$523,S515,S417/'Assumptions - Life cycles'!$B$11)</f>
        <v>0</v>
      </c>
      <c r="T607" s="332">
        <f>IF(UPGRADEYEAR&gt;ENGINE!T$523,T515,T417/'Assumptions - Life cycles'!$B$11)</f>
        <v>0</v>
      </c>
      <c r="U607" s="332">
        <f>IF(UPGRADEYEAR&gt;ENGINE!U$523,U515,U417/'Assumptions - Life cycles'!$B$11)</f>
        <v>0</v>
      </c>
      <c r="V607" s="332">
        <f>IF(UPGRADEYEAR&gt;ENGINE!V$523,V515,V417/'Assumptions - Life cycles'!$B$11)</f>
        <v>0</v>
      </c>
      <c r="W607" s="332">
        <f>IF(UPGRADEYEAR&gt;ENGINE!W$523,W515,W417/'Assumptions - Life cycles'!$B$11)</f>
        <v>0</v>
      </c>
      <c r="X607" s="332">
        <f>IF(UPGRADEYEAR&gt;ENGINE!X$523,X515,X417/'Assumptions - Life cycles'!$B$11)</f>
        <v>0</v>
      </c>
      <c r="Y607" s="332">
        <f>IF(UPGRADEYEAR&gt;ENGINE!Y$523,Y515,Y417/'Assumptions - Life cycles'!$B$11)</f>
        <v>0</v>
      </c>
      <c r="Z607" s="332">
        <f>IF(UPGRADEYEAR&gt;ENGINE!Z$523,Z515,Z417/'Assumptions - Life cycles'!$B$11)</f>
        <v>0</v>
      </c>
      <c r="AA607" s="332">
        <f>IF(UPGRADEYEAR&gt;ENGINE!AA$523,AA515,AA417/'Assumptions - Life cycles'!$B$11)</f>
        <v>0</v>
      </c>
      <c r="AB607" s="332">
        <f>IF(UPGRADEYEAR&gt;ENGINE!AB$523,AB515,AB417/'Assumptions - Life cycles'!$B$11)</f>
        <v>0</v>
      </c>
      <c r="AC607" s="332">
        <f>IF(UPGRADEYEAR&gt;ENGINE!AC$523,AC515,AC417/'Assumptions - Life cycles'!$B$11)</f>
        <v>0</v>
      </c>
      <c r="AD607" s="332">
        <f>IF(UPGRADEYEAR&gt;ENGINE!AD$523,AD515,AD417/'Assumptions - Life cycles'!$B$11)</f>
        <v>0</v>
      </c>
      <c r="AE607" s="332">
        <f>IF(UPGRADEYEAR&gt;ENGINE!AE$523,AE515,AE417/'Assumptions - Life cycles'!$B$11)</f>
        <v>0</v>
      </c>
      <c r="AF607" s="332">
        <f>IF(UPGRADEYEAR&gt;ENGINE!AF$523,AF515,AF417/'Assumptions - Life cycles'!$B$11)</f>
        <v>0</v>
      </c>
      <c r="AG607" s="332">
        <f>IF(UPGRADEYEAR&gt;ENGINE!AG$523,AG515,AG417/'Assumptions - Life cycles'!$B$11)</f>
        <v>0</v>
      </c>
      <c r="AH607" s="332">
        <f>IF(UPGRADEYEAR&gt;ENGINE!AH$523,AH515,AH417/'Assumptions - Life cycles'!$B$11)</f>
        <v>0</v>
      </c>
      <c r="AI607" s="332">
        <f>IF(UPGRADEYEAR&gt;ENGINE!AI$523,AI515,AI417/'Assumptions - Life cycles'!$B$11)</f>
        <v>0</v>
      </c>
      <c r="AJ607" s="332">
        <f>IF(UPGRADEYEAR&gt;ENGINE!AJ$523,AJ515,AJ417/'Assumptions - Life cycles'!$B$11)</f>
        <v>0</v>
      </c>
      <c r="AK607" s="332">
        <f>IF(UPGRADEYEAR&gt;ENGINE!AK$523,AK515,AK417/'Assumptions - Life cycles'!$B$11)</f>
        <v>0</v>
      </c>
      <c r="AL607" s="332">
        <f>IF(UPGRADEYEAR&gt;ENGINE!AL$523,AL515,AL417/'Assumptions - Life cycles'!$B$11)</f>
        <v>0</v>
      </c>
      <c r="AM607" s="332">
        <f>IF(UPGRADEYEAR&gt;ENGINE!AM$523,AM515,AM417/'Assumptions - Life cycles'!$B$11)</f>
        <v>0</v>
      </c>
      <c r="AN607" s="332">
        <f>IF(UPGRADEYEAR&gt;ENGINE!AN$523,AN515,AN417/'Assumptions - Life cycles'!$B$11)</f>
        <v>0</v>
      </c>
      <c r="AO607" s="332">
        <f>IF(UPGRADEYEAR&gt;ENGINE!AO$523,AO515,AO417/'Assumptions - Life cycles'!$B$11)</f>
        <v>0</v>
      </c>
      <c r="AP607" s="332">
        <f>IF(UPGRADEYEAR&gt;ENGINE!AP$523,AP515,AP417/'Assumptions - Life cycles'!$B$11)</f>
        <v>0</v>
      </c>
      <c r="AQ607" s="332">
        <f>IF(UPGRADEYEAR&gt;ENGINE!AQ$523,AQ515,AQ417/'Assumptions - Life cycles'!$B$11)</f>
        <v>0</v>
      </c>
      <c r="AR607" s="332">
        <f>IF(UPGRADEYEAR&gt;ENGINE!AR$523,AR515,AR417/'Assumptions - Life cycles'!$B$11)</f>
        <v>0</v>
      </c>
      <c r="AS607" s="332">
        <f>IF(UPGRADEYEAR&gt;ENGINE!AS$523,AS515,AS417/'Assumptions - Life cycles'!$B$11)</f>
        <v>0</v>
      </c>
      <c r="AT607" s="332">
        <f>IF(UPGRADEYEAR&gt;ENGINE!AT$523,AT515,AT417/'Assumptions - Life cycles'!$B$11)</f>
        <v>0</v>
      </c>
      <c r="AU607" s="231"/>
    </row>
    <row r="608" spans="1:47" ht="9" customHeight="1">
      <c r="A608" s="601"/>
      <c r="B608" s="227">
        <f t="shared" ref="B608:D608" si="699">B89</f>
        <v>40</v>
      </c>
      <c r="C608" s="227">
        <f t="shared" si="699"/>
        <v>45</v>
      </c>
      <c r="D608" s="228" t="str">
        <f t="shared" si="699"/>
        <v>LPM</v>
      </c>
      <c r="E608" s="254"/>
      <c r="F608" s="254"/>
      <c r="G608" s="254"/>
      <c r="H608" s="229"/>
      <c r="I608" s="229"/>
      <c r="J608" s="332">
        <f>IF(UPGRADEYEAR&gt;ENGINE!J$523,J516,J418/'Assumptions - Life cycles'!$B$11)</f>
        <v>0</v>
      </c>
      <c r="K608" s="332">
        <f>IF(UPGRADEYEAR&gt;ENGINE!K$523,K516,K418/'Assumptions - Life cycles'!$B$11)</f>
        <v>0</v>
      </c>
      <c r="L608" s="332">
        <f>IF(UPGRADEYEAR&gt;ENGINE!L$523,L516,L418/'Assumptions - Life cycles'!$B$11)</f>
        <v>0</v>
      </c>
      <c r="M608" s="332">
        <f>IF(UPGRADEYEAR&gt;ENGINE!M$523,M516,M418/'Assumptions - Life cycles'!$B$11)</f>
        <v>0</v>
      </c>
      <c r="N608" s="332">
        <f>IF(UPGRADEYEAR&gt;ENGINE!N$523,N516,N418/'Assumptions - Life cycles'!$B$11)</f>
        <v>0</v>
      </c>
      <c r="O608" s="332">
        <f>IF(UPGRADEYEAR&gt;ENGINE!O$523,O516,O418/'Assumptions - Life cycles'!$B$11)</f>
        <v>0</v>
      </c>
      <c r="P608" s="332">
        <f>IF(UPGRADEYEAR&gt;ENGINE!P$523,P516,P418/'Assumptions - Life cycles'!$B$11)</f>
        <v>0</v>
      </c>
      <c r="Q608" s="332">
        <f>IF(UPGRADEYEAR&gt;ENGINE!Q$523,Q516,Q418/'Assumptions - Life cycles'!$B$11)</f>
        <v>0</v>
      </c>
      <c r="R608" s="332">
        <f>IF(UPGRADEYEAR&gt;ENGINE!R$523,R516,R418/'Assumptions - Life cycles'!$B$11)</f>
        <v>0</v>
      </c>
      <c r="S608" s="332">
        <f>IF(UPGRADEYEAR&gt;ENGINE!S$523,S516,S418/'Assumptions - Life cycles'!$B$11)</f>
        <v>0</v>
      </c>
      <c r="T608" s="332">
        <f>IF(UPGRADEYEAR&gt;ENGINE!T$523,T516,T418/'Assumptions - Life cycles'!$B$11)</f>
        <v>0</v>
      </c>
      <c r="U608" s="332">
        <f>IF(UPGRADEYEAR&gt;ENGINE!U$523,U516,U418/'Assumptions - Life cycles'!$B$11)</f>
        <v>0</v>
      </c>
      <c r="V608" s="332">
        <f>IF(UPGRADEYEAR&gt;ENGINE!V$523,V516,V418/'Assumptions - Life cycles'!$B$11)</f>
        <v>0</v>
      </c>
      <c r="W608" s="332">
        <f>IF(UPGRADEYEAR&gt;ENGINE!W$523,W516,W418/'Assumptions - Life cycles'!$B$11)</f>
        <v>0</v>
      </c>
      <c r="X608" s="332">
        <f>IF(UPGRADEYEAR&gt;ENGINE!X$523,X516,X418/'Assumptions - Life cycles'!$B$11)</f>
        <v>0</v>
      </c>
      <c r="Y608" s="332">
        <f>IF(UPGRADEYEAR&gt;ENGINE!Y$523,Y516,Y418/'Assumptions - Life cycles'!$B$11)</f>
        <v>0</v>
      </c>
      <c r="Z608" s="332">
        <f>IF(UPGRADEYEAR&gt;ENGINE!Z$523,Z516,Z418/'Assumptions - Life cycles'!$B$11)</f>
        <v>0</v>
      </c>
      <c r="AA608" s="332">
        <f>IF(UPGRADEYEAR&gt;ENGINE!AA$523,AA516,AA418/'Assumptions - Life cycles'!$B$11)</f>
        <v>0</v>
      </c>
      <c r="AB608" s="332">
        <f>IF(UPGRADEYEAR&gt;ENGINE!AB$523,AB516,AB418/'Assumptions - Life cycles'!$B$11)</f>
        <v>0</v>
      </c>
      <c r="AC608" s="332">
        <f>IF(UPGRADEYEAR&gt;ENGINE!AC$523,AC516,AC418/'Assumptions - Life cycles'!$B$11)</f>
        <v>0</v>
      </c>
      <c r="AD608" s="332">
        <f>IF(UPGRADEYEAR&gt;ENGINE!AD$523,AD516,AD418/'Assumptions - Life cycles'!$B$11)</f>
        <v>0</v>
      </c>
      <c r="AE608" s="332">
        <f>IF(UPGRADEYEAR&gt;ENGINE!AE$523,AE516,AE418/'Assumptions - Life cycles'!$B$11)</f>
        <v>0</v>
      </c>
      <c r="AF608" s="332">
        <f>IF(UPGRADEYEAR&gt;ENGINE!AF$523,AF516,AF418/'Assumptions - Life cycles'!$B$11)</f>
        <v>0</v>
      </c>
      <c r="AG608" s="332">
        <f>IF(UPGRADEYEAR&gt;ENGINE!AG$523,AG516,AG418/'Assumptions - Life cycles'!$B$11)</f>
        <v>0</v>
      </c>
      <c r="AH608" s="332">
        <f>IF(UPGRADEYEAR&gt;ENGINE!AH$523,AH516,AH418/'Assumptions - Life cycles'!$B$11)</f>
        <v>0</v>
      </c>
      <c r="AI608" s="332">
        <f>IF(UPGRADEYEAR&gt;ENGINE!AI$523,AI516,AI418/'Assumptions - Life cycles'!$B$11)</f>
        <v>0</v>
      </c>
      <c r="AJ608" s="332">
        <f>IF(UPGRADEYEAR&gt;ENGINE!AJ$523,AJ516,AJ418/'Assumptions - Life cycles'!$B$11)</f>
        <v>0</v>
      </c>
      <c r="AK608" s="332">
        <f>IF(UPGRADEYEAR&gt;ENGINE!AK$523,AK516,AK418/'Assumptions - Life cycles'!$B$11)</f>
        <v>0</v>
      </c>
      <c r="AL608" s="332">
        <f>IF(UPGRADEYEAR&gt;ENGINE!AL$523,AL516,AL418/'Assumptions - Life cycles'!$B$11)</f>
        <v>0</v>
      </c>
      <c r="AM608" s="332">
        <f>IF(UPGRADEYEAR&gt;ENGINE!AM$523,AM516,AM418/'Assumptions - Life cycles'!$B$11)</f>
        <v>0</v>
      </c>
      <c r="AN608" s="332">
        <f>IF(UPGRADEYEAR&gt;ENGINE!AN$523,AN516,AN418/'Assumptions - Life cycles'!$B$11)</f>
        <v>0</v>
      </c>
      <c r="AO608" s="332">
        <f>IF(UPGRADEYEAR&gt;ENGINE!AO$523,AO516,AO418/'Assumptions - Life cycles'!$B$11)</f>
        <v>0</v>
      </c>
      <c r="AP608" s="332">
        <f>IF(UPGRADEYEAR&gt;ENGINE!AP$523,AP516,AP418/'Assumptions - Life cycles'!$B$11)</f>
        <v>0</v>
      </c>
      <c r="AQ608" s="332">
        <f>IF(UPGRADEYEAR&gt;ENGINE!AQ$523,AQ516,AQ418/'Assumptions - Life cycles'!$B$11)</f>
        <v>0</v>
      </c>
      <c r="AR608" s="332">
        <f>IF(UPGRADEYEAR&gt;ENGINE!AR$523,AR516,AR418/'Assumptions - Life cycles'!$B$11)</f>
        <v>0</v>
      </c>
      <c r="AS608" s="332">
        <f>IF(UPGRADEYEAR&gt;ENGINE!AS$523,AS516,AS418/'Assumptions - Life cycles'!$B$11)</f>
        <v>0</v>
      </c>
      <c r="AT608" s="332">
        <f>IF(UPGRADEYEAR&gt;ENGINE!AT$523,AT516,AT418/'Assumptions - Life cycles'!$B$11)</f>
        <v>0</v>
      </c>
      <c r="AU608" s="231"/>
    </row>
    <row r="609" spans="1:47" ht="9" customHeight="1">
      <c r="A609" s="601"/>
      <c r="B609" s="227">
        <f t="shared" ref="B609:D609" si="700">B90</f>
        <v>0</v>
      </c>
      <c r="C609" s="227">
        <f t="shared" si="700"/>
        <v>0</v>
      </c>
      <c r="D609" s="228" t="str">
        <f t="shared" si="700"/>
        <v>LPM</v>
      </c>
      <c r="E609" s="254"/>
      <c r="F609" s="254"/>
      <c r="G609" s="254"/>
      <c r="H609" s="229"/>
      <c r="I609" s="229"/>
      <c r="J609" s="332">
        <f>IF(UPGRADEYEAR&gt;ENGINE!J$523,J517,J419/'Assumptions - Life cycles'!$B$11)</f>
        <v>0</v>
      </c>
      <c r="K609" s="332">
        <f>IF(UPGRADEYEAR&gt;ENGINE!K$523,K517,K419/'Assumptions - Life cycles'!$B$11)</f>
        <v>0</v>
      </c>
      <c r="L609" s="332">
        <f>IF(UPGRADEYEAR&gt;ENGINE!L$523,L517,L419/'Assumptions - Life cycles'!$B$11)</f>
        <v>0</v>
      </c>
      <c r="M609" s="332">
        <f>IF(UPGRADEYEAR&gt;ENGINE!M$523,M517,M419/'Assumptions - Life cycles'!$B$11)</f>
        <v>0</v>
      </c>
      <c r="N609" s="332">
        <f>IF(UPGRADEYEAR&gt;ENGINE!N$523,N517,N419/'Assumptions - Life cycles'!$B$11)</f>
        <v>0</v>
      </c>
      <c r="O609" s="332">
        <f>IF(UPGRADEYEAR&gt;ENGINE!O$523,O517,O419/'Assumptions - Life cycles'!$B$11)</f>
        <v>0</v>
      </c>
      <c r="P609" s="332">
        <f>IF(UPGRADEYEAR&gt;ENGINE!P$523,P517,P419/'Assumptions - Life cycles'!$B$11)</f>
        <v>0</v>
      </c>
      <c r="Q609" s="332">
        <f>IF(UPGRADEYEAR&gt;ENGINE!Q$523,Q517,Q419/'Assumptions - Life cycles'!$B$11)</f>
        <v>0</v>
      </c>
      <c r="R609" s="332">
        <f>IF(UPGRADEYEAR&gt;ENGINE!R$523,R517,R419/'Assumptions - Life cycles'!$B$11)</f>
        <v>0</v>
      </c>
      <c r="S609" s="332">
        <f>IF(UPGRADEYEAR&gt;ENGINE!S$523,S517,S419/'Assumptions - Life cycles'!$B$11)</f>
        <v>0</v>
      </c>
      <c r="T609" s="332">
        <f>IF(UPGRADEYEAR&gt;ENGINE!T$523,T517,T419/'Assumptions - Life cycles'!$B$11)</f>
        <v>0</v>
      </c>
      <c r="U609" s="332">
        <f>IF(UPGRADEYEAR&gt;ENGINE!U$523,U517,U419/'Assumptions - Life cycles'!$B$11)</f>
        <v>0</v>
      </c>
      <c r="V609" s="332">
        <f>IF(UPGRADEYEAR&gt;ENGINE!V$523,V517,V419/'Assumptions - Life cycles'!$B$11)</f>
        <v>0</v>
      </c>
      <c r="W609" s="332">
        <f>IF(UPGRADEYEAR&gt;ENGINE!W$523,W517,W419/'Assumptions - Life cycles'!$B$11)</f>
        <v>0</v>
      </c>
      <c r="X609" s="332">
        <f>IF(UPGRADEYEAR&gt;ENGINE!X$523,X517,X419/'Assumptions - Life cycles'!$B$11)</f>
        <v>0</v>
      </c>
      <c r="Y609" s="332">
        <f>IF(UPGRADEYEAR&gt;ENGINE!Y$523,Y517,Y419/'Assumptions - Life cycles'!$B$11)</f>
        <v>0</v>
      </c>
      <c r="Z609" s="332">
        <f>IF(UPGRADEYEAR&gt;ENGINE!Z$523,Z517,Z419/'Assumptions - Life cycles'!$B$11)</f>
        <v>0</v>
      </c>
      <c r="AA609" s="332">
        <f>IF(UPGRADEYEAR&gt;ENGINE!AA$523,AA517,AA419/'Assumptions - Life cycles'!$B$11)</f>
        <v>0</v>
      </c>
      <c r="AB609" s="332">
        <f>IF(UPGRADEYEAR&gt;ENGINE!AB$523,AB517,AB419/'Assumptions - Life cycles'!$B$11)</f>
        <v>0</v>
      </c>
      <c r="AC609" s="332">
        <f>IF(UPGRADEYEAR&gt;ENGINE!AC$523,AC517,AC419/'Assumptions - Life cycles'!$B$11)</f>
        <v>0</v>
      </c>
      <c r="AD609" s="332">
        <f>IF(UPGRADEYEAR&gt;ENGINE!AD$523,AD517,AD419/'Assumptions - Life cycles'!$B$11)</f>
        <v>0</v>
      </c>
      <c r="AE609" s="332">
        <f>IF(UPGRADEYEAR&gt;ENGINE!AE$523,AE517,AE419/'Assumptions - Life cycles'!$B$11)</f>
        <v>0</v>
      </c>
      <c r="AF609" s="332">
        <f>IF(UPGRADEYEAR&gt;ENGINE!AF$523,AF517,AF419/'Assumptions - Life cycles'!$B$11)</f>
        <v>0</v>
      </c>
      <c r="AG609" s="332">
        <f>IF(UPGRADEYEAR&gt;ENGINE!AG$523,AG517,AG419/'Assumptions - Life cycles'!$B$11)</f>
        <v>0</v>
      </c>
      <c r="AH609" s="332">
        <f>IF(UPGRADEYEAR&gt;ENGINE!AH$523,AH517,AH419/'Assumptions - Life cycles'!$B$11)</f>
        <v>0</v>
      </c>
      <c r="AI609" s="332">
        <f>IF(UPGRADEYEAR&gt;ENGINE!AI$523,AI517,AI419/'Assumptions - Life cycles'!$B$11)</f>
        <v>0</v>
      </c>
      <c r="AJ609" s="332">
        <f>IF(UPGRADEYEAR&gt;ENGINE!AJ$523,AJ517,AJ419/'Assumptions - Life cycles'!$B$11)</f>
        <v>0</v>
      </c>
      <c r="AK609" s="332">
        <f>IF(UPGRADEYEAR&gt;ENGINE!AK$523,AK517,AK419/'Assumptions - Life cycles'!$B$11)</f>
        <v>0</v>
      </c>
      <c r="AL609" s="332">
        <f>IF(UPGRADEYEAR&gt;ENGINE!AL$523,AL517,AL419/'Assumptions - Life cycles'!$B$11)</f>
        <v>0</v>
      </c>
      <c r="AM609" s="332">
        <f>IF(UPGRADEYEAR&gt;ENGINE!AM$523,AM517,AM419/'Assumptions - Life cycles'!$B$11)</f>
        <v>0</v>
      </c>
      <c r="AN609" s="332">
        <f>IF(UPGRADEYEAR&gt;ENGINE!AN$523,AN517,AN419/'Assumptions - Life cycles'!$B$11)</f>
        <v>0</v>
      </c>
      <c r="AO609" s="332">
        <f>IF(UPGRADEYEAR&gt;ENGINE!AO$523,AO517,AO419/'Assumptions - Life cycles'!$B$11)</f>
        <v>0</v>
      </c>
      <c r="AP609" s="332">
        <f>IF(UPGRADEYEAR&gt;ENGINE!AP$523,AP517,AP419/'Assumptions - Life cycles'!$B$11)</f>
        <v>0</v>
      </c>
      <c r="AQ609" s="332">
        <f>IF(UPGRADEYEAR&gt;ENGINE!AQ$523,AQ517,AQ419/'Assumptions - Life cycles'!$B$11)</f>
        <v>0</v>
      </c>
      <c r="AR609" s="332">
        <f>IF(UPGRADEYEAR&gt;ENGINE!AR$523,AR517,AR419/'Assumptions - Life cycles'!$B$11)</f>
        <v>0</v>
      </c>
      <c r="AS609" s="332">
        <f>IF(UPGRADEYEAR&gt;ENGINE!AS$523,AS517,AS419/'Assumptions - Life cycles'!$B$11)</f>
        <v>0</v>
      </c>
      <c r="AT609" s="332">
        <f>IF(UPGRADEYEAR&gt;ENGINE!AT$523,AT517,AT419/'Assumptions - Life cycles'!$B$11)</f>
        <v>0</v>
      </c>
      <c r="AU609" s="231"/>
    </row>
    <row r="610" spans="1:47" ht="9" customHeight="1">
      <c r="A610" s="601"/>
      <c r="B610" s="227">
        <f t="shared" ref="B610:D610" si="701">B91</f>
        <v>0</v>
      </c>
      <c r="C610" s="227">
        <f t="shared" si="701"/>
        <v>0</v>
      </c>
      <c r="D610" s="228" t="str">
        <f t="shared" si="701"/>
        <v>LPM</v>
      </c>
      <c r="E610" s="254"/>
      <c r="F610" s="254"/>
      <c r="G610" s="254"/>
      <c r="H610" s="229"/>
      <c r="I610" s="229"/>
      <c r="J610" s="332">
        <f>IF(UPGRADEYEAR&gt;ENGINE!J$523,J518,J420/'Assumptions - Life cycles'!$B$11)</f>
        <v>0</v>
      </c>
      <c r="K610" s="332">
        <f>IF(UPGRADEYEAR&gt;ENGINE!K$523,K518,K420/'Assumptions - Life cycles'!$B$11)</f>
        <v>0</v>
      </c>
      <c r="L610" s="332">
        <f>IF(UPGRADEYEAR&gt;ENGINE!L$523,L518,L420/'Assumptions - Life cycles'!$B$11)</f>
        <v>0</v>
      </c>
      <c r="M610" s="332">
        <f>IF(UPGRADEYEAR&gt;ENGINE!M$523,M518,M420/'Assumptions - Life cycles'!$B$11)</f>
        <v>0</v>
      </c>
      <c r="N610" s="332">
        <f>IF(UPGRADEYEAR&gt;ENGINE!N$523,N518,N420/'Assumptions - Life cycles'!$B$11)</f>
        <v>0</v>
      </c>
      <c r="O610" s="332">
        <f>IF(UPGRADEYEAR&gt;ENGINE!O$523,O518,O420/'Assumptions - Life cycles'!$B$11)</f>
        <v>0</v>
      </c>
      <c r="P610" s="332">
        <f>IF(UPGRADEYEAR&gt;ENGINE!P$523,P518,P420/'Assumptions - Life cycles'!$B$11)</f>
        <v>0</v>
      </c>
      <c r="Q610" s="332">
        <f>IF(UPGRADEYEAR&gt;ENGINE!Q$523,Q518,Q420/'Assumptions - Life cycles'!$B$11)</f>
        <v>0</v>
      </c>
      <c r="R610" s="332">
        <f>IF(UPGRADEYEAR&gt;ENGINE!R$523,R518,R420/'Assumptions - Life cycles'!$B$11)</f>
        <v>0</v>
      </c>
      <c r="S610" s="332">
        <f>IF(UPGRADEYEAR&gt;ENGINE!S$523,S518,S420/'Assumptions - Life cycles'!$B$11)</f>
        <v>0</v>
      </c>
      <c r="T610" s="332">
        <f>IF(UPGRADEYEAR&gt;ENGINE!T$523,T518,T420/'Assumptions - Life cycles'!$B$11)</f>
        <v>0</v>
      </c>
      <c r="U610" s="332">
        <f>IF(UPGRADEYEAR&gt;ENGINE!U$523,U518,U420/'Assumptions - Life cycles'!$B$11)</f>
        <v>0</v>
      </c>
      <c r="V610" s="332">
        <f>IF(UPGRADEYEAR&gt;ENGINE!V$523,V518,V420/'Assumptions - Life cycles'!$B$11)</f>
        <v>0</v>
      </c>
      <c r="W610" s="332">
        <f>IF(UPGRADEYEAR&gt;ENGINE!W$523,W518,W420/'Assumptions - Life cycles'!$B$11)</f>
        <v>0</v>
      </c>
      <c r="X610" s="332">
        <f>IF(UPGRADEYEAR&gt;ENGINE!X$523,X518,X420/'Assumptions - Life cycles'!$B$11)</f>
        <v>0</v>
      </c>
      <c r="Y610" s="332">
        <f>IF(UPGRADEYEAR&gt;ENGINE!Y$523,Y518,Y420/'Assumptions - Life cycles'!$B$11)</f>
        <v>0</v>
      </c>
      <c r="Z610" s="332">
        <f>IF(UPGRADEYEAR&gt;ENGINE!Z$523,Z518,Z420/'Assumptions - Life cycles'!$B$11)</f>
        <v>0</v>
      </c>
      <c r="AA610" s="332">
        <f>IF(UPGRADEYEAR&gt;ENGINE!AA$523,AA518,AA420/'Assumptions - Life cycles'!$B$11)</f>
        <v>0</v>
      </c>
      <c r="AB610" s="332">
        <f>IF(UPGRADEYEAR&gt;ENGINE!AB$523,AB518,AB420/'Assumptions - Life cycles'!$B$11)</f>
        <v>0</v>
      </c>
      <c r="AC610" s="332">
        <f>IF(UPGRADEYEAR&gt;ENGINE!AC$523,AC518,AC420/'Assumptions - Life cycles'!$B$11)</f>
        <v>0</v>
      </c>
      <c r="AD610" s="332">
        <f>IF(UPGRADEYEAR&gt;ENGINE!AD$523,AD518,AD420/'Assumptions - Life cycles'!$B$11)</f>
        <v>0</v>
      </c>
      <c r="AE610" s="332">
        <f>IF(UPGRADEYEAR&gt;ENGINE!AE$523,AE518,AE420/'Assumptions - Life cycles'!$B$11)</f>
        <v>0</v>
      </c>
      <c r="AF610" s="332">
        <f>IF(UPGRADEYEAR&gt;ENGINE!AF$523,AF518,AF420/'Assumptions - Life cycles'!$B$11)</f>
        <v>0</v>
      </c>
      <c r="AG610" s="332">
        <f>IF(UPGRADEYEAR&gt;ENGINE!AG$523,AG518,AG420/'Assumptions - Life cycles'!$B$11)</f>
        <v>0</v>
      </c>
      <c r="AH610" s="332">
        <f>IF(UPGRADEYEAR&gt;ENGINE!AH$523,AH518,AH420/'Assumptions - Life cycles'!$B$11)</f>
        <v>0</v>
      </c>
      <c r="AI610" s="332">
        <f>IF(UPGRADEYEAR&gt;ENGINE!AI$523,AI518,AI420/'Assumptions - Life cycles'!$B$11)</f>
        <v>0</v>
      </c>
      <c r="AJ610" s="332">
        <f>IF(UPGRADEYEAR&gt;ENGINE!AJ$523,AJ518,AJ420/'Assumptions - Life cycles'!$B$11)</f>
        <v>0</v>
      </c>
      <c r="AK610" s="332">
        <f>IF(UPGRADEYEAR&gt;ENGINE!AK$523,AK518,AK420/'Assumptions - Life cycles'!$B$11)</f>
        <v>0</v>
      </c>
      <c r="AL610" s="332">
        <f>IF(UPGRADEYEAR&gt;ENGINE!AL$523,AL518,AL420/'Assumptions - Life cycles'!$B$11)</f>
        <v>0</v>
      </c>
      <c r="AM610" s="332">
        <f>IF(UPGRADEYEAR&gt;ENGINE!AM$523,AM518,AM420/'Assumptions - Life cycles'!$B$11)</f>
        <v>0</v>
      </c>
      <c r="AN610" s="332">
        <f>IF(UPGRADEYEAR&gt;ENGINE!AN$523,AN518,AN420/'Assumptions - Life cycles'!$B$11)</f>
        <v>0</v>
      </c>
      <c r="AO610" s="332">
        <f>IF(UPGRADEYEAR&gt;ENGINE!AO$523,AO518,AO420/'Assumptions - Life cycles'!$B$11)</f>
        <v>0</v>
      </c>
      <c r="AP610" s="332">
        <f>IF(UPGRADEYEAR&gt;ENGINE!AP$523,AP518,AP420/'Assumptions - Life cycles'!$B$11)</f>
        <v>0</v>
      </c>
      <c r="AQ610" s="332">
        <f>IF(UPGRADEYEAR&gt;ENGINE!AQ$523,AQ518,AQ420/'Assumptions - Life cycles'!$B$11)</f>
        <v>0</v>
      </c>
      <c r="AR610" s="332">
        <f>IF(UPGRADEYEAR&gt;ENGINE!AR$523,AR518,AR420/'Assumptions - Life cycles'!$B$11)</f>
        <v>0</v>
      </c>
      <c r="AS610" s="332">
        <f>IF(UPGRADEYEAR&gt;ENGINE!AS$523,AS518,AS420/'Assumptions - Life cycles'!$B$11)</f>
        <v>0</v>
      </c>
      <c r="AT610" s="332">
        <f>IF(UPGRADEYEAR&gt;ENGINE!AT$523,AT518,AT420/'Assumptions - Life cycles'!$B$11)</f>
        <v>0</v>
      </c>
      <c r="AU610" s="231"/>
    </row>
    <row r="611" spans="1:47" ht="9" customHeight="1">
      <c r="A611" s="233"/>
      <c r="B611" s="234"/>
      <c r="C611" s="234"/>
      <c r="D611" s="234"/>
      <c r="E611" s="234"/>
      <c r="F611" s="234"/>
      <c r="G611" s="234"/>
      <c r="H611" s="234"/>
      <c r="I611" s="234"/>
      <c r="J611" s="234"/>
      <c r="K611" s="234"/>
      <c r="L611" s="234"/>
      <c r="M611" s="234"/>
      <c r="N611" s="234"/>
      <c r="O611" s="234"/>
      <c r="P611" s="234"/>
      <c r="Q611" s="234"/>
      <c r="R611" s="234"/>
      <c r="S611" s="234"/>
      <c r="T611" s="234"/>
      <c r="U611" s="234"/>
      <c r="V611" s="234"/>
      <c r="W611" s="234"/>
      <c r="X611" s="234"/>
      <c r="Y611" s="234"/>
      <c r="Z611" s="234"/>
      <c r="AA611" s="234"/>
      <c r="AB611" s="234"/>
      <c r="AC611" s="234"/>
      <c r="AD611" s="234"/>
      <c r="AE611" s="234"/>
      <c r="AF611" s="234"/>
      <c r="AG611" s="234"/>
      <c r="AH611" s="234"/>
      <c r="AI611" s="234"/>
      <c r="AJ611" s="234"/>
      <c r="AK611" s="234"/>
      <c r="AL611" s="234"/>
      <c r="AM611" s="234"/>
      <c r="AN611" s="234"/>
      <c r="AO611" s="234"/>
      <c r="AP611" s="234"/>
      <c r="AQ611" s="234"/>
      <c r="AR611" s="234"/>
      <c r="AS611" s="234"/>
      <c r="AT611" s="234"/>
      <c r="AU611" s="236"/>
    </row>
  </sheetData>
  <mergeCells count="74">
    <mergeCell ref="A413:A416"/>
    <mergeCell ref="A417:A420"/>
    <mergeCell ref="A422:A427"/>
    <mergeCell ref="A377:A384"/>
    <mergeCell ref="A385:A392"/>
    <mergeCell ref="A393:A400"/>
    <mergeCell ref="A401:A408"/>
    <mergeCell ref="A409:A411"/>
    <mergeCell ref="A335:A342"/>
    <mergeCell ref="A343:A350"/>
    <mergeCell ref="A352:A359"/>
    <mergeCell ref="A360:A367"/>
    <mergeCell ref="A368:A375"/>
    <mergeCell ref="A6:A13"/>
    <mergeCell ref="A14:A21"/>
    <mergeCell ref="A23:A30"/>
    <mergeCell ref="A31:A38"/>
    <mergeCell ref="A39:A46"/>
    <mergeCell ref="A48:A55"/>
    <mergeCell ref="A157:A164"/>
    <mergeCell ref="A165:A172"/>
    <mergeCell ref="A173:A180"/>
    <mergeCell ref="A181:A183"/>
    <mergeCell ref="A107:A114"/>
    <mergeCell ref="A115:A122"/>
    <mergeCell ref="A124:A131"/>
    <mergeCell ref="A132:A139"/>
    <mergeCell ref="A140:A147"/>
    <mergeCell ref="A149:A156"/>
    <mergeCell ref="A56:A63"/>
    <mergeCell ref="A72:A79"/>
    <mergeCell ref="A80:A82"/>
    <mergeCell ref="A84:A87"/>
    <mergeCell ref="A88:A91"/>
    <mergeCell ref="A64:A71"/>
    <mergeCell ref="A297:A302"/>
    <mergeCell ref="A209:A216"/>
    <mergeCell ref="A217:A224"/>
    <mergeCell ref="A226:A233"/>
    <mergeCell ref="A234:A241"/>
    <mergeCell ref="A242:A249"/>
    <mergeCell ref="A251:A258"/>
    <mergeCell ref="A259:A266"/>
    <mergeCell ref="A267:A274"/>
    <mergeCell ref="A275:A282"/>
    <mergeCell ref="A283:A285"/>
    <mergeCell ref="A287:A290"/>
    <mergeCell ref="A291:A294"/>
    <mergeCell ref="A185:A188"/>
    <mergeCell ref="A189:A192"/>
    <mergeCell ref="A433:A440"/>
    <mergeCell ref="A441:A448"/>
    <mergeCell ref="A450:A457"/>
    <mergeCell ref="A458:A465"/>
    <mergeCell ref="A466:A473"/>
    <mergeCell ref="A475:A482"/>
    <mergeCell ref="A483:A490"/>
    <mergeCell ref="A491:A498"/>
    <mergeCell ref="A499:A506"/>
    <mergeCell ref="A507:A509"/>
    <mergeCell ref="A511:A514"/>
    <mergeCell ref="A515:A518"/>
    <mergeCell ref="A525:A532"/>
    <mergeCell ref="A533:A540"/>
    <mergeCell ref="A542:A549"/>
    <mergeCell ref="A591:A598"/>
    <mergeCell ref="A599:A601"/>
    <mergeCell ref="A603:A606"/>
    <mergeCell ref="A607:A610"/>
    <mergeCell ref="A550:A557"/>
    <mergeCell ref="A558:A565"/>
    <mergeCell ref="A567:A574"/>
    <mergeCell ref="A575:A582"/>
    <mergeCell ref="A583:A59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82</vt:i4>
      </vt:variant>
    </vt:vector>
  </HeadingPairs>
  <TitlesOfParts>
    <vt:vector size="92" baseType="lpstr">
      <vt:lpstr>0 - Title Page</vt:lpstr>
      <vt:lpstr>1 - Existing Inventory</vt:lpstr>
      <vt:lpstr>2 - Summary of Assets</vt:lpstr>
      <vt:lpstr>3 - Upgrade information</vt:lpstr>
      <vt:lpstr>4 - Assumptions - Maint Cost</vt:lpstr>
      <vt:lpstr>5 - Assumptions - Capex</vt:lpstr>
      <vt:lpstr>6 - Assumptions - Energy</vt:lpstr>
      <vt:lpstr>Output - Status quo</vt:lpstr>
      <vt:lpstr>Output - Upgrade</vt:lpstr>
      <vt:lpstr>OUTPUT FOR FINANCIALS</vt:lpstr>
      <vt:lpstr>ANNUAL_OP_HOURS</vt:lpstr>
      <vt:lpstr>ANNUAL_OP_HOURS_AFTER</vt:lpstr>
      <vt:lpstr>BASEYEAR</vt:lpstr>
      <vt:lpstr>CMS_RUNNING_COST</vt:lpstr>
      <vt:lpstr>COLS_TO_SHOW</vt:lpstr>
      <vt:lpstr>FY_COMPLETIONVLU</vt:lpstr>
      <vt:lpstr>FY_VLOOKUP</vt:lpstr>
      <vt:lpstr>LANTAGE_CDO01</vt:lpstr>
      <vt:lpstr>LANTAGE_CDO02</vt:lpstr>
      <vt:lpstr>LANTAGE_CDO03</vt:lpstr>
      <vt:lpstr>LANTAGE_CDO04</vt:lpstr>
      <vt:lpstr>LANTAGE_CDO05</vt:lpstr>
      <vt:lpstr>LANTAGE_CDO06</vt:lpstr>
      <vt:lpstr>LANTAGE_CDO07</vt:lpstr>
      <vt:lpstr>LANTAGE_CDO08</vt:lpstr>
      <vt:lpstr>LANTAGE_CLPM01</vt:lpstr>
      <vt:lpstr>LANTAGE_CLPM02</vt:lpstr>
      <vt:lpstr>LANTAGE_CLPM03</vt:lpstr>
      <vt:lpstr>LANTAGE_CLPM04</vt:lpstr>
      <vt:lpstr>LANTAGE_CLPM05</vt:lpstr>
      <vt:lpstr>LANTAGE_CMH01</vt:lpstr>
      <vt:lpstr>LANTAGE_CMH02</vt:lpstr>
      <vt:lpstr>LANTAGE_CMH03</vt:lpstr>
      <vt:lpstr>LANTAGE_CMH04</vt:lpstr>
      <vt:lpstr>LANTAGE_CPO01</vt:lpstr>
      <vt:lpstr>LANTAGE_CPO02</vt:lpstr>
      <vt:lpstr>LANTAGE_CPO03</vt:lpstr>
      <vt:lpstr>LANTAGE_HPS01</vt:lpstr>
      <vt:lpstr>LANTAGE_HPS02</vt:lpstr>
      <vt:lpstr>LANTAGE_HPS03</vt:lpstr>
      <vt:lpstr>LANTAGE_HPS04</vt:lpstr>
      <vt:lpstr>LANTAGE_HPS05</vt:lpstr>
      <vt:lpstr>LANTAGE_HPS06</vt:lpstr>
      <vt:lpstr>LANTAGE_HPS07</vt:lpstr>
      <vt:lpstr>LANTAGE_HPS08</vt:lpstr>
      <vt:lpstr>LANTAGE_HPS09</vt:lpstr>
      <vt:lpstr>LANTAGE_HPS10</vt:lpstr>
      <vt:lpstr>LANTAGE_HPS11</vt:lpstr>
      <vt:lpstr>LANTAGE_HPS12</vt:lpstr>
      <vt:lpstr>LANTAGE_LPS01</vt:lpstr>
      <vt:lpstr>LANTAGE_LPS02</vt:lpstr>
      <vt:lpstr>LANTAGE_LPS03</vt:lpstr>
      <vt:lpstr>LANTAGE_LPS04</vt:lpstr>
      <vt:lpstr>LANTAGE_LPS05</vt:lpstr>
      <vt:lpstr>LANTAGE_LPS06</vt:lpstr>
      <vt:lpstr>LANTAGE_LPS07</vt:lpstr>
      <vt:lpstr>LANTAGE_LPS08</vt:lpstr>
      <vt:lpstr>LANTAGE_LPS09</vt:lpstr>
      <vt:lpstr>LANTAGE_MH01</vt:lpstr>
      <vt:lpstr>LANTAGE_MH02</vt:lpstr>
      <vt:lpstr>LANTAGE_MH03</vt:lpstr>
      <vt:lpstr>LANTAGE_MH04</vt:lpstr>
      <vt:lpstr>LANTAGE_MH05</vt:lpstr>
      <vt:lpstr>LANTAGE_MH06</vt:lpstr>
      <vt:lpstr>LANTAGE_MH07</vt:lpstr>
      <vt:lpstr>LANTAGE_MH08</vt:lpstr>
      <vt:lpstr>LANTAGE_MH09</vt:lpstr>
      <vt:lpstr>LANTAGE_MH10</vt:lpstr>
      <vt:lpstr>LANTAGE_MH11</vt:lpstr>
      <vt:lpstr>LU_BASEYEAR</vt:lpstr>
      <vt:lpstr>LU_COMPLETIONYEAR</vt:lpstr>
      <vt:lpstr>LU_DIMPROFILE</vt:lpstr>
      <vt:lpstr>LU_DIMPROFILEUPG</vt:lpstr>
      <vt:lpstr>LU_FINANCIALYEAR</vt:lpstr>
      <vt:lpstr>LU_PERCENTAGE</vt:lpstr>
      <vt:lpstr>LU_PERCENTSTEP</vt:lpstr>
      <vt:lpstr>LU_PERCENTSTEPUPG</vt:lpstr>
      <vt:lpstr>LU_YESNO</vt:lpstr>
      <vt:lpstr>'0 - Title Page'!Print_Area</vt:lpstr>
      <vt:lpstr>'1 - Existing Inventory'!Print_Area</vt:lpstr>
      <vt:lpstr>'2 - Summary of Assets'!Print_Area</vt:lpstr>
      <vt:lpstr>'3 - Upgrade information'!Print_Area</vt:lpstr>
      <vt:lpstr>'4 - Assumptions - Maint Cost'!Print_Area</vt:lpstr>
      <vt:lpstr>'5 - Assumptions - Capex'!Print_Area</vt:lpstr>
      <vt:lpstr>'6 - Assumptions - Energy'!Print_Area</vt:lpstr>
      <vt:lpstr>'Output - Status quo'!Print_Area</vt:lpstr>
      <vt:lpstr>'Output - Upgrade'!Print_Area</vt:lpstr>
      <vt:lpstr>'1 - Existing Inventory'!Print_Titles</vt:lpstr>
      <vt:lpstr>'3 - Upgrade information'!Print_Titles</vt:lpstr>
      <vt:lpstr>'Output - Status quo'!Print_Titles</vt:lpstr>
      <vt:lpstr>'Output - Upgrade'!Print_Titles</vt:lpstr>
      <vt:lpstr>UPGRADEYEAR</vt:lpstr>
    </vt:vector>
  </TitlesOfParts>
  <Company>Arup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Robertson</dc:creator>
  <cp:lastModifiedBy>graham.kirkpatrick</cp:lastModifiedBy>
  <cp:lastPrinted>2013-02-08T14:15:05Z</cp:lastPrinted>
  <dcterms:created xsi:type="dcterms:W3CDTF">2012-07-19T14:32:48Z</dcterms:created>
  <dcterms:modified xsi:type="dcterms:W3CDTF">2013-03-28T14:46:14Z</dcterms:modified>
</cp:coreProperties>
</file>